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QBs"/>
    <sheet r:id="rId2" sheetId="2" name="RBs"/>
    <sheet r:id="rId3" sheetId="3" name="WRs"/>
    <sheet r:id="rId4" sheetId="4" name="TEs"/>
    <sheet r:id="rId5" sheetId="5" name="Ks"/>
    <sheet r:id="rId6" sheetId="6" name="DEFs"/>
    <sheet r:id="rId7" sheetId="7" name="All"/>
    <sheet r:id="rId8" sheetId="8" name="By Post"/>
    <sheet r:id="rId9" sheetId="9" name="League Boundaries"/>
    <sheet r:id="rId10" sheetId="10" name="Vars"/>
    <sheet r:id="rId11" sheetId="11" name="Notes"/>
    <sheet r:id="rId12" sheetId="12" name="Sheet2"/>
  </sheets>
  <definedNames>
    <definedName name="_xlnm._FilterDatabase" localSheetId="6">All!$A$1:$AK$249</definedName>
    <definedName name="_xlnm._FilterDatabase" localSheetId="7">'By Post'!$A$1:$AQ$249</definedName>
    <definedName name="_xlnm._FilterDatabase" localSheetId="5">DEFs!$A$1:$L$33</definedName>
    <definedName name="_xlnm._FilterDatabase" localSheetId="4">Ks!$A$1:$S$33</definedName>
    <definedName name="_xlnm._FilterDatabase" localSheetId="0">QBs!$A$1:$X$36</definedName>
    <definedName name="_xlnm._FilterDatabase" localSheetId="1">RBs!$A$1:$X$74</definedName>
    <definedName name="_xlnm._FilterDatabase" localSheetId="3">TEs!$A$1:$X$45</definedName>
    <definedName name="_xlnm._FilterDatabase" localSheetId="2">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fullCalcOnLoad="1"/>
</workbook>
</file>

<file path=xl/sharedStrings.xml><?xml version="1.0" encoding="utf-8"?>
<sst xmlns="http://schemas.openxmlformats.org/spreadsheetml/2006/main" count="9017" uniqueCount="1171">
  <si>
    <t>Name/Team</t>
  </si>
  <si>
    <t>Position</t>
  </si>
  <si>
    <t>Team</t>
  </si>
  <si>
    <t>Bye</t>
  </si>
  <si>
    <t>VBD Reg</t>
  </si>
  <si>
    <t>PPR VBD</t>
  </si>
  <si>
    <t>VBD TD</t>
  </si>
  <si>
    <t>VBD 2QB</t>
  </si>
  <si>
    <t>VBD Custom</t>
  </si>
  <si>
    <t>Ref Post</t>
  </si>
  <si>
    <t>RowOnes</t>
  </si>
  <si>
    <t>RefReg</t>
  </si>
  <si>
    <t>RefPPR</t>
  </si>
  <si>
    <t>RefTD</t>
  </si>
  <si>
    <t>Ref2QB</t>
  </si>
  <si>
    <t>RefCust</t>
  </si>
  <si>
    <t>CreepReg</t>
  </si>
  <si>
    <t>CreepPPR</t>
  </si>
  <si>
    <t>CreepTD</t>
  </si>
  <si>
    <t>Creep2QB</t>
  </si>
  <si>
    <t>CreepCust</t>
  </si>
  <si>
    <t>DEF</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</si>
  <si>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</si>
  <si>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</si>
  <si>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Variables</t>
  </si>
  <si>
    <t>Excel Formulae</t>
  </si>
  <si>
    <t>Usage</t>
  </si>
  <si>
    <t>Roundup(x,y)</t>
  </si>
  <si>
    <t>No. after comma defines the number of places. Zero =  Whole Number</t>
  </si>
  <si>
    <t>Scoring</t>
  </si>
  <si>
    <t>If(Condition,True,False)</t>
  </si>
  <si>
    <t>If-then-else</t>
  </si>
  <si>
    <t>Title</t>
  </si>
  <si>
    <t>Full Name</t>
  </si>
  <si>
    <t>Large(Range,x)</t>
  </si>
  <si>
    <t>Finds the Xth largest value in a value range</t>
  </si>
  <si>
    <t>Yds.Pass.Pt</t>
  </si>
  <si>
    <t>Yards Passing per Point</t>
  </si>
  <si>
    <t>Yds.Rush.Pt</t>
  </si>
  <si>
    <t>Yards Rushing per Point</t>
  </si>
  <si>
    <t>Yds.Catch.Pt</t>
  </si>
  <si>
    <t>Yards Receiving per Point</t>
  </si>
  <si>
    <t>TD.Pass.Pts</t>
  </si>
  <si>
    <t>Points per Passing Touchdown</t>
  </si>
  <si>
    <t>Td.RunCatch.Pts</t>
  </si>
  <si>
    <t>Catch.Pts</t>
  </si>
  <si>
    <t>Points per Reception</t>
  </si>
  <si>
    <t>Intercept.Pts</t>
  </si>
  <si>
    <t>Points per Interception (neg.)</t>
  </si>
  <si>
    <t>FG.Under40.Pts</t>
  </si>
  <si>
    <t>Points per Field Goal &lt;39 Yards</t>
  </si>
  <si>
    <t>FG.40to49.Pts</t>
  </si>
  <si>
    <t>Points per Field Goal 40&lt;x&lt;49 Yards</t>
  </si>
  <si>
    <t>FG.Over49.Pts</t>
  </si>
  <si>
    <t>Points per Field Goal 50+ Yards</t>
  </si>
  <si>
    <t>XP.Pts</t>
  </si>
  <si>
    <t>Points per Extra Point</t>
  </si>
  <si>
    <t>Forecast Player</t>
  </si>
  <si>
    <t>Forecast Quarterback</t>
  </si>
  <si>
    <t>Forecast Running Back</t>
  </si>
  <si>
    <t>Forecast Wide Receiver</t>
  </si>
  <si>
    <t>Forecast Tight End</t>
  </si>
  <si>
    <t>Forecast Kicker</t>
  </si>
  <si>
    <t>Forecast Defense</t>
  </si>
  <si>
    <t>Last.Name</t>
  </si>
  <si>
    <t>Player Last Name</t>
  </si>
  <si>
    <t>Last.Name.QB</t>
  </si>
  <si>
    <t>Quarterback Last Name</t>
  </si>
  <si>
    <t>Last.Name.RB</t>
  </si>
  <si>
    <t>Running Back Last Name</t>
  </si>
  <si>
    <t>Last.Name.WR</t>
  </si>
  <si>
    <t>Wide Receiver Last Name</t>
  </si>
  <si>
    <t>Last.Name.TE</t>
  </si>
  <si>
    <t>Tight End Last Name</t>
  </si>
  <si>
    <t>Last.Name.K</t>
  </si>
  <si>
    <t>Kicker Last Name</t>
  </si>
  <si>
    <t>Team.Def</t>
  </si>
  <si>
    <t>Defense Team</t>
  </si>
  <si>
    <t>First.Name</t>
  </si>
  <si>
    <t>Player First Name</t>
  </si>
  <si>
    <t>First.Name.QB</t>
  </si>
  <si>
    <t>Quarterback First Name</t>
  </si>
  <si>
    <t>First.Name.RB</t>
  </si>
  <si>
    <t>Running Back First Name</t>
  </si>
  <si>
    <t>First.Name.WR</t>
  </si>
  <si>
    <t>Wide Receiver First Name</t>
  </si>
  <si>
    <t>First.Name.TE</t>
  </si>
  <si>
    <t>Tight End First Name</t>
  </si>
  <si>
    <t>First.Name.K</t>
  </si>
  <si>
    <t>Kicker First Name</t>
  </si>
  <si>
    <t>Bye.Week.Def</t>
  </si>
  <si>
    <t>Defense Bye Week</t>
  </si>
  <si>
    <t>Player Team</t>
  </si>
  <si>
    <t>Team.QB</t>
  </si>
  <si>
    <t>Quarterback Team</t>
  </si>
  <si>
    <t>Team.RB</t>
  </si>
  <si>
    <t>Running Back Team</t>
  </si>
  <si>
    <t>Team.WR</t>
  </si>
  <si>
    <t>Wide Receiver Team</t>
  </si>
  <si>
    <t>Team.TE</t>
  </si>
  <si>
    <t>Tight End Team</t>
  </si>
  <si>
    <t>Team.K</t>
  </si>
  <si>
    <t>Kicker Team</t>
  </si>
  <si>
    <t>Player Position</t>
  </si>
  <si>
    <t>Position.QB</t>
  </si>
  <si>
    <t>Quarterback Position</t>
  </si>
  <si>
    <t>Position.RB</t>
  </si>
  <si>
    <t>Running Back Position</t>
  </si>
  <si>
    <t>Position.WR</t>
  </si>
  <si>
    <t>Wide Receiver Position</t>
  </si>
  <si>
    <t>Position.TE</t>
  </si>
  <si>
    <t>Tight End Position</t>
  </si>
  <si>
    <t>Position.K</t>
  </si>
  <si>
    <t>Kicker Position</t>
  </si>
  <si>
    <t>Bye.Week</t>
  </si>
  <si>
    <t>Player Bye Week</t>
  </si>
  <si>
    <t>Bye.Week.QB</t>
  </si>
  <si>
    <t>Quarterback Bye Week</t>
  </si>
  <si>
    <t>Bye.Week.RB</t>
  </si>
  <si>
    <t>Running Back Bye Week</t>
  </si>
  <si>
    <t>Bye.Week.WR</t>
  </si>
  <si>
    <t>Wide Receiver Bye Week</t>
  </si>
  <si>
    <t>Bye.Week.TE</t>
  </si>
  <si>
    <t>Tight End Bye Week</t>
  </si>
  <si>
    <t>Bye.Week.K</t>
  </si>
  <si>
    <t>Kicker Bye Week</t>
  </si>
  <si>
    <t>Yds.Passing</t>
  </si>
  <si>
    <t>Player Total Passing Yards</t>
  </si>
  <si>
    <t>Yds.Passing.QB</t>
  </si>
  <si>
    <t>Quarterback Total Passing Yards</t>
  </si>
  <si>
    <t>Yds.Passing.RB</t>
  </si>
  <si>
    <t>Running Back Total Passing Yards</t>
  </si>
  <si>
    <t>Yds.Passing.WR</t>
  </si>
  <si>
    <t>Wide Receiver Total Passing Yards</t>
  </si>
  <si>
    <t>Yds.Passing.TE</t>
  </si>
  <si>
    <t>Tight End Total Passing Yards</t>
  </si>
  <si>
    <t>FG.1-39</t>
  </si>
  <si>
    <t>Field Goals under 40 yards</t>
  </si>
  <si>
    <t>TDs.Passing</t>
  </si>
  <si>
    <t>Player Total Passing Touchdowns</t>
  </si>
  <si>
    <t>TDs.Passing.QB</t>
  </si>
  <si>
    <t>Quarterback Total Passing Touchdowns</t>
  </si>
  <si>
    <t>TDs.Passing.RB</t>
  </si>
  <si>
    <t>Running Back Total Passing Touchdowns</t>
  </si>
  <si>
    <t>TDs.Passing.WR</t>
  </si>
  <si>
    <t>Wide Receiver Total Passing Touchdowns</t>
  </si>
  <si>
    <t>TDs.Passing.TE</t>
  </si>
  <si>
    <t>Tight End Total Passing Touchdowns</t>
  </si>
  <si>
    <t>FG.40&lt;x&lt;50</t>
  </si>
  <si>
    <t>Field Goals b/w 40 and 49 yards</t>
  </si>
  <si>
    <t>INTs.Passing</t>
  </si>
  <si>
    <t>Player Total Passing Interceptions</t>
  </si>
  <si>
    <t>INTs.Passing.QB</t>
  </si>
  <si>
    <t>Quarterback Total Passing Interceptions</t>
  </si>
  <si>
    <t>INTs.Passing.RB</t>
  </si>
  <si>
    <t>Running Back Total Passing Interceptions</t>
  </si>
  <si>
    <t>INTs.Passing.WR</t>
  </si>
  <si>
    <t>Wide Receiver Total Passing Interceptions</t>
  </si>
  <si>
    <t>INTs.Passing.TE</t>
  </si>
  <si>
    <t>Tight End Total Passing Interceptions</t>
  </si>
  <si>
    <t>FG.50+</t>
  </si>
  <si>
    <t>Field Goals over 49</t>
  </si>
  <si>
    <t>Yds.Rushing</t>
  </si>
  <si>
    <t>Player Total Rushing Yards</t>
  </si>
  <si>
    <t>Yds.Rushing.QB</t>
  </si>
  <si>
    <t>Quarterback Total Rushing Yards</t>
  </si>
  <si>
    <t>Yds.Rushing.RB</t>
  </si>
  <si>
    <t>Running Back Total Rushing Yards</t>
  </si>
  <si>
    <t>Yds.Rushing.WR</t>
  </si>
  <si>
    <t>Wide Receiver Total Rushing Yards</t>
  </si>
  <si>
    <t>Yds.Rushing.TE</t>
  </si>
  <si>
    <t>Tight End Total Rushing Yards</t>
  </si>
  <si>
    <t>Catches.Receiving</t>
  </si>
  <si>
    <t>Player Total Catches</t>
  </si>
  <si>
    <t>Catches.Receiving.QB</t>
  </si>
  <si>
    <t>Quarterback Total Catches</t>
  </si>
  <si>
    <t>Catches.Receiving.RB</t>
  </si>
  <si>
    <t>Running Back Total Catches</t>
  </si>
  <si>
    <t>Catches.Receiving.WR</t>
  </si>
  <si>
    <t>Wide Receiver Total Catches</t>
  </si>
  <si>
    <t>Catches.Receiving.TE</t>
  </si>
  <si>
    <t>Tight End Total Catches</t>
  </si>
  <si>
    <t>Yds.Receving</t>
  </si>
  <si>
    <t>Player Total Receiving Yards</t>
  </si>
  <si>
    <t>Yds.Receving.QB</t>
  </si>
  <si>
    <t>Quarterback Total Receiving Yards</t>
  </si>
  <si>
    <t>Yds.Receving.RB</t>
  </si>
  <si>
    <t>Running Back Total Receiving Yards</t>
  </si>
  <si>
    <t>Yds.Receving.WR</t>
  </si>
  <si>
    <t>Wide Receiver Total Receiving Yards</t>
  </si>
  <si>
    <t>Yds.Receving.TE</t>
  </si>
  <si>
    <t>Tight End Total Receiving Yards</t>
  </si>
  <si>
    <t>TDs.RunCatch</t>
  </si>
  <si>
    <t>Player Total Non-Passing Touchdowns</t>
  </si>
  <si>
    <t>TDs.RunCatch.QB</t>
  </si>
  <si>
    <t>Quarterback Total Non-Passing Touchdowns</t>
  </si>
  <si>
    <t>TDs.RunCatch.RB</t>
  </si>
  <si>
    <t>Running Back Total Non-Passing Touchdowns</t>
  </si>
  <si>
    <t>TDs.RunCatch.WR</t>
  </si>
  <si>
    <t>Wide Receiver Total Non-Passing Touchdowns</t>
  </si>
  <si>
    <t>TDs.RunCatch.TE</t>
  </si>
  <si>
    <t>Tight End Total Non-Passing Touchdowns</t>
  </si>
  <si>
    <t>Bonus</t>
  </si>
  <si>
    <t>Bonus value for player upside potential</t>
  </si>
  <si>
    <t>Bonus.QB</t>
  </si>
  <si>
    <t>Bonus value for Quarterback upside potential</t>
  </si>
  <si>
    <t>Bonus.RB</t>
  </si>
  <si>
    <t>Bonus value for Running Back upside potential</t>
  </si>
  <si>
    <t>Bonus.WR</t>
  </si>
  <si>
    <t>Bonus value for Wide Receiver upside potential</t>
  </si>
  <si>
    <t>Bonus.TE</t>
  </si>
  <si>
    <t>Bonus value for Tight End upside potential</t>
  </si>
  <si>
    <t>Starters/Drafteds</t>
  </si>
  <si>
    <t>QB Starters/Drafteds</t>
  </si>
  <si>
    <t>RB Starters/Drafteds</t>
  </si>
  <si>
    <t>WR Starters/Drafteds</t>
  </si>
  <si>
    <t>TE Starters/Drafteds</t>
  </si>
  <si>
    <t>K Starters/Drafteds</t>
  </si>
  <si>
    <t>Def. Starters/Drafteds</t>
  </si>
  <si>
    <t>Note</t>
  </si>
  <si>
    <t>Active.Starters</t>
  </si>
  <si>
    <t>No. each team starts</t>
  </si>
  <si>
    <t>Active.Starters.QB</t>
  </si>
  <si>
    <t>Active.Starters.RB</t>
  </si>
  <si>
    <t>Active.Starters.WR</t>
  </si>
  <si>
    <t>Active.Starters.TE</t>
  </si>
  <si>
    <t>Active.Starters.K</t>
  </si>
  <si>
    <t>Active.Starters.Def</t>
  </si>
  <si>
    <t>Total.Starters</t>
  </si>
  <si>
    <t>No. of starters at position in entire league</t>
  </si>
  <si>
    <t>Total.Starters.QB</t>
  </si>
  <si>
    <t>No. of starters at QB in entire league</t>
  </si>
  <si>
    <t>Total.Starters.RB</t>
  </si>
  <si>
    <t>No. of starters at RB in entire league</t>
  </si>
  <si>
    <t>Total.Starters.WR</t>
  </si>
  <si>
    <t>No. of starters at WR in entire league</t>
  </si>
  <si>
    <t>Total.Starters.TE</t>
  </si>
  <si>
    <t>No. of starters at TE in entire league</t>
  </si>
  <si>
    <t>Total.Starters.K</t>
  </si>
  <si>
    <t>No. of starters at K in entire league</t>
  </si>
  <si>
    <t>Total.Starters.Def</t>
  </si>
  <si>
    <t>No. of starters at Def. in entire league</t>
  </si>
  <si>
    <t>Drafteds</t>
  </si>
  <si>
    <t>No. of players drafted by entire league</t>
  </si>
  <si>
    <t>Drafteds.QB</t>
  </si>
  <si>
    <t>No. of QB drafted by entire league</t>
  </si>
  <si>
    <t>Drafteds.RB</t>
  </si>
  <si>
    <t>No. of RB drafted by entire league</t>
  </si>
  <si>
    <t>Drafteds.WR</t>
  </si>
  <si>
    <t>No. of WR drafted by entire league</t>
  </si>
  <si>
    <t>Drafteds.TE</t>
  </si>
  <si>
    <t>No. of TE drafted by entire league</t>
  </si>
  <si>
    <t>Drafteds.K</t>
  </si>
  <si>
    <t>No. of K drafted by entire league</t>
  </si>
  <si>
    <t>Drafteds.Def</t>
  </si>
  <si>
    <t>No. of Def. drafted by entire league</t>
  </si>
  <si>
    <t>Owners</t>
  </si>
  <si>
    <t>No. of owners in league (Walt thinks this does not need to be changeable or used)</t>
  </si>
  <si>
    <t>Point Totals</t>
  </si>
  <si>
    <t>Points Custom.QB</t>
  </si>
  <si>
    <t>Custom Points for QB</t>
  </si>
  <si>
    <t>Points Custom.RB</t>
  </si>
  <si>
    <t>Custom Points for RB</t>
  </si>
  <si>
    <t>Points Custom.WR</t>
  </si>
  <si>
    <t>Custom Points for WR</t>
  </si>
  <si>
    <t>Points Custom.TE</t>
  </si>
  <si>
    <t>Custom Points for TE</t>
  </si>
  <si>
    <t>Points.K</t>
  </si>
  <si>
    <t>Custom Points for K</t>
  </si>
  <si>
    <t>Points.Def</t>
  </si>
  <si>
    <t>Custom Points for Def.</t>
  </si>
  <si>
    <t>There is no math to determine these</t>
  </si>
  <si>
    <t>VBD</t>
  </si>
  <si>
    <t>Notes</t>
  </si>
  <si>
    <t>V-Custom.QB</t>
  </si>
  <si>
    <t>Custom  QB VBD Zero point</t>
  </si>
  <si>
    <t>VBD.Custom.QB</t>
  </si>
  <si>
    <t>QB VBD-adjusted score</t>
  </si>
  <si>
    <t>V-Custom.RB</t>
  </si>
  <si>
    <t>Custom  RB VBD Zero point</t>
  </si>
  <si>
    <t>VBD.Custom.RB</t>
  </si>
  <si>
    <t>RB VBD-adjusted score</t>
  </si>
  <si>
    <t>V-Custom.WR</t>
  </si>
  <si>
    <t>Custom  WR VBD Zero point</t>
  </si>
  <si>
    <t>VBD.Custom.WR</t>
  </si>
  <si>
    <t>WR VBD-adjusted score</t>
  </si>
  <si>
    <t>V-Custom.TE</t>
  </si>
  <si>
    <t>Custom  TE VBD Zero point</t>
  </si>
  <si>
    <t>VBD.Custom.TE</t>
  </si>
  <si>
    <t>TE VBD-adjusted score</t>
  </si>
  <si>
    <t>V-Custom.K</t>
  </si>
  <si>
    <t>Custom  K VBD Zero point</t>
  </si>
  <si>
    <t>VBD.Custom.K</t>
  </si>
  <si>
    <t>K VBD-adjusted score</t>
  </si>
  <si>
    <t>V-Custom.Def</t>
  </si>
  <si>
    <t>Custom  Def VBD Zero point</t>
  </si>
  <si>
    <t>VBD.Custom.Def</t>
  </si>
  <si>
    <t>Def VBD-adjusted score</t>
  </si>
  <si>
    <t>Points/System</t>
  </si>
  <si>
    <t>Reg</t>
  </si>
  <si>
    <t>PPR</t>
  </si>
  <si>
    <t>TD</t>
  </si>
  <si>
    <t>2QB</t>
  </si>
  <si>
    <t>Custom</t>
  </si>
  <si>
    <t>Distribution</t>
  </si>
  <si>
    <t>QBs</t>
  </si>
  <si>
    <t>RBs</t>
  </si>
  <si>
    <t>WRs</t>
  </si>
  <si>
    <t>Tes</t>
  </si>
  <si>
    <t>Ks</t>
  </si>
  <si>
    <t>Defs</t>
  </si>
  <si>
    <t>Total</t>
  </si>
  <si>
    <t>Auction Info</t>
  </si>
  <si>
    <t>Value</t>
  </si>
  <si>
    <t>Yards per Pt Passing</t>
  </si>
  <si>
    <t>Pass TD Pts</t>
  </si>
  <si>
    <t>Starters</t>
  </si>
  <si>
    <t>Number of Rounds</t>
  </si>
  <si>
    <t>INT Penalty (enter positive)</t>
  </si>
  <si>
    <t>Active Starter Rate</t>
  </si>
  <si>
    <t>Draft Selections</t>
  </si>
  <si>
    <t>Yards per Pt Rushing</t>
  </si>
  <si>
    <t>Owner Budget</t>
  </si>
  <si>
    <t>Catches</t>
  </si>
  <si>
    <t>League Budget</t>
  </si>
  <si>
    <t>Yards per Pt Catching</t>
  </si>
  <si>
    <t>Avg. Budget</t>
  </si>
  <si>
    <t>Normal TD Pts</t>
  </si>
  <si>
    <t>Starter Mod</t>
  </si>
  <si>
    <t>&lt;39-yd FG</t>
  </si>
  <si>
    <t>40-49-yd FG</t>
  </si>
  <si>
    <t>50&gt;-yd FG</t>
  </si>
  <si>
    <t>XP</t>
  </si>
  <si>
    <t>Vmodes</t>
  </si>
  <si>
    <t>CUSTOM LEAGUE</t>
  </si>
  <si>
    <t>V_Reg</t>
  </si>
  <si>
    <t>V-PPR</t>
  </si>
  <si>
    <t>V-TD</t>
  </si>
  <si>
    <t>V-2QB</t>
  </si>
  <si>
    <t>V-Custom</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</si>
  <si>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</si>
  <si>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</si>
  <si>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</si>
  <si>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</si>
  <si>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</si>
  <si>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</si>
  <si>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</si>
  <si>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</si>
  <si>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</si>
  <si>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</si>
  <si>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</si>
  <si>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</si>
  <si>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</si>
  <si>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</si>
  <si>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</si>
  <si>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</si>
  <si>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</si>
  <si>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</si>
  <si>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</si>
  <si>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</si>
  <si>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include("vfn.php");</t>
  </si>
  <si>
    <t>--</t>
  </si>
  <si>
    <t>Bold</t>
  </si>
  <si>
    <t>Unbold</t>
  </si>
  <si>
    <t>Symbol $</t>
  </si>
  <si>
    <t>Points</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</si>
  <si>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</si>
  <si>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</si>
  <si>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</si>
  <si>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</si>
  <si>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</si>
  <si>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</si>
  <si>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</si>
  <si>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</si>
  <si>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</si>
  <si>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</si>
  <si>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</si>
  <si>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</si>
  <si>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</si>
  <si>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</si>
  <si>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</si>
  <si>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</si>
  <si>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</si>
  <si>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</si>
  <si>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</si>
  <si>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</si>
  <si>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</si>
  <si>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</si>
  <si>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</si>
  <si>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</si>
  <si>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</si>
  <si>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Custom Auction</t>
  </si>
  <si>
    <t>Weighted Reg</t>
  </si>
  <si>
    <t>Weighted PPR</t>
  </si>
  <si>
    <t>Weighted TD</t>
  </si>
  <si>
    <t>Weighted 2QB</t>
  </si>
  <si>
    <t>Weighted Custom</t>
  </si>
  <si>
    <t>All Positive Reg</t>
  </si>
  <si>
    <t>All Positive PPR</t>
  </si>
  <si>
    <t>All Positive TD</t>
  </si>
  <si>
    <t>All Positive 2QB</t>
  </si>
  <si>
    <t>All Positive Custom</t>
  </si>
  <si>
    <t>Reg Score</t>
  </si>
  <si>
    <t>PPR Score</t>
  </si>
  <si>
    <t>VBD PPR</t>
  </si>
  <si>
    <t>TD Score</t>
  </si>
  <si>
    <t>2QB Score</t>
  </si>
  <si>
    <t>Custom Score</t>
  </si>
  <si>
    <t>VBD Mods</t>
  </si>
  <si>
    <t>DEFs</t>
  </si>
  <si>
    <t>Bills</t>
  </si>
  <si>
    <t>Rams</t>
  </si>
  <si>
    <t>Cowboys</t>
  </si>
  <si>
    <t>Active Starters</t>
  </si>
  <si>
    <t>Patriots</t>
  </si>
  <si>
    <t>Packers</t>
  </si>
  <si>
    <t>49ers</t>
  </si>
  <si>
    <t>Chargers</t>
  </si>
  <si>
    <t>Broncos</t>
  </si>
  <si>
    <t>Buccaneers</t>
  </si>
  <si>
    <t>Chiefs</t>
  </si>
  <si>
    <t>Saints</t>
  </si>
  <si>
    <t>Dolphins</t>
  </si>
  <si>
    <t>Cardinals</t>
  </si>
  <si>
    <t>Bengals</t>
  </si>
  <si>
    <t>Ravens</t>
  </si>
  <si>
    <t>Vikings</t>
  </si>
  <si>
    <t>Titans</t>
  </si>
  <si>
    <t>Panthers</t>
  </si>
  <si>
    <t>Browns</t>
  </si>
  <si>
    <t>Redskins</t>
  </si>
  <si>
    <t>Steelers</t>
  </si>
  <si>
    <t>Eagles</t>
  </si>
  <si>
    <t>Jets</t>
  </si>
  <si>
    <t>Raiders</t>
  </si>
  <si>
    <t>Colts</t>
  </si>
  <si>
    <t>Seahawks</t>
  </si>
  <si>
    <t>Bears</t>
  </si>
  <si>
    <t>Giants</t>
  </si>
  <si>
    <t>Jaguars</t>
  </si>
  <si>
    <t>Lions</t>
  </si>
  <si>
    <t>Texans</t>
  </si>
  <si>
    <t>Falcons</t>
  </si>
  <si>
    <t>Last Name</t>
  </si>
  <si>
    <t>First Name</t>
  </si>
  <si>
    <t>BYE</t>
  </si>
  <si>
    <t>Pos</t>
  </si>
  <si>
    <t>FG 1-39</t>
  </si>
  <si>
    <t>FG 40-49</t>
  </si>
  <si>
    <t>FG 50+</t>
  </si>
  <si>
    <t>POINTS</t>
  </si>
  <si>
    <t>PPR POINTS</t>
  </si>
  <si>
    <t>TD POINTS</t>
  </si>
  <si>
    <t>2QB POINTS</t>
  </si>
  <si>
    <t>POINTS (Custom)</t>
  </si>
  <si>
    <t>Tucker</t>
  </si>
  <si>
    <t>Justin</t>
  </si>
  <si>
    <t>K</t>
  </si>
  <si>
    <t>Folk</t>
  </si>
  <si>
    <t>Nick</t>
  </si>
  <si>
    <t>Butker</t>
  </si>
  <si>
    <t>Harrison</t>
  </si>
  <si>
    <t>Gould</t>
  </si>
  <si>
    <t>Robbie</t>
  </si>
  <si>
    <t>Gay</t>
  </si>
  <si>
    <t>Matt</t>
  </si>
  <si>
    <t>McPherson</t>
  </si>
  <si>
    <t>Evan</t>
  </si>
  <si>
    <t>Carlson</t>
  </si>
  <si>
    <t>Daniel</t>
  </si>
  <si>
    <t>Prater</t>
  </si>
  <si>
    <t>McManus</t>
  </si>
  <si>
    <t>Brandon</t>
  </si>
  <si>
    <t>Maher</t>
  </si>
  <si>
    <t>Brett</t>
  </si>
  <si>
    <t>Succop</t>
  </si>
  <si>
    <t>Ryan</t>
  </si>
  <si>
    <t>Bass</t>
  </si>
  <si>
    <t>Tyler</t>
  </si>
  <si>
    <t>Crosby</t>
  </si>
  <si>
    <t>Mason</t>
  </si>
  <si>
    <t>Koo</t>
  </si>
  <si>
    <t>Younghoe</t>
  </si>
  <si>
    <t>Joseph</t>
  </si>
  <si>
    <t>Greg</t>
  </si>
  <si>
    <t>Lutz</t>
  </si>
  <si>
    <t>Wil</t>
  </si>
  <si>
    <t>York</t>
  </si>
  <si>
    <t>Cade</t>
  </si>
  <si>
    <t>Sanders</t>
  </si>
  <si>
    <t>Jason</t>
  </si>
  <si>
    <t>Hopkins</t>
  </si>
  <si>
    <t>Dustin</t>
  </si>
  <si>
    <t>Elliott</t>
  </si>
  <si>
    <t>Jake</t>
  </si>
  <si>
    <t>Bullock</t>
  </si>
  <si>
    <t>Randy</t>
  </si>
  <si>
    <t>Boswell</t>
  </si>
  <si>
    <t>Chris</t>
  </si>
  <si>
    <t>Slye</t>
  </si>
  <si>
    <t>Joey</t>
  </si>
  <si>
    <t>Gano</t>
  </si>
  <si>
    <t>Graham</t>
  </si>
  <si>
    <t>Blankenship</t>
  </si>
  <si>
    <t>Rodrigo</t>
  </si>
  <si>
    <t>Myers</t>
  </si>
  <si>
    <t>Santos</t>
  </si>
  <si>
    <t>Cairo</t>
  </si>
  <si>
    <t>Patterson</t>
  </si>
  <si>
    <t>Riley</t>
  </si>
  <si>
    <t>Ka'imi</t>
  </si>
  <si>
    <t>Fairbairn</t>
  </si>
  <si>
    <t>Gonzalez</t>
  </si>
  <si>
    <t>Zane</t>
  </si>
  <si>
    <t>Santoso</t>
  </si>
  <si>
    <t>Zuerlein</t>
  </si>
  <si>
    <t>PASS YDS</t>
  </si>
  <si>
    <t>PASS TD</t>
  </si>
  <si>
    <t>INT</t>
  </si>
  <si>
    <t>RUSH YDS</t>
  </si>
  <si>
    <t>CATCH</t>
  </si>
  <si>
    <t>REC YDS</t>
  </si>
  <si>
    <t>REG TD</t>
  </si>
  <si>
    <t>Dynst</t>
  </si>
  <si>
    <t>Points (2QB)</t>
  </si>
  <si>
    <t>Points (Custom)</t>
  </si>
  <si>
    <t>Write-up</t>
  </si>
  <si>
    <t>Kelce</t>
  </si>
  <si>
    <t>Travis</t>
  </si>
  <si>
    <t>TE</t>
  </si>
  <si>
    <t>Travis Kelce saw his stats decline in 2021, despite the extra game. The cover-2 shell teams used against Patrick Mahomes played a factor, but Kelce turned 32 in October, so he could be slowing down a bit. However, he could see an uptick in production with Tyreek Hill gone.</t>
  </si>
  <si>
    <t>Andrews</t>
  </si>
  <si>
    <t>Mark</t>
  </si>
  <si>
    <t>Mark Andrews made a huge leap in his fourth year, hitting the 100-catch barrier after coming nowhere close to that in the three preceding year. It could be argued that Andrews is now the No. 2 fantasy tight end, especially with Marquise Brown.</t>
  </si>
  <si>
    <t>Waller</t>
  </si>
  <si>
    <t>Darren</t>
  </si>
  <si>
    <t>Darren Waller missed about half of 2021. Had he played the entire season, he would've gotten to 1,000-plus yards for the third year in a row. Still young, Waller will continue to dominate the competition.</t>
  </si>
  <si>
    <t>Kittle</t>
  </si>
  <si>
    <t>George</t>
  </si>
  <si>
    <t>Despite missing a few games in 2021, George Kittle approached 1,000 receiving yards. He also caught a career-high touchdown total, but that didn't approach double figures.</t>
  </si>
  <si>
    <t>Pitts</t>
  </si>
  <si>
    <t>Kyle</t>
  </si>
  <si>
    <t>Kyle Pitts reached the 1,000-yard mark as a rookie. However, he will have to operate without Matt Ryan this upcoming season. Perhaps he'll be targeted more often as a result.</t>
  </si>
  <si>
    <t>Schultz</t>
  </si>
  <si>
    <t>Dalton</t>
  </si>
  <si>
    <t>Everyone thought Blake Jarwin would be Dallas' primary tight end heading into 2021. Dalton Schultz seized the job instead. Schultz was terrific, and he should continute to perform on a high level.</t>
  </si>
  <si>
    <t>Goedert</t>
  </si>
  <si>
    <t>Dallas</t>
  </si>
  <si>
    <t>Dallas Goedert was finally unshackled when the Eagles moved Zach Ertz. With Goedert having a full season without Ertz, he could enter the top-five tight end rankings, though his touchdown total will need to increase.</t>
  </si>
  <si>
    <t>Hockenson</t>
  </si>
  <si>
    <t>T.J.</t>
  </si>
  <si>
    <t>T.J. Hockenson had some big games in his third year. He also had some duds because of the quarterback ineptitude. Hockenson also missed five games, so his numbers will improve in 2022.</t>
  </si>
  <si>
    <t>Freiermuth</t>
  </si>
  <si>
    <t>Pat</t>
  </si>
  <si>
    <t>Pat Freiermuth had a stellar rookie campaign despite dealing with a decrepit Ben Roethlisberger. He'll improve with more experience, though the quarterback situation is a huge problem.</t>
  </si>
  <si>
    <t>Knox</t>
  </si>
  <si>
    <t>Dawson</t>
  </si>
  <si>
    <t>The Bills threatened Dawson Knox's job ahead of the 2021 season, but Knox stepped up and played well. He's entering his fourth year, so he should continue to improve, though I'd expect his touchdown total to regress to the mean.</t>
  </si>
  <si>
    <t>Okwuegbunam</t>
  </si>
  <si>
    <t>Albert</t>
  </si>
  <si>
    <t>The Broncos have been using Albert Okwuegbunam all over the field, especially in the wake of Tim Patrick's ACL tear. Many made a huge deal about the Broncos losing Noah Fant in the Russell Wilson trade, but Okwuebugnam is talented as well and can easily fill Fant's shoes.</t>
  </si>
  <si>
    <t>Ertz</t>
  </si>
  <si>
    <t>Zach</t>
  </si>
  <si>
    <t xml:space="preserve">Zach Ertz transitioned smoothly with the Cardinals. He even looked revitalized after struggling in Philadelphia. Ertz turns 32 in November, so he could regress a bit, but there's also a chance he continues to be a big producer with Kyler Murray. </t>
  </si>
  <si>
    <t>Higbee</t>
  </si>
  <si>
    <t xml:space="preserve">The Rams have a crowded receiving corps, which makes it difficult for Tyler Higbee to reach his full potential. </t>
  </si>
  <si>
    <t>Smith</t>
  </si>
  <si>
    <t>Irv</t>
  </si>
  <si>
    <t>I liked Irv Smith Jr. last summer, but he tore his meniscus and missed the entire season. He could have that big leap in 2022.</t>
  </si>
  <si>
    <t>Gesicki</t>
  </si>
  <si>
    <t>Mike</t>
  </si>
  <si>
    <t>Mike Gesicki posted career-highs in receptions and yardage, and that was even without the extra game. His touchdown total fell, but that could regress to the mean in 2022. In fact, his numbers could decline overall because of Tyreek Hill's presence.</t>
  </si>
  <si>
    <t>Henry</t>
  </si>
  <si>
    <t>Hunter</t>
  </si>
  <si>
    <t>Hunter Henry was a huge presence in the end zone for Mac Jones in the quarterback's rookie year. Henry approached double-digit touchdowns for the first time in his career. He was also more productive when Jonnu Smith was hurt, so keep that in mind if Smith were to miss action.</t>
  </si>
  <si>
    <t>Fant</t>
  </si>
  <si>
    <t>Noah</t>
  </si>
  <si>
    <t>Noah Fant saw slight imprvements in his stats from 2020 to 2021. However, his production will always be limited by poor quarterbacking until that's addressed, now in Seattle.</t>
  </si>
  <si>
    <t>Kmet</t>
  </si>
  <si>
    <t>Cole</t>
  </si>
  <si>
    <t>Cole Kmet saw nearly half of Justin Fields' targets in the second preseason game. He reeled in two of the three for 31 yards. With Chicago's offensive line looking dreadful, Kmet will get plenty of opportunities.</t>
  </si>
  <si>
    <t>Thomas</t>
  </si>
  <si>
    <t>Logan</t>
  </si>
  <si>
    <t>Logan Thomas had a huge 2020 campaign, but he couldn't maintain his numbers because of an injury-plagued 2021 season in which he played six games. Thomas should bounce back in 2022.</t>
  </si>
  <si>
    <t>Hurst</t>
  </si>
  <si>
    <t>Hayden</t>
  </si>
  <si>
    <t>Hayden Hurst will have a chance to be a big producer in 2022, as he's the favorite to replace C.J. Uzomah as Cincinnati's starting tight end.</t>
  </si>
  <si>
    <t>Engram</t>
  </si>
  <si>
    <t>Poor quarterbacking and coaching can be blamed, but Evan Engram deserves some of the fault for never developing. Perhaps he'll do better with Trevor Lawrence, but I'm not holding my breath.</t>
  </si>
  <si>
    <t>Njoku</t>
  </si>
  <si>
    <t>David</t>
  </si>
  <si>
    <t>O.J. Howard fell out of favor with Tom Brady. He could contribute in Buffalo if Dawson Knox were to get hurt.</t>
  </si>
  <si>
    <t>Likely</t>
  </si>
  <si>
    <t>Isaiah</t>
  </si>
  <si>
    <t>Isaiah Likely began his game against Arizona by breaking a tackle for a 20-yard gain, then shed another tackle and used a stiff-arm to pick up 31 yards. He capped off the final drive of the opening half with an 8-yard touchdown that he made in heavy traffic. He reeled in all eight of his targets for 100 yards and a touchdown. The Ravens obviously have Mark Andrews on the roster, but given their lacking receiving depth, Likely could see significant targets in two-tight end sets. I wouldn't draft Likely in normal leagues just yet, but he's certainly someone to monitor on the waiver wire. Likely did not play in the preseason finale. This is obviously an indicator that he will be a big part of the offense. That can't be a surprise after he was so dominant in the previous two games.</t>
  </si>
  <si>
    <t>Brate</t>
  </si>
  <si>
    <t>Cameron</t>
  </si>
  <si>
    <t>Cameron Brate had a golden opportunity with Rob Gronkowski retired and O.J. Howard gone, but Kyle Rudolph was signed. Plus, Gronkowski could return at any time.</t>
  </si>
  <si>
    <t>Parham</t>
  </si>
  <si>
    <t>Donald</t>
  </si>
  <si>
    <t>Donald Parham has been a preferred target of Justin Herbert's in the red zone during training camp practices. The Chargers signed Gerald Everett, but it might be Parham who emerges as the top tight end on the roster.</t>
  </si>
  <si>
    <t>Uzomah</t>
  </si>
  <si>
    <t>C.J.</t>
  </si>
  <si>
    <t>C.J. Uzomah has to share targets with so many talented receivers. He'll be an appealing option if some of the Jet wideouts get hurt.</t>
  </si>
  <si>
    <t>Gronkowski</t>
  </si>
  <si>
    <t>Rob</t>
  </si>
  <si>
    <t>TBA</t>
  </si>
  <si>
    <t>Rob Gronkowski announced his retirement, but he could return at some point.</t>
  </si>
  <si>
    <t>Bryant</t>
  </si>
  <si>
    <t>Harrison Bryant is a young, athletic tight end who has plenty of potential. Austin Hooper is gone, so that'll open opportunities for Bryant.</t>
  </si>
  <si>
    <t>Tonyan</t>
  </si>
  <si>
    <t>Robert</t>
  </si>
  <si>
    <t>Robert Tonyan missed half the year with a torn ACL, but he wasn't very  productive beforehand. It'll be difficult for him to thrive coming off such an injury.</t>
  </si>
  <si>
    <t>Woods</t>
  </si>
  <si>
    <t>Jelani</t>
  </si>
  <si>
    <t>Jelani Woods is a highly athletic tight end who will have a chance to contribute as a rookie because of Jack Doyle's retirement.</t>
  </si>
  <si>
    <t>Jordan</t>
  </si>
  <si>
    <t>Brevin</t>
  </si>
  <si>
    <t>Brevin Jordan, a fifth-round pick in the 2021 NFL Draft, didn't see any action until Week 8, but was a solid contributor down the stretch. He has some upside.</t>
  </si>
  <si>
    <t>Rudolph</t>
  </si>
  <si>
    <t xml:space="preserve">At this stage of his career, Kyle Rudolph is just a blocking tight end who catches a couple of passes each week. There's no reason to roster him. </t>
  </si>
  <si>
    <t>Hooper</t>
  </si>
  <si>
    <t>Austin</t>
  </si>
  <si>
    <t>The Browns overpaid for Austin Hooper in free agency. He's been a huge disappontment, so he was released. He's now the starter in Tennessee, but this is not an exciting situation.</t>
  </si>
  <si>
    <t>Bellinger</t>
  </si>
  <si>
    <t>Daniel Bellinger has reportedly been the No. 1 tight end on the Giants' roster during training camp. I don't like drafting rookie tight ends, but you could do worse as a late-round target in very deep leagues.</t>
  </si>
  <si>
    <t>Otton</t>
  </si>
  <si>
    <t>Cade Otton is a rookie who will have an opportunity to contribute with Tom Brady in the wake of Rob Gronkowski's retirement.</t>
  </si>
  <si>
    <t>McBride</t>
  </si>
  <si>
    <t>Trey</t>
  </si>
  <si>
    <t>Trey McBride will have to fight for snaps with Zach Ertz and Maxx Williams. I have no interest unless injuries occur.</t>
  </si>
  <si>
    <t>Dulcich</t>
  </si>
  <si>
    <t>Greg Dulcich will take Noah Fant's spot on Denver's roster. I don't like rookie tight ends, but Dulcich has some appeal because he'll be playing with Russell Wilson.</t>
  </si>
  <si>
    <t>Arnold</t>
  </si>
  <si>
    <t>Dan</t>
  </si>
  <si>
    <t>Dan Arnold showed great chemistry with Trevor Lawrence once he joined the Jaguars via trade. He played just eight games because of a knee injury, but it didn't sound too serious because he nearly returned in the regular season. The Jaguars signed Evan Engram, so Arnold has lost his appeal.</t>
  </si>
  <si>
    <t>Everett</t>
  </si>
  <si>
    <t>Gerald</t>
  </si>
  <si>
    <t>Gerald Everett posted the best stats of his career (48-478-4) despite Russell Wilson missing numerous games. Everett could post similar numbers with Justin Herbert.</t>
  </si>
  <si>
    <t>Jonnu</t>
  </si>
  <si>
    <t>Jonnu Smith's production slipped at the end of the year, though it was never high anyway. Smith would need Hunter Henry to get hurt in order to perform on a high level.</t>
  </si>
  <si>
    <t>Ferguson</t>
  </si>
  <si>
    <t>The Cowboys aren't expected to re-sign Dalton Schultz after this season, so Jake Ferguson figures to be the starting tight end in 2023 and beyond.</t>
  </si>
  <si>
    <t>Trautman</t>
  </si>
  <si>
    <t>Adam</t>
  </si>
  <si>
    <t>Adam Trautman has been a disappointment, but the Saints failed to upgrade him.</t>
  </si>
  <si>
    <t>Griffin</t>
  </si>
  <si>
    <t>Ryan Griffin can be streamed in easy matchups if Cole Kmet gets hurt.</t>
  </si>
  <si>
    <t>Firkser</t>
  </si>
  <si>
    <t>Anthony</t>
  </si>
  <si>
    <t>Anthony Firkser will serve as Hayden Hurst's replacement as Atlanta's second tight end. He'll need a Kyle Pitts injury to be relevant.</t>
  </si>
  <si>
    <t>Reg VBD</t>
  </si>
  <si>
    <t>PPR Points</t>
  </si>
  <si>
    <t>TD Points</t>
  </si>
  <si>
    <t>TD VBD</t>
  </si>
  <si>
    <t>Kupp</t>
  </si>
  <si>
    <t>Cooper</t>
  </si>
  <si>
    <t>WR</t>
  </si>
  <si>
    <t>Cooper Kupp enjoyed 2-hour breakfasts with Matthew Stafford preceding the season, and it panned out. Kupp had a monster year with Stafford. There's no reason to think Kupp will regress next year.</t>
  </si>
  <si>
    <t>Chase</t>
  </si>
  <si>
    <t>Ja'Marr</t>
  </si>
  <si>
    <t>So much for all of those drops in the preseason! Ja'Marr Chase made his detractors look incredibly foolish this past season, especially in his terrific performance against the Chiefs in Week 17. Chase will be even better with more experience.</t>
  </si>
  <si>
    <t>Jefferson</t>
  </si>
  <si>
    <t xml:space="preserve">Justin Jefferson had an amazing rookie year, and yet he was even better in his second season. Jefferson will never reach his true potential, however, as long as the Vikings are afraid to throw the ball at times with Kirk Cousins. Jefferson has been terrific in training camp, per reports. This isn't a surprise, but it's nice to have confirmation that he's been dominant. Given Matthew Stafford's elbow injury, a case could be made for Jefferson to be the top fantasy wideout, though Ja'Marr Chase might have something to say about that. </t>
  </si>
  <si>
    <t>Lamb</t>
  </si>
  <si>
    <t>CeeDee</t>
  </si>
  <si>
    <t>CeeDee Lamb improved upon his rookie campaign stats despite missing one game. Dak Prescott endured a slump in the second half of the year, so Lamb's numbers should be even better in his third year, especially with Amari Cooper gone.</t>
  </si>
  <si>
    <t>Diggs</t>
  </si>
  <si>
    <t>Stefon</t>
  </si>
  <si>
    <t>Stefon Diggs didn't have the same number of receptions he logged in 2020 (127), as Buffalo's offense regressed a bit. Still,  Diggs exceeded his touchdown total.</t>
  </si>
  <si>
    <t>Adams</t>
  </si>
  <si>
    <t>Davante</t>
  </si>
  <si>
    <t>Davante Adams was a monster in 2021, posting the best numbers of his career. He was ranked No. 1 on this site back in February, but he's no longer at the top because he's now with the Raiders.</t>
  </si>
  <si>
    <t>Evans</t>
  </si>
  <si>
    <t xml:space="preserve">It's hard to believe, but Mike Evans failed to accumulate 1,000 receiving yards for the first time in his career. However, he was still able to achieve double-digit touchdowns. Evans' yardage will increase next year with Antonio Brown gone. Unfortunately, Evans is dealing with a hamstring injury, which is not uncommon for him. We're still in early August, but soft-tissue injuries tend to linger. </t>
  </si>
  <si>
    <t>Hill</t>
  </si>
  <si>
    <t>Tyreek</t>
  </si>
  <si>
    <t>Tyreek Hill saw his touchdown total regress last year because teams used the cover-2 shell against the Chiefs. His numbers will continue to worsen because he's now paired with Tua Tagovailoa as opposed to Patrick Mahomes.</t>
  </si>
  <si>
    <t>Williams</t>
  </si>
  <si>
    <t>It's no surprise that Mike Williams had a breakout 2021 season because Justin Herbert had way more time in the pocket because of an improved offensive line. Williams' strong play should continue into 2022.</t>
  </si>
  <si>
    <t>Brown</t>
  </si>
  <si>
    <t xml:space="preserve">A.J. </t>
  </si>
  <si>
    <t xml:space="preserve">A.J. Brown was a dominant force on the field last year. He missed four games, but was exceptional when healthy despite playing in a run-first offense. He was traded to the Eagles during the 2022 NFL Draft. It's a shame he couldn't go from Ryan Tannehill to a great quarterack. </t>
  </si>
  <si>
    <t>Higgins</t>
  </si>
  <si>
    <t>Tee</t>
  </si>
  <si>
    <t>Tee Higgins was an inconsistent producer in 2021, but he had some monster games, particularly at the end of the year. Higgins should be even better in his third year with Joe Burrow having better protection.</t>
  </si>
  <si>
    <t>Samuel</t>
  </si>
  <si>
    <t>Deebo</t>
  </si>
  <si>
    <t>Deebo Samuel had a monstrous 2021 campaign, thriving in every role, including running back. He's a jack of all trades, master of everything, and he should continue to be a top fantasy producer in 2022. The only question is where he's going to play, given that he has demanded a trade.</t>
  </si>
  <si>
    <t>Sutton</t>
  </si>
  <si>
    <t>Courtland</t>
  </si>
  <si>
    <t xml:space="preserve">It's no surprise Courtland Sutton is coming off a down year. Not only did he have a terrible quarterbacking situation; he was coming off a torn ACL. Sutton will have a chance of rebounding in 2022, as he's healthy and will be catching passes from Russell Wilson. Sutton has been Wilson's favorite receiver in pressure situations, per an ESPN report. This isn't a surprise, as Sutton is expected to rebound from a poor 2021 season now that he's two years removed from a torn ACL. </t>
  </si>
  <si>
    <t>Pittman</t>
  </si>
  <si>
    <t>Michael</t>
  </si>
  <si>
    <t>The one positive about Indianapolis' offense in the preseason finale was that Matt Ryan showed a nice rapport with Michael Pittman Jr. Ryan has always loved targeting his No. 1 receiver way more frequently than anyone else, and Pittman is that player in Indianapolis. Pittman hauled in all three of his targets from Ryan for 29 yards.</t>
  </si>
  <si>
    <t>Michael Thomas will be back in 2022, but he won't be catching passes from Drew Brees anymore. His production with Jameis Winston figures to be lackluster.</t>
  </si>
  <si>
    <t>McLaurin</t>
  </si>
  <si>
    <t>Terry</t>
  </si>
  <si>
    <t>Terry McLaurin is a talented receiver, but he's never had a good quarterback throwing the ball to him. I don't know if Carson Wentz qualifies as "good," but he has much greater upside than the other options.</t>
  </si>
  <si>
    <t>Moore</t>
  </si>
  <si>
    <t>D.J.</t>
  </si>
  <si>
    <t>D.J. Moore eclipsed the 1,000-yard barrier for the third consecutive year, which was quite the feat considering the terrible quarterbacks throwing to him. Baker Mayfield's presence should help Moore.</t>
  </si>
  <si>
    <t>St. Brown</t>
  </si>
  <si>
    <t>Amon-Ra</t>
  </si>
  <si>
    <t>Amon-Ra St. Brown had a quiet start to his rookie season, but went on a tear to close out the season with eight or more receptions in every single game. St. Brown has drawn comparisons to Hines Ward. I'm expecting a big second year. St. Brown saw half of Jared Goff's passes in the preseason opener against the Falcons. He caught both of them for 29 yards. There's some concern that T.J. Hockenson and D.J. Chark will eat into St. Brown's targets, but he should have a great second season.</t>
  </si>
  <si>
    <t>Jeudy</t>
  </si>
  <si>
    <t>Jerry</t>
  </si>
  <si>
    <t>Jerry Jeudy had trouble getting to 40 receptions in 2021, which was a huge disappointment. Russell Wilson could help Jeudy finally live up to his potential, though Jeudy's arrest is troubling.</t>
  </si>
  <si>
    <t>Johnson</t>
  </si>
  <si>
    <t>Diontae</t>
  </si>
  <si>
    <t>Diontae Johnson injured his shoulder versus the Lions. It's unclear if he'll miss any regular-season action at the moment.</t>
  </si>
  <si>
    <t>Allen</t>
  </si>
  <si>
    <t>Keenan</t>
  </si>
  <si>
    <t xml:space="preserve">Keenan Allen has registered 97 receptions or more in each of the past five years. He'll continue to be a consistent force as Justin Herbert grows. </t>
  </si>
  <si>
    <t>Robinson</t>
  </si>
  <si>
    <t>Allen Robinson must have had some undisclosed injury last year. How else would you explain his decline from 1,250 to around 400 receiving yards? Robinson is still in his 20s, so I expect to bounce back in 2022, especially with Matthew Stafford.</t>
  </si>
  <si>
    <t>Davis</t>
  </si>
  <si>
    <t>Gabriel</t>
  </si>
  <si>
    <t>It's unclear why the Bills used Emmanuel Sanders over Gabriel Davis early in the season. Perhaps the coaching staff will come to their senses in 2022 after Davis ended the year well. Davis has packed on tons of muscle this offseason and now weighs 227 pounds. His trainer talked him up, saying that Davis was "bigger, faster, stronger." I like Davis as a great value pick this year.</t>
  </si>
  <si>
    <t>Cooks</t>
  </si>
  <si>
    <t>Brandin</t>
  </si>
  <si>
    <t>Brandin Cooks had some terrific performances last year despite dreadful quarterbacking. He crossed 1,000 receiving yards for the sixth time in seven years. The Texans plan on giving Davis Mills one more shot, which isn't good for Cooks' outlook.</t>
  </si>
  <si>
    <t>Kirk</t>
  </si>
  <si>
    <t>Christian</t>
  </si>
  <si>
    <t>Christian Kirk didn't play in the team's first real preseason game, but he took the field versus the Steelers. Playing with Trevor Lawrence for the first time, Kirk quickly showed that he's the young quarterback's favorite receiver. Lawrence looked toward Kirk eight times, which was double compared to the receiver with the next-highest targets (Marvin Jones, 4). Lawrence and Kirk failed to connect on the same route twice, but otherwise seemed like they had great chemistry. Kirk reeled in five of the eight targets for 54 yards.</t>
  </si>
  <si>
    <t>DeAndre</t>
  </si>
  <si>
    <t>DeAndre Hopkins was ranked No. 2 here last year, yet didn't even log a single 100-yard game. Hopkins got hurt early in the year and never recovered. He should revert back to top form in 2022, but a six-game suspension is something you'll have to endure.</t>
  </si>
  <si>
    <t>Metcalf</t>
  </si>
  <si>
    <t>D.K.</t>
  </si>
  <si>
    <t>D.K. Metcalf had a down year in 2021. Russell Wilson was hurt, but Metcalf struggled before then. However, Metcalf caught fire at the end of the season, so perhaps that would've helped kickstart his 2022 campaign. Wilson, however, was traded, so Metcalf's outlook isn't nearly as bright.</t>
  </si>
  <si>
    <t>Waddle</t>
  </si>
  <si>
    <t>Jaylen</t>
  </si>
  <si>
    <t>Jaylen Waddle has missed several weeks of practice with a soft-tissue injury to the lower body. These sorts of things tend to linger, so just realize that you may not have Waddle for Week 1.</t>
  </si>
  <si>
    <t>Devonta</t>
  </si>
  <si>
    <t>Devonta Smith had an inconsistent rookie season, but only because Jalen Hurts was inconsistent as well. He showed some brilliant flashes at times and should only improve with more experience.</t>
  </si>
  <si>
    <t>Bateman</t>
  </si>
  <si>
    <t>Rashod</t>
  </si>
  <si>
    <t>Rashod Bateman missed the first five weeks of the season, but then had some solid performances once he returned to action. He should improve in his second season, especially now that he's the No. 1 receiver.</t>
  </si>
  <si>
    <t>Smith-Schuster</t>
  </si>
  <si>
    <t>JuJu</t>
  </si>
  <si>
    <t>JuJu Smith-Schuster has been lining up all over the place in Kansas City's offense during training camp. Smith-Schuster has been in a rapid decline recently, but perhaps Andy Reid and Patrick Mahomes will get the most out of him.</t>
  </si>
  <si>
    <t>Marquise</t>
  </si>
  <si>
    <t>Marquise Brown's yards per catch decreased in his third year, but only because he handled a different role in the offense. His receptions rose to nearly triple digits despite missing a game. His numbers should be similar in Arizona.</t>
  </si>
  <si>
    <t>Toney</t>
  </si>
  <si>
    <t>Kadarius</t>
  </si>
  <si>
    <t>Talk about a roller coaster season. Kadarius Toney didn't play very much to start the year, then saw action and put together some amazing performances. After that, Toney barely played because of injuries. Toney has amazing upside, but his off-the-field issues could cost him some playing time.</t>
  </si>
  <si>
    <t>Chark</t>
  </si>
  <si>
    <t>D.J. Chark logged 154 receiving yards and two touchdowns in three full games with Trevor Lawrence before breaking his ankle in a dreaded Thursday night game. Chark should be 100 percent heading into 2022.</t>
  </si>
  <si>
    <t>London</t>
  </si>
  <si>
    <t>Drake</t>
  </si>
  <si>
    <t xml:space="preserve">Teams view Drake London as the next Mike Evans. Marcus Mariota isn't the most ideal quarterback for London to have, but it's not like he's terrible. London is also the undisputed No. 1 receiver on the Atlanta roster. </t>
  </si>
  <si>
    <t>Mooney</t>
  </si>
  <si>
    <t>Darnell</t>
  </si>
  <si>
    <t>Darnell Mooney quietly became Chicago's No. 1 receiver this past season, supplanting Allen Robinson in just his second year. It's fair to expect Mooney to continue to improve, especially with Justin Fields having more experience.</t>
  </si>
  <si>
    <t>Doubs</t>
  </si>
  <si>
    <t>Romeo</t>
  </si>
  <si>
    <t xml:space="preserve">Christian Watson is the big name in Green Bay's receiving corps, but he has missed some time in training camp thus far. Romeo Doubs, the other rookie, has been very impressive. Doubs had some nice moments in his preseason debut despite trying to catch horrible passes from "No Cookie" Jordan Love. Doubs exploded past a 49er cornerback at one point, but Love missed him badly. Doubs caught a 33-yard touchdown when Love went back to him, as Doubs once again beat a San Francisco corner. He later made a nice catch in traffic following a drop. There was a lowlight, as Doubs appeared to snatch a ball over a defender at first glance, but replay review showed that the defender ripped the ball away from him for an interception. Still, Doubs looked great considering his crappy quarterback situation. He caught three of his eight targets for 45 yards and a touchdown. </t>
  </si>
  <si>
    <t>Thielen</t>
  </si>
  <si>
    <t>Adam Thielen has accumulated 24 touchdowns in the past couple of years despite missing five games in that span. Imagine how he'd perform if he had a great quarterback throwing to him. Then again, he could regress to the mean as far as touchdown scoring is concerned. His age (32) is becoming a concern.</t>
  </si>
  <si>
    <t>Elijah</t>
  </si>
  <si>
    <t>Elijah Moore showed great strides during his rookie season, quickly becoming the team's No. 1 receiver. He was barely productive before Week 8, which is when he took off before getting hurt at the end of the year. He's the No. 2 now in the wake of Garrett Wilson, but he'll see lighter coverage.</t>
  </si>
  <si>
    <t>Pickens</t>
  </si>
  <si>
    <t>George Pickens continued to shine, as he made some great plays in the preseaon finale. Pickens began by breaking a tackle to pick up 14 yards and later made a terrific sideline catch on a back-shoulder throw to pick up 22 yards. Pickens hauled in three of his five targets for 35 yards. He's a great flier in the final rounds of your fantasy draft.</t>
  </si>
  <si>
    <t>Burks</t>
  </si>
  <si>
    <t>Treylon</t>
  </si>
  <si>
    <t>The Titans have a major role planned this season for Treylon Burks, according to an ESPN report. Burks has famously struggled this summer, but this could be the sequel to Ja'Marr Chase's disastrous training camp and preseason. Burks could still have a strong season despite what has transpired.</t>
  </si>
  <si>
    <t>Tolbert</t>
  </si>
  <si>
    <t>Jalen</t>
  </si>
  <si>
    <t>Jalen Tolbert will play in an explosive Dallas offense, so he has appeal right away, especially if Michael Gallup can't return right away from injury. Tolbert is a presumed Week 1 starter, according to Jon Machota of the Athletic. With Gallup recovering from a torn ACL, James Washington hurt, and Amari Cooper and Cedrick Wilson both gone, the Cowboys' depleted receiving corps is going to see a third-round rookie forced into the starting lineup.</t>
  </si>
  <si>
    <t>Aiyuk</t>
  </si>
  <si>
    <t>Brandon Aiyuk struggled to start the year, even getting benched at one point. However, Aiyuk won back Kyle Shanahan's confidence and ended the year on a strong note. This should carry over into 2022.</t>
  </si>
  <si>
    <t>Renfrow</t>
  </si>
  <si>
    <t>Hunter Renfrow caught 100 passes for the first time in his career. He was amazing for the Raiders last year, especially after Henry Ruggs was kicked off the team. Renfrow will continue to rack up tons of receptions, but he's no longer the No. 1 wideout in the wake of the Davante Adams trade.</t>
  </si>
  <si>
    <t>Amari</t>
  </si>
  <si>
    <t>Amari Cooper didn't have positive chemistry with Dak Prescott this past season, struggling to get to 800 yards. Perhaps he'll have a better rapport with Deshaun Watson beginning in Week 8. Cooper is hurt by Deshaun Watson's suspension, as are Donovan Peoples-Jones and David Njoku. Cooper is a lackluster mid-round option now.</t>
  </si>
  <si>
    <t>Valdes-Scantling</t>
  </si>
  <si>
    <t>Marquez</t>
  </si>
  <si>
    <t>Marquez Valdes-Scantling caught one of his two targets for 11 yards during the preseason opener. More importantly, he was targeted for a deep touchdown on one play, but Patrick Mahomes couldn't connect with him because of pressure. This is bullish for Valdes-Scantling, who could have a big year with his new quarterback.</t>
  </si>
  <si>
    <t>Olave</t>
  </si>
  <si>
    <t>Chris Olave is a speedy receiver with personal upside, but he'll be playing in a conservative, run-heavy offense. He's not very appealing at the moment.</t>
  </si>
  <si>
    <t>Claypool</t>
  </si>
  <si>
    <t>Chase Claypool took a step backward in 2021, performing like an inefficient receiver. Perhaps this was just a sophomore slump. Unfortunately for Claypool, he'll be catching passes from Mitchell Trubisky or a rookie quarterback.</t>
  </si>
  <si>
    <t>Parker</t>
  </si>
  <si>
    <t>DeVante</t>
  </si>
  <si>
    <t>DeVante Parker missed about half the season, yet still crossed 500 receiving yards. He's the No. 1 receiver in New England now, but he's in a run-heavy offense.</t>
  </si>
  <si>
    <t>Lockett</t>
  </si>
  <si>
    <t>D.K. Metcalf out-produced Tyler Lockett in 2020, but the opposite occurred this past season. Lockett's production will plummet because Russell Wilson left Seattle.</t>
  </si>
  <si>
    <t>Godwin</t>
  </si>
  <si>
    <t>Chris Godwin suffered a torn ACL late in the year, so I don't expect him to perform very well in 2022. It'll likely be a lost season for him.</t>
  </si>
  <si>
    <t>Gage</t>
  </si>
  <si>
    <t>Russell</t>
  </si>
  <si>
    <t>Tampa's defense hasn't been able to cover Russell Gage, according to head coach Todd Bowles. While it's nothing new to see a coach talking up his player during training camp, Gage has a great opportunity to produce with Tom Brady, given that Chris Godwin is coming off a torn ACL.</t>
  </si>
  <si>
    <t>Wilson</t>
  </si>
  <si>
    <t>Garrett</t>
  </si>
  <si>
    <t xml:space="preserve">I'd like Garrett Wilson a lot more if he wasn't in a crowded receiving corps. Wilson, however, profiles as an Odell Beckham Jr. type, so the big upside exists. </t>
  </si>
  <si>
    <t>Boyd</t>
  </si>
  <si>
    <t>Tyler Boyd is now the third receiver on the roster, so his upside is gone. He'll need one of Ja'Marr Chase or Tee Higgins to get hurt in order to be a significant fantasy producer.</t>
  </si>
  <si>
    <t>Pierce</t>
  </si>
  <si>
    <t>Alec</t>
  </si>
  <si>
    <t>The Colts have not added a veteran receiver because of Alec Pierce's performance in training camp, according to reports. Pierce is only a rookie, but he has a chance to have a solid season with Matt Ryan. He's worth a late-round flier.</t>
  </si>
  <si>
    <t>Jameson</t>
  </si>
  <si>
    <t>Jameson Williams could struggle in his rookie year because he's coming off a torn ACL. He's not ideal in re-draft formats, but I love him more in dynasty.</t>
  </si>
  <si>
    <t>Collins</t>
  </si>
  <si>
    <t>Nico</t>
  </si>
  <si>
    <t>Jamison Crowder is a solid PPR threat; he caught 50 passes despite missing six games in 2021. However, he'll be in a crowded Buffalo receiving corps.</t>
  </si>
  <si>
    <t>Skyy</t>
  </si>
  <si>
    <t>Skyy Moore automatically has huge appeal because he'll be playing with Patrick Mahomes. Given the Chiefs' weakness at receiver, Moore could have a big rookie year. That said, Moore had been dealing with a hamstring injury.</t>
  </si>
  <si>
    <t>Golladay</t>
  </si>
  <si>
    <t>Kenny</t>
  </si>
  <si>
    <t>Kenny Golladay was a huge disappointment with the Giants, though he played hurt for most of the year. Then again, when is Golladay not injured? He's not trustworthy at all. Golladay saw more targets than any receiver from Daniel Jones in the preseason opener. That's the good news. The bad news is that he was inefficient with those targets, snatching just one of the three passes for a mere six yards. He was overthrown in the end zone, but dropped a pass near the goal line. Golladay's inefficiency is nothing new, as he struggled with it last year.</t>
  </si>
  <si>
    <t>Watson</t>
  </si>
  <si>
    <t>Christian Watson has superb athleticism and high upside, and he'll be playing with Aaron Rodgers. Unfortunately, he has missed some time in training camp.</t>
  </si>
  <si>
    <t>Hardman</t>
  </si>
  <si>
    <t>Mecole</t>
  </si>
  <si>
    <t>Mecole Hardman is a terrific athlete, but he's not nearly as good of a football player. He'll likely continue to disappoint.</t>
  </si>
  <si>
    <t>Jones</t>
  </si>
  <si>
    <t>Julio</t>
  </si>
  <si>
    <t>Julio Jones is back, and he's going to a team that could allow him to have one final solid fantasy season. Jones is a shell of his former self, but he could be used as a primary red zone threat with Rob Gronkowski gone.</t>
  </si>
  <si>
    <t>Corey</t>
  </si>
  <si>
    <t>Corey Davis entered the 2021 season as the Jets' No. 1 target, but lost that distinction to Elijah Moore. Davis also had to endure Zach Wilson's rookie struggles and then missed eight games. I thought things would be better in 2022, but Garrett Wilson was drafted.</t>
  </si>
  <si>
    <t>Van</t>
  </si>
  <si>
    <t>Van Jefferson suffered a knee injury and will undergo surgery. He may miss the beginning of the season. I liked Jefferson as a late-round sleeper, but that's no longer the case. It's currently unclear who will replace Jefferson in the lineup.</t>
  </si>
  <si>
    <t>Osborn</t>
  </si>
  <si>
    <t>K.J.</t>
  </si>
  <si>
    <t>K.J. Osborn made some deep catches in his rookie year. He impressed and will only improve with experience. He'll hit his potential in the event of an injury to Justin Jefferson or Adam Thielen.</t>
  </si>
  <si>
    <t>Dotson</t>
  </si>
  <si>
    <t>Jahan</t>
  </si>
  <si>
    <t>Jahan Dotson will undoubtedly catch some deep YOLO throws from Carson Wentz. He's in a decent situation, but his small stature gives him less upside than the other receivers in the first round.</t>
  </si>
  <si>
    <t>Lazard</t>
  </si>
  <si>
    <t>Allen Lazard was once again an inconsistent producer in 2021. He had some big games, but had too many contests in which he caught two or fewer passes.</t>
  </si>
  <si>
    <t>Robert Woods tore his ACL, so it'll take him a while to recover. I don't expect him to be 100 percent in 2022, and his fit into Tennessee's run-heavy offense isn't ideal.</t>
  </si>
  <si>
    <t>Wan'Dale</t>
  </si>
  <si>
    <t>Wan'Dale Robinson has been the "star" of the Giants' training camp thus far, lining up in the slot and in the backfield. This is not the first time a rookie receiver has been hyped up in late July, but Robinson is a dynamic athlete. Daniel Jones will have much better pass protection this year, which should allow Robinson to enjoy a decent rookie campaign.</t>
  </si>
  <si>
    <t>Landry</t>
  </si>
  <si>
    <t>Jarvis</t>
  </si>
  <si>
    <t>Jarvis Landry is coming off a down year because of injuries to Baker Mayfield and himself. He should bounce back in 2022, but it's unclear where that'll be at the moment.</t>
  </si>
  <si>
    <t>Fuller</t>
  </si>
  <si>
    <t>Will</t>
  </si>
  <si>
    <t>Will Fuller once again proved himself to be injury-prone last year, playing just two games. He'll bounce back in 2022, but you can't count on him to remain on the field.</t>
  </si>
  <si>
    <t>Meyers</t>
  </si>
  <si>
    <t>Jakobi</t>
  </si>
  <si>
    <t>Jakobi Meyers' production has increased greatly each season, and he even broke his touchdown curse this past year. Meyers is a viable PPR option, especially with Mac Jones bound to improve. Meyers is better in PPR leagues.</t>
  </si>
  <si>
    <t>Shenault</t>
  </si>
  <si>
    <t>Laviska</t>
  </si>
  <si>
    <t>Laviska Shenault was a huge disappointment in his first season with Trevor Lawrence. Perhaps he'll improve with a better coaching staff.</t>
  </si>
  <si>
    <t>Peoples-Jones</t>
  </si>
  <si>
    <t>Donovan</t>
  </si>
  <si>
    <t>Donovan Peoples-Jones has been a favorite of Deshaun Watson's already, according to reports. It's the end of July, so it's time to talk up Peoples-Jones. However, Peoples-Jones will be playing with one of the top quarterbacks in the NFL once Watson is allowed to be on the field, so there might be some real potential, finally.</t>
  </si>
  <si>
    <t>Bourne</t>
  </si>
  <si>
    <t>Kendrick</t>
  </si>
  <si>
    <t xml:space="preserve">Kendrick Bourne just had the best season of his career, eclipsing 50 receptions for the first time. Bourne made some nice plays as both a receiver and a runner. </t>
  </si>
  <si>
    <t>Marvin</t>
  </si>
  <si>
    <t>Marvin Jones was a disappointment in his first season in Jacksonville, failing to offer a quality veteran presence to help Trevor Lawrence. Jones is now 32.</t>
  </si>
  <si>
    <t>Beckham</t>
  </si>
  <si>
    <t>Odell</t>
  </si>
  <si>
    <t>Odell Beckham Jr. was a huge disappointment with the Browns, but his production picked up with the Rams. He's currently unsigned because of his torn ACL.</t>
  </si>
  <si>
    <t>Fehoko</t>
  </si>
  <si>
    <t>Semi</t>
  </si>
  <si>
    <t>Simi Fehoko has been a huge surprise in training camp, according to reports. Someone needs to take all the targets vacated by Amari Cooper, Michael Gallup and Cedrick Wilson, so perhaps Fehoko can step up and become a viable fantasy player.</t>
  </si>
  <si>
    <t>Curtis</t>
  </si>
  <si>
    <t>Curtis Samuel was dealing with an injury all year, which is why he was limited to just a handful of games. It was a lost season for him, but perhaps he'll be healthier in 2022.</t>
  </si>
  <si>
    <t>Anderson</t>
  </si>
  <si>
    <t>Robby Anderson was a huge disappointment last year. Quarterbacking was a major problem, but that still didn't explain his huge decline. Perhaps he'll rebound in 2022.</t>
  </si>
  <si>
    <t>Rondale</t>
  </si>
  <si>
    <t>Rondale Moore was given 72 touches in his rookie year. I imagine the Cardinals will script more plays for him in his second season.</t>
  </si>
  <si>
    <t>Velus</t>
  </si>
  <si>
    <t>Velus Jones has great deep speed and will have an opportunity to fight for a starting job right away, given the Bears' lack of talent at receiver.</t>
  </si>
  <si>
    <t>Gallup</t>
  </si>
  <si>
    <t>Michael Gallup tore his ACL late in the season, so I would not expect him to be productive in 2022. Gallup told the media that he doesn't expect to be ready by Week 1. This is no surprise, but it's basically official now.</t>
  </si>
  <si>
    <t>Watkins</t>
  </si>
  <si>
    <t>Sammy</t>
  </si>
  <si>
    <t>Sammy Watkins was oddly consistent this past season until Lamar Jackson got hurt late in the year. Watkins is now in Green Bay, but before you get too excited, remember that he failed with Patrick Mahomes.</t>
  </si>
  <si>
    <t>Palmer</t>
  </si>
  <si>
    <t>Josh</t>
  </si>
  <si>
    <t>Josh Palmer thrived last year when Keenan Allen was out of the lineup. Palmer will need an injury to Allen or Mike Williams to be productive.</t>
  </si>
  <si>
    <t>Campbell</t>
  </si>
  <si>
    <t>Parris</t>
  </si>
  <si>
    <t>Danny Gray will be an intriguing fantasy option as a rookie if the 49ers trade Deebo Samuel. Otherwise, he'll have trouble seeing the field.</t>
  </si>
  <si>
    <t>Shepard</t>
  </si>
  <si>
    <t>Sterling</t>
  </si>
  <si>
    <t>Sterling Shepard can sometimes be a PPR  machine, but he needs to be on the field. He has missed 20 games in the past three years. He's coming off an Achilles tear, which isn't as bad as a torn ACL, but it's still not ideal.</t>
  </si>
  <si>
    <t>Green</t>
  </si>
  <si>
    <t>A.J. Green was a solid producer in 2021, but we'll see if that continues into his age-34 campaign this season.</t>
  </si>
  <si>
    <t>Berrios</t>
  </si>
  <si>
    <t>Braxton</t>
  </si>
  <si>
    <t>Braxton Berrios has proven himself to be a productive slot receiver when Jamison Crowder has been injured. The Garrett Wilson pick was a big blow to his outlook.</t>
  </si>
  <si>
    <t>Pringle</t>
  </si>
  <si>
    <t>Byron</t>
  </si>
  <si>
    <t>It wasn't Mecole Hardman or Demarcus Robinson, but rather Byron Pringle who stepped up when Travis Kelce was sidelined late in the year. Unfortunately for Pringle, he'll be going from Patrick Mahomes to Justin Fields.</t>
  </si>
  <si>
    <t>Bell</t>
  </si>
  <si>
    <t>David Bell has a chance to be Cleveland's third receiver in his rookie year. This is good news for him because of Deshaun Watson's presence, but Bell may have trouble separating from NFL cornerbacks.</t>
  </si>
  <si>
    <t>Marshall</t>
  </si>
  <si>
    <t>Terrace</t>
  </si>
  <si>
    <t>Terrace Marshall caught 10 passes in his first three games, but logged just seven receptions in his next 10 contests. Quarterback struggles definitely played a part, but Marshall was a big disappointment.</t>
  </si>
  <si>
    <t>Patrick</t>
  </si>
  <si>
    <t>Tim</t>
  </si>
  <si>
    <t>Tim Patrick is out for the year with a torn ACL.</t>
  </si>
  <si>
    <t>Metchie</t>
  </si>
  <si>
    <t>John</t>
  </si>
  <si>
    <t>John Metchie has leukemia and will almost certainly not play this year. Let's hope he has a quick recovery.</t>
  </si>
  <si>
    <t>Ridley</t>
  </si>
  <si>
    <t>Calvin</t>
  </si>
  <si>
    <t>Suspended for all of 2022.</t>
  </si>
  <si>
    <t>Reg POINTS</t>
  </si>
  <si>
    <t>McCaffrey</t>
  </si>
  <si>
    <t>RB</t>
  </si>
  <si>
    <t>Christian McCaffrey must be considered a major injury concern after playing just 10 games in the past two seasons. This could also make him a good buy-low option. McCaffrey will be in position to score more touchdowns in a much-improved offense. He would be the favorite No. 1 fantasy pick if there weren't any injury concerns.</t>
  </si>
  <si>
    <t>Taylor</t>
  </si>
  <si>
    <t>Jonathan</t>
  </si>
  <si>
    <t>Jonathan Taylor enjoyed an MVP-caliber campaign as the league's leading rusher. Taylor should have another great year, though his high number of carries from 2021 could come back to hurt him this upcoming season.</t>
  </si>
  <si>
    <t>Derrick</t>
  </si>
  <si>
    <t>Derrick Henry was on pace to break the single-season rushing record before getting hurt in the middle of the season. This may have been best for his 2022 outlook because he won't be as worn out next season.</t>
  </si>
  <si>
    <t>Cook</t>
  </si>
  <si>
    <t>Dalvin</t>
  </si>
  <si>
    <t>Dalvin Cook has yet to play an entire NFL season. It's highly doubtful that he ever will. However, Cook is amazing when he's on the field, so you'll just have to deal with his occasional absences.</t>
  </si>
  <si>
    <t>Mixon</t>
  </si>
  <si>
    <t>Joe</t>
  </si>
  <si>
    <t>Thanks to an improved offensive line and Joe Mixon's progression, Joe Mixon had his best season yet. There's no reason to think Mixon will regress at all. In fact, he could be the league's leading rusher, given how great Cincinnati's blocking figures to be.</t>
  </si>
  <si>
    <t>Harris</t>
  </si>
  <si>
    <t>Najee</t>
  </si>
  <si>
    <t>Like his predecessor, James Conner, Najee Harris wasted away behind Pittsburgh's horrible offensive line. Harris could have a huge second season if the blocking improves, but it doesn't appear as though the Steelers did enough in that department.</t>
  </si>
  <si>
    <t>Ekeler</t>
  </si>
  <si>
    <t>Austin Ekeler thrived last year, thanks to Justin Herbert's progression and the improvement of the offensive line. Ekeler will continue to be one of the top fantasy running backs.</t>
  </si>
  <si>
    <t>Chubb</t>
  </si>
  <si>
    <t>Nick Chubb is extremely talented, but his workload is so dependent on game script because he seldom catches passes. He should often be in positive game scripts if Deshaun Watson can avoid suspension.</t>
  </si>
  <si>
    <t>Kamara</t>
  </si>
  <si>
    <t>Alvin</t>
  </si>
  <si>
    <t>Alvin Kamara played one drive in the preseason finale. He touched the ball four times, but looked incredible. He rushed for 19 yards on two carries, which included a 13-yard burst in which he dragged multiple defenders to the San Angeles 1-yard line. Kamara also caught a 5-yard pass. His fourth touch was a long run negated by an illegal shift. Kamara looked fantastic, but could be suspended during the season because of his off-the-field transgressions.</t>
  </si>
  <si>
    <t>Aaron</t>
  </si>
  <si>
    <t>Aaron Jones has continued to  lose touches to A.J. Dillon. However, with Davante Adams gone, Jones' reception total will increase.</t>
  </si>
  <si>
    <t>Barkley</t>
  </si>
  <si>
    <t>Saquon</t>
  </si>
  <si>
    <t xml:space="preserve">Saquon Barkley is a great buy-low candidate. He missed most of 2020, then wasn't nearly 100 percent last year because he was coming off a torn ACL. He'll be much better in 2022, especially with an improved offensive line. </t>
  </si>
  <si>
    <t>Fournette</t>
  </si>
  <si>
    <t>Leonard</t>
  </si>
  <si>
    <t xml:space="preserve">Leonard Fournette showed no signs of his weight gain in the preseason finale. He had a powerful 13-yard run to start the game, then spun out of what should've been a 4-yard loss to get back to the line of scrimmage. He carried the ball just twice (13 yards), but looked great in his limited action. </t>
  </si>
  <si>
    <t>Javonte</t>
  </si>
  <si>
    <t>Javonte Williams is one of the best running backs in the NFL. He was one of the league leaders in broken tackles despite splitting the workload with Melvin Gordon. I imagine the Broncos will give Williams way more touches in 2022, though it hurts that Gordon was re-signed.</t>
  </si>
  <si>
    <t>Swift</t>
  </si>
  <si>
    <t>D'Andre</t>
  </si>
  <si>
    <t xml:space="preserve">The Lions really want to run the ball under Dan Campbell, so even though D'Andre Swift shared the workload with Jamaal Williams, he was still very productive. </t>
  </si>
  <si>
    <t>Ezekiel</t>
  </si>
  <si>
    <t xml:space="preserve">Ezekiel Elliott had a down 2020, and yet he was even worse this past season, as he had to share carries with Tony Pollard in the second half of the year. His knee was the issue, but Elliott might be damaged goods at this point. Even worse, Dallas lost two starting offensive linemen. Tyron Smith would miss several months with a hamstring injury. This obviously hurts Ezekiel Elliott, who won't have three starting blockers from a year ago. </t>
  </si>
  <si>
    <t>Dillon</t>
  </si>
  <si>
    <t>A.J.</t>
  </si>
  <si>
    <t>A.J. Dillon continued to eat into Aaron Jones' workload this past season. At some point, the Packers will make Dillon the primary ball-carrier, and if Jones gets hurt, Dillon will be an RB1. Also, Dillon will be a major part of the Green Bay passing game, per numerous accounts. Coaches reportedly like how Dillon catches the ball out of the backfield.</t>
  </si>
  <si>
    <t>Etienne</t>
  </si>
  <si>
    <t xml:space="preserve">Travis Etienne has been the "star" of Jaguars training camp thus far, according to the Jaguar Report. Skeptics may point out that Etienne may just look great compared to everyone else because Jacksonville overpaid for medicore or worse talent this offseason, but Etienne is a legitimate dynamic talent who could be highly productive with James Robinson coming off injury. </t>
  </si>
  <si>
    <t>Mitchell</t>
  </si>
  <si>
    <t>Trey Sermon was supposed to supplant the injury-prone Raheem Mostert. Instead, it was Elijah Mitchell. Mitchell had his own injury woes, but his upside is enormous because of the 49ers' run-heavy attack. Raheem Mostert's departure has brightened Mitchell's outlook.</t>
  </si>
  <si>
    <t>Dameon</t>
  </si>
  <si>
    <t>Dameon Pierce did not play in the second preseason game against the Rams. It was all Marlon Mack in the first half, followed by Royce Freeman with some Rex Burkhead mixed in at times. Pierce is not injured, so this means that the Texans value him extremely highly. He needs to skyrocket in my fantasy rankings.</t>
  </si>
  <si>
    <t>Hunt</t>
  </si>
  <si>
    <t>Kareem</t>
  </si>
  <si>
    <t>Kareem Hunt continues to be trapped behind Nick Chubb on the depth chart. He's still a viable fantasy option because the Browns run so much, but he'll be a fantasy RB1 if he can ever handle the workload on his own.</t>
  </si>
  <si>
    <t>Conner</t>
  </si>
  <si>
    <t>James</t>
  </si>
  <si>
    <t>James Conner was surprisingly effective in Arizona last year. He scored double-digit touchdowns and was a big part of the passing game. His scoring is likely regress to the mean, but his yardage could rise in the wake of Chase Edmonds' departure.</t>
  </si>
  <si>
    <t>Montgomery</t>
  </si>
  <si>
    <t>David Montgomery missed several games in 2021, which is why he didn't hit the 1,000-yard mark. The offensive line wasn't great either. The Bears didn't make any upgrades to this area. In fact, they could be worse at blocking in 2022. Montgomery is seeing action on special teams during training camp. This doesn't bode well for his status as Chicago's bellcow back. There's a chance Khalil Herbert could split touches with Montgomery this season.</t>
  </si>
  <si>
    <t>Miles</t>
  </si>
  <si>
    <t>The Eagles seemed to forget that Miles Sanders existed in the beginning of the year. Sanders' workload increased late in the season, so that bodes well for his 2022 outlook.</t>
  </si>
  <si>
    <t>Pollard</t>
  </si>
  <si>
    <t>Tony</t>
  </si>
  <si>
    <t>Tony Pollard was the better running back on Dallas' roster in 2021. He could take over as the lead back if Ezekiel Elliott continues to disappoint.</t>
  </si>
  <si>
    <t>Gibson</t>
  </si>
  <si>
    <t>Antonio</t>
  </si>
  <si>
    <t>Brian Robinson was shot multiple times in a robbery attempt. Antonio Gibson may end up starting after all.</t>
  </si>
  <si>
    <t>Singletary</t>
  </si>
  <si>
    <t>Devin</t>
  </si>
  <si>
    <t>Devin Singletary was the only running back to see action with Josh Allen in the second preseason game. There's been lots of speculation that Zack Moss and James Cook will be worked in with Singletary, but this result says otherwise. Singletary looked great, especially on one occasion in which he dragged a defender on an 18-yard gain. Singletary rushed for 39 yards on four carries. This was against Denver's backup defense, but Singletary deserves a stock-up arrow for his usage.</t>
  </si>
  <si>
    <t>Damien</t>
  </si>
  <si>
    <t>Damien Harris is an excellent runner, but he doesn't do much in the passing game. Even worse, he may share more touches with Rhamondre Stevenson in 2022.</t>
  </si>
  <si>
    <t>Stevenson</t>
  </si>
  <si>
    <t>Rhamondre</t>
  </si>
  <si>
    <t>Rhamondre Stevenson may not face competition for third-down work with Ty Montgomery nursing an ankle injury. Montgomery was Stevenson's primary rival for these touches, but he got hurt in the final preseason game.</t>
  </si>
  <si>
    <t>Penny</t>
  </si>
  <si>
    <t>Rashaad</t>
  </si>
  <si>
    <t>Rashaad Penny hadn't lived up to his first-round billing because of injuries. He was finally healthy at the end of the year, and he had plenty of 100-yard performances to close out the season. I thought he could have a huge 2022 campaign if he managed to stay healthy, but the Kenneth Walker pick changes things. The Seahawks lost Damien Lewis to injury in the second preseason game. Lewis is a key blocker on an already-shaky offensive line, so that'll hurt Penny.</t>
  </si>
  <si>
    <t>Akers</t>
  </si>
  <si>
    <t>Cam</t>
  </si>
  <si>
    <t>During our real fantasy football draft, Charlie Campbell broke some news regarding Cam Akers. He said he heard from team sources that Akers was in Sean McVay's dog house and that Darrell Henderson could start in Week 1. Avoid Akers in the wake of this information.</t>
  </si>
  <si>
    <t>Jacobs</t>
  </si>
  <si>
    <t>Josh Jacobs will be in a committee, per an ESPN report. This is no surprise, given that Josh McDaniels is the head coach.</t>
  </si>
  <si>
    <t>Dobbins</t>
  </si>
  <si>
    <t>JK</t>
  </si>
  <si>
    <t>An ESPN report indicates that Mike Davis will receive most of the workload early in the season. This is because J.K. Dobbins is coming off a torn ACL, and has yet to take part in 11-on-11 drills in practice. Dobbins could be better in November and December, but he'll hurt fantasy owners who draft him too early.</t>
  </si>
  <si>
    <t>Hall</t>
  </si>
  <si>
    <t>Breece</t>
  </si>
  <si>
    <t>Breece Hall started against the Falcons, whereas Michael Carter rested. Given that the Jets sat all of their veteran starters, this wasn't a good sign for Hall, who failed to do anything of note. In fact, he nearly didn't do anything, as his four carries went for just one yard.</t>
  </si>
  <si>
    <t>Edwards-Helaire</t>
  </si>
  <si>
    <t>Clyde</t>
  </si>
  <si>
    <t>Clyde Edwards-Helaire failed to take a major step in his second season. It was disappointing to see him come nowhere close to double-digit touchdowns, though he missed a handful of games.</t>
  </si>
  <si>
    <t>Henderson</t>
  </si>
  <si>
    <t>Darrell</t>
  </si>
  <si>
    <t xml:space="preserve">During our real fantasy football draft, Charlie Campbell broke some news regarding Cam Akers. He said he heard from team sources that Akers was in Sean McVay's dog house and that Darrell Henderson could start in Week 1. Henderson now becomes a great sleeper. </t>
  </si>
  <si>
    <t>Mostert</t>
  </si>
  <si>
    <t>Raheem</t>
  </si>
  <si>
    <t xml:space="preserve">Raheem Mostert can't stay healthy at all; he has played just nine games in the past two years. He's high risk, high reward because he's very productive when on the field. </t>
  </si>
  <si>
    <t>McKinnon</t>
  </si>
  <si>
    <t>Jerick</t>
  </si>
  <si>
    <t>There was speculation that Clyde Edwards-Helaire would handle the bulk of the receiving work, given the running backs on the roster. That has changed in the wake of the Jerick McKinnon re-signing. Edwards-Helaire will definitely lose touches to McKinnon.</t>
  </si>
  <si>
    <t>Cordarrelle</t>
  </si>
  <si>
    <t>It's still truly astonishing that Cordarrelle Patterson became a solid running back in the NFL. He'll likely lose some touches next year, but he's the favorite to handle the ball most often in Atlanta's offense.</t>
  </si>
  <si>
    <t>Gordon</t>
  </si>
  <si>
    <t>Melvin</t>
  </si>
  <si>
    <t>Melvin Gordon's presence was frustrating in Denver because he took touches away from Javonte Williams. He'll almost certainly lose some touches in 2022.</t>
  </si>
  <si>
    <t>James Cook will be a part-time player in Buffalo's backfield. He'll be used as a receiver out of the backfield, so he's more appealing in PPR leagues.</t>
  </si>
  <si>
    <t>Edmonds</t>
  </si>
  <si>
    <t>Chase Edmonds shared the workload with James Conner last year. He was given more of the receiving work, but lost the goal-line opportunities to Conner. Edmonds, who figures to split touches similarly with Raheem Mostert in Miami, is only viable in PPR formats.</t>
  </si>
  <si>
    <t>Mattison</t>
  </si>
  <si>
    <t>Alexander</t>
  </si>
  <si>
    <t>Alexander Mattison has shown that he can perform on an RB1 level when given the chance. He should be rostered at all times just in case Dalvin Cook gets hurt.</t>
  </si>
  <si>
    <t>Pacheco</t>
  </si>
  <si>
    <t>Isiah</t>
  </si>
  <si>
    <t>There has been plenty of hype surrounding rookie running back Isiah Pacheco in training camp. Pacheco played ahead of Ronald Jones in the preseason opener and took a quick seat after only three touches. In fact, he was given a carry on the initial drive! This might indicate how much Andy Reid values him. Pacheco rushed for six yards on two carries, and he also broke a tackle on a 5-yard reception.</t>
  </si>
  <si>
    <t>Walker</t>
  </si>
  <si>
    <t>Kenneth</t>
  </si>
  <si>
    <t>Kenneth Walker is arguably the best runner among the 2022 draft class, though Breece Hall definitely beats him in the receiving department. Unfortunately for Walker, he'll be playing in a very crowded Seattle backfield. Walker will miss the rest of the preseason. It's unclear when he'll return to action, but he shouldn't miss too much time. This hurts his fantasy outlook because he won't get valuable reps, but if you really want him, it could be a blessing in disguise, as it will cause his ADP to drop.</t>
  </si>
  <si>
    <t>James Robinson had to fight through Urban Meyer's incompetence last year; Meyer gave touches to Carlos Hyde for some reason. Unfortunately for Robinson, he'll have to share touches with Travis Etienne in 2022, assuming he returns early from his torn Achilles.</t>
  </si>
  <si>
    <t>Herbert</t>
  </si>
  <si>
    <t>Khalil</t>
  </si>
  <si>
    <t>Khalil Herbert proved to be a productive player when David Montgomery was sidelined last year. Herbert is worth rostering because of his upside.</t>
  </si>
  <si>
    <t>White</t>
  </si>
  <si>
    <t>Zamir</t>
  </si>
  <si>
    <t>Jerick McKinnon was a free agent for months, but the Chiefs have re-signed him. He'll split touches with Clyde Edwards-Helaire, but he has nice upside in Kansas City's explosive offense.</t>
  </si>
  <si>
    <t>Brian</t>
  </si>
  <si>
    <t>Brian Robinson was shot multiple times in a robbery attempt. The good news is that his wounds are reportedly not life-threatening. The bad news is that he may miss a chunk of the season.</t>
  </si>
  <si>
    <t>Davis-Price</t>
  </si>
  <si>
    <t>Tyrion</t>
  </si>
  <si>
    <t>You never know who's going to run the ball in San Francisco. Tyrion Davis-Price could have a big hand in the offense for all we know.</t>
  </si>
  <si>
    <t>Carter</t>
  </si>
  <si>
    <t>Michael Carter was one of the losers of the 2022 NFL Draft. Not only did the Jets select a running back; they traded up for one!</t>
  </si>
  <si>
    <t>Jamaal</t>
  </si>
  <si>
    <t>Jamaal Williams is a premium backup running back, as he gets plenty of opportunities even when D'Andre Swift is in action. He's worth rostering, given his upside for when Swift misses action.</t>
  </si>
  <si>
    <t>Ingram</t>
  </si>
  <si>
    <t>Keaontay</t>
  </si>
  <si>
    <t xml:space="preserve">Keaontay Ingram showed nice elusiveness and power on his runs in his preseason debut. He rushed for 27 yards and a touchdown on seven carries, and he also caught a pair of passes for 18 receiving yards. Ingram may have made a case to be James Conner's direct backup. He's worth considering in the final rounds of your fantasy league. </t>
  </si>
  <si>
    <t>Allgeier</t>
  </si>
  <si>
    <t>Tyler Allgeier started in the preseason finale and played into the fourth quarter, which is not good for his outlook this year. Allgeier rumbled for 26 yards and a touchdown on eight carries. He also scored another time as a receiver out of the backfield. The bad news is that Caleb Huntley, with whom he split the workload, looked like the superior back. Huntley dashed for 86 yards and a touchdown on 19 carries.</t>
  </si>
  <si>
    <t>McKissic</t>
  </si>
  <si>
    <t>J.D.</t>
  </si>
  <si>
    <t>J.D. McKissic is the Redskins' receiving back. He's a fine PPR option, but is unusable in standard formats.</t>
  </si>
  <si>
    <t>Kenyan Drake was a big part of the Raider passing attack before he suffered a season-ending injury. He'll reprise his role in 2022.</t>
  </si>
  <si>
    <t>D'Ernest</t>
  </si>
  <si>
    <t>D'Ernest Johnson has proven that he can produce on a high level when given the chance. He only needs an injury to Nick Chubb or Kareem Hunt to be productive.</t>
  </si>
  <si>
    <t>Warren</t>
  </si>
  <si>
    <t>Jaylen Warren received first-team reps in practice Monday. He's been very impressive in training camp and the first preseason game. He's worth a roster spot as a handcuff for Najee Harris.</t>
  </si>
  <si>
    <t>Rachaad</t>
  </si>
  <si>
    <t>Rachaad White, who catches passes well out of the backfield, could be in for a strong rookie year if one of Leonard Fournette or Giovani Bernard gets hurt.</t>
  </si>
  <si>
    <t>Benjamin</t>
  </si>
  <si>
    <t>Eno</t>
  </si>
  <si>
    <t>James Conner can't be trusted to stay healthy, so Eno Benjamin could make some starts this year. Benjamin has drawn the praise of Kliff Kingsbury, which indicates that he'll be the primary back should James Conner suffer an injury. There was some speculation that it could be rookie Keontay Ingram, or even Darrel Williams, but that doesn't appear to be the case.</t>
  </si>
  <si>
    <t>Scott</t>
  </si>
  <si>
    <t>Boston</t>
  </si>
  <si>
    <t>Late in the year, it was Boston Scott - not Kenneth Gainwell - who handled the workload when Miles Sanders was injured. I wouldn't roster Scott, however, as the Eagles like to split the workload.</t>
  </si>
  <si>
    <t>Edwards</t>
  </si>
  <si>
    <t>Gus</t>
  </si>
  <si>
    <t xml:space="preserve">Gus Edwards is not expected to be ready for the season opener. This can't be a surprise, given that he's coming off a torn ACL. </t>
  </si>
  <si>
    <t>Hubbard</t>
  </si>
  <si>
    <t>Chuba</t>
  </si>
  <si>
    <t>Chuba Hubbard had plenty of opportunities with Christian McCaffrey constantly injured last year, but he didn't make the most out of it; he was lackluster and was eventually forced into splitting the workload with Ameer Abdullah.</t>
  </si>
  <si>
    <t>Hilliard</t>
  </si>
  <si>
    <t>Dontrell</t>
  </si>
  <si>
    <t>Dontrell Hilliard was an impressive receiving back for the Titans down the stretch. He'll be worth adding in PPR leagues if Derrick Henry gets hurt again.</t>
  </si>
  <si>
    <t>Foreman</t>
  </si>
  <si>
    <t>D'Onta</t>
  </si>
  <si>
    <t>D'Onta Foreman did a good job of replacing Derrick Henry. He's now in Carolina. Foreman is borderline rosterable because of his upside in the wake of another Christian McCaffrey injury.</t>
  </si>
  <si>
    <t>Hines</t>
  </si>
  <si>
    <t>Nyheim</t>
  </si>
  <si>
    <t>Nyheim Hines is often a big part of the passing game. He's a viable streaming option in PPR leagues only.</t>
  </si>
  <si>
    <t>Gainwell</t>
  </si>
  <si>
    <t>Kenneth Gainwell saw a significant workload to start the year, but disappeared as the season progressed. It's unclear what Philadelphia's plan for Gainwell happens to be.</t>
  </si>
  <si>
    <t>Strong</t>
  </si>
  <si>
    <t>Pierre</t>
  </si>
  <si>
    <t>James White has retired, which will open up opportunities for Pierre Strong.</t>
  </si>
  <si>
    <t>Mark Ingram did nothing in Houston, but looked revitalized in New Orleans. I wouldn't roster him, but I'd add him in the event of an Alvin Kamara injury.</t>
  </si>
  <si>
    <t>Mack</t>
  </si>
  <si>
    <t>Marlon</t>
  </si>
  <si>
    <t>Marlon Mack appears to be behind Dameon Pierce now.</t>
  </si>
  <si>
    <t>Spiller</t>
  </si>
  <si>
    <t xml:space="preserve">Joshua Kelley seems to be in a commanding lead for the backup running spot behind Austin Ekeler, per reports. This is disappointing for those who like Isaiah Spiller. It's a reminder that Spiller is only a rookie, so despite his talent, he shouldn't be expected to produce much in the wake of an Ekeler injury. </t>
  </si>
  <si>
    <t>Burkhead</t>
  </si>
  <si>
    <t>Rex</t>
  </si>
  <si>
    <t>Rex Burkhead looked like the second coming of Earl Campbell in the surprise win versus the Chargers, but was lackluster otherwise. He's not going to hold the job much longer.</t>
  </si>
  <si>
    <t>Bernard</t>
  </si>
  <si>
    <t>Giovani</t>
  </si>
  <si>
    <t>Giovani Bernard was expected to be a big part of the passing game when the Buccaneers signed him. Instead, Leonard Fournette handled the receiving work.</t>
  </si>
  <si>
    <t>Ronald</t>
  </si>
  <si>
    <t>The Chiefs used their top three running backs against the Redskins, as Clyde Edwards-Helaire, Jerick McKinnon and Isiah Pacheco all contributed when Patrick Mahomes was on the field. The one guy who wasn't seen at all was Ronald Jones, who may not make the 53-man roster.</t>
  </si>
  <si>
    <t>Points (ESPN Scoring)</t>
  </si>
  <si>
    <t>QB</t>
  </si>
  <si>
    <t>Much like Patrick Mahomes, Josh Allen was often frustrated with the cover-2 shell teams used against him this past season. The Bills could establish a running game to beat this style of defense, but that would mean slowing down the offense and diminishing Allen's stats.</t>
  </si>
  <si>
    <t>Mahomes</t>
  </si>
  <si>
    <t>Patrick Mahomes is coming off his worst statistical season, as teams limited him with a cover-2 shell. Perhaps Andy Reid will come up with a way to beat this scheme, though that'll be difficult with Tyreek Hill gone. Either way, with teams limiting the deep pass, Mahomes will be overdrafted in your league because he's a big name.</t>
  </si>
  <si>
    <t>Burrow</t>
  </si>
  <si>
    <t>Joe Burrow was a huge question mark heading into 2021 because of his knee injury. Burrow was excellent this past season, and he'll continue to improve in 2022, especially with the monstrous offensive line the Bengals have assembled.</t>
  </si>
  <si>
    <t>Jackson</t>
  </si>
  <si>
    <t>Lamar</t>
  </si>
  <si>
    <t>Lamar Jackson's pass protection hasn't been as great the past two seasons, thanks to Marshal Yanda's retirement and Ronnie Stanley's constant injuries. The Ravens upgraded the offensive line with Tyler Linderbaum, but lost Marquise Brown in the process.</t>
  </si>
  <si>
    <t>Justin Herbert had a great rookie year and was even better in his second season. Thanks to the improved offensive line, Herbert will continue to be one of the top fantasy quarterbacks.</t>
  </si>
  <si>
    <t>Russell Wilson is now on the Broncos. They'll likely allow him to throw the ball more, as Wilson won't be hindered by a horrible coaching staff. Wilson has plenty of talented weapons at his disposal as well.</t>
  </si>
  <si>
    <t>Murray</t>
  </si>
  <si>
    <t>Kyler</t>
  </si>
  <si>
    <t>Kyler Murray is always a risk to get injured, but he's a great fantasy producer when healthy, thanks to his running ability. He'll have some amazing weapons when DeAndre Hopkins returns from his six-game suspension to join Marquise Brown.</t>
  </si>
  <si>
    <t>Hurts</t>
  </si>
  <si>
    <t>Jalen Hurts completed every single pass he threw versus the Jets, going 6-of-6 for 80 yards and a touchdown. Hurts' score to Dallas Goedert came a few plays after an apparent touchdown run of his was negated by a Jordan Mailata hold. Hurts did this against the Jets' first-string defense, and he didn't have Jason Kelce blocking for him. Hurts' fantasy outlook is extremely bullish.</t>
  </si>
  <si>
    <t>Brady</t>
  </si>
  <si>
    <t>Tom</t>
  </si>
  <si>
    <t>Tom Brady will slow down at some point. He'll be 45 in 2022, but we've seen no signs of him slowing down. He's still safe to draft as a lower-end starter at the very least.</t>
  </si>
  <si>
    <t>Rodgers</t>
  </si>
  <si>
    <t>Aaron Rodgers is back in Green Bay, but Davante Adams is not. The Packers drafted a couple of promising rookies, but they won't be able to match Adams' production.</t>
  </si>
  <si>
    <t>Lance</t>
  </si>
  <si>
    <t>Given Jimmy Garoppolo's struggles to close out the year, there's a good chance Trey Lance will be the 49ers' starter in 2022. Lance has fantasy QB1 potential because of his rushing ability.</t>
  </si>
  <si>
    <t>Prescott</t>
  </si>
  <si>
    <t>Dak</t>
  </si>
  <si>
    <t>Dak Prescott had a great start to the year, but he suffered through a slump at the end of the season. He would be locked in as a QB1 with last year's supporting cast, but Dallas lost Amari Cooper and two starting offensive linemen this offseason.</t>
  </si>
  <si>
    <t>Stafford</t>
  </si>
  <si>
    <t>Matthew</t>
  </si>
  <si>
    <t>Matthew Stafford had an amazing first season under Sean McVay despite a back injury and Robert Woods' injury in the second half of the year. Stafford should be better in his second season. However, Stafford is dealing with "bad tendinitis" according to reports. His reps have been managed in training camp as a result. This doesn't sound great, but it could also be a non-story. Still, it's a concern, so you might want to downgrade Stafford and his receivers a little bit.</t>
  </si>
  <si>
    <t>Tagovailoa</t>
  </si>
  <si>
    <t>Tua</t>
  </si>
  <si>
    <t>Tua Tagovailoa finished 6-of-7 for 121 yards and a touchdown in the final preseason game. This was against the Eagles' backup scrubs, but save for one pass, Tagovailoa's excellent accuracy was very evident. He has a tremendous supporting cast for the first time in his career, so he could have a great season.</t>
  </si>
  <si>
    <t>Cousins</t>
  </si>
  <si>
    <t>Kirk Cousins had some great games in 2021, but he was frustrating at times when the Vikings went overly conservative with him. He's a good quarterback to stream, but he can't be an every-week starter.</t>
  </si>
  <si>
    <t>Lawrence</t>
  </si>
  <si>
    <t>Trevor</t>
  </si>
  <si>
    <t>Trevor Lawrence was a huge disappointment in his rookie year. However, he's expected to be much better in his second season with a superior coaching staff and a slightly better receiving corps.</t>
  </si>
  <si>
    <t>Carr</t>
  </si>
  <si>
    <t>Derek</t>
  </si>
  <si>
    <t>Derek Carr received a huge boost when the Raiders traded for Davante Adams. He now is a viable streaming option in favorable matchups.</t>
  </si>
  <si>
    <t>Goff</t>
  </si>
  <si>
    <t>Jared</t>
  </si>
  <si>
    <t>Jared Goff can be used against bad teams in streaming situations. He has a great supporting cast.</t>
  </si>
  <si>
    <t>Matt Ryan is now quarterbacking the Colts. This is not an ideal spot for him from a fantasy perspective because Indianapolis is a run-heavy team that will have the lead more often than not.</t>
  </si>
  <si>
    <t>Mac</t>
  </si>
  <si>
    <t>Mac Jones was the best of all the rookie quarterbacks in 2021. He doesn't possess much upside, but he's perfect in the Patriots' offense. New England will expand his playbook next year, and DeVante Parker's presence will help.</t>
  </si>
  <si>
    <t>Tannehill</t>
  </si>
  <si>
    <t>Ryan Tannehill will never be a great fantasy quarterback because the Titans run so often, but he can sometimes be used in spot starts. That said, the A.J. Brown trade hurts his value in those instances.</t>
  </si>
  <si>
    <t>Winston</t>
  </si>
  <si>
    <t>Jameis</t>
  </si>
  <si>
    <t>Jameis Winston was a disappointment last year, though he didn't have Michael Thomas at his disposal. Still, the quarterback who threw for 5,000 yards and 30 touchdowns will have Thomas and Chris Olave at his disposal in 2022. If the Saints weren't so run-heavy, I'd like Winston a lot more.</t>
  </si>
  <si>
    <t>Wentz</t>
  </si>
  <si>
    <t>Carson</t>
  </si>
  <si>
    <t>The Colts won in spite of Carson Wentz last year, as Wentz had some rough performances down the stretch. Wentz can't reliably be used in favorable matchups because the Redskins will just run the ball a lot.</t>
  </si>
  <si>
    <t>Fields</t>
  </si>
  <si>
    <t>Justin Fields had an inconsistent rookie year, looking great at times and terrible in some games. Fields' rushing ability makes him a viable fantasy option despite his horrid receiving corps.</t>
  </si>
  <si>
    <t>Mayfield</t>
  </si>
  <si>
    <t>Baker</t>
  </si>
  <si>
    <t>Baker Mayfield disappointed last year. He dealt with a shoulder injury, so perhaps he can't be blamed. He'll have plenty of talent to work with in Carolina, and he'll receive some great blocking.</t>
  </si>
  <si>
    <t>Deshaun</t>
  </si>
  <si>
    <t>Deshaun Watson has been suspended 11 games for 2022, bringing his total up to 28 games. I would have recommended holding Watson for six games, but not 11. It's worth noting that Watson has an easy matchup against the Redskins' dreadful secondary in Week 17, so if your team is doing very well, perhaps you can think about adding him to your roster during the midpoint of the season. Even if you don't need a quarterback, it would be wise to prevent one of your leaguemates to address a need.</t>
  </si>
  <si>
    <t>Daniel Jones was a huge disappointment yet again. The Giants are giving him one more chance, and he could have his best year yet because the front office did a solid job of upgrading the offensive line.</t>
  </si>
  <si>
    <t>Zach Wilson had a rough rookie year, but he has tons of potential, so he could improve in his second season. The Jets have given him Garrett Wilson and an offensive line upgrade, so Wilson won't have any excuses in 2022.</t>
  </si>
  <si>
    <t>Trubisky</t>
  </si>
  <si>
    <t>Mitchell Trubisky is currently the starting quarterback for the Steelers, but that may not last very long with Kenny Pickett on the roster.</t>
  </si>
  <si>
    <t>Mariota</t>
  </si>
  <si>
    <t>Marcua</t>
  </si>
  <si>
    <t>Marcus Mariota has some fantasy appeal because of his rushing ability, but he may not hold down Atlanta's job very long. He also won't have quality blocking in front of him.</t>
  </si>
  <si>
    <t>Mills</t>
  </si>
  <si>
    <t>The Texans are giving Davis Mills a chance to start in 2022. It won't end well.</t>
  </si>
  <si>
    <t>Geno</t>
  </si>
  <si>
    <t>The Panthers traded next year's third-round pick to obtain Matt Corral in this year's third frame. Corral runs a lot, so he would be appealing for fantasy if he ends up getting the nod.</t>
  </si>
  <si>
    <t>Pickett</t>
  </si>
  <si>
    <t>Kenny Pickett doesn't have an elite skill set or great mobility, so he's not ideal for fantasy. He'll be playing in a run-heavy Pittsburgh offense if he even wins the job.</t>
  </si>
  <si>
    <t>Ridder</t>
  </si>
  <si>
    <t>Desmond</t>
  </si>
  <si>
    <t xml:space="preserve">Desmond Ridder may see action as a rookie. He has rushing ability, so he would be mildly appealing. </t>
  </si>
  <si>
    <t>Willis</t>
  </si>
  <si>
    <t>Malik</t>
  </si>
  <si>
    <t>Malik Willis is a quarterback with immense upside in both real life and fantasy. That is, once he earns the starting job in Tennessee. That'll be in 2023 or later.</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</si>
</sst>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_);($#,##0)"/>
  </numFmts>
  <fonts count="12" x14ac:knownFonts="1">
    <font>
      <sz val="11"/>
      <color theme="1"/>
      <name val="Calibri"/>
      <family val="2"/>
      <scheme val="minor"/>
    </font>
    <font>
      <b/>
      <u/>
      <sz val="11"/>
      <color rgb="FF000000"/>
      <name val="Calibri"/>
      <family val="2"/>
    </font>
    <font>
      <sz val="11"/>
      <color rgb="FFffffff"/>
      <name val="Calibri"/>
      <family val="2"/>
    </font>
    <font>
      <b/>
      <sz val="11"/>
      <color rgb="FF000000"/>
      <name val="Calibri"/>
      <family val="2"/>
    </font>
    <font>
      <sz val="11"/>
      <color rgb="FF000000"/>
      <name val="Calibri"/>
      <family val="2"/>
    </font>
    <font>
      <sz val="11"/>
      <color theme="1"/>
      <name val="Calibri"/>
      <family val="2"/>
    </font>
    <font>
      <b/>
      <u/>
      <sz val="18"/>
      <color rgb="FF000000"/>
      <name val="Calibri"/>
      <family val="2"/>
    </font>
    <font>
      <b/>
      <sz val="16"/>
      <color rgb="FF000000"/>
      <name val="Calibri"/>
      <family val="2"/>
    </font>
    <font>
      <b/>
      <u/>
      <sz val="14"/>
      <color rgb="FF000000"/>
      <name val="Calibri"/>
      <family val="2"/>
    </font>
    <font>
      <b/>
      <sz val="10"/>
      <color rgb="FF000000"/>
      <name val="Calibri"/>
      <family val="2"/>
    </font>
    <font>
      <b/>
      <sz val="14"/>
      <color rgb="FF000000"/>
      <name val="Calibri"/>
      <family val="2"/>
    </font>
    <font>
      <u/>
      <sz val="11"/>
      <color rgb="FFffffff"/>
      <name val="Calibri"/>
      <family val="2"/>
    </font>
  </fonts>
  <fills count="14">
    <fill>
      <patternFill patternType="none"/>
    </fill>
    <fill>
      <patternFill patternType="gray125"/>
    </fill>
    <fill>
      <patternFill patternType="solid">
        <fgColor rgb="FFc0504d"/>
      </patternFill>
    </fill>
    <fill>
      <patternFill patternType="solid">
        <fgColor rgb="FFdbeef4"/>
      </patternFill>
    </fill>
    <fill>
      <patternFill patternType="solid">
        <fgColor rgb="FFfcd5b5"/>
      </patternFill>
    </fill>
    <fill>
      <patternFill patternType="solid">
        <fgColor rgb="FFb7dee8"/>
      </patternFill>
    </fill>
    <fill>
      <patternFill patternType="solid">
        <fgColor rgb="FF9bbb59"/>
      </patternFill>
    </fill>
    <fill>
      <patternFill patternType="solid">
        <fgColor rgb="FF8eb4e3"/>
      </patternFill>
    </fill>
    <fill>
      <patternFill patternType="solid">
        <fgColor rgb="FFd7e4bd"/>
      </patternFill>
    </fill>
    <fill>
      <patternFill patternType="solid">
        <fgColor rgb="FFccc1da"/>
      </patternFill>
    </fill>
    <fill>
      <patternFill patternType="solid">
        <fgColor rgb="FFc4bd97"/>
      </patternFill>
    </fill>
    <fill>
      <patternFill patternType="solid">
        <fgColor rgb="FFffffcc"/>
      </patternFill>
    </fill>
    <fill>
      <patternFill patternType="solid">
        <fgColor rgb="FF000000"/>
      </patternFill>
    </fill>
    <fill>
      <patternFill patternType="solid">
        <fgColor rgb="FF558ed5"/>
      </patternFill>
    </fill>
  </fills>
  <borders count="32">
    <border>
      <left/>
      <right/>
      <top/>
      <bottom/>
      <diagonal/>
    </border>
    <border>
      <left/>
      <right/>
      <top/>
      <bottom/>
      <diagonal/>
    </border>
    <border>
      <left style="medium">
        <color rgb="FF000000"/>
      </left>
      <right style="medium">
        <color rgb="FF000000"/>
      </right>
      <top style="medium">
        <color rgb="FF000000"/>
      </top>
      <bottom style="thin">
        <color rgb="FFc6c6c6"/>
      </bottom>
      <diagonal/>
    </border>
    <border>
      <left style="thin">
        <color rgb="FFb2b2b2"/>
      </left>
      <right style="thin">
        <color rgb="FFb2b2b2"/>
      </right>
      <top style="thin">
        <color rgb="FFb2b2b2"/>
      </top>
      <bottom style="thin">
        <color rgb="FFb2b2b2"/>
      </bottom>
      <diagonal/>
    </border>
    <border>
      <left style="medium">
        <color rgb="FF000000"/>
      </left>
      <right style="medium">
        <color rgb="FF000000"/>
      </right>
      <top style="thin">
        <color rgb="FFc6c6c6"/>
      </top>
      <bottom style="thin">
        <color rgb="FFc6c6c6"/>
      </bottom>
      <diagonal/>
    </border>
    <border>
      <left style="medium">
        <color rgb="FF000000"/>
      </left>
      <right style="medium">
        <color rgb="FF000000"/>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000000"/>
      </bottom>
      <diagonal/>
    </border>
    <border>
      <left style="thin">
        <color rgb="FFb2b2b2"/>
      </left>
      <right style="thin">
        <color rgb="FFc6c6c6"/>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b2b2b2"/>
      </right>
      <top style="medium">
        <color rgb="FFb2b2b2"/>
      </top>
      <bottom style="thin">
        <color rgb="FFb2b2b2"/>
      </bottom>
      <diagonal/>
    </border>
    <border>
      <left style="medium">
        <color rgb="FF000000"/>
      </left>
      <right style="thin">
        <color rgb="FFb2b2b2"/>
      </right>
      <top style="thin">
        <color rgb="FFb2b2b2"/>
      </top>
      <bottom style="thin">
        <color rgb="FFb2b2b2"/>
      </bottom>
      <diagonal/>
    </border>
    <border>
      <left style="medium">
        <color rgb="FF000000"/>
      </left>
      <right style="thin">
        <color rgb="FFb2b2b2"/>
      </right>
      <top style="thin">
        <color rgb="FFb2b2b2"/>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43">
    <xf xfId="0" numFmtId="0" borderId="0" fontId="0" fillId="0"/>
    <xf xfId="0" numFmtId="0" borderId="1" applyBorder="1" fontId="1" applyFont="1" fillId="0" applyAlignment="1">
      <alignment horizontal="center"/>
    </xf>
    <xf xfId="0" numFmtId="0" borderId="2" applyBorder="1" fontId="2" applyFont="1" fillId="2" applyFill="1" applyAlignment="1">
      <alignment horizontal="center"/>
    </xf>
    <xf xfId="0" numFmtId="0" borderId="0" fontId="0" fillId="0" applyAlignment="1">
      <alignment horizontal="general"/>
    </xf>
    <xf xfId="0" numFmtId="0" borderId="3" applyBorder="1" fontId="3" applyFont="1" fillId="3" applyFill="1" applyAlignment="1">
      <alignment horizontal="left"/>
    </xf>
    <xf xfId="0" numFmtId="0" borderId="1" applyBorder="1" fontId="4" applyFont="1" fillId="0" applyAlignment="1">
      <alignment horizontal="center"/>
    </xf>
    <xf xfId="0" numFmtId="0" borderId="0" fontId="0" fillId="0" applyAlignment="1">
      <alignment horizontal="general"/>
    </xf>
    <xf xfId="0" numFmtId="0" borderId="4" applyBorder="1" fontId="2" applyFont="1" fillId="2" applyFill="1" applyAlignment="1">
      <alignment horizontal="left"/>
    </xf>
    <xf xfId="0" numFmtId="3" applyNumberFormat="1" borderId="4" applyBorder="1" fontId="2" applyFont="1" fillId="2" applyFill="1" applyAlignment="1">
      <alignment horizontal="left"/>
    </xf>
    <xf xfId="0" numFmtId="3" applyNumberFormat="1" borderId="1" applyBorder="1" fontId="5" applyFont="1" fillId="0" applyAlignment="1">
      <alignment horizontal="right"/>
    </xf>
    <xf xfId="0" numFmtId="3" applyNumberFormat="1" borderId="4" applyBorder="1" fontId="2" applyFont="1" fillId="2" applyFill="1" applyAlignment="1">
      <alignment horizontal="right"/>
    </xf>
    <xf xfId="0" numFmtId="3" applyNumberFormat="1" borderId="1" applyBorder="1" fontId="4" applyFont="1" fillId="0" applyAlignment="1">
      <alignment horizontal="right"/>
    </xf>
    <xf xfId="0" numFmtId="0" borderId="1" applyBorder="1" fontId="5" applyFont="1" fillId="0" applyAlignment="1">
      <alignment horizontal="center"/>
    </xf>
    <xf xfId="0" numFmtId="0" borderId="5" applyBorder="1" fontId="2" applyFont="1" fillId="2" applyFill="1" applyAlignment="1">
      <alignment horizontal="left"/>
    </xf>
    <xf xfId="0" numFmtId="3" applyNumberFormat="1" borderId="5" applyBorder="1" fontId="2" applyFont="1" fillId="2" applyFill="1" applyAlignment="1">
      <alignment horizontal="right"/>
    </xf>
    <xf xfId="0" numFmtId="0" borderId="3" applyBorder="1" fontId="3" applyFont="1" fillId="3" applyFill="1" applyAlignment="1">
      <alignment horizontal="left"/>
    </xf>
    <xf xfId="0" numFmtId="0" borderId="0" fontId="0" fillId="0" applyAlignment="1">
      <alignment horizontal="general"/>
    </xf>
    <xf xfId="0" numFmtId="0" borderId="0" fontId="0" fillId="0" applyAlignment="1">
      <alignment horizontal="left"/>
    </xf>
    <xf xfId="0" numFmtId="0" borderId="0" fontId="0" fillId="0" applyAlignment="1">
      <alignment horizontal="center"/>
    </xf>
    <xf xfId="0" numFmtId="0" borderId="0" fontId="0" fillId="0" applyAlignment="1">
      <alignment wrapText="1"/>
    </xf>
    <xf xfId="0" numFmtId="0" borderId="6" applyBorder="1" fontId="4" applyFont="1" fillId="4" applyFill="1" applyAlignment="1">
      <alignment horizontal="left" wrapText="1"/>
    </xf>
    <xf xfId="0" numFmtId="0" borderId="6" applyBorder="1" fontId="4" applyFont="1" fillId="5" applyFill="1" applyAlignment="1">
      <alignment horizontal="left" wrapText="1"/>
    </xf>
    <xf xfId="0" numFmtId="0" borderId="0" fontId="0" fillId="0" applyAlignment="1">
      <alignment horizontal="left" wrapText="1"/>
    </xf>
    <xf xfId="0" numFmtId="0" borderId="1" applyBorder="1" fontId="6" applyFont="1" fillId="0" applyAlignment="1">
      <alignment horizontal="left"/>
    </xf>
    <xf xfId="0" numFmtId="0" borderId="0" fontId="0" fillId="0" applyAlignment="1">
      <alignment horizontal="left"/>
    </xf>
    <xf xfId="0" numFmtId="0" borderId="6" applyBorder="1" fontId="2" applyFont="1" fillId="6" applyFill="1" applyAlignment="1">
      <alignment horizontal="left"/>
    </xf>
    <xf xfId="0" numFmtId="0" borderId="7" applyBorder="1" fontId="7" applyFont="1" fillId="7" applyFill="1" applyAlignment="1">
      <alignment horizontal="center"/>
    </xf>
    <xf xfId="0" numFmtId="0" borderId="7" applyBorder="1" fontId="4" applyFont="1" fillId="7" applyFill="1" applyAlignment="1">
      <alignment horizontal="left"/>
    </xf>
    <xf xfId="0" numFmtId="0" borderId="6" applyBorder="1" fontId="8" applyFont="1" fillId="7" applyFill="1" applyAlignment="1">
      <alignment horizontal="center"/>
    </xf>
    <xf xfId="0" numFmtId="0" borderId="6" applyBorder="1" fontId="9" applyFont="1" fillId="7" applyFill="1" applyAlignment="1">
      <alignment horizontal="left"/>
    </xf>
    <xf xfId="0" numFmtId="0" borderId="6" applyBorder="1" fontId="4" applyFont="1" fillId="7" applyFill="1" applyAlignment="1">
      <alignment horizontal="left"/>
    </xf>
    <xf xfId="0" numFmtId="0" borderId="1" applyBorder="1" fontId="9" applyFont="1" fillId="0" applyAlignment="1">
      <alignment horizontal="left"/>
    </xf>
    <xf xfId="0" numFmtId="0" borderId="7" applyBorder="1" fontId="7" applyFont="1" fillId="8" applyFill="1" applyAlignment="1">
      <alignment horizontal="left"/>
    </xf>
    <xf xfId="0" numFmtId="0" borderId="7" applyBorder="1" fontId="4" applyFont="1" fillId="8" applyFill="1" applyAlignment="1">
      <alignment horizontal="left"/>
    </xf>
    <xf xfId="0" numFmtId="0" borderId="6" applyBorder="1" fontId="4" applyFont="1" fillId="8" applyFill="1" applyAlignment="1">
      <alignment horizontal="left"/>
    </xf>
    <xf xfId="0" numFmtId="3" applyNumberFormat="1" borderId="7" applyBorder="1" fontId="4" applyFont="1" fillId="8" applyFill="1" applyAlignment="1">
      <alignment horizontal="left"/>
    </xf>
    <xf xfId="0" numFmtId="0" borderId="6" applyBorder="1" fontId="8" applyFont="1" fillId="8" applyFill="1" applyAlignment="1">
      <alignment horizontal="center"/>
    </xf>
    <xf xfId="0" numFmtId="0" borderId="6" applyBorder="1" fontId="10" applyFont="1" fillId="8" applyFill="1" applyAlignment="1">
      <alignment horizontal="center"/>
    </xf>
    <xf xfId="0" numFmtId="3" applyNumberFormat="1" borderId="6" applyBorder="1" fontId="4" applyFont="1" fillId="8" applyFill="1" applyAlignment="1">
      <alignment horizontal="left"/>
    </xf>
    <xf xfId="0" numFmtId="0" borderId="6" applyBorder="1" fontId="9" applyFont="1" fillId="8" applyFill="1" applyAlignment="1">
      <alignment horizontal="left"/>
    </xf>
    <xf xfId="0" numFmtId="0" borderId="6" applyBorder="1" fontId="4" applyFont="1" fillId="9" applyFill="1" applyAlignment="1">
      <alignment horizontal="left"/>
    </xf>
    <xf xfId="0" numFmtId="3" applyNumberFormat="1" borderId="6" applyBorder="1" fontId="4" applyFont="1" fillId="9" applyFill="1" applyAlignment="1">
      <alignment horizontal="left"/>
    </xf>
    <xf xfId="0" numFmtId="0" borderId="7" applyBorder="1" fontId="7" applyFont="1" fillId="9" applyFill="1" applyAlignment="1">
      <alignment horizontal="center"/>
    </xf>
    <xf xfId="0" numFmtId="0" borderId="7" applyBorder="1" fontId="4" applyFont="1" fillId="9" applyFill="1" applyAlignment="1">
      <alignment horizontal="left"/>
    </xf>
    <xf xfId="0" numFmtId="3" applyNumberFormat="1" borderId="7" applyBorder="1" fontId="4" applyFont="1" fillId="9" applyFill="1" applyAlignment="1">
      <alignment horizontal="left"/>
    </xf>
    <xf xfId="0" numFmtId="0" borderId="6" applyBorder="1" fontId="8" applyFont="1" fillId="9" applyFill="1" applyAlignment="1">
      <alignment horizontal="center"/>
    </xf>
    <xf xfId="0" numFmtId="0" borderId="6" applyBorder="1" fontId="10" applyFont="1" fillId="9" applyFill="1" applyAlignment="1">
      <alignment horizontal="center"/>
    </xf>
    <xf xfId="0" numFmtId="3" applyNumberFormat="1" borderId="6" applyBorder="1" fontId="8" applyFont="1" fillId="9" applyFill="1" applyAlignment="1">
      <alignment horizontal="center"/>
    </xf>
    <xf xfId="0" numFmtId="0" borderId="6" applyBorder="1" fontId="9" applyFont="1" fillId="9" applyFill="1" applyAlignment="1">
      <alignment horizontal="left"/>
    </xf>
    <xf xfId="0" numFmtId="0" borderId="6" applyBorder="1" fontId="4" applyFont="1" fillId="9" applyFill="1" applyAlignment="1">
      <alignment horizontal="left"/>
    </xf>
    <xf xfId="0" numFmtId="3" applyNumberFormat="1" borderId="6" applyBorder="1" fontId="4" applyFont="1" fillId="9" applyFill="1" applyAlignment="1">
      <alignment horizontal="right"/>
    </xf>
    <xf xfId="0" numFmtId="0" borderId="6" applyBorder="1" fontId="4" applyFont="1" fillId="9" applyFill="1" applyAlignment="1">
      <alignment horizontal="left" wrapText="1"/>
    </xf>
    <xf xfId="0" numFmtId="0" borderId="7" applyBorder="1" fontId="7" applyFont="1" fillId="4" applyFill="1" applyAlignment="1">
      <alignment horizontal="left"/>
    </xf>
    <xf xfId="0" numFmtId="0" borderId="7" applyBorder="1" fontId="4" applyFont="1" fillId="4" applyFill="1" applyAlignment="1">
      <alignment horizontal="left"/>
    </xf>
    <xf xfId="0" numFmtId="0" borderId="6" applyBorder="1" fontId="8" applyFont="1" fillId="4" applyFill="1" applyAlignment="1">
      <alignment horizontal="center"/>
    </xf>
    <xf xfId="0" numFmtId="0" borderId="6" applyBorder="1" fontId="3" applyFont="1" fillId="4" applyFill="1" applyAlignment="1">
      <alignment horizontal="left"/>
    </xf>
    <xf xfId="0" numFmtId="0" borderId="6" applyBorder="1" fontId="4" applyFont="1" fillId="4" applyFill="1" applyAlignment="1">
      <alignment horizontal="left"/>
    </xf>
    <xf xfId="0" numFmtId="0" borderId="6" applyBorder="1" fontId="4" applyFont="1" fillId="4" applyFill="1" applyAlignment="1">
      <alignment horizontal="left" wrapText="1"/>
    </xf>
    <xf xfId="0" numFmtId="0" borderId="7" applyBorder="1" fontId="7" applyFont="1" fillId="10" applyFill="1" applyAlignment="1">
      <alignment horizontal="left"/>
    </xf>
    <xf xfId="0" numFmtId="0" borderId="7" applyBorder="1" fontId="4" applyFont="1" fillId="10" applyFill="1" applyAlignment="1">
      <alignment horizontal="left"/>
    </xf>
    <xf xfId="0" numFmtId="0" borderId="6" applyBorder="1" fontId="8" applyFont="1" fillId="10" applyFill="1" applyAlignment="1">
      <alignment horizontal="center"/>
    </xf>
    <xf xfId="0" numFmtId="0" borderId="6" applyBorder="1" fontId="3" applyFont="1" fillId="10" applyFill="1" applyAlignment="1">
      <alignment horizontal="left"/>
    </xf>
    <xf xfId="0" numFmtId="0" borderId="6" applyBorder="1" fontId="4" applyFont="1" fillId="10" applyFill="1" applyAlignment="1">
      <alignment horizontal="left"/>
    </xf>
    <xf xfId="0" numFmtId="0" borderId="6" applyBorder="1" fontId="4" applyFont="1" fillId="10" applyFill="1" applyAlignment="1">
      <alignment horizontal="left"/>
    </xf>
    <xf xfId="0" numFmtId="3" applyNumberFormat="1" borderId="0" fontId="0" fillId="0" applyAlignment="1">
      <alignment horizontal="general"/>
    </xf>
    <xf xfId="0" numFmtId="0" borderId="8" applyBorder="1" fontId="3" applyFont="1" fillId="11" applyFill="1" applyAlignment="1">
      <alignment horizontal="left"/>
    </xf>
    <xf xfId="0" numFmtId="3" applyNumberFormat="1" borderId="8" applyBorder="1" fontId="3" applyFont="1" fillId="11" applyFill="1" applyAlignment="1">
      <alignment horizontal="left"/>
    </xf>
    <xf xfId="0" numFmtId="3" applyNumberFormat="1" borderId="2" applyBorder="1" fontId="2" applyFont="1" fillId="2" applyFill="1" applyAlignment="1">
      <alignment horizontal="left"/>
    </xf>
    <xf xfId="0" numFmtId="0" borderId="3" applyBorder="1" fontId="3" applyFont="1" fillId="11" applyFill="1" applyAlignment="1">
      <alignment horizontal="left"/>
    </xf>
    <xf xfId="0" numFmtId="3" applyNumberFormat="1" borderId="3" applyBorder="1" fontId="4" applyFont="1" fillId="11" applyFill="1" applyAlignment="1">
      <alignment horizontal="left"/>
    </xf>
    <xf xfId="0" numFmtId="4" applyNumberFormat="1" borderId="3" applyBorder="1" fontId="3" applyFont="1" fillId="11" applyFill="1" applyAlignment="1">
      <alignment horizontal="left"/>
    </xf>
    <xf xfId="0" numFmtId="4" applyNumberFormat="1" borderId="1" applyBorder="1" fontId="5" applyFont="1" fillId="0" applyAlignment="1">
      <alignment horizontal="right"/>
    </xf>
    <xf xfId="0" numFmtId="3" applyNumberFormat="1" borderId="1" applyBorder="1" fontId="4" applyFont="1" fillId="0" applyAlignment="1">
      <alignment horizontal="center"/>
    </xf>
    <xf xfId="0" numFmtId="3" applyNumberFormat="1" borderId="1" applyBorder="1" fontId="3" applyFont="1" fillId="0" applyAlignment="1">
      <alignment horizontal="center"/>
    </xf>
    <xf xfId="0" numFmtId="164" applyNumberFormat="1" borderId="1" applyBorder="1" fontId="4" applyFont="1" fillId="0" applyAlignment="1">
      <alignment horizontal="right"/>
    </xf>
    <xf xfId="0" numFmtId="4" applyNumberFormat="1" borderId="1" applyBorder="1" fontId="4" applyFont="1" fillId="0" applyAlignment="1">
      <alignment horizontal="right"/>
    </xf>
    <xf xfId="0" numFmtId="3" applyNumberFormat="1" borderId="9" applyBorder="1" fontId="2" applyFont="1" fillId="2" applyFill="1" applyAlignment="1">
      <alignment horizontal="center"/>
    </xf>
    <xf xfId="0" numFmtId="3" applyNumberFormat="1" borderId="10" applyBorder="1" fontId="2" applyFont="1" fillId="2" applyFill="1" applyAlignment="1">
      <alignment horizontal="center"/>
    </xf>
    <xf xfId="0" numFmtId="3" applyNumberFormat="1" borderId="11" applyBorder="1" fontId="2" applyFont="1" fillId="2" applyFill="1" applyAlignment="1">
      <alignment horizontal="center"/>
    </xf>
    <xf xfId="0" numFmtId="4" applyNumberFormat="1" borderId="9" applyBorder="1" fontId="2" applyFont="1" fillId="2" applyFill="1" applyAlignment="1">
      <alignment horizontal="left"/>
    </xf>
    <xf xfId="0" numFmtId="4" applyNumberFormat="1" borderId="11" applyBorder="1" fontId="2" applyFont="1" fillId="2" applyFill="1" applyAlignment="1">
      <alignment horizontal="left"/>
    </xf>
    <xf xfId="0" numFmtId="3" applyNumberFormat="1" borderId="6" applyBorder="1" fontId="4" applyFont="1" fillId="12" applyFill="1" applyAlignment="1">
      <alignment horizontal="right"/>
    </xf>
    <xf xfId="0" numFmtId="3" applyNumberFormat="1" borderId="12" applyBorder="1" fontId="2" applyFont="1" fillId="2" applyFill="1" applyAlignment="1">
      <alignment horizontal="center"/>
    </xf>
    <xf xfId="0" numFmtId="3" applyNumberFormat="1" borderId="6" applyBorder="1" fontId="2" applyFont="1" fillId="2" applyFill="1" applyAlignment="1">
      <alignment horizontal="left"/>
    </xf>
    <xf xfId="0" numFmtId="3" applyNumberFormat="1" borderId="13" applyBorder="1" fontId="2" applyFont="1" fillId="2" applyFill="1" applyAlignment="1">
      <alignment horizontal="left"/>
    </xf>
    <xf xfId="0" numFmtId="4" applyNumberFormat="1" borderId="12" applyBorder="1" fontId="2" applyFont="1" fillId="2" applyFill="1" applyAlignment="1">
      <alignment horizontal="left"/>
    </xf>
    <xf xfId="0" numFmtId="3" applyNumberFormat="1" borderId="13" applyBorder="1" fontId="2" applyFont="1" fillId="2" applyFill="1" applyAlignment="1">
      <alignment horizontal="center"/>
    </xf>
    <xf xfId="0" numFmtId="3" applyNumberFormat="1" borderId="6" applyBorder="1" fontId="2" applyFont="1" fillId="2" applyFill="1" applyAlignment="1">
      <alignment horizontal="center"/>
    </xf>
    <xf xfId="0" numFmtId="3" applyNumberFormat="1" borderId="14" applyBorder="1" fontId="2" applyFont="1" fillId="2" applyFill="1" applyAlignment="1">
      <alignment horizontal="center"/>
    </xf>
    <xf xfId="0" numFmtId="3" applyNumberFormat="1" borderId="15" applyBorder="1" fontId="2" applyFont="1" fillId="2" applyFill="1" applyAlignment="1">
      <alignment horizontal="right"/>
    </xf>
    <xf xfId="0" numFmtId="3" applyNumberFormat="1" borderId="16" applyBorder="1" fontId="2" applyFont="1" fillId="2" applyFill="1" applyAlignment="1">
      <alignment horizontal="center"/>
    </xf>
    <xf xfId="0" numFmtId="4" applyNumberFormat="1" borderId="14" applyBorder="1" fontId="2" applyFont="1" fillId="2" applyFill="1" applyAlignment="1">
      <alignment horizontal="left"/>
    </xf>
    <xf xfId="0" numFmtId="164" applyNumberFormat="1" borderId="16" applyBorder="1" fontId="2" applyFont="1" fillId="2" applyFill="1" applyAlignment="1">
      <alignment horizontal="right"/>
    </xf>
    <xf xfId="0" numFmtId="0" borderId="17" applyBorder="1" fontId="2" applyFont="1" fillId="2" applyFill="1" applyAlignment="1">
      <alignment horizontal="left"/>
    </xf>
    <xf xfId="0" numFmtId="3" applyNumberFormat="1" borderId="18" applyBorder="1" fontId="2" applyFont="1" fillId="2" applyFill="1" applyAlignment="1">
      <alignment horizontal="right"/>
    </xf>
    <xf xfId="0" numFmtId="3" applyNumberFormat="1" borderId="19" applyBorder="1" fontId="2" applyFont="1" fillId="2" applyFill="1" applyAlignment="1">
      <alignment horizontal="right"/>
    </xf>
    <xf xfId="0" numFmtId="4" applyNumberFormat="1" borderId="1" applyBorder="1" fontId="5" applyFont="1" fillId="0" applyAlignment="1">
      <alignment horizontal="left"/>
    </xf>
    <xf xfId="0" numFmtId="4" applyNumberFormat="1" borderId="0" fontId="0" fillId="0" applyAlignment="1">
      <alignment horizontal="general"/>
    </xf>
    <xf xfId="0" numFmtId="4" applyNumberFormat="1" borderId="0" fontId="0" fillId="0" applyAlignment="1">
      <alignment horizontal="right"/>
    </xf>
    <xf xfId="0" numFmtId="3" applyNumberFormat="1" borderId="1" applyBorder="1" fontId="1" applyFont="1" fillId="0" applyAlignment="1">
      <alignment horizontal="center"/>
    </xf>
    <xf xfId="0" numFmtId="0" borderId="6" applyBorder="1" fontId="1" applyFont="1" fillId="13" applyFill="1" applyAlignment="1">
      <alignment horizontal="center"/>
    </xf>
    <xf xfId="0" numFmtId="0" borderId="20" applyBorder="1" fontId="2" applyFont="1" fillId="2" applyFill="1" applyAlignment="1">
      <alignment horizontal="center"/>
    </xf>
    <xf xfId="0" numFmtId="3" applyNumberFormat="1" borderId="6" applyBorder="1" fontId="4" applyFont="1" fillId="13" applyFill="1" applyAlignment="1">
      <alignment horizontal="right"/>
    </xf>
    <xf xfId="0" numFmtId="3" applyNumberFormat="1" borderId="4" applyBorder="1" fontId="11" applyFont="1" fillId="2" applyFill="1" applyAlignment="1">
      <alignment horizontal="right"/>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9" applyBorder="1" fontId="2" applyFont="1" fillId="2" applyFill="1" applyAlignment="1">
      <alignment horizontal="left"/>
    </xf>
    <xf xfId="0" numFmtId="0" borderId="11" applyBorder="1" fontId="2" applyFont="1" fillId="2" applyFill="1" applyAlignment="1">
      <alignment horizontal="left"/>
    </xf>
    <xf xfId="0" numFmtId="3" applyNumberFormat="1" borderId="13" applyBorder="1" fontId="2" applyFont="1" fillId="2" applyFill="1" applyAlignment="1">
      <alignment horizontal="right"/>
    </xf>
    <xf xfId="0" numFmtId="0" borderId="9" applyBorder="1" fontId="2" applyFont="1" fillId="2" applyFill="1" applyAlignment="1">
      <alignment horizontal="left"/>
    </xf>
    <xf xfId="0" numFmtId="3" applyNumberFormat="1" borderId="10" applyBorder="1" fontId="2" applyFont="1" fillId="2" applyFill="1" applyAlignment="1">
      <alignment horizontal="left"/>
    </xf>
    <xf xfId="0" numFmtId="0" borderId="10" applyBorder="1" fontId="2" applyFont="1" fillId="2" applyFill="1" applyAlignment="1">
      <alignment horizontal="left"/>
    </xf>
    <xf xfId="0" numFmtId="0" borderId="12" applyBorder="1" fontId="2" applyFont="1" fillId="2" applyFill="1" applyAlignment="1">
      <alignment horizontal="left"/>
    </xf>
    <xf xfId="0" numFmtId="3" applyNumberFormat="1" borderId="6" applyBorder="1" fontId="2" applyFont="1" fillId="2" applyFill="1" applyAlignment="1">
      <alignment horizontal="right"/>
    </xf>
    <xf xfId="0" numFmtId="0" borderId="6" applyBorder="1" fontId="2" applyFont="1" fillId="2" applyFill="1" applyAlignment="1">
      <alignment horizontal="left"/>
    </xf>
    <xf xfId="0" numFmtId="0" borderId="14" applyBorder="1" fontId="2" applyFont="1" fillId="2" applyFill="1" applyAlignment="1">
      <alignment horizontal="left"/>
    </xf>
    <xf xfId="0" numFmtId="0" borderId="15" applyBorder="1" fontId="2" applyFont="1" fillId="2" applyFill="1" applyAlignment="1">
      <alignment horizontal="left"/>
    </xf>
    <xf xfId="0" numFmtId="3" applyNumberFormat="1" borderId="16" applyBorder="1" fontId="2" applyFont="1" fillId="2" applyFill="1" applyAlignment="1">
      <alignment horizontal="left"/>
    </xf>
    <xf xfId="0" numFmtId="3" applyNumberFormat="1" borderId="16" applyBorder="1" fontId="2" applyFont="1" fillId="2" applyFill="1" applyAlignment="1">
      <alignment horizontal="right"/>
    </xf>
    <xf xfId="0" numFmtId="0" borderId="21" applyBorder="1" fontId="2" applyFont="1" fillId="2" applyFill="1" applyAlignment="1">
      <alignment horizontal="left"/>
    </xf>
    <xf xfId="0" numFmtId="3" applyNumberFormat="1" borderId="3" applyBorder="1" fontId="4" applyFont="1" fillId="11" applyFill="1" applyAlignment="1">
      <alignment horizontal="right"/>
    </xf>
    <xf xfId="0" numFmtId="3" applyNumberFormat="1" borderId="22" applyBorder="1" fontId="2" applyFont="1" fillId="2" applyFill="1" applyAlignment="1">
      <alignment horizontal="right"/>
    </xf>
    <xf xfId="0" numFmtId="3" applyNumberFormat="1" borderId="23" applyBorder="1" fontId="2" applyFont="1" fillId="2" applyFill="1" applyAlignment="1">
      <alignment horizontal="right"/>
    </xf>
    <xf xfId="0" numFmtId="3" applyNumberFormat="1" borderId="0" fontId="0" fillId="0" applyAlignment="1">
      <alignment horizontal="right"/>
    </xf>
    <xf xfId="0" numFmtId="0" borderId="0" fontId="0" fillId="0" applyAlignment="1">
      <alignment horizontal="right"/>
    </xf>
    <xf xfId="0" numFmtId="0" borderId="24" applyBorder="1" fontId="4" applyFont="1" fillId="0" applyAlignment="1">
      <alignment horizontal="left"/>
    </xf>
    <xf xfId="0" numFmtId="3" applyNumberFormat="1" borderId="25" applyBorder="1" fontId="4" applyFont="1" fillId="0" applyAlignment="1">
      <alignment horizontal="left"/>
    </xf>
    <xf xfId="0" numFmtId="0" borderId="25" applyBorder="1" fontId="4" applyFont="1" fillId="0" applyAlignment="1">
      <alignment horizontal="left"/>
    </xf>
    <xf xfId="0" numFmtId="3" applyNumberFormat="1" borderId="26" applyBorder="1" fontId="4" applyFont="1" fillId="0" applyAlignment="1">
      <alignment horizontal="left"/>
    </xf>
    <xf xfId="0" numFmtId="0" borderId="27" applyBorder="1" fontId="4" applyFont="1" fillId="0" applyAlignment="1">
      <alignment horizontal="left"/>
    </xf>
    <xf xfId="0" numFmtId="3" applyNumberFormat="1" borderId="28" applyBorder="1" fontId="4" applyFont="1" fillId="0" applyAlignment="1">
      <alignment horizontal="left"/>
    </xf>
    <xf xfId="0" numFmtId="0" borderId="29" applyBorder="1" fontId="4" applyFont="1" fillId="0" applyAlignment="1">
      <alignment horizontal="left"/>
    </xf>
    <xf xfId="0" numFmtId="3" applyNumberFormat="1" borderId="30" applyBorder="1" fontId="4" applyFont="1" fillId="0" applyAlignment="1">
      <alignment horizontal="left"/>
    </xf>
    <xf xfId="0" numFmtId="0" borderId="30" applyBorder="1" fontId="4" applyFont="1" fillId="0" applyAlignment="1">
      <alignment horizontal="left"/>
    </xf>
    <xf xfId="0" numFmtId="3" applyNumberFormat="1" borderId="31" applyBorder="1" fontId="4" applyFont="1" fillId="0" applyAlignment="1">
      <alignment horizontal="left"/>
    </xf>
    <xf xfId="0" numFmtId="1" applyNumberFormat="1" borderId="1" applyBorder="1" fontId="4" applyFont="1" fillId="0" applyAlignment="1">
      <alignment horizontal="left"/>
    </xf>
    <xf xfId="0" numFmtId="0" borderId="1" applyBorder="1" fontId="4" applyFont="1" fillId="0" applyAlignment="1">
      <alignment horizontal="left"/>
    </xf>
    <xf xfId="0" numFmtId="3" applyNumberFormat="1" borderId="10" applyBorder="1" fontId="2" applyFont="1" fillId="2" applyFill="1" applyAlignment="1">
      <alignment horizontal="right"/>
    </xf>
    <xf xfId="0" numFmtId="3" applyNumberFormat="1" borderId="11" applyBorder="1" fontId="2" applyFont="1" fillId="2" applyFill="1" applyAlignment="1">
      <alignment horizontal="left"/>
    </xf>
    <xf xfId="0" numFmtId="3" applyNumberFormat="1" borderId="1" applyBorder="1" fontId="4" applyFont="1" fillId="0" applyAlignment="1">
      <alignment horizontal="left"/>
    </xf>
    <xf xfId="0" numFmtId="1" applyNumberFormat="1" borderId="1" applyBorder="1" fontId="3" applyFont="1" fillId="0" applyAlignment="1">
      <alignment horizontal="left"/>
    </xf>
    <xf xfId="0" numFmtId="1" applyNumberFormat="1" borderId="1" applyBorder="1" fontId="4" applyFont="1" fillId="0" applyAlignment="1">
      <alignment horizontal="right"/>
    </xf>
    <xf xfId="0" numFmtId="1"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sharedStrings.xml" Type="http://schemas.openxmlformats.org/officeDocument/2006/relationships/sharedStrings" Id="rId13"/><Relationship Target="styles.xml" Type="http://schemas.openxmlformats.org/officeDocument/2006/relationships/styles" Id="rId14"/><Relationship Target="theme/theme1.xml" Type="http://schemas.openxmlformats.org/officeDocument/2006/relationships/theme" Id="rId1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6"/>
  <sheetViews>
    <sheetView workbookViewId="0" tabSelected="1"/>
  </sheetViews>
  <sheetFormatPr defaultRowHeight="15" x14ac:dyDescent="0.25"/>
  <cols>
    <col min="1" max="1" style="17" width="14.290714285714287" customWidth="1" bestFit="1"/>
    <col min="2" max="2" style="17" width="10.576428571428572" customWidth="1" bestFit="1"/>
    <col min="3" max="3" style="17" width="11.005" customWidth="1" bestFit="1"/>
    <col min="4" max="4" style="123" width="8.290714285714287" customWidth="1" bestFit="1"/>
    <col min="5" max="5" style="16" width="6.005" customWidth="1" bestFit="1"/>
    <col min="6" max="6" style="142" width="9.290714285714287" customWidth="1" bestFit="1"/>
    <col min="7" max="7" style="123" width="8.147857142857141" customWidth="1" bestFit="1"/>
    <col min="8" max="8" style="123" width="5.433571428571429" customWidth="1" bestFit="1"/>
    <col min="9" max="9" style="123" width="9.862142857142858" customWidth="1" bestFit="1"/>
    <col min="10" max="10" style="16" width="6.862142857142857" customWidth="1" bestFit="1"/>
    <col min="11" max="11" style="16" width="8.147857142857141" customWidth="1" bestFit="1"/>
    <col min="12" max="12" style="123" width="7.576428571428571" customWidth="1" bestFit="1"/>
    <col min="13" max="13" style="123" width="6.433571428571429" customWidth="1" bestFit="1"/>
    <col min="14" max="14" style="123" width="6.433571428571429" customWidth="1" bestFit="1"/>
    <col min="15" max="15" style="124" width="20.290714285714284" customWidth="1" bestFit="1"/>
    <col min="16" max="16" style="124" width="8.576428571428572" customWidth="1" bestFit="1"/>
    <col min="17" max="17" style="124" width="11.576428571428572" customWidth="1" bestFit="1"/>
    <col min="18" max="18" style="124" width="8.576428571428572" customWidth="1" bestFit="1"/>
    <col min="19" max="19" style="124" width="9.290714285714287" customWidth="1" bestFit="1"/>
    <col min="20" max="20" style="124" width="7.719285714285714" customWidth="1" bestFit="1"/>
    <col min="21" max="21" style="124" width="12.147857142857141" customWidth="1" bestFit="1"/>
    <col min="22" max="22" style="124" width="8.862142857142858" customWidth="1" bestFit="1"/>
    <col min="23" max="23" style="124" width="21.719285714285714" customWidth="1" bestFit="1"/>
    <col min="24" max="24" style="124" width="17.290714285714284" customWidth="1" bestFit="1"/>
    <col min="25" max="25" style="16" width="12.43357142857143" customWidth="1" bestFit="1"/>
    <col min="26" max="26" style="16" width="15.719285714285713" customWidth="1" bestFit="1"/>
    <col min="27" max="27" style="64" width="12.43357142857143" customWidth="1" bestFit="1"/>
    <col min="28" max="28" style="16" width="11.005" customWidth="1" bestFit="1"/>
    <col min="29" max="29" style="64" width="12.43357142857143" customWidth="1" bestFit="1"/>
  </cols>
  <sheetData>
    <row x14ac:dyDescent="0.25" r="1" customHeight="1" ht="17.25">
      <c r="A1" s="15" t="s">
        <v>443</v>
      </c>
      <c r="B1" s="15" t="s">
        <v>444</v>
      </c>
      <c r="C1" s="15" t="s">
        <v>2</v>
      </c>
      <c r="D1" s="105" t="s">
        <v>3</v>
      </c>
      <c r="E1" s="104" t="s">
        <v>446</v>
      </c>
      <c r="F1" s="140" t="s">
        <v>516</v>
      </c>
      <c r="G1" s="105" t="s">
        <v>517</v>
      </c>
      <c r="H1" s="105" t="s">
        <v>518</v>
      </c>
      <c r="I1" s="105" t="s">
        <v>519</v>
      </c>
      <c r="J1" s="104" t="s">
        <v>520</v>
      </c>
      <c r="K1" s="104" t="s">
        <v>521</v>
      </c>
      <c r="L1" s="105" t="s">
        <v>522</v>
      </c>
      <c r="M1" s="105" t="s">
        <v>202</v>
      </c>
      <c r="N1" s="105" t="s">
        <v>523</v>
      </c>
      <c r="O1" s="68" t="s">
        <v>1090</v>
      </c>
      <c r="P1" s="104" t="s">
        <v>4</v>
      </c>
      <c r="Q1" s="68" t="s">
        <v>451</v>
      </c>
      <c r="R1" s="104" t="s">
        <v>5</v>
      </c>
      <c r="S1" s="68" t="s">
        <v>653</v>
      </c>
      <c r="T1" s="104" t="s">
        <v>6</v>
      </c>
      <c r="U1" s="68" t="s">
        <v>524</v>
      </c>
      <c r="V1" s="104" t="s">
        <v>7</v>
      </c>
      <c r="W1" s="119" t="s">
        <v>525</v>
      </c>
      <c r="X1" s="107" t="s">
        <v>8</v>
      </c>
      <c r="Y1" s="104" t="s">
        <v>526</v>
      </c>
      <c r="Z1" s="104" t="s">
        <v>408</v>
      </c>
      <c r="AA1" s="105">
        <f>'League Boundaries'!I1</f>
      </c>
      <c r="AB1" s="104" t="s">
        <v>333</v>
      </c>
      <c r="AC1" s="105" t="s">
        <v>1091</v>
      </c>
    </row>
    <row x14ac:dyDescent="0.25" r="2" customHeight="1" ht="17.25">
      <c r="A2" s="15" t="s">
        <v>711</v>
      </c>
      <c r="B2" s="15" t="s">
        <v>873</v>
      </c>
      <c r="C2" s="15" t="s">
        <v>410</v>
      </c>
      <c r="D2" s="11">
        <v>7</v>
      </c>
      <c r="E2" s="3" t="s">
        <v>1091</v>
      </c>
      <c r="F2" s="11">
        <v>4700</v>
      </c>
      <c r="G2" s="11">
        <v>38</v>
      </c>
      <c r="H2" s="11">
        <v>13</v>
      </c>
      <c r="I2" s="11">
        <v>640</v>
      </c>
      <c r="J2" s="3"/>
      <c r="K2" s="3"/>
      <c r="L2" s="11">
        <v>5</v>
      </c>
      <c r="M2" s="11">
        <v>-40</v>
      </c>
      <c r="N2" s="11">
        <v>12</v>
      </c>
      <c r="O2" s="120">
        <f>ROUNDDOWN((F2/'League Boundaries'!$B$2)+(G2*'League Boundaries'!$B$3)+(I2/'League Boundaries'!$B$5)+(J2*'League Boundaries'!$B$6)+(K2/'League Boundaries'!$B$7)+(L2*'League Boundaries'!$B$8)-(H2*'League Boundaries'!$B$4)+(M2),0)</f>
      </c>
      <c r="P2" s="11">
        <f> O2 - $AC$2</f>
      </c>
      <c r="Q2" s="120">
        <f>ROUNDDOWN((F2/'League Boundaries'!$C$2)+(G2*'League Boundaries'!$C$3)+(I2/'League Boundaries'!$C$5)+(J2*'League Boundaries'!$C$6)+(K2/'League Boundaries'!$C$7)+(L2*'League Boundaries'!$C$8)-(H2*'League Boundaries'!$C$4)+(M2),0)</f>
      </c>
      <c r="R2" s="11">
        <f> Q2 - $AC$3</f>
      </c>
      <c r="S2" s="120">
        <f>ROUNDDOWN((F2/'League Boundaries'!$D$2)+(G2*'League Boundaries'!$D$3)+(I2/'League Boundaries'!$D$5)+(J2*'League Boundaries'!$D$6)+(K2/'League Boundaries'!$D$7)+(L2*'League Boundaries'!$D$8)-(H2*'League Boundaries'!$D$4)+(M2),0)</f>
      </c>
      <c r="T2" s="11">
        <f> S2 - $AC$6</f>
      </c>
      <c r="U2" s="120">
        <f>ROUNDDOWN((F2/'League Boundaries'!$E$2)+(G2*'League Boundaries'!$E$3)+(I2/'League Boundaries'!$E$5)+(J2*'League Boundaries'!$E$6)+(K2/'League Boundaries'!$E$7)+(L2*'League Boundaries'!$E$8)-(H2*'League Boundaries'!$E$4)+(M2),0)</f>
      </c>
      <c r="V2" s="11">
        <f> U2 - $AC$5</f>
      </c>
      <c r="W2" s="121">
        <f>ROUNDDOWN((F2/Yds.Pass.Pt)+(G2*TD.Pass.Pts)+(I2/Yds.Rush.Pt)+(J2*Catch.Pts)+(K2/Yds.Catch.Pt)+(L2*Td.RunCatch.Pts)-(H2*Intercept.Pts)+(M2),0)</f>
      </c>
      <c r="X2" s="108">
        <f> W2 - $AC$9</f>
      </c>
      <c r="Y2" s="3" t="s">
        <v>1092</v>
      </c>
      <c r="Z2" s="3" t="s">
        <v>242</v>
      </c>
      <c r="AA2" s="11">
        <f>'League Boundaries'!I2</f>
      </c>
      <c r="AB2" s="3" t="s">
        <v>335</v>
      </c>
      <c r="AC2" s="11">
        <f>LARGE(O:O,$AA$2)</f>
      </c>
    </row>
    <row x14ac:dyDescent="0.25" r="3" customHeight="1" ht="17.25">
      <c r="A3" s="15" t="s">
        <v>1093</v>
      </c>
      <c r="B3" s="15" t="s">
        <v>894</v>
      </c>
      <c r="C3" s="15" t="s">
        <v>420</v>
      </c>
      <c r="D3" s="11">
        <v>8</v>
      </c>
      <c r="E3" s="3" t="s">
        <v>1091</v>
      </c>
      <c r="F3" s="11">
        <v>4700</v>
      </c>
      <c r="G3" s="11">
        <v>38</v>
      </c>
      <c r="H3" s="11">
        <v>10</v>
      </c>
      <c r="I3" s="11">
        <v>340</v>
      </c>
      <c r="J3" s="3"/>
      <c r="K3" s="3"/>
      <c r="L3" s="11">
        <v>3</v>
      </c>
      <c r="M3" s="11">
        <v>-20</v>
      </c>
      <c r="N3" s="11">
        <v>10</v>
      </c>
      <c r="O3" s="120">
        <f>ROUNDDOWN((F3/'League Boundaries'!$B$2)+(G3*'League Boundaries'!$B$3)+(I3/'League Boundaries'!$B$5)+(J3*'League Boundaries'!$B$6)+(K3/'League Boundaries'!$B$7)+(L3*'League Boundaries'!$B$8)-(H3*'League Boundaries'!$B$4)+(M3),0)</f>
      </c>
      <c r="P3" s="11">
        <f> O3 - $AC$2</f>
      </c>
      <c r="Q3" s="120">
        <f>ROUNDDOWN((F3/'League Boundaries'!$C$2)+(G3*'League Boundaries'!$C$3)+(I3/'League Boundaries'!$C$5)+(J3*'League Boundaries'!$C$6)+(K3/'League Boundaries'!$C$7)+(L3*'League Boundaries'!$C$8)-(H3*'League Boundaries'!$C$4)+(M3),0)</f>
      </c>
      <c r="R3" s="11">
        <f> Q3 - $AC$3</f>
      </c>
      <c r="S3" s="120">
        <f>ROUNDDOWN((F3/'League Boundaries'!$D$2)+(G3*'League Boundaries'!$D$3)+(I3/'League Boundaries'!$D$5)+(J3*'League Boundaries'!$D$6)+(K3/'League Boundaries'!$D$7)+(L3*'League Boundaries'!$D$8)-(H3*'League Boundaries'!$D$4)+(M3),0)</f>
      </c>
      <c r="T3" s="11">
        <f> S3 - $AC$6</f>
      </c>
      <c r="U3" s="120">
        <f>ROUNDDOWN((F3/'League Boundaries'!$E$2)+(G3*'League Boundaries'!$E$3)+(I3/'League Boundaries'!$E$5)+(J3*'League Boundaries'!$E$6)+(K3/'League Boundaries'!$E$7)+(L3*'League Boundaries'!$E$8)-(H3*'League Boundaries'!$E$4)+(M3),0)</f>
      </c>
      <c r="V3" s="11">
        <f> U3 - $AC$5</f>
      </c>
      <c r="W3" s="121">
        <f>ROUNDDOWN((F3/Yds.Pass.Pt)+(G3*TD.Pass.Pts)+(I3/Yds.Rush.Pt)+(J3*Catch.Pts)+(K3/Yds.Catch.Pt)+(L3*Td.RunCatch.Pts)-(H3*Intercept.Pts)+(M3),0)</f>
      </c>
      <c r="X3" s="108">
        <f> W3 - $AC$9</f>
      </c>
      <c r="Y3" s="3" t="s">
        <v>1094</v>
      </c>
      <c r="Z3" s="3" t="s">
        <v>316</v>
      </c>
      <c r="AA3" s="11">
        <f>'League Boundaries'!I3</f>
      </c>
      <c r="AB3" s="3" t="s">
        <v>336</v>
      </c>
      <c r="AC3" s="11">
        <f>LARGE(Q:Q,$AA$2)</f>
      </c>
    </row>
    <row x14ac:dyDescent="0.25" r="4" customHeight="1" ht="17.25">
      <c r="A4" s="15" t="s">
        <v>1095</v>
      </c>
      <c r="B4" s="15" t="s">
        <v>916</v>
      </c>
      <c r="C4" s="15" t="s">
        <v>424</v>
      </c>
      <c r="D4" s="11">
        <v>10</v>
      </c>
      <c r="E4" s="3" t="s">
        <v>1091</v>
      </c>
      <c r="F4" s="11">
        <v>4600</v>
      </c>
      <c r="G4" s="11">
        <v>37</v>
      </c>
      <c r="H4" s="11">
        <v>10</v>
      </c>
      <c r="I4" s="11">
        <v>120</v>
      </c>
      <c r="J4" s="3"/>
      <c r="K4" s="3"/>
      <c r="L4" s="11">
        <v>2</v>
      </c>
      <c r="M4" s="9"/>
      <c r="N4" s="11">
        <v>20</v>
      </c>
      <c r="O4" s="120">
        <f>ROUNDDOWN((F4/'League Boundaries'!$B$2)+(G4*'League Boundaries'!$B$3)+(I4/'League Boundaries'!$B$5)+(J4*'League Boundaries'!$B$6)+(K4/'League Boundaries'!$B$7)+(L4*'League Boundaries'!$B$8)-(H4*'League Boundaries'!$B$4)+(M4),0)</f>
      </c>
      <c r="P4" s="11">
        <f> O4 - $AC$2</f>
      </c>
      <c r="Q4" s="120">
        <f>ROUNDDOWN((F4/'League Boundaries'!$C$2)+(G4*'League Boundaries'!$C$3)+(I4/'League Boundaries'!$C$5)+(J4*'League Boundaries'!$C$6)+(K4/'League Boundaries'!$C$7)+(L4*'League Boundaries'!$C$8)-(H4*'League Boundaries'!$C$4)+(M4),0)</f>
      </c>
      <c r="R4" s="11">
        <f> Q4 - $AC$3</f>
      </c>
      <c r="S4" s="120">
        <f>ROUNDDOWN((F4/'League Boundaries'!$D$2)+(G4*'League Boundaries'!$D$3)+(I4/'League Boundaries'!$D$5)+(J4*'League Boundaries'!$D$6)+(K4/'League Boundaries'!$D$7)+(L4*'League Boundaries'!$D$8)-(H4*'League Boundaries'!$D$4)+(M4),0)</f>
      </c>
      <c r="T4" s="11">
        <f> S4 - $AC$6</f>
      </c>
      <c r="U4" s="120">
        <f>ROUNDDOWN((F4/'League Boundaries'!$E$2)+(G4*'League Boundaries'!$E$3)+(I4/'League Boundaries'!$E$5)+(J4*'League Boundaries'!$E$6)+(K4/'League Boundaries'!$E$7)+(L4*'League Boundaries'!$E$8)-(H4*'League Boundaries'!$E$4)+(M4),0)</f>
      </c>
      <c r="V4" s="11">
        <f> U4 - $AC$5</f>
      </c>
      <c r="W4" s="121">
        <f>ROUNDDOWN((F4/Yds.Pass.Pt)+(G4*TD.Pass.Pts)+(I4/Yds.Rush.Pt)+(J4*Catch.Pts)+(K4/Yds.Catch.Pt)+(L4*Td.RunCatch.Pts)-(H4*Intercept.Pts)+(M4),0)</f>
      </c>
      <c r="X4" s="108">
        <f> W4 - $AC$9</f>
      </c>
      <c r="Y4" s="3" t="s">
        <v>1096</v>
      </c>
      <c r="Z4" s="3"/>
      <c r="AA4" s="9"/>
      <c r="AB4" s="3"/>
      <c r="AC4" s="9"/>
    </row>
    <row x14ac:dyDescent="0.25" r="5" customHeight="1" ht="17.25">
      <c r="A5" s="15" t="s">
        <v>1097</v>
      </c>
      <c r="B5" s="15" t="s">
        <v>1098</v>
      </c>
      <c r="C5" s="15" t="s">
        <v>425</v>
      </c>
      <c r="D5" s="11">
        <v>10</v>
      </c>
      <c r="E5" s="3" t="s">
        <v>1091</v>
      </c>
      <c r="F5" s="11">
        <v>3600</v>
      </c>
      <c r="G5" s="11">
        <v>24</v>
      </c>
      <c r="H5" s="11">
        <v>13</v>
      </c>
      <c r="I5" s="11">
        <v>940</v>
      </c>
      <c r="J5" s="3"/>
      <c r="K5" s="3"/>
      <c r="L5" s="11">
        <v>6</v>
      </c>
      <c r="M5" s="11">
        <v>-10</v>
      </c>
      <c r="N5" s="11">
        <v>8</v>
      </c>
      <c r="O5" s="120">
        <f>ROUNDDOWN((F5/'League Boundaries'!$B$2)+(G5*'League Boundaries'!$B$3)+(I5/'League Boundaries'!$B$5)+(J5*'League Boundaries'!$B$6)+(K5/'League Boundaries'!$B$7)+(L5*'League Boundaries'!$B$8)-(H5*'League Boundaries'!$B$4)+(M5),0)</f>
      </c>
      <c r="P5" s="11">
        <f> O5 - $AC$2</f>
      </c>
      <c r="Q5" s="120">
        <f>ROUNDDOWN((F5/'League Boundaries'!$C$2)+(G5*'League Boundaries'!$C$3)+(I5/'League Boundaries'!$C$5)+(J5*'League Boundaries'!$C$6)+(K5/'League Boundaries'!$C$7)+(L5*'League Boundaries'!$C$8)-(H5*'League Boundaries'!$C$4)+(M5),0)</f>
      </c>
      <c r="R5" s="11">
        <f> Q5 - $AC$3</f>
      </c>
      <c r="S5" s="120">
        <f>ROUNDDOWN((F5/'League Boundaries'!$D$2)+(G5*'League Boundaries'!$D$3)+(I5/'League Boundaries'!$D$5)+(J5*'League Boundaries'!$D$6)+(K5/'League Boundaries'!$D$7)+(L5*'League Boundaries'!$D$8)-(H5*'League Boundaries'!$D$4)+(M5),0)</f>
      </c>
      <c r="T5" s="11">
        <f> S5 - $AC$6</f>
      </c>
      <c r="U5" s="120">
        <f>ROUNDDOWN((F5/'League Boundaries'!$E$2)+(G5*'League Boundaries'!$E$3)+(I5/'League Boundaries'!$E$5)+(J5*'League Boundaries'!$E$6)+(K5/'League Boundaries'!$E$7)+(L5*'League Boundaries'!$E$8)-(H5*'League Boundaries'!$E$4)+(M5),0)</f>
      </c>
      <c r="V5" s="11">
        <f> U5 - $AC$5</f>
      </c>
      <c r="W5" s="121">
        <f>ROUNDDOWN((F5/Yds.Pass.Pt)+(G5*TD.Pass.Pts)+(I5/Yds.Rush.Pt)+(J5*Catch.Pts)+(K5/Yds.Catch.Pt)+(L5*Td.RunCatch.Pts)-(H5*Intercept.Pts)+(M5),0)</f>
      </c>
      <c r="X5" s="108">
        <f> W5 - $AC$9</f>
      </c>
      <c r="Y5" s="3" t="s">
        <v>1099</v>
      </c>
      <c r="Z5" s="3" t="s">
        <v>413</v>
      </c>
      <c r="AA5" s="11">
        <f>'League Boundaries'!I4</f>
      </c>
      <c r="AB5" s="3" t="s">
        <v>337</v>
      </c>
      <c r="AC5" s="11">
        <v>168</v>
      </c>
    </row>
    <row x14ac:dyDescent="0.25" r="6" customHeight="1" ht="17.25">
      <c r="A6" s="15" t="s">
        <v>1020</v>
      </c>
      <c r="B6" s="15" t="s">
        <v>456</v>
      </c>
      <c r="C6" s="15" t="s">
        <v>417</v>
      </c>
      <c r="D6" s="11">
        <v>8</v>
      </c>
      <c r="E6" s="3" t="s">
        <v>1091</v>
      </c>
      <c r="F6" s="11">
        <v>4800</v>
      </c>
      <c r="G6" s="11">
        <v>36</v>
      </c>
      <c r="H6" s="11">
        <v>13</v>
      </c>
      <c r="I6" s="11">
        <v>300</v>
      </c>
      <c r="J6" s="3"/>
      <c r="K6" s="3"/>
      <c r="L6" s="11">
        <v>2</v>
      </c>
      <c r="M6" s="11">
        <v>-20</v>
      </c>
      <c r="N6" s="11">
        <v>15</v>
      </c>
      <c r="O6" s="120">
        <f>ROUNDDOWN((F6/'League Boundaries'!$B$2)+(G6*'League Boundaries'!$B$3)+(I6/'League Boundaries'!$B$5)+(J6*'League Boundaries'!$B$6)+(K6/'League Boundaries'!$B$7)+(L6*'League Boundaries'!$B$8)-(H6*'League Boundaries'!$B$4)+(M6),0)</f>
      </c>
      <c r="P6" s="11">
        <f> O6 - $AC$2</f>
      </c>
      <c r="Q6" s="120">
        <f>ROUNDDOWN((F6/'League Boundaries'!$C$2)+(G6*'League Boundaries'!$C$3)+(I6/'League Boundaries'!$C$5)+(J6*'League Boundaries'!$C$6)+(K6/'League Boundaries'!$C$7)+(L6*'League Boundaries'!$C$8)-(H6*'League Boundaries'!$C$4)+(M6),0)</f>
      </c>
      <c r="R6" s="11">
        <f> Q6 - $AC$3</f>
      </c>
      <c r="S6" s="120">
        <f>ROUNDDOWN((F6/'League Boundaries'!$D$2)+(G6*'League Boundaries'!$D$3)+(I6/'League Boundaries'!$D$5)+(J6*'League Boundaries'!$D$6)+(K6/'League Boundaries'!$D$7)+(L6*'League Boundaries'!$D$8)-(H6*'League Boundaries'!$D$4)+(M6),0)</f>
      </c>
      <c r="T6" s="11">
        <f> S6 - $AC$6</f>
      </c>
      <c r="U6" s="120">
        <f>ROUNDDOWN((F6/'League Boundaries'!$E$2)+(G6*'League Boundaries'!$E$3)+(I6/'League Boundaries'!$E$5)+(J6*'League Boundaries'!$E$6)+(K6/'League Boundaries'!$E$7)+(L6*'League Boundaries'!$E$8)-(H6*'League Boundaries'!$E$4)+(M6),0)</f>
      </c>
      <c r="V6" s="11">
        <f> U6 - $AC$5</f>
      </c>
      <c r="W6" s="121">
        <f>ROUNDDOWN((F6/Yds.Pass.Pt)+(G6*TD.Pass.Pts)+(I6/Yds.Rush.Pt)+(J6*Catch.Pts)+(K6/Yds.Catch.Pt)+(L6*Td.RunCatch.Pts)-(H6*Intercept.Pts)+(M6),0)</f>
      </c>
      <c r="X6" s="108">
        <f> W6 - $AC$9</f>
      </c>
      <c r="Y6" s="3" t="s">
        <v>1100</v>
      </c>
      <c r="Z6" s="3"/>
      <c r="AA6" s="9"/>
      <c r="AB6" s="3" t="s">
        <v>338</v>
      </c>
      <c r="AC6" s="11">
        <f>LARGE(S:S,$AA$2)</f>
      </c>
    </row>
    <row x14ac:dyDescent="0.25" r="7" customHeight="1" ht="17.25">
      <c r="A7" s="15" t="s">
        <v>792</v>
      </c>
      <c r="B7" s="15" t="s">
        <v>790</v>
      </c>
      <c r="C7" s="15" t="s">
        <v>418</v>
      </c>
      <c r="D7" s="11">
        <v>9</v>
      </c>
      <c r="E7" s="3" t="s">
        <v>1091</v>
      </c>
      <c r="F7" s="11">
        <v>4300</v>
      </c>
      <c r="G7" s="11">
        <v>36</v>
      </c>
      <c r="H7" s="11">
        <v>9</v>
      </c>
      <c r="I7" s="11">
        <v>350</v>
      </c>
      <c r="J7" s="3"/>
      <c r="K7" s="3"/>
      <c r="L7" s="11">
        <v>3</v>
      </c>
      <c r="M7" s="11">
        <v>-20</v>
      </c>
      <c r="N7" s="11">
        <v>0</v>
      </c>
      <c r="O7" s="120">
        <f>ROUNDDOWN((F7/'League Boundaries'!$B$2)+(G7*'League Boundaries'!$B$3)+(I7/'League Boundaries'!$B$5)+(J7*'League Boundaries'!$B$6)+(K7/'League Boundaries'!$B$7)+(L7*'League Boundaries'!$B$8)-(H7*'League Boundaries'!$B$4)+(M7),0)</f>
      </c>
      <c r="P7" s="11">
        <f> O7 - $AC$2</f>
      </c>
      <c r="Q7" s="120">
        <f>ROUNDDOWN((F7/'League Boundaries'!$C$2)+(G7*'League Boundaries'!$C$3)+(I7/'League Boundaries'!$C$5)+(J7*'League Boundaries'!$C$6)+(K7/'League Boundaries'!$C$7)+(L7*'League Boundaries'!$C$8)-(H7*'League Boundaries'!$C$4)+(M7),0)</f>
      </c>
      <c r="R7" s="11">
        <f> Q7 - $AC$3</f>
      </c>
      <c r="S7" s="120">
        <f>ROUNDDOWN((F7/'League Boundaries'!$D$2)+(G7*'League Boundaries'!$D$3)+(I7/'League Boundaries'!$D$5)+(J7*'League Boundaries'!$D$6)+(K7/'League Boundaries'!$D$7)+(L7*'League Boundaries'!$D$8)-(H7*'League Boundaries'!$D$4)+(M7),0)</f>
      </c>
      <c r="T7" s="11">
        <f> S7 - $AC$6</f>
      </c>
      <c r="U7" s="120">
        <f>ROUNDDOWN((F7/'League Boundaries'!$E$2)+(G7*'League Boundaries'!$E$3)+(I7/'League Boundaries'!$E$5)+(J7*'League Boundaries'!$E$6)+(K7/'League Boundaries'!$E$7)+(L7*'League Boundaries'!$E$8)-(H7*'League Boundaries'!$E$4)+(M7),0)</f>
      </c>
      <c r="V7" s="11">
        <f> U7 - $AC$5</f>
      </c>
      <c r="W7" s="121">
        <f>ROUNDDOWN((F7/Yds.Pass.Pt)+(G7*TD.Pass.Pts)+(I7/Yds.Rush.Pt)+(J7*Catch.Pts)+(K7/Yds.Catch.Pt)+(L7*Td.RunCatch.Pts)-(H7*Intercept.Pts)+(M7),0)</f>
      </c>
      <c r="X7" s="108">
        <f> W7 - $AC$9</f>
      </c>
      <c r="Y7" s="3" t="s">
        <v>1101</v>
      </c>
      <c r="Z7" s="114" t="s">
        <v>408</v>
      </c>
      <c r="AA7" s="83">
        <f>'League Boundaries'!K15</f>
      </c>
      <c r="AB7" s="114" t="s">
        <v>333</v>
      </c>
      <c r="AC7" s="83" t="s">
        <v>1091</v>
      </c>
    </row>
    <row x14ac:dyDescent="0.25" r="8" customHeight="1" ht="17.25">
      <c r="A8" s="15" t="s">
        <v>1102</v>
      </c>
      <c r="B8" s="15" t="s">
        <v>1103</v>
      </c>
      <c r="C8" s="15" t="s">
        <v>423</v>
      </c>
      <c r="D8" s="11">
        <v>13</v>
      </c>
      <c r="E8" s="3" t="s">
        <v>1091</v>
      </c>
      <c r="F8" s="11">
        <v>3800</v>
      </c>
      <c r="G8" s="11">
        <v>27</v>
      </c>
      <c r="H8" s="11">
        <v>13</v>
      </c>
      <c r="I8" s="11">
        <v>340</v>
      </c>
      <c r="J8" s="3"/>
      <c r="K8" s="3"/>
      <c r="L8" s="11">
        <v>6</v>
      </c>
      <c r="M8" s="11">
        <v>25</v>
      </c>
      <c r="N8" s="11">
        <v>10</v>
      </c>
      <c r="O8" s="120">
        <f>ROUNDDOWN((F8/'League Boundaries'!$B$2)+(G8*'League Boundaries'!$B$3)+(I8/'League Boundaries'!$B$5)+(J8*'League Boundaries'!$B$6)+(K8/'League Boundaries'!$B$7)+(L8*'League Boundaries'!$B$8)-(H8*'League Boundaries'!$B$4)+(M8),0)</f>
      </c>
      <c r="P8" s="11">
        <f> O8 - $AC$2</f>
      </c>
      <c r="Q8" s="120">
        <f>ROUNDDOWN((F8/'League Boundaries'!$C$2)+(G8*'League Boundaries'!$C$3)+(I8/'League Boundaries'!$C$5)+(J8*'League Boundaries'!$C$6)+(K8/'League Boundaries'!$C$7)+(L8*'League Boundaries'!$C$8)-(H8*'League Boundaries'!$C$4)+(M8),0)</f>
      </c>
      <c r="R8" s="11">
        <f> Q8 - $AC$3</f>
      </c>
      <c r="S8" s="120">
        <f>ROUNDDOWN((F8/'League Boundaries'!$D$2)+(G8*'League Boundaries'!$D$3)+(I8/'League Boundaries'!$D$5)+(J8*'League Boundaries'!$D$6)+(K8/'League Boundaries'!$D$7)+(L8*'League Boundaries'!$D$8)-(H8*'League Boundaries'!$D$4)+(M8),0)</f>
      </c>
      <c r="T8" s="11">
        <f> S8 - $AC$6</f>
      </c>
      <c r="U8" s="120">
        <f>ROUNDDOWN((F8/'League Boundaries'!$E$2)+(G8*'League Boundaries'!$E$3)+(I8/'League Boundaries'!$E$5)+(J8*'League Boundaries'!$E$6)+(K8/'League Boundaries'!$E$7)+(L8*'League Boundaries'!$E$8)-(H8*'League Boundaries'!$E$4)+(M8),0)</f>
      </c>
      <c r="V8" s="11">
        <f> U8 - $AC$5</f>
      </c>
      <c r="W8" s="121">
        <f>ROUNDDOWN((F8/Yds.Pass.Pt)+(G8*TD.Pass.Pts)+(I8/Yds.Rush.Pt)+(J8*Catch.Pts)+(K8/Yds.Catch.Pt)+(L8*Td.RunCatch.Pts)-(H8*Intercept.Pts)+(M8),0)</f>
      </c>
      <c r="X8" s="108">
        <f> W8 - $AC$9</f>
      </c>
      <c r="Y8" s="3" t="s">
        <v>1104</v>
      </c>
      <c r="Z8" s="125"/>
      <c r="AA8" s="126"/>
      <c r="AB8" s="127"/>
      <c r="AC8" s="128"/>
    </row>
    <row x14ac:dyDescent="0.25" r="9" customHeight="1" ht="17.25">
      <c r="A9" s="15" t="s">
        <v>1105</v>
      </c>
      <c r="B9" s="15" t="s">
        <v>767</v>
      </c>
      <c r="C9" s="15" t="s">
        <v>432</v>
      </c>
      <c r="D9" s="11">
        <v>7</v>
      </c>
      <c r="E9" s="3" t="s">
        <v>1091</v>
      </c>
      <c r="F9" s="11">
        <v>3450</v>
      </c>
      <c r="G9" s="11">
        <v>20</v>
      </c>
      <c r="H9" s="11">
        <v>10</v>
      </c>
      <c r="I9" s="11">
        <v>820</v>
      </c>
      <c r="J9" s="3"/>
      <c r="K9" s="3"/>
      <c r="L9" s="11">
        <v>8</v>
      </c>
      <c r="M9" s="9"/>
      <c r="N9" s="11">
        <v>12</v>
      </c>
      <c r="O9" s="120">
        <f>ROUNDDOWN((F9/'League Boundaries'!$B$2)+(G9*'League Boundaries'!$B$3)+(I9/'League Boundaries'!$B$5)+(J9*'League Boundaries'!$B$6)+(K9/'League Boundaries'!$B$7)+(L9*'League Boundaries'!$B$8)-(H9*'League Boundaries'!$B$4)+(M9),0)</f>
      </c>
      <c r="P9" s="11">
        <f> O9 - $AC$2</f>
      </c>
      <c r="Q9" s="120">
        <f>ROUNDDOWN((F9/'League Boundaries'!$C$2)+(G9*'League Boundaries'!$C$3)+(I9/'League Boundaries'!$C$5)+(J9*'League Boundaries'!$C$6)+(K9/'League Boundaries'!$C$7)+(L9*'League Boundaries'!$C$8)-(H9*'League Boundaries'!$C$4)+(M9),0)</f>
      </c>
      <c r="R9" s="11">
        <f> Q9 - $AC$3</f>
      </c>
      <c r="S9" s="120">
        <f>ROUNDDOWN((F9/'League Boundaries'!$D$2)+(G9*'League Boundaries'!$D$3)+(I9/'League Boundaries'!$D$5)+(J9*'League Boundaries'!$D$6)+(K9/'League Boundaries'!$D$7)+(L9*'League Boundaries'!$D$8)-(H9*'League Boundaries'!$D$4)+(M9),0)</f>
      </c>
      <c r="T9" s="11">
        <f> S9 - $AC$6</f>
      </c>
      <c r="U9" s="120">
        <f>ROUNDDOWN((F9/'League Boundaries'!$E$2)+(G9*'League Boundaries'!$E$3)+(I9/'League Boundaries'!$E$5)+(J9*'League Boundaries'!$E$6)+(K9/'League Boundaries'!$E$7)+(L9*'League Boundaries'!$E$8)-(H9*'League Boundaries'!$E$4)+(M9),0)</f>
      </c>
      <c r="V9" s="11">
        <f> U9 - $AC$5</f>
      </c>
      <c r="W9" s="121">
        <f>ROUNDDOWN((F9/Yds.Pass.Pt)+(G9*TD.Pass.Pts)+(I9/Yds.Rush.Pt)+(J9*Catch.Pts)+(K9/Yds.Catch.Pt)+(L9*Td.RunCatch.Pts)-(H9*Intercept.Pts)+(M9),0)</f>
      </c>
      <c r="X9" s="108">
        <f> W9 - $AC$9</f>
      </c>
      <c r="Y9" s="3" t="s">
        <v>1106</v>
      </c>
      <c r="Z9" s="112" t="s">
        <v>316</v>
      </c>
      <c r="AA9" s="113">
        <f>TotalStarters.QBs</f>
      </c>
      <c r="AB9" s="114"/>
      <c r="AC9" s="84"/>
    </row>
    <row x14ac:dyDescent="0.25" r="10" customHeight="1" ht="17.25">
      <c r="A10" s="15" t="s">
        <v>1107</v>
      </c>
      <c r="B10" s="15" t="s">
        <v>1108</v>
      </c>
      <c r="C10" s="15" t="s">
        <v>419</v>
      </c>
      <c r="D10" s="11">
        <v>11</v>
      </c>
      <c r="E10" s="3" t="s">
        <v>1091</v>
      </c>
      <c r="F10" s="11">
        <v>4900</v>
      </c>
      <c r="G10" s="11">
        <v>38</v>
      </c>
      <c r="H10" s="11">
        <v>12</v>
      </c>
      <c r="I10" s="11">
        <v>80</v>
      </c>
      <c r="J10" s="3"/>
      <c r="K10" s="3"/>
      <c r="L10" s="11">
        <v>2</v>
      </c>
      <c r="M10" s="11">
        <v>-25</v>
      </c>
      <c r="N10" s="11">
        <v>-10</v>
      </c>
      <c r="O10" s="120">
        <f>ROUNDDOWN((F10/'League Boundaries'!$B$2)+(G10*'League Boundaries'!$B$3)+(I10/'League Boundaries'!$B$5)+(J10*'League Boundaries'!$B$6)+(K10/'League Boundaries'!$B$7)+(L10*'League Boundaries'!$B$8)-(H10*'League Boundaries'!$B$4)+(M10),0)</f>
      </c>
      <c r="P10" s="11">
        <f> O10 - $AC$2</f>
      </c>
      <c r="Q10" s="120">
        <f>ROUNDDOWN((F10/'League Boundaries'!$C$2)+(G10*'League Boundaries'!$C$3)+(I10/'League Boundaries'!$C$5)+(J10*'League Boundaries'!$C$6)+(K10/'League Boundaries'!$C$7)+(L10*'League Boundaries'!$C$8)-(H10*'League Boundaries'!$C$4)+(M10),0)</f>
      </c>
      <c r="R10" s="11">
        <f> Q10 - $AC$3</f>
      </c>
      <c r="S10" s="120">
        <f>ROUNDDOWN((F10/'League Boundaries'!$D$2)+(G10*'League Boundaries'!$D$3)+(I10/'League Boundaries'!$D$5)+(J10*'League Boundaries'!$D$6)+(K10/'League Boundaries'!$D$7)+(L10*'League Boundaries'!$D$8)-(H10*'League Boundaries'!$D$4)+(M10),0)</f>
      </c>
      <c r="T10" s="11">
        <f> S10 - $AC$6</f>
      </c>
      <c r="U10" s="120">
        <f>ROUNDDOWN((F10/'League Boundaries'!$E$2)+(G10*'League Boundaries'!$E$3)+(I10/'League Boundaries'!$E$5)+(J10*'League Boundaries'!$E$6)+(K10/'League Boundaries'!$E$7)+(L10*'League Boundaries'!$E$8)-(H10*'League Boundaries'!$E$4)+(M10),0)</f>
      </c>
      <c r="V10" s="11">
        <f> U10 - $AC$5</f>
      </c>
      <c r="W10" s="121">
        <f>ROUNDDOWN((F10/Yds.Pass.Pt)+(G10*TD.Pass.Pts)+(I10/Yds.Rush.Pt)+(J10*Catch.Pts)+(K10/Yds.Catch.Pt)+(L10*Td.RunCatch.Pts)-(H10*Intercept.Pts)+(M10),0)</f>
      </c>
      <c r="X10" s="108">
        <f> W10 - $AC$9</f>
      </c>
      <c r="Y10" s="3" t="s">
        <v>1109</v>
      </c>
      <c r="Z10" s="112" t="s">
        <v>242</v>
      </c>
      <c r="AA10" s="113">
        <f>Drafteds.QBs</f>
      </c>
      <c r="AB10" s="114" t="s">
        <v>339</v>
      </c>
      <c r="AC10" s="108">
        <f>LARGE(W:W,Drafteds.QBs)</f>
      </c>
    </row>
    <row x14ac:dyDescent="0.25" r="11" customHeight="1" ht="17.25">
      <c r="A11" s="15" t="s">
        <v>1110</v>
      </c>
      <c r="B11" s="15" t="s">
        <v>928</v>
      </c>
      <c r="C11" s="15" t="s">
        <v>415</v>
      </c>
      <c r="D11" s="11">
        <v>14</v>
      </c>
      <c r="E11" s="3" t="s">
        <v>1091</v>
      </c>
      <c r="F11" s="11">
        <v>4500</v>
      </c>
      <c r="G11" s="11">
        <v>35</v>
      </c>
      <c r="H11" s="11">
        <v>6</v>
      </c>
      <c r="I11" s="11">
        <v>100</v>
      </c>
      <c r="J11" s="3"/>
      <c r="K11" s="3"/>
      <c r="L11" s="11">
        <v>4</v>
      </c>
      <c r="M11" s="11">
        <v>-25</v>
      </c>
      <c r="N11" s="11">
        <v>-5</v>
      </c>
      <c r="O11" s="120">
        <f>ROUNDDOWN((F11/'League Boundaries'!$B$2)+(G11*'League Boundaries'!$B$3)+(I11/'League Boundaries'!$B$5)+(J11*'League Boundaries'!$B$6)+(K11/'League Boundaries'!$B$7)+(L11*'League Boundaries'!$B$8)-(H11*'League Boundaries'!$B$4)+(M11),0)</f>
      </c>
      <c r="P11" s="11">
        <f> O11 - $AC$2</f>
      </c>
      <c r="Q11" s="120">
        <f>ROUNDDOWN((F11/'League Boundaries'!$C$2)+(G11*'League Boundaries'!$C$3)+(I11/'League Boundaries'!$C$5)+(J11*'League Boundaries'!$C$6)+(K11/'League Boundaries'!$C$7)+(L11*'League Boundaries'!$C$8)-(H11*'League Boundaries'!$C$4)+(M11),0)</f>
      </c>
      <c r="R11" s="11">
        <f> Q11 - $AC$3</f>
      </c>
      <c r="S11" s="120">
        <f>ROUNDDOWN((F11/'League Boundaries'!$D$2)+(G11*'League Boundaries'!$D$3)+(I11/'League Boundaries'!$D$5)+(J11*'League Boundaries'!$D$6)+(K11/'League Boundaries'!$D$7)+(L11*'League Boundaries'!$D$8)-(H11*'League Boundaries'!$D$4)+(M11),0)</f>
      </c>
      <c r="T11" s="11">
        <f> S11 - $AC$6</f>
      </c>
      <c r="U11" s="120">
        <f>ROUNDDOWN((F11/'League Boundaries'!$E$2)+(G11*'League Boundaries'!$E$3)+(I11/'League Boundaries'!$E$5)+(J11*'League Boundaries'!$E$6)+(K11/'League Boundaries'!$E$7)+(L11*'League Boundaries'!$E$8)-(H11*'League Boundaries'!$E$4)+(M11),0)</f>
      </c>
      <c r="V11" s="11">
        <f> U11 - $AC$5</f>
      </c>
      <c r="W11" s="121">
        <f>ROUNDDOWN((F11/Yds.Pass.Pt)+(G11*TD.Pass.Pts)+(I11/Yds.Rush.Pt)+(J11*Catch.Pts)+(K11/Yds.Catch.Pt)+(L11*Td.RunCatch.Pts)-(H11*Intercept.Pts)+(M11),0)</f>
      </c>
      <c r="X11" s="108">
        <f> W11 - $AC$9</f>
      </c>
      <c r="Y11" s="3" t="s">
        <v>1111</v>
      </c>
      <c r="Z11" s="115" t="s">
        <v>413</v>
      </c>
      <c r="AA11" s="89">
        <f>ActiveStarters.QBs</f>
      </c>
      <c r="AB11" s="116"/>
      <c r="AC11" s="117"/>
    </row>
    <row x14ac:dyDescent="0.25" r="12" customHeight="1" ht="17.25">
      <c r="A12" s="15" t="s">
        <v>1112</v>
      </c>
      <c r="B12" s="15" t="s">
        <v>629</v>
      </c>
      <c r="C12" s="15" t="s">
        <v>416</v>
      </c>
      <c r="D12" s="11">
        <v>9</v>
      </c>
      <c r="E12" s="3" t="s">
        <v>1091</v>
      </c>
      <c r="F12" s="11">
        <v>3250</v>
      </c>
      <c r="G12" s="11">
        <v>19</v>
      </c>
      <c r="H12" s="11">
        <v>13</v>
      </c>
      <c r="I12" s="11">
        <v>880</v>
      </c>
      <c r="J12" s="3"/>
      <c r="K12" s="3"/>
      <c r="L12" s="11">
        <v>7</v>
      </c>
      <c r="M12" s="9"/>
      <c r="N12" s="11">
        <v>20</v>
      </c>
      <c r="O12" s="120">
        <f>ROUNDDOWN((F12/'League Boundaries'!$B$2)+(G12*'League Boundaries'!$B$3)+(I12/'League Boundaries'!$B$5)+(J12*'League Boundaries'!$B$6)+(K12/'League Boundaries'!$B$7)+(L12*'League Boundaries'!$B$8)-(H12*'League Boundaries'!$B$4)+(M12),0)</f>
      </c>
      <c r="P12" s="11">
        <f> O12 - $AC$2</f>
      </c>
      <c r="Q12" s="120">
        <f>ROUNDDOWN((F12/'League Boundaries'!$C$2)+(G12*'League Boundaries'!$C$3)+(I12/'League Boundaries'!$C$5)+(J12*'League Boundaries'!$C$6)+(K12/'League Boundaries'!$C$7)+(L12*'League Boundaries'!$C$8)-(H12*'League Boundaries'!$C$4)+(M12),0)</f>
      </c>
      <c r="R12" s="11">
        <f> Q12 - $AC$3</f>
      </c>
      <c r="S12" s="120">
        <f>ROUNDDOWN((F12/'League Boundaries'!$D$2)+(G12*'League Boundaries'!$D$3)+(I12/'League Boundaries'!$D$5)+(J12*'League Boundaries'!$D$6)+(K12/'League Boundaries'!$D$7)+(L12*'League Boundaries'!$D$8)-(H12*'League Boundaries'!$D$4)+(M12),0)</f>
      </c>
      <c r="T12" s="11">
        <f> S12 - $AC$6</f>
      </c>
      <c r="U12" s="120">
        <f>ROUNDDOWN((F12/'League Boundaries'!$E$2)+(G12*'League Boundaries'!$E$3)+(I12/'League Boundaries'!$E$5)+(J12*'League Boundaries'!$E$6)+(K12/'League Boundaries'!$E$7)+(L12*'League Boundaries'!$E$8)-(H12*'League Boundaries'!$E$4)+(M12),0)</f>
      </c>
      <c r="V12" s="11">
        <f> U12 - $AC$5</f>
      </c>
      <c r="W12" s="121">
        <f>ROUNDDOWN((F12/Yds.Pass.Pt)+(G12*TD.Pass.Pts)+(I12/Yds.Rush.Pt)+(J12*Catch.Pts)+(K12/Yds.Catch.Pt)+(L12*Td.RunCatch.Pts)-(H12*Intercept.Pts)+(M12),0)</f>
      </c>
      <c r="X12" s="108">
        <f> W12 - $AC$9</f>
      </c>
      <c r="Y12" s="3" t="s">
        <v>1113</v>
      </c>
      <c r="Z12" s="3"/>
      <c r="AA12" s="9"/>
      <c r="AB12" s="3"/>
      <c r="AC12" s="9"/>
    </row>
    <row x14ac:dyDescent="0.25" r="13" customHeight="1" ht="17.25">
      <c r="A13" s="15" t="s">
        <v>1114</v>
      </c>
      <c r="B13" s="15" t="s">
        <v>1115</v>
      </c>
      <c r="C13" s="15" t="s">
        <v>412</v>
      </c>
      <c r="D13" s="11">
        <v>9</v>
      </c>
      <c r="E13" s="3" t="s">
        <v>1091</v>
      </c>
      <c r="F13" s="11">
        <v>4400</v>
      </c>
      <c r="G13" s="11">
        <v>31</v>
      </c>
      <c r="H13" s="11">
        <v>12</v>
      </c>
      <c r="I13" s="11">
        <v>140</v>
      </c>
      <c r="J13" s="3"/>
      <c r="K13" s="3"/>
      <c r="L13" s="11">
        <v>3</v>
      </c>
      <c r="M13" s="9"/>
      <c r="N13" s="11">
        <v>10</v>
      </c>
      <c r="O13" s="120">
        <f>ROUNDDOWN((F13/'League Boundaries'!$B$2)+(G13*'League Boundaries'!$B$3)+(I13/'League Boundaries'!$B$5)+(J13*'League Boundaries'!$B$6)+(K13/'League Boundaries'!$B$7)+(L13*'League Boundaries'!$B$8)-(H13*'League Boundaries'!$B$4)+(M13),0)</f>
      </c>
      <c r="P13" s="11">
        <f> O13 - $AC$2</f>
      </c>
      <c r="Q13" s="120">
        <f>ROUNDDOWN((F13/'League Boundaries'!$C$2)+(G13*'League Boundaries'!$C$3)+(I13/'League Boundaries'!$C$5)+(J13*'League Boundaries'!$C$6)+(K13/'League Boundaries'!$C$7)+(L13*'League Boundaries'!$C$8)-(H13*'League Boundaries'!$C$4)+(M13),0)</f>
      </c>
      <c r="R13" s="11">
        <f> Q13 - $AC$3</f>
      </c>
      <c r="S13" s="120">
        <f>ROUNDDOWN((F13/'League Boundaries'!$D$2)+(G13*'League Boundaries'!$D$3)+(I13/'League Boundaries'!$D$5)+(J13*'League Boundaries'!$D$6)+(K13/'League Boundaries'!$D$7)+(L13*'League Boundaries'!$D$8)-(H13*'League Boundaries'!$D$4)+(M13),0)</f>
      </c>
      <c r="T13" s="11">
        <f> S13 - $AC$6</f>
      </c>
      <c r="U13" s="120">
        <f>ROUNDDOWN((F13/'League Boundaries'!$E$2)+(G13*'League Boundaries'!$E$3)+(I13/'League Boundaries'!$E$5)+(J13*'League Boundaries'!$E$6)+(K13/'League Boundaries'!$E$7)+(L13*'League Boundaries'!$E$8)-(H13*'League Boundaries'!$E$4)+(M13),0)</f>
      </c>
      <c r="V13" s="11">
        <f> U13 - $AC$5</f>
      </c>
      <c r="W13" s="121">
        <f>ROUNDDOWN((F13/Yds.Pass.Pt)+(G13*TD.Pass.Pts)+(I13/Yds.Rush.Pt)+(J13*Catch.Pts)+(K13/Yds.Catch.Pt)+(L13*Td.RunCatch.Pts)-(H13*Intercept.Pts)+(M13),0)</f>
      </c>
      <c r="X13" s="108">
        <f> W13 - $AC$9</f>
      </c>
      <c r="Y13" s="3" t="s">
        <v>1116</v>
      </c>
      <c r="Z13" s="3"/>
      <c r="AA13" s="9"/>
      <c r="AB13" s="3"/>
      <c r="AC13" s="9"/>
    </row>
    <row x14ac:dyDescent="0.25" r="14" customHeight="1" ht="17.25">
      <c r="A14" s="15" t="s">
        <v>1117</v>
      </c>
      <c r="B14" s="15" t="s">
        <v>1118</v>
      </c>
      <c r="C14" s="15" t="s">
        <v>411</v>
      </c>
      <c r="D14" s="11">
        <v>7</v>
      </c>
      <c r="E14" s="3" t="s">
        <v>1091</v>
      </c>
      <c r="F14" s="11">
        <v>4800</v>
      </c>
      <c r="G14" s="11">
        <v>40</v>
      </c>
      <c r="H14" s="11">
        <v>13</v>
      </c>
      <c r="I14" s="11">
        <v>40</v>
      </c>
      <c r="J14" s="3"/>
      <c r="K14" s="3"/>
      <c r="L14" s="11">
        <v>0</v>
      </c>
      <c r="M14" s="11">
        <v>-25</v>
      </c>
      <c r="N14" s="11">
        <v>-5</v>
      </c>
      <c r="O14" s="120">
        <f>ROUNDDOWN((F14/'League Boundaries'!$B$2)+(G14*'League Boundaries'!$B$3)+(I14/'League Boundaries'!$B$5)+(J14*'League Boundaries'!$B$6)+(K14/'League Boundaries'!$B$7)+(L14*'League Boundaries'!$B$8)-(H14*'League Boundaries'!$B$4)+(M14),0)</f>
      </c>
      <c r="P14" s="11">
        <f> O14 - $AC$2</f>
      </c>
      <c r="Q14" s="120">
        <f>ROUNDDOWN((F14/'League Boundaries'!$C$2)+(G14*'League Boundaries'!$C$3)+(I14/'League Boundaries'!$C$5)+(J14*'League Boundaries'!$C$6)+(K14/'League Boundaries'!$C$7)+(L14*'League Boundaries'!$C$8)-(H14*'League Boundaries'!$C$4)+(M14),0)</f>
      </c>
      <c r="R14" s="11">
        <f> Q14 - $AC$3</f>
      </c>
      <c r="S14" s="120">
        <f>ROUNDDOWN((F14/'League Boundaries'!$D$2)+(G14*'League Boundaries'!$D$3)+(I14/'League Boundaries'!$D$5)+(J14*'League Boundaries'!$D$6)+(K14/'League Boundaries'!$D$7)+(L14*'League Boundaries'!$D$8)-(H14*'League Boundaries'!$D$4)+(M14),0)</f>
      </c>
      <c r="T14" s="11">
        <f> S14 - $AC$6</f>
      </c>
      <c r="U14" s="120">
        <f>ROUNDDOWN((F14/'League Boundaries'!$E$2)+(G14*'League Boundaries'!$E$3)+(I14/'League Boundaries'!$E$5)+(J14*'League Boundaries'!$E$6)+(K14/'League Boundaries'!$E$7)+(L14*'League Boundaries'!$E$8)-(H14*'League Boundaries'!$E$4)+(M14),0)</f>
      </c>
      <c r="V14" s="11">
        <f> U14 - $AC$5</f>
      </c>
      <c r="W14" s="121">
        <f>ROUNDDOWN((F14/Yds.Pass.Pt)+(G14*TD.Pass.Pts)+(I14/Yds.Rush.Pt)+(J14*Catch.Pts)+(K14/Yds.Catch.Pt)+(L14*Td.RunCatch.Pts)-(H14*Intercept.Pts)+(M14),0)</f>
      </c>
      <c r="X14" s="108">
        <f> W14 - $AC$9</f>
      </c>
      <c r="Y14" s="3" t="s">
        <v>1119</v>
      </c>
      <c r="Z14" s="3"/>
      <c r="AA14" s="9"/>
      <c r="AB14" s="3"/>
      <c r="AC14" s="9"/>
    </row>
    <row x14ac:dyDescent="0.25" r="15" customHeight="1" ht="17.25">
      <c r="A15" s="15" t="s">
        <v>1120</v>
      </c>
      <c r="B15" s="15" t="s">
        <v>1121</v>
      </c>
      <c r="C15" s="15" t="s">
        <v>422</v>
      </c>
      <c r="D15" s="11">
        <v>11</v>
      </c>
      <c r="E15" s="3" t="s">
        <v>1091</v>
      </c>
      <c r="F15" s="11">
        <v>4000</v>
      </c>
      <c r="G15" s="11">
        <v>29</v>
      </c>
      <c r="H15" s="11">
        <v>13</v>
      </c>
      <c r="I15" s="11">
        <v>130</v>
      </c>
      <c r="J15" s="3"/>
      <c r="K15" s="3"/>
      <c r="L15" s="11">
        <v>5</v>
      </c>
      <c r="M15" s="11">
        <v>10</v>
      </c>
      <c r="N15" s="11">
        <v>30</v>
      </c>
      <c r="O15" s="120">
        <f>ROUNDDOWN((F15/'League Boundaries'!$B$2)+(G15*'League Boundaries'!$B$3)+(I15/'League Boundaries'!$B$5)+(J15*'League Boundaries'!$B$6)+(K15/'League Boundaries'!$B$7)+(L15*'League Boundaries'!$B$8)-(H15*'League Boundaries'!$B$4)+(M15),0)</f>
      </c>
      <c r="P15" s="11">
        <f> O15 - $AC$2</f>
      </c>
      <c r="Q15" s="120">
        <f>ROUNDDOWN((F15/'League Boundaries'!$C$2)+(G15*'League Boundaries'!$C$3)+(I15/'League Boundaries'!$C$5)+(J15*'League Boundaries'!$C$6)+(K15/'League Boundaries'!$C$7)+(L15*'League Boundaries'!$C$8)-(H15*'League Boundaries'!$C$4)+(M15),0)</f>
      </c>
      <c r="R15" s="11">
        <f> Q15 - $AC$3</f>
      </c>
      <c r="S15" s="120">
        <f>ROUNDDOWN((F15/'League Boundaries'!$D$2)+(G15*'League Boundaries'!$D$3)+(I15/'League Boundaries'!$D$5)+(J15*'League Boundaries'!$D$6)+(K15/'League Boundaries'!$D$7)+(L15*'League Boundaries'!$D$8)-(H15*'League Boundaries'!$D$4)+(M15),0)</f>
      </c>
      <c r="T15" s="11">
        <f> S15 - $AC$6</f>
      </c>
      <c r="U15" s="120">
        <f>ROUNDDOWN((F15/'League Boundaries'!$E$2)+(G15*'League Boundaries'!$E$3)+(I15/'League Boundaries'!$E$5)+(J15*'League Boundaries'!$E$6)+(K15/'League Boundaries'!$E$7)+(L15*'League Boundaries'!$E$8)-(H15*'League Boundaries'!$E$4)+(M15),0)</f>
      </c>
      <c r="V15" s="11">
        <f> U15 - $AC$5</f>
      </c>
      <c r="W15" s="121">
        <f>ROUNDDOWN((F15/Yds.Pass.Pt)+(G15*TD.Pass.Pts)+(I15/Yds.Rush.Pt)+(J15*Catch.Pts)+(K15/Yds.Catch.Pt)+(L15*Td.RunCatch.Pts)-(H15*Intercept.Pts)+(M15),0)</f>
      </c>
      <c r="X15" s="108">
        <f> W15 - $AC$9</f>
      </c>
      <c r="Y15" s="3" t="s">
        <v>1122</v>
      </c>
      <c r="Z15" s="3"/>
      <c r="AA15" s="9"/>
      <c r="AB15" s="3"/>
      <c r="AC15" s="9"/>
    </row>
    <row x14ac:dyDescent="0.25" r="16" customHeight="1" ht="17.25">
      <c r="A16" s="15" t="s">
        <v>1123</v>
      </c>
      <c r="B16" s="15" t="s">
        <v>722</v>
      </c>
      <c r="C16" s="15" t="s">
        <v>426</v>
      </c>
      <c r="D16" s="11">
        <v>7</v>
      </c>
      <c r="E16" s="3" t="s">
        <v>1091</v>
      </c>
      <c r="F16" s="11">
        <v>4300</v>
      </c>
      <c r="G16" s="11">
        <v>34</v>
      </c>
      <c r="H16" s="11">
        <v>12</v>
      </c>
      <c r="I16" s="11">
        <v>120</v>
      </c>
      <c r="J16" s="3"/>
      <c r="K16" s="3"/>
      <c r="L16" s="11">
        <v>1</v>
      </c>
      <c r="M16" s="9"/>
      <c r="N16" s="11">
        <v>0</v>
      </c>
      <c r="O16" s="120">
        <f>ROUNDDOWN((F16/'League Boundaries'!$B$2)+(G16*'League Boundaries'!$B$3)+(I16/'League Boundaries'!$B$5)+(J16*'League Boundaries'!$B$6)+(K16/'League Boundaries'!$B$7)+(L16*'League Boundaries'!$B$8)-(H16*'League Boundaries'!$B$4)+(M16),0)</f>
      </c>
      <c r="P16" s="11">
        <f> O16 - $AC$2</f>
      </c>
      <c r="Q16" s="120">
        <f>ROUNDDOWN((F16/'League Boundaries'!$C$2)+(G16*'League Boundaries'!$C$3)+(I16/'League Boundaries'!$C$5)+(J16*'League Boundaries'!$C$6)+(K16/'League Boundaries'!$C$7)+(L16*'League Boundaries'!$C$8)-(H16*'League Boundaries'!$C$4)+(M16),0)</f>
      </c>
      <c r="R16" s="11">
        <f> Q16 - $AC$3</f>
      </c>
      <c r="S16" s="120">
        <f>ROUNDDOWN((F16/'League Boundaries'!$D$2)+(G16*'League Boundaries'!$D$3)+(I16/'League Boundaries'!$D$5)+(J16*'League Boundaries'!$D$6)+(K16/'League Boundaries'!$D$7)+(L16*'League Boundaries'!$D$8)-(H16*'League Boundaries'!$D$4)+(M16),0)</f>
      </c>
      <c r="T16" s="11">
        <f> S16 - $AC$6</f>
      </c>
      <c r="U16" s="120">
        <f>ROUNDDOWN((F16/'League Boundaries'!$E$2)+(G16*'League Boundaries'!$E$3)+(I16/'League Boundaries'!$E$5)+(J16*'League Boundaries'!$E$6)+(K16/'League Boundaries'!$E$7)+(L16*'League Boundaries'!$E$8)-(H16*'League Boundaries'!$E$4)+(M16),0)</f>
      </c>
      <c r="V16" s="11">
        <f> U16 - $AC$5</f>
      </c>
      <c r="W16" s="121">
        <f>ROUNDDOWN((F16/Yds.Pass.Pt)+(G16*TD.Pass.Pts)+(I16/Yds.Rush.Pt)+(J16*Catch.Pts)+(K16/Yds.Catch.Pt)+(L16*Td.RunCatch.Pts)-(H16*Intercept.Pts)+(M16),0)</f>
      </c>
      <c r="X16" s="108">
        <f> W16 - $AC$9</f>
      </c>
      <c r="Y16" s="3" t="s">
        <v>1124</v>
      </c>
      <c r="Z16" s="3"/>
      <c r="AA16" s="9"/>
      <c r="AB16" s="3"/>
      <c r="AC16" s="9"/>
    </row>
    <row x14ac:dyDescent="0.25" r="17" customHeight="1" ht="17.25">
      <c r="A17" s="15" t="s">
        <v>1125</v>
      </c>
      <c r="B17" s="15" t="s">
        <v>1126</v>
      </c>
      <c r="C17" s="15" t="s">
        <v>439</v>
      </c>
      <c r="D17" s="11">
        <v>11</v>
      </c>
      <c r="E17" s="3" t="s">
        <v>1091</v>
      </c>
      <c r="F17" s="11">
        <v>4300</v>
      </c>
      <c r="G17" s="11">
        <v>26</v>
      </c>
      <c r="H17" s="11">
        <v>14</v>
      </c>
      <c r="I17" s="11">
        <v>330</v>
      </c>
      <c r="J17" s="3"/>
      <c r="K17" s="3"/>
      <c r="L17" s="11">
        <v>2</v>
      </c>
      <c r="M17" s="9"/>
      <c r="N17" s="11">
        <v>20</v>
      </c>
      <c r="O17" s="120">
        <f>ROUNDDOWN((F17/'League Boundaries'!$B$2)+(G17*'League Boundaries'!$B$3)+(I17/'League Boundaries'!$B$5)+(J17*'League Boundaries'!$B$6)+(K17/'League Boundaries'!$B$7)+(L17*'League Boundaries'!$B$8)-(H17*'League Boundaries'!$B$4)+(M17),0)</f>
      </c>
      <c r="P17" s="11">
        <f> O17 - $AC$2</f>
      </c>
      <c r="Q17" s="120">
        <f>ROUNDDOWN((F17/'League Boundaries'!$C$2)+(G17*'League Boundaries'!$C$3)+(I17/'League Boundaries'!$C$5)+(J17*'League Boundaries'!$C$6)+(K17/'League Boundaries'!$C$7)+(L17*'League Boundaries'!$C$8)-(H17*'League Boundaries'!$C$4)+(M17),0)</f>
      </c>
      <c r="R17" s="11">
        <f> Q17 - $AC$3</f>
      </c>
      <c r="S17" s="120">
        <f>ROUNDDOWN((F17/'League Boundaries'!$D$2)+(G17*'League Boundaries'!$D$3)+(I17/'League Boundaries'!$D$5)+(J17*'League Boundaries'!$D$6)+(K17/'League Boundaries'!$D$7)+(L17*'League Boundaries'!$D$8)-(H17*'League Boundaries'!$D$4)+(M17),0)</f>
      </c>
      <c r="T17" s="11">
        <f> S17 - $AC$6</f>
      </c>
      <c r="U17" s="120">
        <f>ROUNDDOWN((F17/'League Boundaries'!$E$2)+(G17*'League Boundaries'!$E$3)+(I17/'League Boundaries'!$E$5)+(J17*'League Boundaries'!$E$6)+(K17/'League Boundaries'!$E$7)+(L17*'League Boundaries'!$E$8)-(H17*'League Boundaries'!$E$4)+(M17),0)</f>
      </c>
      <c r="V17" s="11">
        <f> U17 - $AC$5</f>
      </c>
      <c r="W17" s="121">
        <f>ROUNDDOWN((F17/Yds.Pass.Pt)+(G17*TD.Pass.Pts)+(I17/Yds.Rush.Pt)+(J17*Catch.Pts)+(K17/Yds.Catch.Pt)+(L17*Td.RunCatch.Pts)-(H17*Intercept.Pts)+(M17),0)</f>
      </c>
      <c r="X17" s="108">
        <f> W17 - $AC$9</f>
      </c>
      <c r="Y17" s="3" t="s">
        <v>1127</v>
      </c>
      <c r="Z17" s="3"/>
      <c r="AA17" s="9"/>
      <c r="AB17" s="3"/>
      <c r="AC17" s="9"/>
    </row>
    <row x14ac:dyDescent="0.25" r="18" customHeight="1" ht="17.25">
      <c r="A18" s="15" t="s">
        <v>1128</v>
      </c>
      <c r="B18" s="15" t="s">
        <v>1129</v>
      </c>
      <c r="C18" s="15" t="s">
        <v>434</v>
      </c>
      <c r="D18" s="11">
        <v>6</v>
      </c>
      <c r="E18" s="3" t="s">
        <v>1091</v>
      </c>
      <c r="F18" s="11">
        <v>4300</v>
      </c>
      <c r="G18" s="11">
        <v>29</v>
      </c>
      <c r="H18" s="11">
        <v>11</v>
      </c>
      <c r="I18" s="11">
        <v>140</v>
      </c>
      <c r="J18" s="3"/>
      <c r="K18" s="3"/>
      <c r="L18" s="11">
        <v>2</v>
      </c>
      <c r="M18" s="9"/>
      <c r="N18" s="11">
        <v>0</v>
      </c>
      <c r="O18" s="120">
        <f>ROUNDDOWN((F18/'League Boundaries'!$B$2)+(G18*'League Boundaries'!$B$3)+(I18/'League Boundaries'!$B$5)+(J18*'League Boundaries'!$B$6)+(K18/'League Boundaries'!$B$7)+(L18*'League Boundaries'!$B$8)-(H18*'League Boundaries'!$B$4)+(M18),0)</f>
      </c>
      <c r="P18" s="11">
        <f> O18 - $AC$2</f>
      </c>
      <c r="Q18" s="120">
        <f>ROUNDDOWN((F18/'League Boundaries'!$C$2)+(G18*'League Boundaries'!$C$3)+(I18/'League Boundaries'!$C$5)+(J18*'League Boundaries'!$C$6)+(K18/'League Boundaries'!$C$7)+(L18*'League Boundaries'!$C$8)-(H18*'League Boundaries'!$C$4)+(M18),0)</f>
      </c>
      <c r="R18" s="11">
        <f> Q18 - $AC$3</f>
      </c>
      <c r="S18" s="120">
        <f>ROUNDDOWN((F18/'League Boundaries'!$D$2)+(G18*'League Boundaries'!$D$3)+(I18/'League Boundaries'!$D$5)+(J18*'League Boundaries'!$D$6)+(K18/'League Boundaries'!$D$7)+(L18*'League Boundaries'!$D$8)-(H18*'League Boundaries'!$D$4)+(M18),0)</f>
      </c>
      <c r="T18" s="11">
        <f> S18 - $AC$6</f>
      </c>
      <c r="U18" s="120">
        <f>ROUNDDOWN((F18/'League Boundaries'!$E$2)+(G18*'League Boundaries'!$E$3)+(I18/'League Boundaries'!$E$5)+(J18*'League Boundaries'!$E$6)+(K18/'League Boundaries'!$E$7)+(L18*'League Boundaries'!$E$8)-(H18*'League Boundaries'!$E$4)+(M18),0)</f>
      </c>
      <c r="V18" s="11">
        <f> U18 - $AC$5</f>
      </c>
      <c r="W18" s="121">
        <f>ROUNDDOWN((F18/Yds.Pass.Pt)+(G18*TD.Pass.Pts)+(I18/Yds.Rush.Pt)+(J18*Catch.Pts)+(K18/Yds.Catch.Pt)+(L18*Td.RunCatch.Pts)-(H18*Intercept.Pts)+(M18),0)</f>
      </c>
      <c r="X18" s="108">
        <f> W18 - $AC$9</f>
      </c>
      <c r="Y18" s="3" t="s">
        <v>1130</v>
      </c>
      <c r="Z18" s="3"/>
      <c r="AA18" s="9"/>
      <c r="AB18" s="3"/>
      <c r="AC18" s="9"/>
    </row>
    <row x14ac:dyDescent="0.25" r="19" customHeight="1" ht="17.25">
      <c r="A19" s="15" t="s">
        <v>1131</v>
      </c>
      <c r="B19" s="15" t="s">
        <v>1132</v>
      </c>
      <c r="C19" s="15" t="s">
        <v>440</v>
      </c>
      <c r="D19" s="11">
        <v>6</v>
      </c>
      <c r="E19" s="3" t="s">
        <v>1091</v>
      </c>
      <c r="F19" s="11">
        <v>4300</v>
      </c>
      <c r="G19" s="11">
        <v>28</v>
      </c>
      <c r="H19" s="11">
        <v>12</v>
      </c>
      <c r="I19" s="11">
        <v>120</v>
      </c>
      <c r="J19" s="3"/>
      <c r="K19" s="3"/>
      <c r="L19" s="11">
        <v>1</v>
      </c>
      <c r="M19" s="9"/>
      <c r="N19" s="11">
        <v>5</v>
      </c>
      <c r="O19" s="120">
        <f>ROUNDDOWN((F19/'League Boundaries'!$B$2)+(G19*'League Boundaries'!$B$3)+(I19/'League Boundaries'!$B$5)+(J19*'League Boundaries'!$B$6)+(K19/'League Boundaries'!$B$7)+(L19*'League Boundaries'!$B$8)-(H19*'League Boundaries'!$B$4)+(M19),0)</f>
      </c>
      <c r="P19" s="11">
        <f> O19 - $AC$2</f>
      </c>
      <c r="Q19" s="120">
        <f>ROUNDDOWN((F19/'League Boundaries'!$C$2)+(G19*'League Boundaries'!$C$3)+(I19/'League Boundaries'!$C$5)+(J19*'League Boundaries'!$C$6)+(K19/'League Boundaries'!$C$7)+(L19*'League Boundaries'!$C$8)-(H19*'League Boundaries'!$C$4)+(M19),0)</f>
      </c>
      <c r="R19" s="11">
        <f> Q19 - $AC$3</f>
      </c>
      <c r="S19" s="120">
        <f>ROUNDDOWN((F19/'League Boundaries'!$D$2)+(G19*'League Boundaries'!$D$3)+(I19/'League Boundaries'!$D$5)+(J19*'League Boundaries'!$D$6)+(K19/'League Boundaries'!$D$7)+(L19*'League Boundaries'!$D$8)-(H19*'League Boundaries'!$D$4)+(M19),0)</f>
      </c>
      <c r="T19" s="11">
        <f> S19 - $AC$6</f>
      </c>
      <c r="U19" s="120">
        <f>ROUNDDOWN((F19/'League Boundaries'!$E$2)+(G19*'League Boundaries'!$E$3)+(I19/'League Boundaries'!$E$5)+(J19*'League Boundaries'!$E$6)+(K19/'League Boundaries'!$E$7)+(L19*'League Boundaries'!$E$8)-(H19*'League Boundaries'!$E$4)+(M19),0)</f>
      </c>
      <c r="V19" s="11">
        <f> U19 - $AC$5</f>
      </c>
      <c r="W19" s="121">
        <f>ROUNDDOWN((F19/Yds.Pass.Pt)+(G19*TD.Pass.Pts)+(I19/Yds.Rush.Pt)+(J19*Catch.Pts)+(K19/Yds.Catch.Pt)+(L19*Td.RunCatch.Pts)-(H19*Intercept.Pts)+(M19),0)</f>
      </c>
      <c r="X19" s="108">
        <f> W19 - $AC$9</f>
      </c>
      <c r="Y19" s="3" t="s">
        <v>1133</v>
      </c>
      <c r="Z19" s="3"/>
      <c r="AA19" s="9"/>
      <c r="AB19" s="3"/>
      <c r="AC19" s="9"/>
    </row>
    <row x14ac:dyDescent="0.25" r="20" customHeight="1" ht="17.25">
      <c r="A20" s="15" t="s">
        <v>476</v>
      </c>
      <c r="B20" s="15" t="s">
        <v>465</v>
      </c>
      <c r="C20" s="15" t="s">
        <v>435</v>
      </c>
      <c r="D20" s="11">
        <v>14</v>
      </c>
      <c r="E20" s="3" t="s">
        <v>1091</v>
      </c>
      <c r="F20" s="11">
        <v>4100</v>
      </c>
      <c r="G20" s="11">
        <v>26</v>
      </c>
      <c r="H20" s="11">
        <v>12</v>
      </c>
      <c r="I20" s="11">
        <v>80</v>
      </c>
      <c r="J20" s="3"/>
      <c r="K20" s="3"/>
      <c r="L20" s="11">
        <v>1</v>
      </c>
      <c r="M20" s="11">
        <v>15</v>
      </c>
      <c r="N20" s="11">
        <v>-5</v>
      </c>
      <c r="O20" s="120">
        <f>ROUNDDOWN((F20/'League Boundaries'!$B$2)+(G20*'League Boundaries'!$B$3)+(I20/'League Boundaries'!$B$5)+(J20*'League Boundaries'!$B$6)+(K20/'League Boundaries'!$B$7)+(L20*'League Boundaries'!$B$8)-(H20*'League Boundaries'!$B$4)+(M20),0)</f>
      </c>
      <c r="P20" s="11">
        <f> O20 - $AC$2</f>
      </c>
      <c r="Q20" s="120">
        <f>ROUNDDOWN((F20/'League Boundaries'!$C$2)+(G20*'League Boundaries'!$C$3)+(I20/'League Boundaries'!$C$5)+(J20*'League Boundaries'!$C$6)+(K20/'League Boundaries'!$C$7)+(L20*'League Boundaries'!$C$8)-(H20*'League Boundaries'!$C$4)+(M20),0)</f>
      </c>
      <c r="R20" s="11">
        <f> Q20 - $AC$3</f>
      </c>
      <c r="S20" s="120">
        <f>ROUNDDOWN((F20/'League Boundaries'!$D$2)+(G20*'League Boundaries'!$D$3)+(I20/'League Boundaries'!$D$5)+(J20*'League Boundaries'!$D$6)+(K20/'League Boundaries'!$D$7)+(L20*'League Boundaries'!$D$8)-(H20*'League Boundaries'!$D$4)+(M20),0)</f>
      </c>
      <c r="T20" s="11">
        <f> S20 - $AC$6</f>
      </c>
      <c r="U20" s="120">
        <f>ROUNDDOWN((F20/'League Boundaries'!$E$2)+(G20*'League Boundaries'!$E$3)+(I20/'League Boundaries'!$E$5)+(J20*'League Boundaries'!$E$6)+(K20/'League Boundaries'!$E$7)+(L20*'League Boundaries'!$E$8)-(H20*'League Boundaries'!$E$4)+(M20),0)</f>
      </c>
      <c r="V20" s="11">
        <f> U20 - $AC$5</f>
      </c>
      <c r="W20" s="121">
        <f>ROUNDDOWN((F20/Yds.Pass.Pt)+(G20*TD.Pass.Pts)+(I20/Yds.Rush.Pt)+(J20*Catch.Pts)+(K20/Yds.Catch.Pt)+(L20*Td.RunCatch.Pts)-(H20*Intercept.Pts)+(M20),0)</f>
      </c>
      <c r="X20" s="108">
        <f> W20 - $AC$9</f>
      </c>
      <c r="Y20" s="3" t="s">
        <v>1134</v>
      </c>
      <c r="Z20" s="3"/>
      <c r="AA20" s="9"/>
      <c r="AB20" s="3"/>
      <c r="AC20" s="9"/>
    </row>
    <row x14ac:dyDescent="0.25" r="21" customHeight="1" ht="17.25">
      <c r="A21" s="15" t="s">
        <v>815</v>
      </c>
      <c r="B21" s="15" t="s">
        <v>1135</v>
      </c>
      <c r="C21" s="15" t="s">
        <v>414</v>
      </c>
      <c r="D21" s="11">
        <v>10</v>
      </c>
      <c r="E21" s="3" t="s">
        <v>1091</v>
      </c>
      <c r="F21" s="11">
        <v>4100</v>
      </c>
      <c r="G21" s="11">
        <v>27</v>
      </c>
      <c r="H21" s="11">
        <v>10</v>
      </c>
      <c r="I21" s="11">
        <v>120</v>
      </c>
      <c r="J21" s="3"/>
      <c r="K21" s="3"/>
      <c r="L21" s="11">
        <v>1</v>
      </c>
      <c r="M21" s="9"/>
      <c r="N21" s="11">
        <v>15</v>
      </c>
      <c r="O21" s="120">
        <f>ROUNDDOWN((F21/'League Boundaries'!$B$2)+(G21*'League Boundaries'!$B$3)+(I21/'League Boundaries'!$B$5)+(J21*'League Boundaries'!$B$6)+(K21/'League Boundaries'!$B$7)+(L21*'League Boundaries'!$B$8)-(H21*'League Boundaries'!$B$4)+(M21),0)</f>
      </c>
      <c r="P21" s="11">
        <f> O21 - $AC$2</f>
      </c>
      <c r="Q21" s="120">
        <f>ROUNDDOWN((F21/'League Boundaries'!$C$2)+(G21*'League Boundaries'!$C$3)+(I21/'League Boundaries'!$C$5)+(J21*'League Boundaries'!$C$6)+(K21/'League Boundaries'!$C$7)+(L21*'League Boundaries'!$C$8)-(H21*'League Boundaries'!$C$4)+(M21),0)</f>
      </c>
      <c r="R21" s="11">
        <f> Q21 - $AC$3</f>
      </c>
      <c r="S21" s="120">
        <f>ROUNDDOWN((F21/'League Boundaries'!$D$2)+(G21*'League Boundaries'!$D$3)+(I21/'League Boundaries'!$D$5)+(J21*'League Boundaries'!$D$6)+(K21/'League Boundaries'!$D$7)+(L21*'League Boundaries'!$D$8)-(H21*'League Boundaries'!$D$4)+(M21),0)</f>
      </c>
      <c r="T21" s="11">
        <f> S21 - $AC$6</f>
      </c>
      <c r="U21" s="120">
        <f>ROUNDDOWN((F21/'League Boundaries'!$E$2)+(G21*'League Boundaries'!$E$3)+(I21/'League Boundaries'!$E$5)+(J21*'League Boundaries'!$E$6)+(K21/'League Boundaries'!$E$7)+(L21*'League Boundaries'!$E$8)-(H21*'League Boundaries'!$E$4)+(M21),0)</f>
      </c>
      <c r="V21" s="11">
        <f> U21 - $AC$5</f>
      </c>
      <c r="W21" s="121">
        <f>ROUNDDOWN((F21/Yds.Pass.Pt)+(G21*TD.Pass.Pts)+(I21/Yds.Rush.Pt)+(J21*Catch.Pts)+(K21/Yds.Catch.Pt)+(L21*Td.RunCatch.Pts)-(H21*Intercept.Pts)+(M21),0)</f>
      </c>
      <c r="X21" s="108">
        <f> W21 - $AC$9</f>
      </c>
      <c r="Y21" s="3" t="s">
        <v>1136</v>
      </c>
      <c r="Z21" s="3"/>
      <c r="AA21" s="9"/>
      <c r="AB21" s="3"/>
      <c r="AC21" s="9"/>
    </row>
    <row x14ac:dyDescent="0.25" r="22" customHeight="1" ht="17.25">
      <c r="A22" s="15" t="s">
        <v>1137</v>
      </c>
      <c r="B22" s="15" t="s">
        <v>476</v>
      </c>
      <c r="C22" s="15" t="s">
        <v>427</v>
      </c>
      <c r="D22" s="11">
        <v>6</v>
      </c>
      <c r="E22" s="3" t="s">
        <v>1091</v>
      </c>
      <c r="F22" s="11">
        <v>3800</v>
      </c>
      <c r="G22" s="11">
        <v>26</v>
      </c>
      <c r="H22" s="11">
        <v>12</v>
      </c>
      <c r="I22" s="11">
        <v>260</v>
      </c>
      <c r="J22" s="3"/>
      <c r="K22" s="3"/>
      <c r="L22" s="11">
        <v>6</v>
      </c>
      <c r="M22" s="11">
        <v>-25</v>
      </c>
      <c r="N22" s="11">
        <v>5</v>
      </c>
      <c r="O22" s="120">
        <f>ROUNDDOWN((F22/'League Boundaries'!$B$2)+(G22*'League Boundaries'!$B$3)+(I22/'League Boundaries'!$B$5)+(J22*'League Boundaries'!$B$6)+(K22/'League Boundaries'!$B$7)+(L22*'League Boundaries'!$B$8)-(H22*'League Boundaries'!$B$4)+(M22),0)</f>
      </c>
      <c r="P22" s="11">
        <f> O22 - $AC$2</f>
      </c>
      <c r="Q22" s="120">
        <f>ROUNDDOWN((F22/'League Boundaries'!$C$2)+(G22*'League Boundaries'!$C$3)+(I22/'League Boundaries'!$C$5)+(J22*'League Boundaries'!$C$6)+(K22/'League Boundaries'!$C$7)+(L22*'League Boundaries'!$C$8)-(H22*'League Boundaries'!$C$4)+(M22),0)</f>
      </c>
      <c r="R22" s="11">
        <f> Q22 - $AC$3</f>
      </c>
      <c r="S22" s="120">
        <f>ROUNDDOWN((F22/'League Boundaries'!$D$2)+(G22*'League Boundaries'!$D$3)+(I22/'League Boundaries'!$D$5)+(J22*'League Boundaries'!$D$6)+(K22/'League Boundaries'!$D$7)+(L22*'League Boundaries'!$D$8)-(H22*'League Boundaries'!$D$4)+(M22),0)</f>
      </c>
      <c r="T22" s="11">
        <f> S22 - $AC$6</f>
      </c>
      <c r="U22" s="120">
        <f>ROUNDDOWN((F22/'League Boundaries'!$E$2)+(G22*'League Boundaries'!$E$3)+(I22/'League Boundaries'!$E$5)+(J22*'League Boundaries'!$E$6)+(K22/'League Boundaries'!$E$7)+(L22*'League Boundaries'!$E$8)-(H22*'League Boundaries'!$E$4)+(M22),0)</f>
      </c>
      <c r="V22" s="11">
        <f> U22 - $AC$5</f>
      </c>
      <c r="W22" s="121">
        <f>ROUNDDOWN((F22/Yds.Pass.Pt)+(G22*TD.Pass.Pts)+(I22/Yds.Rush.Pt)+(J22*Catch.Pts)+(K22/Yds.Catch.Pt)+(L22*Td.RunCatch.Pts)-(H22*Intercept.Pts)+(M22),0)</f>
      </c>
      <c r="X22" s="108">
        <f> W22 - $AC$9</f>
      </c>
      <c r="Y22" s="3" t="s">
        <v>1138</v>
      </c>
      <c r="Z22" s="3"/>
      <c r="AA22" s="9"/>
      <c r="AB22" s="3"/>
      <c r="AC22" s="9"/>
    </row>
    <row x14ac:dyDescent="0.25" r="23" customHeight="1" ht="17.25">
      <c r="A23" s="15" t="s">
        <v>1139</v>
      </c>
      <c r="B23" s="15" t="s">
        <v>1140</v>
      </c>
      <c r="C23" s="15" t="s">
        <v>421</v>
      </c>
      <c r="D23" s="11">
        <v>14</v>
      </c>
      <c r="E23" s="3" t="s">
        <v>1091</v>
      </c>
      <c r="F23" s="11">
        <v>3500</v>
      </c>
      <c r="G23" s="11">
        <v>28</v>
      </c>
      <c r="H23" s="11">
        <v>11</v>
      </c>
      <c r="I23" s="11">
        <v>320</v>
      </c>
      <c r="J23" s="3"/>
      <c r="K23" s="3"/>
      <c r="L23" s="11">
        <v>1</v>
      </c>
      <c r="M23" s="9"/>
      <c r="N23" s="11">
        <v>8</v>
      </c>
      <c r="O23" s="120">
        <f>ROUNDDOWN((F23/'League Boundaries'!$B$2)+(G23*'League Boundaries'!$B$3)+(I23/'League Boundaries'!$B$5)+(J23*'League Boundaries'!$B$6)+(K23/'League Boundaries'!$B$7)+(L23*'League Boundaries'!$B$8)-(H23*'League Boundaries'!$B$4)+(M23),0)</f>
      </c>
      <c r="P23" s="11">
        <f> O23 - $AC$2</f>
      </c>
      <c r="Q23" s="120">
        <f>ROUNDDOWN((F23/'League Boundaries'!$C$2)+(G23*'League Boundaries'!$C$3)+(I23/'League Boundaries'!$C$5)+(J23*'League Boundaries'!$C$6)+(K23/'League Boundaries'!$C$7)+(L23*'League Boundaries'!$C$8)-(H23*'League Boundaries'!$C$4)+(M23),0)</f>
      </c>
      <c r="R23" s="11">
        <f> Q23 - $AC$3</f>
      </c>
      <c r="S23" s="120">
        <f>ROUNDDOWN((F23/'League Boundaries'!$D$2)+(G23*'League Boundaries'!$D$3)+(I23/'League Boundaries'!$D$5)+(J23*'League Boundaries'!$D$6)+(K23/'League Boundaries'!$D$7)+(L23*'League Boundaries'!$D$8)-(H23*'League Boundaries'!$D$4)+(M23),0)</f>
      </c>
      <c r="T23" s="11">
        <f> S23 - $AC$6</f>
      </c>
      <c r="U23" s="120">
        <f>ROUNDDOWN((F23/'League Boundaries'!$E$2)+(G23*'League Boundaries'!$E$3)+(I23/'League Boundaries'!$E$5)+(J23*'League Boundaries'!$E$6)+(K23/'League Boundaries'!$E$7)+(L23*'League Boundaries'!$E$8)-(H23*'League Boundaries'!$E$4)+(M23),0)</f>
      </c>
      <c r="V23" s="11">
        <f> U23 - $AC$5</f>
      </c>
      <c r="W23" s="121">
        <f>ROUNDDOWN((F23/Yds.Pass.Pt)+(G23*TD.Pass.Pts)+(I23/Yds.Rush.Pt)+(J23*Catch.Pts)+(K23/Yds.Catch.Pt)+(L23*Td.RunCatch.Pts)-(H23*Intercept.Pts)+(M23),0)</f>
      </c>
      <c r="X23" s="108">
        <f> W23 - $AC$9</f>
      </c>
      <c r="Y23" s="3" t="s">
        <v>1141</v>
      </c>
      <c r="Z23" s="3"/>
      <c r="AA23" s="9"/>
      <c r="AB23" s="3"/>
      <c r="AC23" s="9"/>
    </row>
    <row x14ac:dyDescent="0.25" r="24" customHeight="1" ht="17.25">
      <c r="A24" s="15" t="s">
        <v>1142</v>
      </c>
      <c r="B24" s="15" t="s">
        <v>1143</v>
      </c>
      <c r="C24" s="15" t="s">
        <v>430</v>
      </c>
      <c r="D24" s="11">
        <v>14</v>
      </c>
      <c r="E24" s="3" t="s">
        <v>1091</v>
      </c>
      <c r="F24" s="11">
        <v>3600</v>
      </c>
      <c r="G24" s="11">
        <v>25</v>
      </c>
      <c r="H24" s="11">
        <v>10</v>
      </c>
      <c r="I24" s="11">
        <v>220</v>
      </c>
      <c r="J24" s="3"/>
      <c r="K24" s="3"/>
      <c r="L24" s="11">
        <v>2</v>
      </c>
      <c r="M24" s="9"/>
      <c r="N24" s="11">
        <v>5</v>
      </c>
      <c r="O24" s="120">
        <f>ROUNDDOWN((F24/'League Boundaries'!$B$2)+(G24*'League Boundaries'!$B$3)+(I24/'League Boundaries'!$B$5)+(J24*'League Boundaries'!$B$6)+(K24/'League Boundaries'!$B$7)+(L24*'League Boundaries'!$B$8)-(H24*'League Boundaries'!$B$4)+(M24),0)</f>
      </c>
      <c r="P24" s="11">
        <f> O24 - $AC$2</f>
      </c>
      <c r="Q24" s="120">
        <f>ROUNDDOWN((F24/'League Boundaries'!$C$2)+(G24*'League Boundaries'!$C$3)+(I24/'League Boundaries'!$C$5)+(J24*'League Boundaries'!$C$6)+(K24/'League Boundaries'!$C$7)+(L24*'League Boundaries'!$C$8)-(H24*'League Boundaries'!$C$4)+(M24),0)</f>
      </c>
      <c r="R24" s="11">
        <f> Q24 - $AC$3</f>
      </c>
      <c r="S24" s="120">
        <f>ROUNDDOWN((F24/'League Boundaries'!$D$2)+(G24*'League Boundaries'!$D$3)+(I24/'League Boundaries'!$D$5)+(J24*'League Boundaries'!$D$6)+(K24/'League Boundaries'!$D$7)+(L24*'League Boundaries'!$D$8)-(H24*'League Boundaries'!$D$4)+(M24),0)</f>
      </c>
      <c r="T24" s="11">
        <f> S24 - $AC$6</f>
      </c>
      <c r="U24" s="120">
        <f>ROUNDDOWN((F24/'League Boundaries'!$E$2)+(G24*'League Boundaries'!$E$3)+(I24/'League Boundaries'!$E$5)+(J24*'League Boundaries'!$E$6)+(K24/'League Boundaries'!$E$7)+(L24*'League Boundaries'!$E$8)-(H24*'League Boundaries'!$E$4)+(M24),0)</f>
      </c>
      <c r="V24" s="11">
        <f> U24 - $AC$5</f>
      </c>
      <c r="W24" s="121">
        <f>ROUNDDOWN((F24/Yds.Pass.Pt)+(G24*TD.Pass.Pts)+(I24/Yds.Rush.Pt)+(J24*Catch.Pts)+(K24/Yds.Catch.Pt)+(L24*Td.RunCatch.Pts)-(H24*Intercept.Pts)+(M24),0)</f>
      </c>
      <c r="X24" s="108">
        <f> W24 - $AC$9</f>
      </c>
      <c r="Y24" s="3" t="s">
        <v>1144</v>
      </c>
      <c r="Z24" s="3"/>
      <c r="AA24" s="9"/>
      <c r="AB24" s="3"/>
      <c r="AC24" s="9"/>
    </row>
    <row x14ac:dyDescent="0.25" r="25" customHeight="1" ht="17.25">
      <c r="A25" s="15" t="s">
        <v>1145</v>
      </c>
      <c r="B25" s="15" t="s">
        <v>456</v>
      </c>
      <c r="C25" s="15" t="s">
        <v>437</v>
      </c>
      <c r="D25" s="11">
        <v>14</v>
      </c>
      <c r="E25" s="3" t="s">
        <v>1091</v>
      </c>
      <c r="F25" s="11">
        <v>3100</v>
      </c>
      <c r="G25" s="11">
        <v>20</v>
      </c>
      <c r="H25" s="11">
        <v>15</v>
      </c>
      <c r="I25" s="11">
        <v>510</v>
      </c>
      <c r="J25" s="3"/>
      <c r="K25" s="3"/>
      <c r="L25" s="11">
        <v>2</v>
      </c>
      <c r="M25" s="11">
        <v>20</v>
      </c>
      <c r="N25" s="11">
        <v>20</v>
      </c>
      <c r="O25" s="120">
        <f>ROUNDDOWN((F25/'League Boundaries'!$B$2)+(G25*'League Boundaries'!$B$3)+(I25/'League Boundaries'!$B$5)+(J25*'League Boundaries'!$B$6)+(K25/'League Boundaries'!$B$7)+(L25*'League Boundaries'!$B$8)-(H25*'League Boundaries'!$B$4)+(M25),0)</f>
      </c>
      <c r="P25" s="11">
        <f> O25 - $AC$2</f>
      </c>
      <c r="Q25" s="120">
        <f>ROUNDDOWN((F25/'League Boundaries'!$C$2)+(G25*'League Boundaries'!$C$3)+(I25/'League Boundaries'!$C$5)+(J25*'League Boundaries'!$C$6)+(K25/'League Boundaries'!$C$7)+(L25*'League Boundaries'!$C$8)-(H25*'League Boundaries'!$C$4)+(M25),0)</f>
      </c>
      <c r="R25" s="11">
        <f> Q25 - $AC$3</f>
      </c>
      <c r="S25" s="120">
        <f>ROUNDDOWN((F25/'League Boundaries'!$D$2)+(G25*'League Boundaries'!$D$3)+(I25/'League Boundaries'!$D$5)+(J25*'League Boundaries'!$D$6)+(K25/'League Boundaries'!$D$7)+(L25*'League Boundaries'!$D$8)-(H25*'League Boundaries'!$D$4)+(M25),0)</f>
      </c>
      <c r="T25" s="11">
        <f> S25 - $AC$6</f>
      </c>
      <c r="U25" s="120">
        <f>ROUNDDOWN((F25/'League Boundaries'!$E$2)+(G25*'League Boundaries'!$E$3)+(I25/'League Boundaries'!$E$5)+(J25*'League Boundaries'!$E$6)+(K25/'League Boundaries'!$E$7)+(L25*'League Boundaries'!$E$8)-(H25*'League Boundaries'!$E$4)+(M25),0)</f>
      </c>
      <c r="V25" s="11">
        <f> U25 - $AC$5</f>
      </c>
      <c r="W25" s="121">
        <f>ROUNDDOWN((F25/Yds.Pass.Pt)+(G25*TD.Pass.Pts)+(I25/Yds.Rush.Pt)+(J25*Catch.Pts)+(K25/Yds.Catch.Pt)+(L25*Td.RunCatch.Pts)-(H25*Intercept.Pts)+(M25),0)</f>
      </c>
      <c r="X25" s="108">
        <f> W25 - $AC$9</f>
      </c>
      <c r="Y25" s="3" t="s">
        <v>1146</v>
      </c>
      <c r="Z25" s="3"/>
      <c r="AA25" s="9"/>
      <c r="AB25" s="3"/>
      <c r="AC25" s="9"/>
    </row>
    <row x14ac:dyDescent="0.25" r="26" customHeight="1" ht="17.25">
      <c r="A26" s="15" t="s">
        <v>1147</v>
      </c>
      <c r="B26" s="15" t="s">
        <v>1148</v>
      </c>
      <c r="C26" s="15" t="s">
        <v>428</v>
      </c>
      <c r="D26" s="11">
        <v>13</v>
      </c>
      <c r="E26" s="3" t="s">
        <v>1091</v>
      </c>
      <c r="F26" s="11">
        <v>3600</v>
      </c>
      <c r="G26" s="11">
        <v>27</v>
      </c>
      <c r="H26" s="11">
        <v>9</v>
      </c>
      <c r="I26" s="11">
        <v>160</v>
      </c>
      <c r="J26" s="3"/>
      <c r="K26" s="3"/>
      <c r="L26" s="11">
        <v>1</v>
      </c>
      <c r="M26" s="9"/>
      <c r="N26" s="11">
        <v>10</v>
      </c>
      <c r="O26" s="120">
        <f>ROUNDDOWN((F26/'League Boundaries'!$B$2)+(G26*'League Boundaries'!$B$3)+(I26/'League Boundaries'!$B$5)+(J26*'League Boundaries'!$B$6)+(K26/'League Boundaries'!$B$7)+(L26*'League Boundaries'!$B$8)-(H26*'League Boundaries'!$B$4)+(M26),0)</f>
      </c>
      <c r="P26" s="11">
        <f> O26 - $AC$2</f>
      </c>
      <c r="Q26" s="120">
        <f>ROUNDDOWN((F26/'League Boundaries'!$C$2)+(G26*'League Boundaries'!$C$3)+(I26/'League Boundaries'!$C$5)+(J26*'League Boundaries'!$C$6)+(K26/'League Boundaries'!$C$7)+(L26*'League Boundaries'!$C$8)-(H26*'League Boundaries'!$C$4)+(M26),0)</f>
      </c>
      <c r="R26" s="11">
        <f> Q26 - $AC$3</f>
      </c>
      <c r="S26" s="120">
        <f>ROUNDDOWN((F26/'League Boundaries'!$D$2)+(G26*'League Boundaries'!$D$3)+(I26/'League Boundaries'!$D$5)+(J26*'League Boundaries'!$D$6)+(K26/'League Boundaries'!$D$7)+(L26*'League Boundaries'!$D$8)-(H26*'League Boundaries'!$D$4)+(M26),0)</f>
      </c>
      <c r="T26" s="11">
        <f> S26 - $AC$6</f>
      </c>
      <c r="U26" s="120">
        <f>ROUNDDOWN((F26/'League Boundaries'!$E$2)+(G26*'League Boundaries'!$E$3)+(I26/'League Boundaries'!$E$5)+(J26*'League Boundaries'!$E$6)+(K26/'League Boundaries'!$E$7)+(L26*'League Boundaries'!$E$8)-(H26*'League Boundaries'!$E$4)+(M26),0)</f>
      </c>
      <c r="V26" s="11">
        <f> U26 - $AC$5</f>
      </c>
      <c r="W26" s="121">
        <f>ROUNDDOWN((F26/Yds.Pass.Pt)+(G26*TD.Pass.Pts)+(I26/Yds.Rush.Pt)+(J26*Catch.Pts)+(K26/Yds.Catch.Pt)+(L26*Td.RunCatch.Pts)-(H26*Intercept.Pts)+(M26),0)</f>
      </c>
      <c r="X26" s="108">
        <f> W26 - $AC$9</f>
      </c>
      <c r="Y26" s="3" t="s">
        <v>1149</v>
      </c>
      <c r="Z26" s="3"/>
      <c r="AA26" s="9"/>
      <c r="AB26" s="3"/>
      <c r="AC26" s="9"/>
    </row>
    <row x14ac:dyDescent="0.25" r="27" customHeight="1" ht="17.25">
      <c r="A27" s="15" t="s">
        <v>810</v>
      </c>
      <c r="B27" s="15" t="s">
        <v>1150</v>
      </c>
      <c r="C27" s="15" t="s">
        <v>429</v>
      </c>
      <c r="D27" s="11">
        <v>9</v>
      </c>
      <c r="E27" s="3" t="s">
        <v>1091</v>
      </c>
      <c r="F27" s="11">
        <v>1600</v>
      </c>
      <c r="G27" s="11">
        <v>14</v>
      </c>
      <c r="H27" s="11">
        <v>6</v>
      </c>
      <c r="I27" s="11">
        <v>170</v>
      </c>
      <c r="J27" s="3"/>
      <c r="K27" s="3"/>
      <c r="L27" s="11">
        <v>2</v>
      </c>
      <c r="M27" s="11">
        <v>118</v>
      </c>
      <c r="N27" s="11">
        <v>30</v>
      </c>
      <c r="O27" s="120">
        <f>ROUNDDOWN((F27/'League Boundaries'!$B$2)+(G27*'League Boundaries'!$B$3)+(I27/'League Boundaries'!$B$5)+(J27*'League Boundaries'!$B$6)+(K27/'League Boundaries'!$B$7)+(L27*'League Boundaries'!$B$8)-(H27*'League Boundaries'!$B$4)+(M27),0)</f>
      </c>
      <c r="P27" s="11">
        <f> O27 - $AC$2</f>
      </c>
      <c r="Q27" s="120">
        <f>ROUNDDOWN((F27/'League Boundaries'!$C$2)+(G27*'League Boundaries'!$C$3)+(I27/'League Boundaries'!$C$5)+(J27*'League Boundaries'!$C$6)+(K27/'League Boundaries'!$C$7)+(L27*'League Boundaries'!$C$8)-(H27*'League Boundaries'!$C$4)+(M27),0)</f>
      </c>
      <c r="R27" s="11">
        <f> Q27 - $AC$3</f>
      </c>
      <c r="S27" s="120">
        <f>ROUNDDOWN((F27/'League Boundaries'!$D$2)+(G27*'League Boundaries'!$D$3)+(I27/'League Boundaries'!$D$5)+(J27*'League Boundaries'!$D$6)+(K27/'League Boundaries'!$D$7)+(L27*'League Boundaries'!$D$8)-(H27*'League Boundaries'!$D$4)+(M27),0)</f>
      </c>
      <c r="T27" s="11">
        <f> S27 - $AC$6</f>
      </c>
      <c r="U27" s="120">
        <f>ROUNDDOWN((F27/'League Boundaries'!$E$2)+(G27*'League Boundaries'!$E$3)+(I27/'League Boundaries'!$E$5)+(J27*'League Boundaries'!$E$6)+(K27/'League Boundaries'!$E$7)+(L27*'League Boundaries'!$E$8)-(H27*'League Boundaries'!$E$4)+(M27),0)</f>
      </c>
      <c r="V27" s="11">
        <f> U27 - $AC$5</f>
      </c>
      <c r="W27" s="121">
        <f>ROUNDDOWN((F27/Yds.Pass.Pt)+(G27*TD.Pass.Pts)+(I27/Yds.Rush.Pt)+(J27*Catch.Pts)+(K27/Yds.Catch.Pt)+(L27*Td.RunCatch.Pts)-(H27*Intercept.Pts)+(M27),0)</f>
      </c>
      <c r="X27" s="108">
        <f> W27 - $AC$9</f>
      </c>
      <c r="Y27" s="3" t="s">
        <v>1151</v>
      </c>
      <c r="Z27" s="3"/>
      <c r="AA27" s="9"/>
      <c r="AB27" s="3"/>
      <c r="AC27" s="9"/>
    </row>
    <row x14ac:dyDescent="0.25" r="28" customHeight="1" ht="17.25">
      <c r="A28" s="15" t="s">
        <v>815</v>
      </c>
      <c r="B28" s="15" t="s">
        <v>469</v>
      </c>
      <c r="C28" s="15" t="s">
        <v>438</v>
      </c>
      <c r="D28" s="11">
        <v>9</v>
      </c>
      <c r="E28" s="3" t="s">
        <v>1091</v>
      </c>
      <c r="F28" s="11">
        <v>3600</v>
      </c>
      <c r="G28" s="11">
        <v>19</v>
      </c>
      <c r="H28" s="11">
        <v>10</v>
      </c>
      <c r="I28" s="11">
        <v>430</v>
      </c>
      <c r="J28" s="3"/>
      <c r="K28" s="3"/>
      <c r="L28" s="11">
        <v>2</v>
      </c>
      <c r="M28" s="9"/>
      <c r="N28" s="11">
        <v>18</v>
      </c>
      <c r="O28" s="120">
        <f>ROUNDDOWN((F28/'League Boundaries'!$B$2)+(G28*'League Boundaries'!$B$3)+(I28/'League Boundaries'!$B$5)+(J28*'League Boundaries'!$B$6)+(K28/'League Boundaries'!$B$7)+(L28*'League Boundaries'!$B$8)-(H28*'League Boundaries'!$B$4)+(M28),0)</f>
      </c>
      <c r="P28" s="11">
        <f> O28 - $AC$2</f>
      </c>
      <c r="Q28" s="120">
        <f>ROUNDDOWN((F28/'League Boundaries'!$C$2)+(G28*'League Boundaries'!$C$3)+(I28/'League Boundaries'!$C$5)+(J28*'League Boundaries'!$C$6)+(K28/'League Boundaries'!$C$7)+(L28*'League Boundaries'!$C$8)-(H28*'League Boundaries'!$C$4)+(M28),0)</f>
      </c>
      <c r="R28" s="11">
        <f> Q28 - $AC$3</f>
      </c>
      <c r="S28" s="120">
        <f>ROUNDDOWN((F28/'League Boundaries'!$D$2)+(G28*'League Boundaries'!$D$3)+(I28/'League Boundaries'!$D$5)+(J28*'League Boundaries'!$D$6)+(K28/'League Boundaries'!$D$7)+(L28*'League Boundaries'!$D$8)-(H28*'League Boundaries'!$D$4)+(M28),0)</f>
      </c>
      <c r="T28" s="11">
        <f> S28 - $AC$6</f>
      </c>
      <c r="U28" s="120">
        <f>ROUNDDOWN((F28/'League Boundaries'!$E$2)+(G28*'League Boundaries'!$E$3)+(I28/'League Boundaries'!$E$5)+(J28*'League Boundaries'!$E$6)+(K28/'League Boundaries'!$E$7)+(L28*'League Boundaries'!$E$8)-(H28*'League Boundaries'!$E$4)+(M28),0)</f>
      </c>
      <c r="V28" s="11">
        <f> U28 - $AC$5</f>
      </c>
      <c r="W28" s="121">
        <f>ROUNDDOWN((F28/Yds.Pass.Pt)+(G28*TD.Pass.Pts)+(I28/Yds.Rush.Pt)+(J28*Catch.Pts)+(K28/Yds.Catch.Pt)+(L28*Td.RunCatch.Pts)-(H28*Intercept.Pts)+(M28),0)</f>
      </c>
      <c r="X28" s="108">
        <f> W28 - $AC$9</f>
      </c>
      <c r="Y28" s="3" t="s">
        <v>1152</v>
      </c>
      <c r="Z28" s="3"/>
      <c r="AA28" s="9"/>
      <c r="AB28" s="3"/>
      <c r="AC28" s="9"/>
    </row>
    <row x14ac:dyDescent="0.25" r="29" customHeight="1" ht="17.25">
      <c r="A29" s="15" t="s">
        <v>792</v>
      </c>
      <c r="B29" s="15" t="s">
        <v>562</v>
      </c>
      <c r="C29" s="15" t="s">
        <v>433</v>
      </c>
      <c r="D29" s="11">
        <v>10</v>
      </c>
      <c r="E29" s="3" t="s">
        <v>1091</v>
      </c>
      <c r="F29" s="11">
        <v>3600</v>
      </c>
      <c r="G29" s="11">
        <v>23</v>
      </c>
      <c r="H29" s="11">
        <v>15</v>
      </c>
      <c r="I29" s="11">
        <v>100</v>
      </c>
      <c r="J29" s="3"/>
      <c r="K29" s="3"/>
      <c r="L29" s="11">
        <v>2</v>
      </c>
      <c r="M29" s="11">
        <v>20</v>
      </c>
      <c r="N29" s="11">
        <v>20</v>
      </c>
      <c r="O29" s="120">
        <f>ROUNDDOWN((F29/'League Boundaries'!$B$2)+(G29*'League Boundaries'!$B$3)+(I29/'League Boundaries'!$B$5)+(J29*'League Boundaries'!$B$6)+(K29/'League Boundaries'!$B$7)+(L29*'League Boundaries'!$B$8)-(H29*'League Boundaries'!$B$4)+(M29),0)</f>
      </c>
      <c r="P29" s="11">
        <f> O29 - $AC$2</f>
      </c>
      <c r="Q29" s="120">
        <f>ROUNDDOWN((F29/'League Boundaries'!$C$2)+(G29*'League Boundaries'!$C$3)+(I29/'League Boundaries'!$C$5)+(J29*'League Boundaries'!$C$6)+(K29/'League Boundaries'!$C$7)+(L29*'League Boundaries'!$C$8)-(H29*'League Boundaries'!$C$4)+(M29),0)</f>
      </c>
      <c r="R29" s="11">
        <f> Q29 - $AC$3</f>
      </c>
      <c r="S29" s="120">
        <f>ROUNDDOWN((F29/'League Boundaries'!$D$2)+(G29*'League Boundaries'!$D$3)+(I29/'League Boundaries'!$D$5)+(J29*'League Boundaries'!$D$6)+(K29/'League Boundaries'!$D$7)+(L29*'League Boundaries'!$D$8)-(H29*'League Boundaries'!$D$4)+(M29),0)</f>
      </c>
      <c r="T29" s="11">
        <f> S29 - $AC$6</f>
      </c>
      <c r="U29" s="120">
        <f>ROUNDDOWN((F29/'League Boundaries'!$E$2)+(G29*'League Boundaries'!$E$3)+(I29/'League Boundaries'!$E$5)+(J29*'League Boundaries'!$E$6)+(K29/'League Boundaries'!$E$7)+(L29*'League Boundaries'!$E$8)-(H29*'League Boundaries'!$E$4)+(M29),0)</f>
      </c>
      <c r="V29" s="11">
        <f> U29 - $AC$5</f>
      </c>
      <c r="W29" s="121">
        <f>ROUNDDOWN((F29/Yds.Pass.Pt)+(G29*TD.Pass.Pts)+(I29/Yds.Rush.Pt)+(J29*Catch.Pts)+(K29/Yds.Catch.Pt)+(L29*Td.RunCatch.Pts)-(H29*Intercept.Pts)+(M29),0)</f>
      </c>
      <c r="X29" s="108">
        <f> W29 - $AC$9</f>
      </c>
      <c r="Y29" s="3" t="s">
        <v>1153</v>
      </c>
      <c r="Z29" s="3"/>
      <c r="AA29" s="9"/>
      <c r="AB29" s="3"/>
      <c r="AC29" s="9"/>
    </row>
    <row x14ac:dyDescent="0.25" r="30" customHeight="1" ht="17.25">
      <c r="A30" s="15" t="s">
        <v>1154</v>
      </c>
      <c r="B30" s="15" t="s">
        <v>948</v>
      </c>
      <c r="C30" s="15" t="s">
        <v>431</v>
      </c>
      <c r="D30" s="11">
        <v>9</v>
      </c>
      <c r="E30" s="3" t="s">
        <v>1091</v>
      </c>
      <c r="F30" s="11">
        <v>3000</v>
      </c>
      <c r="G30" s="11">
        <v>14</v>
      </c>
      <c r="H30" s="11">
        <v>9</v>
      </c>
      <c r="I30" s="11">
        <v>120</v>
      </c>
      <c r="J30" s="3"/>
      <c r="K30" s="3"/>
      <c r="L30" s="11">
        <v>2</v>
      </c>
      <c r="M30" s="11">
        <v>30</v>
      </c>
      <c r="N30" s="11">
        <v>0</v>
      </c>
      <c r="O30" s="120">
        <f>ROUNDDOWN((F30/'League Boundaries'!$B$2)+(G30*'League Boundaries'!$B$3)+(I30/'League Boundaries'!$B$5)+(J30*'League Boundaries'!$B$6)+(K30/'League Boundaries'!$B$7)+(L30*'League Boundaries'!$B$8)-(H30*'League Boundaries'!$B$4)+(M30),0)</f>
      </c>
      <c r="P30" s="11">
        <f> O30 - $AC$2</f>
      </c>
      <c r="Q30" s="120">
        <f>ROUNDDOWN((F30/'League Boundaries'!$C$2)+(G30*'League Boundaries'!$C$3)+(I30/'League Boundaries'!$C$5)+(J30*'League Boundaries'!$C$6)+(K30/'League Boundaries'!$C$7)+(L30*'League Boundaries'!$C$8)-(H30*'League Boundaries'!$C$4)+(M30),0)</f>
      </c>
      <c r="R30" s="11">
        <f> Q30 - $AC$3</f>
      </c>
      <c r="S30" s="120">
        <f>ROUNDDOWN((F30/'League Boundaries'!$D$2)+(G30*'League Boundaries'!$D$3)+(I30/'League Boundaries'!$D$5)+(J30*'League Boundaries'!$D$6)+(K30/'League Boundaries'!$D$7)+(L30*'League Boundaries'!$D$8)-(H30*'League Boundaries'!$D$4)+(M30),0)</f>
      </c>
      <c r="T30" s="11">
        <f> S30 - $AC$6</f>
      </c>
      <c r="U30" s="120">
        <f>ROUNDDOWN((F30/'League Boundaries'!$E$2)+(G30*'League Boundaries'!$E$3)+(I30/'League Boundaries'!$E$5)+(J30*'League Boundaries'!$E$6)+(K30/'League Boundaries'!$E$7)+(L30*'League Boundaries'!$E$8)-(H30*'League Boundaries'!$E$4)+(M30),0)</f>
      </c>
      <c r="V30" s="11">
        <f> U30 - $AC$5</f>
      </c>
      <c r="W30" s="121">
        <f>ROUNDDOWN((F30/Yds.Pass.Pt)+(G30*TD.Pass.Pts)+(I30/Yds.Rush.Pt)+(J30*Catch.Pts)+(K30/Yds.Catch.Pt)+(L30*Td.RunCatch.Pts)-(H30*Intercept.Pts)+(M30),0)</f>
      </c>
      <c r="X30" s="108">
        <f> W30 - $AC$9</f>
      </c>
      <c r="Y30" s="3" t="s">
        <v>1155</v>
      </c>
      <c r="Z30" s="3"/>
      <c r="AA30" s="9"/>
      <c r="AB30" s="3"/>
      <c r="AC30" s="9"/>
    </row>
    <row x14ac:dyDescent="0.25" r="31" customHeight="1" ht="17.25">
      <c r="A31" s="15" t="s">
        <v>1156</v>
      </c>
      <c r="B31" s="15" t="s">
        <v>1157</v>
      </c>
      <c r="C31" s="15" t="s">
        <v>442</v>
      </c>
      <c r="D31" s="11">
        <v>14</v>
      </c>
      <c r="E31" s="3" t="s">
        <v>1091</v>
      </c>
      <c r="F31" s="11">
        <v>2600</v>
      </c>
      <c r="G31" s="11">
        <v>16</v>
      </c>
      <c r="H31" s="11">
        <v>8</v>
      </c>
      <c r="I31" s="11">
        <v>280</v>
      </c>
      <c r="J31" s="3"/>
      <c r="K31" s="3"/>
      <c r="L31" s="11">
        <v>0</v>
      </c>
      <c r="M31" s="11">
        <v>20</v>
      </c>
      <c r="N31" s="11">
        <v>0</v>
      </c>
      <c r="O31" s="120">
        <f>ROUNDDOWN((F31/'League Boundaries'!$B$2)+(G31*'League Boundaries'!$B$3)+(I31/'League Boundaries'!$B$5)+(J31*'League Boundaries'!$B$6)+(K31/'League Boundaries'!$B$7)+(L31*'League Boundaries'!$B$8)-(H31*'League Boundaries'!$B$4)+(M31),0)</f>
      </c>
      <c r="P31" s="11">
        <f> O31 - $AC$2</f>
      </c>
      <c r="Q31" s="120">
        <f>ROUNDDOWN((F31/'League Boundaries'!$C$2)+(G31*'League Boundaries'!$C$3)+(I31/'League Boundaries'!$C$5)+(J31*'League Boundaries'!$C$6)+(K31/'League Boundaries'!$C$7)+(L31*'League Boundaries'!$C$8)-(H31*'League Boundaries'!$C$4)+(M31),0)</f>
      </c>
      <c r="R31" s="11">
        <f> Q31 - $AC$3</f>
      </c>
      <c r="S31" s="120">
        <f>ROUNDDOWN((F31/'League Boundaries'!$D$2)+(G31*'League Boundaries'!$D$3)+(I31/'League Boundaries'!$D$5)+(J31*'League Boundaries'!$D$6)+(K31/'League Boundaries'!$D$7)+(L31*'League Boundaries'!$D$8)-(H31*'League Boundaries'!$D$4)+(M31),0)</f>
      </c>
      <c r="T31" s="11">
        <f> S31 - $AC$6</f>
      </c>
      <c r="U31" s="120">
        <f>ROUNDDOWN((F31/'League Boundaries'!$E$2)+(G31*'League Boundaries'!$E$3)+(I31/'League Boundaries'!$E$5)+(J31*'League Boundaries'!$E$6)+(K31/'League Boundaries'!$E$7)+(L31*'League Boundaries'!$E$8)-(H31*'League Boundaries'!$E$4)+(M31),0)</f>
      </c>
      <c r="V31" s="11">
        <f> U31 - $AC$5</f>
      </c>
      <c r="W31" s="121">
        <f>ROUNDDOWN((F31/Yds.Pass.Pt)+(G31*TD.Pass.Pts)+(I31/Yds.Rush.Pt)+(J31*Catch.Pts)+(K31/Yds.Catch.Pt)+(L31*Td.RunCatch.Pts)-(H31*Intercept.Pts)+(M31),0)</f>
      </c>
      <c r="X31" s="108">
        <f> W31 - $AC$9</f>
      </c>
      <c r="Y31" s="3" t="s">
        <v>1158</v>
      </c>
      <c r="Z31" s="3"/>
      <c r="AA31" s="9"/>
      <c r="AB31" s="3"/>
      <c r="AC31" s="9"/>
    </row>
    <row x14ac:dyDescent="0.25" r="32" customHeight="1" ht="17.25">
      <c r="A32" s="15" t="s">
        <v>1159</v>
      </c>
      <c r="B32" s="15" t="s">
        <v>716</v>
      </c>
      <c r="C32" s="15" t="s">
        <v>441</v>
      </c>
      <c r="D32" s="11">
        <v>6</v>
      </c>
      <c r="E32" s="3" t="s">
        <v>1091</v>
      </c>
      <c r="F32" s="11">
        <v>3300</v>
      </c>
      <c r="G32" s="11">
        <v>21</v>
      </c>
      <c r="H32" s="11">
        <v>13</v>
      </c>
      <c r="I32" s="11">
        <v>60</v>
      </c>
      <c r="J32" s="3"/>
      <c r="K32" s="3"/>
      <c r="L32" s="11">
        <v>0</v>
      </c>
      <c r="M32" s="9"/>
      <c r="N32" s="11">
        <v>10</v>
      </c>
      <c r="O32" s="120">
        <f>ROUNDDOWN((F32/'League Boundaries'!$B$2)+(G32*'League Boundaries'!$B$3)+(I32/'League Boundaries'!$B$5)+(J32*'League Boundaries'!$B$6)+(K32/'League Boundaries'!$B$7)+(L32*'League Boundaries'!$B$8)-(H32*'League Boundaries'!$B$4)+(M32),0)</f>
      </c>
      <c r="P32" s="11">
        <f> O32 - $AC$2</f>
      </c>
      <c r="Q32" s="120">
        <f>ROUNDDOWN((F32/'League Boundaries'!$C$2)+(G32*'League Boundaries'!$C$3)+(I32/'League Boundaries'!$C$5)+(J32*'League Boundaries'!$C$6)+(K32/'League Boundaries'!$C$7)+(L32*'League Boundaries'!$C$8)-(H32*'League Boundaries'!$C$4)+(M32),0)</f>
      </c>
      <c r="R32" s="11">
        <f> Q32 - $AC$3</f>
      </c>
      <c r="S32" s="120">
        <f>ROUNDDOWN((F32/'League Boundaries'!$D$2)+(G32*'League Boundaries'!$D$3)+(I32/'League Boundaries'!$D$5)+(J32*'League Boundaries'!$D$6)+(K32/'League Boundaries'!$D$7)+(L32*'League Boundaries'!$D$8)-(H32*'League Boundaries'!$D$4)+(M32),0)</f>
      </c>
      <c r="T32" s="11">
        <f> S32 - $AC$6</f>
      </c>
      <c r="U32" s="120">
        <f>ROUNDDOWN((F32/'League Boundaries'!$E$2)+(G32*'League Boundaries'!$E$3)+(I32/'League Boundaries'!$E$5)+(J32*'League Boundaries'!$E$6)+(K32/'League Boundaries'!$E$7)+(L32*'League Boundaries'!$E$8)-(H32*'League Boundaries'!$E$4)+(M32),0)</f>
      </c>
      <c r="V32" s="11">
        <f> U32 - $AC$5</f>
      </c>
      <c r="W32" s="121">
        <f>ROUNDDOWN((F32/Yds.Pass.Pt)+(G32*TD.Pass.Pts)+(I32/Yds.Rush.Pt)+(J32*Catch.Pts)+(K32/Yds.Catch.Pt)+(L32*Td.RunCatch.Pts)-(H32*Intercept.Pts)+(M32),0)</f>
      </c>
      <c r="X32" s="108">
        <f> W32 - $AC$9</f>
      </c>
      <c r="Y32" s="3" t="s">
        <v>1160</v>
      </c>
      <c r="Z32" s="3"/>
      <c r="AA32" s="9"/>
      <c r="AB32" s="3"/>
      <c r="AC32" s="9"/>
    </row>
    <row x14ac:dyDescent="0.25" r="33" customHeight="1" ht="17.25">
      <c r="A33" s="15" t="s">
        <v>566</v>
      </c>
      <c r="B33" s="15" t="s">
        <v>1161</v>
      </c>
      <c r="C33" s="15" t="s">
        <v>436</v>
      </c>
      <c r="D33" s="11">
        <v>11</v>
      </c>
      <c r="E33" s="3" t="s">
        <v>1091</v>
      </c>
      <c r="F33" s="11">
        <v>2200</v>
      </c>
      <c r="G33" s="11">
        <v>10</v>
      </c>
      <c r="H33" s="11">
        <v>7</v>
      </c>
      <c r="I33" s="11">
        <v>250</v>
      </c>
      <c r="J33" s="3"/>
      <c r="K33" s="3"/>
      <c r="L33" s="11">
        <v>2</v>
      </c>
      <c r="M33" s="11">
        <v>30</v>
      </c>
      <c r="N33" s="11">
        <v>50</v>
      </c>
      <c r="O33" s="120">
        <f>ROUNDDOWN((F33/'League Boundaries'!$B$2)+(G33*'League Boundaries'!$B$3)+(I33/'League Boundaries'!$B$5)+(J33*'League Boundaries'!$B$6)+(K33/'League Boundaries'!$B$7)+(L33*'League Boundaries'!$B$8)-(H33*'League Boundaries'!$B$4)+(M33),0)</f>
      </c>
      <c r="P33" s="11">
        <f> O33 - $AC$2</f>
      </c>
      <c r="Q33" s="120">
        <f>ROUNDDOWN((F33/'League Boundaries'!$C$2)+(G33*'League Boundaries'!$C$3)+(I33/'League Boundaries'!$C$5)+(J33*'League Boundaries'!$C$6)+(K33/'League Boundaries'!$C$7)+(L33*'League Boundaries'!$C$8)-(H33*'League Boundaries'!$C$4)+(M33),0)</f>
      </c>
      <c r="R33" s="11">
        <f> Q33 - $AC$3</f>
      </c>
      <c r="S33" s="120">
        <f>ROUNDDOWN((F33/'League Boundaries'!$D$2)+(G33*'League Boundaries'!$D$3)+(I33/'League Boundaries'!$D$5)+(J33*'League Boundaries'!$D$6)+(K33/'League Boundaries'!$D$7)+(L33*'League Boundaries'!$D$8)-(H33*'League Boundaries'!$D$4)+(M33),0)</f>
      </c>
      <c r="T33" s="11">
        <f> S33 - $AC$6</f>
      </c>
      <c r="U33" s="120">
        <f>ROUNDDOWN((F33/'League Boundaries'!$E$2)+(G33*'League Boundaries'!$E$3)+(I33/'League Boundaries'!$E$5)+(J33*'League Boundaries'!$E$6)+(K33/'League Boundaries'!$E$7)+(L33*'League Boundaries'!$E$8)-(H33*'League Boundaries'!$E$4)+(M33),0)</f>
      </c>
      <c r="V33" s="11">
        <f> U33 - $AC$5</f>
      </c>
      <c r="W33" s="121">
        <f>ROUNDDOWN((F33/Yds.Pass.Pt)+(G33*TD.Pass.Pts)+(I33/Yds.Rush.Pt)+(J33*Catch.Pts)+(K33/Yds.Catch.Pt)+(L33*Td.RunCatch.Pts)-(H33*Intercept.Pts)+(M33),0)</f>
      </c>
      <c r="X33" s="108">
        <f> W33 - $AC$9</f>
      </c>
      <c r="Y33" s="3" t="s">
        <v>1162</v>
      </c>
      <c r="Z33" s="3"/>
      <c r="AA33" s="9"/>
      <c r="AB33" s="3"/>
      <c r="AC33" s="9"/>
    </row>
    <row x14ac:dyDescent="0.25" r="34" customHeight="1" ht="17.25">
      <c r="A34" s="15" t="s">
        <v>1163</v>
      </c>
      <c r="B34" s="15" t="s">
        <v>808</v>
      </c>
      <c r="C34" s="15" t="s">
        <v>431</v>
      </c>
      <c r="D34" s="11">
        <v>9</v>
      </c>
      <c r="E34" s="3" t="s">
        <v>1091</v>
      </c>
      <c r="F34" s="11">
        <v>1500</v>
      </c>
      <c r="G34" s="11">
        <v>9</v>
      </c>
      <c r="H34" s="11">
        <v>6</v>
      </c>
      <c r="I34" s="11">
        <v>50</v>
      </c>
      <c r="J34" s="3"/>
      <c r="K34" s="3"/>
      <c r="L34" s="11">
        <v>1</v>
      </c>
      <c r="M34" s="11">
        <v>40</v>
      </c>
      <c r="N34" s="11">
        <v>40</v>
      </c>
      <c r="O34" s="120">
        <f>ROUNDDOWN((F34/'League Boundaries'!$B$2)+(G34*'League Boundaries'!$B$3)+(I34/'League Boundaries'!$B$5)+(J34*'League Boundaries'!$B$6)+(K34/'League Boundaries'!$B$7)+(L34*'League Boundaries'!$B$8)-(H34*'League Boundaries'!$B$4)+(M34),0)</f>
      </c>
      <c r="P34" s="11">
        <f> O34 - $AC$2</f>
      </c>
      <c r="Q34" s="120">
        <f>ROUNDDOWN((F34/'League Boundaries'!$C$2)+(G34*'League Boundaries'!$C$3)+(I34/'League Boundaries'!$C$5)+(J34*'League Boundaries'!$C$6)+(K34/'League Boundaries'!$C$7)+(L34*'League Boundaries'!$C$8)-(H34*'League Boundaries'!$C$4)+(M34),0)</f>
      </c>
      <c r="R34" s="11">
        <f> Q34 - $AC$3</f>
      </c>
      <c r="S34" s="120">
        <f>ROUNDDOWN((F34/'League Boundaries'!$D$2)+(G34*'League Boundaries'!$D$3)+(I34/'League Boundaries'!$D$5)+(J34*'League Boundaries'!$D$6)+(K34/'League Boundaries'!$D$7)+(L34*'League Boundaries'!$D$8)-(H34*'League Boundaries'!$D$4)+(M34),0)</f>
      </c>
      <c r="T34" s="11">
        <f> S34 - $AC$6</f>
      </c>
      <c r="U34" s="120">
        <f>ROUNDDOWN((F34/'League Boundaries'!$E$2)+(G34*'League Boundaries'!$E$3)+(I34/'League Boundaries'!$E$5)+(J34*'League Boundaries'!$E$6)+(K34/'League Boundaries'!$E$7)+(L34*'League Boundaries'!$E$8)-(H34*'League Boundaries'!$E$4)+(M34),0)</f>
      </c>
      <c r="V34" s="11">
        <f> U34 - $AC$5</f>
      </c>
      <c r="W34" s="121">
        <f>ROUNDDOWN((F34/Yds.Pass.Pt)+(G34*TD.Pass.Pts)+(I34/Yds.Rush.Pt)+(J34*Catch.Pts)+(K34/Yds.Catch.Pt)+(L34*Td.RunCatch.Pts)-(H34*Intercept.Pts)+(M34),0)</f>
      </c>
      <c r="X34" s="108">
        <f> W34 - $AC$9</f>
      </c>
      <c r="Y34" s="3" t="s">
        <v>1164</v>
      </c>
      <c r="Z34" s="3"/>
      <c r="AA34" s="9"/>
      <c r="AB34" s="3"/>
      <c r="AC34" s="9"/>
    </row>
    <row x14ac:dyDescent="0.25" r="35" customHeight="1" ht="17.25">
      <c r="A35" s="15" t="s">
        <v>1165</v>
      </c>
      <c r="B35" s="15" t="s">
        <v>1166</v>
      </c>
      <c r="C35" s="15" t="s">
        <v>442</v>
      </c>
      <c r="D35" s="11">
        <v>14</v>
      </c>
      <c r="E35" s="3" t="s">
        <v>1091</v>
      </c>
      <c r="F35" s="11">
        <v>1300</v>
      </c>
      <c r="G35" s="11">
        <v>6</v>
      </c>
      <c r="H35" s="11">
        <v>5</v>
      </c>
      <c r="I35" s="11">
        <v>150</v>
      </c>
      <c r="J35" s="3"/>
      <c r="K35" s="3"/>
      <c r="L35" s="11">
        <v>2</v>
      </c>
      <c r="M35" s="11">
        <v>40</v>
      </c>
      <c r="N35" s="11">
        <v>50</v>
      </c>
      <c r="O35" s="120">
        <f>ROUNDDOWN((F35/'League Boundaries'!$B$2)+(G35*'League Boundaries'!$B$3)+(I35/'League Boundaries'!$B$5)+(J35*'League Boundaries'!$B$6)+(K35/'League Boundaries'!$B$7)+(L35*'League Boundaries'!$B$8)-(H35*'League Boundaries'!$B$4)+(M35),0)</f>
      </c>
      <c r="P35" s="11">
        <f> O35 - $AC$2</f>
      </c>
      <c r="Q35" s="120">
        <f>ROUNDDOWN((F35/'League Boundaries'!$C$2)+(G35*'League Boundaries'!$C$3)+(I35/'League Boundaries'!$C$5)+(J35*'League Boundaries'!$C$6)+(K35/'League Boundaries'!$C$7)+(L35*'League Boundaries'!$C$8)-(H35*'League Boundaries'!$C$4)+(M35),0)</f>
      </c>
      <c r="R35" s="11">
        <f> Q35 - $AC$3</f>
      </c>
      <c r="S35" s="120">
        <f>ROUNDDOWN((F35/'League Boundaries'!$D$2)+(G35*'League Boundaries'!$D$3)+(I35/'League Boundaries'!$D$5)+(J35*'League Boundaries'!$D$6)+(K35/'League Boundaries'!$D$7)+(L35*'League Boundaries'!$D$8)-(H35*'League Boundaries'!$D$4)+(M35),0)</f>
      </c>
      <c r="T35" s="11">
        <f> S35 - $AC$6</f>
      </c>
      <c r="U35" s="120">
        <f>ROUNDDOWN((F35/'League Boundaries'!$E$2)+(G35*'League Boundaries'!$E$3)+(I35/'League Boundaries'!$E$5)+(J35*'League Boundaries'!$E$6)+(K35/'League Boundaries'!$E$7)+(L35*'League Boundaries'!$E$8)-(H35*'League Boundaries'!$E$4)+(M35),0)</f>
      </c>
      <c r="V35" s="11">
        <f> U35 - $AC$5</f>
      </c>
      <c r="W35" s="121">
        <f>ROUNDDOWN((F35/Yds.Pass.Pt)+(G35*TD.Pass.Pts)+(I35/Yds.Rush.Pt)+(J35*Catch.Pts)+(K35/Yds.Catch.Pt)+(L35*Td.RunCatch.Pts)-(H35*Intercept.Pts)+(M35),0)</f>
      </c>
      <c r="X35" s="108">
        <f> W35 - $AC$9</f>
      </c>
      <c r="Y35" s="3" t="s">
        <v>1167</v>
      </c>
      <c r="Z35" s="3"/>
      <c r="AA35" s="9"/>
      <c r="AB35" s="3"/>
      <c r="AC35" s="9"/>
    </row>
    <row x14ac:dyDescent="0.25" r="36" customHeight="1" ht="17.25">
      <c r="A36" s="15" t="s">
        <v>1168</v>
      </c>
      <c r="B36" s="15" t="s">
        <v>1169</v>
      </c>
      <c r="C36" s="15" t="s">
        <v>427</v>
      </c>
      <c r="D36" s="11">
        <v>6</v>
      </c>
      <c r="E36" s="3" t="s">
        <v>1091</v>
      </c>
      <c r="F36" s="141">
        <v>400</v>
      </c>
      <c r="G36" s="11">
        <v>3</v>
      </c>
      <c r="H36" s="11">
        <v>3</v>
      </c>
      <c r="I36" s="11">
        <v>90</v>
      </c>
      <c r="J36" s="3"/>
      <c r="K36" s="3"/>
      <c r="L36" s="11">
        <v>2</v>
      </c>
      <c r="M36" s="11">
        <v>50</v>
      </c>
      <c r="N36" s="11">
        <v>80</v>
      </c>
      <c r="O36" s="120">
        <f>ROUNDDOWN((F36/'League Boundaries'!$B$2)+(G36*'League Boundaries'!$B$3)+(I36/'League Boundaries'!$B$5)+(J36*'League Boundaries'!$B$6)+(K36/'League Boundaries'!$B$7)+(L36*'League Boundaries'!$B$8)-(H36*'League Boundaries'!$B$4)+(M36),0)</f>
      </c>
      <c r="P36" s="11">
        <f> O36 - $AC$2</f>
      </c>
      <c r="Q36" s="120">
        <f>ROUNDDOWN((F36/'League Boundaries'!$C$2)+(G36*'League Boundaries'!$C$3)+(I36/'League Boundaries'!$C$5)+(J36*'League Boundaries'!$C$6)+(K36/'League Boundaries'!$C$7)+(L36*'League Boundaries'!$C$8)-(H36*'League Boundaries'!$C$4)+(M36),0)</f>
      </c>
      <c r="R36" s="11">
        <f> Q36 - $AC$3</f>
      </c>
      <c r="S36" s="120">
        <f>ROUNDDOWN((F36/'League Boundaries'!$D$2)+(G36*'League Boundaries'!$D$3)+(I36/'League Boundaries'!$D$5)+(J36*'League Boundaries'!$D$6)+(K36/'League Boundaries'!$D$7)+(L36*'League Boundaries'!$D$8)-(H36*'League Boundaries'!$D$4)+(M36),0)</f>
      </c>
      <c r="T36" s="11">
        <f> S36 - $AC$6</f>
      </c>
      <c r="U36" s="120">
        <f>ROUNDDOWN((F36/'League Boundaries'!$E$2)+(G36*'League Boundaries'!$E$3)+(I36/'League Boundaries'!$E$5)+(J36*'League Boundaries'!$E$6)+(K36/'League Boundaries'!$E$7)+(L36*'League Boundaries'!$E$8)-(H36*'League Boundaries'!$E$4)+(M36),0)</f>
      </c>
      <c r="V36" s="11">
        <f> U36 - $AC$5</f>
      </c>
      <c r="W36" s="122">
        <f>ROUNDDOWN((F36/Yds.Pass.Pt)+(G36*TD.Pass.Pts)+(I36/Yds.Rush.Pt)+(J36*Catch.Pts)+(K36/Yds.Catch.Pt)+(L36*Td.RunCatch.Pts)-(H36*Intercept.Pts)+(M36),0)</f>
      </c>
      <c r="X36" s="118">
        <f> W36 - $AC$9</f>
      </c>
      <c r="Y36" s="3" t="s">
        <v>1170</v>
      </c>
      <c r="Z36" s="3"/>
      <c r="AA36" s="9"/>
      <c r="AB36" s="3"/>
      <c r="AC36"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69"/>
  <sheetViews>
    <sheetView workbookViewId="0"/>
  </sheetViews>
  <sheetFormatPr defaultRowHeight="15" x14ac:dyDescent="0.25"/>
  <cols>
    <col min="1" max="1" style="17" width="23.576428571428572" customWidth="1" bestFit="1"/>
    <col min="2" max="2" style="17" width="55.43357142857143" customWidth="1" bestFit="1"/>
    <col min="3" max="3" style="17" width="53.57642857142857" customWidth="1" bestFit="1"/>
    <col min="4" max="4" style="16" width="7.862142857142857" customWidth="1" bestFit="1"/>
    <col min="5" max="5" style="16" width="30.005" customWidth="1" bestFit="1"/>
    <col min="6" max="6" style="16" width="67.7192857142857" customWidth="1" bestFit="1"/>
    <col min="7" max="7" style="16" width="51.43357142857143" customWidth="1" bestFit="1"/>
    <col min="8" max="8" style="16" width="8.43357142857143" customWidth="1" bestFit="1"/>
    <col min="9" max="9" style="16" width="31.14785714285714" customWidth="1" bestFit="1"/>
    <col min="10" max="10" style="16" width="46.43357142857143" customWidth="1" bestFit="1"/>
    <col min="11" max="11" style="16" width="61.71928571428572" customWidth="1" bestFit="1"/>
    <col min="12" max="12" style="16" width="6.147857142857143" customWidth="1" bestFit="1"/>
    <col min="13" max="13" style="16" width="33.14785714285715" customWidth="1" bestFit="1"/>
    <col min="14" max="14" style="16" width="46.86214285714286" customWidth="1" bestFit="1"/>
    <col min="15" max="15" style="16" width="123.57642857142856" customWidth="1" bestFit="1"/>
    <col min="16" max="16" style="16" width="12.43357142857143" customWidth="1" bestFit="1"/>
    <col min="17" max="17" style="16" width="27.290714285714284" customWidth="1" bestFit="1"/>
    <col min="18" max="18" style="16" width="42.005" customWidth="1" bestFit="1"/>
    <col min="19" max="19" style="16" width="50.71928571428572" customWidth="1" bestFit="1"/>
    <col min="20" max="20" style="16" width="12.43357142857143" customWidth="1" bestFit="1"/>
    <col min="21" max="21" style="16" width="25.862142857142857" customWidth="1" bestFit="1"/>
    <col min="22" max="22" style="16" width="33.86214285714286" customWidth="1" bestFit="1"/>
    <col min="23" max="23" style="64" width="21.005" customWidth="1" bestFit="1"/>
    <col min="24" max="24" style="16" width="12.43357142857143" customWidth="1" bestFit="1"/>
    <col min="25" max="25" style="16" width="29.719285714285714" customWidth="1" bestFit="1"/>
    <col min="26" max="26" style="16" width="36.29071428571429" customWidth="1" bestFit="1"/>
    <col min="27" max="27" style="64" width="23.005" customWidth="1" bestFit="1"/>
  </cols>
  <sheetData>
    <row x14ac:dyDescent="0.25" r="1" customHeight="1" ht="17.25">
      <c r="A1" s="23" t="s">
        <v>24</v>
      </c>
      <c r="B1" s="24"/>
      <c r="C1" s="24"/>
      <c r="D1" s="3"/>
      <c r="E1" s="25" t="s">
        <v>25</v>
      </c>
      <c r="F1" s="25" t="s">
        <v>26</v>
      </c>
      <c r="G1" s="3"/>
      <c r="H1" s="3"/>
      <c r="I1" s="3"/>
      <c r="J1" s="3"/>
      <c r="K1" s="3"/>
      <c r="L1" s="3"/>
      <c r="M1" s="3"/>
      <c r="N1" s="3"/>
      <c r="O1" s="3"/>
      <c r="P1" s="3"/>
      <c r="Q1" s="3"/>
      <c r="R1" s="3"/>
      <c r="S1" s="3"/>
      <c r="T1" s="3"/>
      <c r="U1" s="3"/>
      <c r="V1" s="3"/>
      <c r="W1" s="9"/>
      <c r="X1" s="3"/>
      <c r="Y1" s="3"/>
      <c r="Z1" s="3"/>
      <c r="AA1" s="9"/>
    </row>
    <row x14ac:dyDescent="0.25" r="2" customHeight="1" ht="17.25">
      <c r="A2" s="24"/>
      <c r="B2" s="24"/>
      <c r="C2" s="24"/>
      <c r="D2" s="3"/>
      <c r="E2" s="25" t="s">
        <v>27</v>
      </c>
      <c r="F2" s="25" t="s">
        <v>28</v>
      </c>
      <c r="G2" s="3"/>
      <c r="H2" s="3"/>
      <c r="I2" s="3"/>
      <c r="J2" s="3"/>
      <c r="K2" s="3"/>
      <c r="L2" s="3"/>
      <c r="M2" s="3"/>
      <c r="N2" s="3"/>
      <c r="O2" s="3"/>
      <c r="P2" s="3"/>
      <c r="Q2" s="3"/>
      <c r="R2" s="3"/>
      <c r="S2" s="3"/>
      <c r="T2" s="3"/>
      <c r="U2" s="3"/>
      <c r="V2" s="3"/>
      <c r="W2" s="9"/>
      <c r="X2" s="3"/>
      <c r="Y2" s="3"/>
      <c r="Z2" s="3"/>
      <c r="AA2" s="9"/>
    </row>
    <row x14ac:dyDescent="0.25" r="3" customHeight="1" ht="17.25">
      <c r="A3" s="26" t="s">
        <v>29</v>
      </c>
      <c r="B3" s="27"/>
      <c r="C3" s="24"/>
      <c r="D3" s="3"/>
      <c r="E3" s="25" t="s">
        <v>30</v>
      </c>
      <c r="F3" s="25" t="s">
        <v>31</v>
      </c>
      <c r="G3" s="3"/>
      <c r="H3" s="3"/>
      <c r="I3" s="3"/>
      <c r="J3" s="3"/>
      <c r="K3" s="3"/>
      <c r="L3" s="3"/>
      <c r="M3" s="3"/>
      <c r="N3" s="3"/>
      <c r="O3" s="3"/>
      <c r="P3" s="3"/>
      <c r="Q3" s="3"/>
      <c r="R3" s="3"/>
      <c r="S3" s="3"/>
      <c r="T3" s="3"/>
      <c r="U3" s="3"/>
      <c r="V3" s="3"/>
      <c r="W3" s="9"/>
      <c r="X3" s="3"/>
      <c r="Y3" s="3"/>
      <c r="Z3" s="3"/>
      <c r="AA3" s="9"/>
    </row>
    <row x14ac:dyDescent="0.25" r="4" customHeight="1" ht="17.25">
      <c r="A4" s="28" t="s">
        <v>32</v>
      </c>
      <c r="B4" s="28" t="s">
        <v>33</v>
      </c>
      <c r="C4" s="24"/>
      <c r="D4" s="3"/>
      <c r="E4" s="25" t="s">
        <v>34</v>
      </c>
      <c r="F4" s="25" t="s">
        <v>35</v>
      </c>
      <c r="G4" s="3"/>
      <c r="H4" s="3"/>
      <c r="I4" s="3"/>
      <c r="J4" s="3"/>
      <c r="K4" s="3"/>
      <c r="L4" s="3"/>
      <c r="M4" s="3"/>
      <c r="N4" s="3"/>
      <c r="O4" s="3"/>
      <c r="P4" s="3"/>
      <c r="Q4" s="3"/>
      <c r="R4" s="3"/>
      <c r="S4" s="3"/>
      <c r="T4" s="3"/>
      <c r="U4" s="3"/>
      <c r="V4" s="3"/>
      <c r="W4" s="9"/>
      <c r="X4" s="3"/>
      <c r="Y4" s="3"/>
      <c r="Z4" s="3"/>
      <c r="AA4" s="9"/>
    </row>
    <row x14ac:dyDescent="0.25" r="5" customHeight="1" ht="17.25">
      <c r="A5" s="29" t="s">
        <v>36</v>
      </c>
      <c r="B5" s="30" t="s">
        <v>37</v>
      </c>
      <c r="C5" s="24"/>
      <c r="D5" s="3"/>
      <c r="E5" s="3"/>
      <c r="F5" s="3"/>
      <c r="G5" s="3"/>
      <c r="H5" s="3"/>
      <c r="I5" s="3"/>
      <c r="J5" s="3"/>
      <c r="K5" s="3"/>
      <c r="L5" s="3"/>
      <c r="M5" s="3"/>
      <c r="N5" s="3"/>
      <c r="O5" s="3"/>
      <c r="P5" s="3"/>
      <c r="Q5" s="3"/>
      <c r="R5" s="3"/>
      <c r="S5" s="3"/>
      <c r="T5" s="3"/>
      <c r="U5" s="3"/>
      <c r="V5" s="3"/>
      <c r="W5" s="9"/>
      <c r="X5" s="3"/>
      <c r="Y5" s="3"/>
      <c r="Z5" s="3"/>
      <c r="AA5" s="9"/>
    </row>
    <row x14ac:dyDescent="0.25" r="6" customHeight="1" ht="17.25">
      <c r="A6" s="29" t="s">
        <v>38</v>
      </c>
      <c r="B6" s="30" t="s">
        <v>39</v>
      </c>
      <c r="C6" s="24"/>
      <c r="D6" s="3"/>
      <c r="E6" s="3"/>
      <c r="F6" s="3"/>
      <c r="G6" s="3"/>
      <c r="H6" s="3"/>
      <c r="I6" s="3"/>
      <c r="J6" s="3"/>
      <c r="K6" s="3"/>
      <c r="L6" s="3"/>
      <c r="M6" s="3"/>
      <c r="N6" s="3"/>
      <c r="O6" s="3"/>
      <c r="P6" s="3"/>
      <c r="Q6" s="3"/>
      <c r="R6" s="3"/>
      <c r="S6" s="3"/>
      <c r="T6" s="3"/>
      <c r="U6" s="3"/>
      <c r="V6" s="3"/>
      <c r="W6" s="9"/>
      <c r="X6" s="3"/>
      <c r="Y6" s="3"/>
      <c r="Z6" s="3"/>
      <c r="AA6" s="9"/>
    </row>
    <row x14ac:dyDescent="0.25" r="7" customHeight="1" ht="17.25">
      <c r="A7" s="29" t="s">
        <v>40</v>
      </c>
      <c r="B7" s="30" t="s">
        <v>41</v>
      </c>
      <c r="C7" s="24"/>
      <c r="D7" s="3"/>
      <c r="E7" s="3"/>
      <c r="F7" s="3"/>
      <c r="G7" s="3"/>
      <c r="H7" s="3"/>
      <c r="I7" s="3"/>
      <c r="J7" s="3"/>
      <c r="K7" s="3"/>
      <c r="L7" s="3"/>
      <c r="M7" s="3"/>
      <c r="N7" s="3"/>
      <c r="O7" s="3"/>
      <c r="P7" s="3"/>
      <c r="Q7" s="3"/>
      <c r="R7" s="3"/>
      <c r="S7" s="3"/>
      <c r="T7" s="3"/>
      <c r="U7" s="3"/>
      <c r="V7" s="3"/>
      <c r="W7" s="9"/>
      <c r="X7" s="3"/>
      <c r="Y7" s="3"/>
      <c r="Z7" s="3"/>
      <c r="AA7" s="9"/>
    </row>
    <row x14ac:dyDescent="0.25" r="8" customHeight="1" ht="17.25">
      <c r="A8" s="29" t="s">
        <v>42</v>
      </c>
      <c r="B8" s="30" t="s">
        <v>43</v>
      </c>
      <c r="C8" s="24"/>
      <c r="D8" s="3"/>
      <c r="E8" s="3"/>
      <c r="F8" s="3"/>
      <c r="G8" s="3"/>
      <c r="H8" s="3"/>
      <c r="I8" s="3"/>
      <c r="J8" s="3"/>
      <c r="K8" s="3"/>
      <c r="L8" s="3"/>
      <c r="M8" s="3"/>
      <c r="N8" s="3"/>
      <c r="O8" s="3"/>
      <c r="P8" s="3"/>
      <c r="Q8" s="3"/>
      <c r="R8" s="3"/>
      <c r="S8" s="3"/>
      <c r="T8" s="3"/>
      <c r="U8" s="3"/>
      <c r="V8" s="3"/>
      <c r="W8" s="9"/>
      <c r="X8" s="3"/>
      <c r="Y8" s="3"/>
      <c r="Z8" s="3"/>
      <c r="AA8" s="9"/>
    </row>
    <row x14ac:dyDescent="0.25" r="9" customHeight="1" ht="17.25">
      <c r="A9" s="29" t="s">
        <v>44</v>
      </c>
      <c r="B9" s="30" t="s">
        <v>43</v>
      </c>
      <c r="C9" s="24"/>
      <c r="D9" s="3"/>
      <c r="E9" s="3"/>
      <c r="F9" s="3"/>
      <c r="G9" s="3"/>
      <c r="H9" s="3"/>
      <c r="I9" s="3"/>
      <c r="J9" s="3"/>
      <c r="K9" s="3"/>
      <c r="L9" s="3"/>
      <c r="M9" s="3"/>
      <c r="N9" s="3"/>
      <c r="O9" s="3"/>
      <c r="P9" s="3"/>
      <c r="Q9" s="3"/>
      <c r="R9" s="3"/>
      <c r="S9" s="3"/>
      <c r="T9" s="3"/>
      <c r="U9" s="3"/>
      <c r="V9" s="3"/>
      <c r="W9" s="9"/>
      <c r="X9" s="3"/>
      <c r="Y9" s="3"/>
      <c r="Z9" s="3"/>
      <c r="AA9" s="9"/>
    </row>
    <row x14ac:dyDescent="0.25" r="10" customHeight="1" ht="17.25">
      <c r="A10" s="29" t="s">
        <v>45</v>
      </c>
      <c r="B10" s="30" t="s">
        <v>46</v>
      </c>
      <c r="C10" s="24"/>
      <c r="D10" s="3"/>
      <c r="E10" s="3"/>
      <c r="F10" s="3"/>
      <c r="G10" s="3"/>
      <c r="H10" s="3"/>
      <c r="I10" s="3"/>
      <c r="J10" s="3"/>
      <c r="K10" s="3"/>
      <c r="L10" s="3"/>
      <c r="M10" s="3"/>
      <c r="N10" s="3"/>
      <c r="O10" s="3"/>
      <c r="P10" s="3"/>
      <c r="Q10" s="3"/>
      <c r="R10" s="3"/>
      <c r="S10" s="3"/>
      <c r="T10" s="3"/>
      <c r="U10" s="3"/>
      <c r="V10" s="3"/>
      <c r="W10" s="9"/>
      <c r="X10" s="3"/>
      <c r="Y10" s="3"/>
      <c r="Z10" s="3"/>
      <c r="AA10" s="9"/>
    </row>
    <row x14ac:dyDescent="0.25" r="11" customHeight="1" ht="17.25">
      <c r="A11" s="29" t="s">
        <v>47</v>
      </c>
      <c r="B11" s="30" t="s">
        <v>48</v>
      </c>
      <c r="C11" s="24"/>
      <c r="D11" s="3"/>
      <c r="E11" s="3"/>
      <c r="F11" s="3"/>
      <c r="G11" s="3"/>
      <c r="H11" s="3"/>
      <c r="I11" s="3"/>
      <c r="J11" s="3"/>
      <c r="K11" s="3"/>
      <c r="L11" s="3"/>
      <c r="M11" s="3"/>
      <c r="N11" s="3"/>
      <c r="O11" s="3"/>
      <c r="P11" s="3"/>
      <c r="Q11" s="3"/>
      <c r="R11" s="3"/>
      <c r="S11" s="3"/>
      <c r="T11" s="3"/>
      <c r="U11" s="3"/>
      <c r="V11" s="3"/>
      <c r="W11" s="9"/>
      <c r="X11" s="3"/>
      <c r="Y11" s="3"/>
      <c r="Z11" s="3"/>
      <c r="AA11" s="9"/>
    </row>
    <row x14ac:dyDescent="0.25" r="12" customHeight="1" ht="17.25">
      <c r="A12" s="29" t="s">
        <v>49</v>
      </c>
      <c r="B12" s="30" t="s">
        <v>50</v>
      </c>
      <c r="C12" s="24"/>
      <c r="D12" s="3"/>
      <c r="E12" s="3"/>
      <c r="F12" s="3"/>
      <c r="G12" s="3"/>
      <c r="H12" s="3"/>
      <c r="I12" s="3"/>
      <c r="J12" s="3"/>
      <c r="K12" s="3"/>
      <c r="L12" s="3"/>
      <c r="M12" s="3"/>
      <c r="N12" s="3"/>
      <c r="O12" s="3"/>
      <c r="P12" s="3"/>
      <c r="Q12" s="3"/>
      <c r="R12" s="3"/>
      <c r="S12" s="3"/>
      <c r="T12" s="3"/>
      <c r="U12" s="3"/>
      <c r="V12" s="3"/>
      <c r="W12" s="9"/>
      <c r="X12" s="3"/>
      <c r="Y12" s="3"/>
      <c r="Z12" s="3"/>
      <c r="AA12" s="9"/>
    </row>
    <row x14ac:dyDescent="0.25" r="13" customHeight="1" ht="17.25">
      <c r="A13" s="29" t="s">
        <v>51</v>
      </c>
      <c r="B13" s="30" t="s">
        <v>52</v>
      </c>
      <c r="C13" s="24"/>
      <c r="D13" s="3"/>
      <c r="E13" s="3"/>
      <c r="F13" s="3"/>
      <c r="G13" s="3"/>
      <c r="H13" s="3"/>
      <c r="I13" s="3"/>
      <c r="J13" s="3"/>
      <c r="K13" s="3"/>
      <c r="L13" s="3"/>
      <c r="M13" s="3"/>
      <c r="N13" s="3"/>
      <c r="O13" s="3"/>
      <c r="P13" s="3"/>
      <c r="Q13" s="3"/>
      <c r="R13" s="3"/>
      <c r="S13" s="3"/>
      <c r="T13" s="3"/>
      <c r="U13" s="3"/>
      <c r="V13" s="3"/>
      <c r="W13" s="9"/>
      <c r="X13" s="3"/>
      <c r="Y13" s="3"/>
      <c r="Z13" s="3"/>
      <c r="AA13" s="9"/>
    </row>
    <row x14ac:dyDescent="0.25" r="14" customHeight="1" ht="17.25">
      <c r="A14" s="29" t="s">
        <v>53</v>
      </c>
      <c r="B14" s="30" t="s">
        <v>54</v>
      </c>
      <c r="C14" s="24"/>
      <c r="D14" s="3"/>
      <c r="E14" s="3"/>
      <c r="F14" s="3"/>
      <c r="G14" s="3"/>
      <c r="H14" s="3"/>
      <c r="I14" s="3"/>
      <c r="J14" s="3"/>
      <c r="K14" s="3"/>
      <c r="L14" s="3"/>
      <c r="M14" s="3"/>
      <c r="N14" s="3"/>
      <c r="O14" s="3"/>
      <c r="P14" s="3"/>
      <c r="Q14" s="3"/>
      <c r="R14" s="3"/>
      <c r="S14" s="3"/>
      <c r="T14" s="3"/>
      <c r="U14" s="3"/>
      <c r="V14" s="3"/>
      <c r="W14" s="9"/>
      <c r="X14" s="3"/>
      <c r="Y14" s="3"/>
      <c r="Z14" s="3"/>
      <c r="AA14" s="9"/>
    </row>
    <row x14ac:dyDescent="0.25" r="15" customHeight="1" ht="17.25">
      <c r="A15" s="29" t="s">
        <v>55</v>
      </c>
      <c r="B15" s="30" t="s">
        <v>56</v>
      </c>
      <c r="C15" s="24"/>
      <c r="D15" s="3"/>
      <c r="E15" s="3"/>
      <c r="F15" s="3"/>
      <c r="G15" s="3"/>
      <c r="H15" s="3"/>
      <c r="I15" s="3"/>
      <c r="J15" s="3"/>
      <c r="K15" s="3"/>
      <c r="L15" s="3"/>
      <c r="M15" s="3"/>
      <c r="N15" s="3"/>
      <c r="O15" s="3"/>
      <c r="P15" s="3"/>
      <c r="Q15" s="3"/>
      <c r="R15" s="3"/>
      <c r="S15" s="3"/>
      <c r="T15" s="3"/>
      <c r="U15" s="3"/>
      <c r="V15" s="3"/>
      <c r="W15" s="9"/>
      <c r="X15" s="3"/>
      <c r="Y15" s="3"/>
      <c r="Z15" s="3"/>
      <c r="AA15" s="9"/>
    </row>
    <row x14ac:dyDescent="0.25" r="16" customHeight="1" ht="17.25">
      <c r="A16" s="31"/>
      <c r="B16" s="24"/>
      <c r="C16" s="24"/>
      <c r="D16" s="3"/>
      <c r="E16" s="3"/>
      <c r="F16" s="3"/>
      <c r="G16" s="3"/>
      <c r="H16" s="3"/>
      <c r="I16" s="3"/>
      <c r="J16" s="3"/>
      <c r="K16" s="3"/>
      <c r="L16" s="3"/>
      <c r="M16" s="3"/>
      <c r="N16" s="3"/>
      <c r="O16" s="3"/>
      <c r="P16" s="3"/>
      <c r="Q16" s="3"/>
      <c r="R16" s="3"/>
      <c r="S16" s="3"/>
      <c r="T16" s="3"/>
      <c r="U16" s="3"/>
      <c r="V16" s="3"/>
      <c r="W16" s="9"/>
      <c r="X16" s="3"/>
      <c r="Y16" s="3"/>
      <c r="Z16" s="3"/>
      <c r="AA16" s="9"/>
    </row>
    <row x14ac:dyDescent="0.25" r="17" customHeight="1" ht="17.25">
      <c r="A17" s="24"/>
      <c r="B17" s="24"/>
      <c r="C17" s="24"/>
      <c r="D17" s="3"/>
      <c r="E17" s="3"/>
      <c r="F17" s="3"/>
      <c r="G17" s="3"/>
      <c r="H17" s="3"/>
      <c r="I17" s="3"/>
      <c r="J17" s="3"/>
      <c r="K17" s="3"/>
      <c r="L17" s="3"/>
      <c r="M17" s="3"/>
      <c r="N17" s="3"/>
      <c r="O17" s="3"/>
      <c r="P17" s="3"/>
      <c r="Q17" s="3"/>
      <c r="R17" s="3"/>
      <c r="S17" s="3"/>
      <c r="T17" s="3"/>
      <c r="U17" s="3"/>
      <c r="V17" s="3"/>
      <c r="W17" s="9"/>
      <c r="X17" s="3"/>
      <c r="Y17" s="3"/>
      <c r="Z17" s="3"/>
      <c r="AA17" s="9"/>
    </row>
    <row x14ac:dyDescent="0.25" r="18" customHeight="1" ht="17.25">
      <c r="A18" s="24"/>
      <c r="B18" s="24"/>
      <c r="C18" s="24"/>
      <c r="D18" s="3"/>
      <c r="E18" s="3"/>
      <c r="F18" s="3"/>
      <c r="G18" s="3"/>
      <c r="H18" s="3"/>
      <c r="I18" s="3"/>
      <c r="J18" s="3"/>
      <c r="K18" s="3"/>
      <c r="L18" s="3"/>
      <c r="M18" s="3"/>
      <c r="N18" s="3"/>
      <c r="O18" s="3"/>
      <c r="P18" s="3"/>
      <c r="Q18" s="3"/>
      <c r="R18" s="3"/>
      <c r="S18" s="3"/>
      <c r="T18" s="3"/>
      <c r="U18" s="3"/>
      <c r="V18" s="3"/>
      <c r="W18" s="9"/>
      <c r="X18" s="3"/>
      <c r="Y18" s="3"/>
      <c r="Z18" s="3"/>
      <c r="AA18" s="9"/>
    </row>
    <row x14ac:dyDescent="0.25" r="19" customHeight="1" ht="17.25">
      <c r="A19" s="32" t="s">
        <v>57</v>
      </c>
      <c r="B19" s="33"/>
      <c r="C19" s="34"/>
      <c r="D19" s="34"/>
      <c r="E19" s="32" t="s">
        <v>58</v>
      </c>
      <c r="F19" s="33"/>
      <c r="G19" s="34"/>
      <c r="H19" s="34"/>
      <c r="I19" s="32" t="s">
        <v>59</v>
      </c>
      <c r="J19" s="33"/>
      <c r="K19" s="34"/>
      <c r="L19" s="34"/>
      <c r="M19" s="32" t="s">
        <v>60</v>
      </c>
      <c r="N19" s="33"/>
      <c r="O19" s="34"/>
      <c r="P19" s="34"/>
      <c r="Q19" s="32" t="s">
        <v>61</v>
      </c>
      <c r="R19" s="33"/>
      <c r="S19" s="34"/>
      <c r="T19" s="34"/>
      <c r="U19" s="32" t="s">
        <v>62</v>
      </c>
      <c r="V19" s="33"/>
      <c r="W19" s="35"/>
      <c r="X19" s="34"/>
      <c r="Y19" s="32" t="s">
        <v>63</v>
      </c>
      <c r="Z19" s="33"/>
      <c r="AA19" s="9"/>
    </row>
    <row x14ac:dyDescent="0.25" r="20" customHeight="1" ht="17.25">
      <c r="A20" s="36" t="s">
        <v>32</v>
      </c>
      <c r="B20" s="36" t="s">
        <v>33</v>
      </c>
      <c r="C20" s="34"/>
      <c r="D20" s="34"/>
      <c r="E20" s="36" t="s">
        <v>32</v>
      </c>
      <c r="F20" s="36" t="s">
        <v>33</v>
      </c>
      <c r="G20" s="34"/>
      <c r="H20" s="34"/>
      <c r="I20" s="36" t="s">
        <v>32</v>
      </c>
      <c r="J20" s="36" t="s">
        <v>33</v>
      </c>
      <c r="K20" s="37"/>
      <c r="L20" s="34"/>
      <c r="M20" s="36" t="s">
        <v>32</v>
      </c>
      <c r="N20" s="36" t="s">
        <v>33</v>
      </c>
      <c r="O20" s="37"/>
      <c r="P20" s="34"/>
      <c r="Q20" s="36" t="s">
        <v>32</v>
      </c>
      <c r="R20" s="36" t="s">
        <v>33</v>
      </c>
      <c r="S20" s="34"/>
      <c r="T20" s="34"/>
      <c r="U20" s="36" t="s">
        <v>32</v>
      </c>
      <c r="V20" s="36" t="s">
        <v>33</v>
      </c>
      <c r="W20" s="38"/>
      <c r="X20" s="34"/>
      <c r="Y20" s="36" t="s">
        <v>32</v>
      </c>
      <c r="Z20" s="36" t="s">
        <v>33</v>
      </c>
      <c r="AA20" s="9"/>
    </row>
    <row x14ac:dyDescent="0.25" r="21" customHeight="1" ht="17.25">
      <c r="A21" s="39" t="s">
        <v>64</v>
      </c>
      <c r="B21" s="34" t="s">
        <v>65</v>
      </c>
      <c r="C21" s="34"/>
      <c r="D21" s="34"/>
      <c r="E21" s="39" t="s">
        <v>66</v>
      </c>
      <c r="F21" s="34" t="s">
        <v>67</v>
      </c>
      <c r="G21" s="34"/>
      <c r="H21" s="34"/>
      <c r="I21" s="39" t="s">
        <v>68</v>
      </c>
      <c r="J21" s="34" t="s">
        <v>69</v>
      </c>
      <c r="K21" s="34"/>
      <c r="L21" s="34"/>
      <c r="M21" s="39" t="s">
        <v>70</v>
      </c>
      <c r="N21" s="34" t="s">
        <v>71</v>
      </c>
      <c r="O21" s="34"/>
      <c r="P21" s="34"/>
      <c r="Q21" s="39" t="s">
        <v>72</v>
      </c>
      <c r="R21" s="34" t="s">
        <v>73</v>
      </c>
      <c r="S21" s="34"/>
      <c r="T21" s="34"/>
      <c r="U21" s="39" t="s">
        <v>74</v>
      </c>
      <c r="V21" s="34" t="s">
        <v>75</v>
      </c>
      <c r="W21" s="38"/>
      <c r="X21" s="34"/>
      <c r="Y21" s="39" t="s">
        <v>76</v>
      </c>
      <c r="Z21" s="34" t="s">
        <v>77</v>
      </c>
      <c r="AA21" s="9"/>
    </row>
    <row x14ac:dyDescent="0.25" r="22" customHeight="1" ht="17.25">
      <c r="A22" s="39" t="s">
        <v>78</v>
      </c>
      <c r="B22" s="34" t="s">
        <v>79</v>
      </c>
      <c r="C22" s="34"/>
      <c r="D22" s="34"/>
      <c r="E22" s="39" t="s">
        <v>80</v>
      </c>
      <c r="F22" s="34" t="s">
        <v>81</v>
      </c>
      <c r="G22" s="34"/>
      <c r="H22" s="34"/>
      <c r="I22" s="39" t="s">
        <v>82</v>
      </c>
      <c r="J22" s="34" t="s">
        <v>83</v>
      </c>
      <c r="K22" s="34"/>
      <c r="L22" s="34"/>
      <c r="M22" s="39" t="s">
        <v>84</v>
      </c>
      <c r="N22" s="34" t="s">
        <v>85</v>
      </c>
      <c r="O22" s="34"/>
      <c r="P22" s="34"/>
      <c r="Q22" s="39" t="s">
        <v>86</v>
      </c>
      <c r="R22" s="34" t="s">
        <v>87</v>
      </c>
      <c r="S22" s="34"/>
      <c r="T22" s="34"/>
      <c r="U22" s="39" t="s">
        <v>88</v>
      </c>
      <c r="V22" s="34" t="s">
        <v>89</v>
      </c>
      <c r="W22" s="38"/>
      <c r="X22" s="34"/>
      <c r="Y22" s="39" t="s">
        <v>90</v>
      </c>
      <c r="Z22" s="34" t="s">
        <v>91</v>
      </c>
      <c r="AA22" s="9"/>
    </row>
    <row x14ac:dyDescent="0.25" r="23" customHeight="1" ht="17.25">
      <c r="A23" s="39" t="s">
        <v>2</v>
      </c>
      <c r="B23" s="34" t="s">
        <v>92</v>
      </c>
      <c r="C23" s="34"/>
      <c r="D23" s="34"/>
      <c r="E23" s="39" t="s">
        <v>93</v>
      </c>
      <c r="F23" s="34" t="s">
        <v>94</v>
      </c>
      <c r="G23" s="34"/>
      <c r="H23" s="34"/>
      <c r="I23" s="39" t="s">
        <v>95</v>
      </c>
      <c r="J23" s="34" t="s">
        <v>96</v>
      </c>
      <c r="K23" s="34"/>
      <c r="L23" s="34"/>
      <c r="M23" s="39" t="s">
        <v>97</v>
      </c>
      <c r="N23" s="34" t="s">
        <v>98</v>
      </c>
      <c r="O23" s="34"/>
      <c r="P23" s="34"/>
      <c r="Q23" s="39" t="s">
        <v>99</v>
      </c>
      <c r="R23" s="34" t="s">
        <v>100</v>
      </c>
      <c r="S23" s="34"/>
      <c r="T23" s="34"/>
      <c r="U23" s="39" t="s">
        <v>101</v>
      </c>
      <c r="V23" s="34" t="s">
        <v>102</v>
      </c>
      <c r="W23" s="38"/>
      <c r="X23" s="34"/>
      <c r="Y23" s="39"/>
      <c r="Z23" s="34"/>
      <c r="AA23" s="9"/>
    </row>
    <row x14ac:dyDescent="0.25" r="24" customHeight="1" ht="17.25">
      <c r="A24" s="39" t="s">
        <v>1</v>
      </c>
      <c r="B24" s="34" t="s">
        <v>103</v>
      </c>
      <c r="C24" s="34"/>
      <c r="D24" s="34"/>
      <c r="E24" s="39" t="s">
        <v>104</v>
      </c>
      <c r="F24" s="34" t="s">
        <v>105</v>
      </c>
      <c r="G24" s="34"/>
      <c r="H24" s="34"/>
      <c r="I24" s="39" t="s">
        <v>106</v>
      </c>
      <c r="J24" s="34" t="s">
        <v>107</v>
      </c>
      <c r="K24" s="34"/>
      <c r="L24" s="34"/>
      <c r="M24" s="39" t="s">
        <v>108</v>
      </c>
      <c r="N24" s="34" t="s">
        <v>109</v>
      </c>
      <c r="O24" s="34"/>
      <c r="P24" s="34"/>
      <c r="Q24" s="39" t="s">
        <v>110</v>
      </c>
      <c r="R24" s="34" t="s">
        <v>111</v>
      </c>
      <c r="S24" s="34"/>
      <c r="T24" s="34"/>
      <c r="U24" s="39" t="s">
        <v>112</v>
      </c>
      <c r="V24" s="34" t="s">
        <v>113</v>
      </c>
      <c r="W24" s="38"/>
      <c r="X24" s="34"/>
      <c r="Y24" s="39"/>
      <c r="Z24" s="34"/>
      <c r="AA24" s="9"/>
    </row>
    <row x14ac:dyDescent="0.25" r="25" customHeight="1" ht="17.25">
      <c r="A25" s="39" t="s">
        <v>114</v>
      </c>
      <c r="B25" s="34" t="s">
        <v>115</v>
      </c>
      <c r="C25" s="34"/>
      <c r="D25" s="34"/>
      <c r="E25" s="39" t="s">
        <v>116</v>
      </c>
      <c r="F25" s="34" t="s">
        <v>117</v>
      </c>
      <c r="G25" s="34"/>
      <c r="H25" s="34"/>
      <c r="I25" s="39" t="s">
        <v>118</v>
      </c>
      <c r="J25" s="34" t="s">
        <v>119</v>
      </c>
      <c r="K25" s="34"/>
      <c r="L25" s="34"/>
      <c r="M25" s="39" t="s">
        <v>120</v>
      </c>
      <c r="N25" s="34" t="s">
        <v>121</v>
      </c>
      <c r="O25" s="34"/>
      <c r="P25" s="34"/>
      <c r="Q25" s="39" t="s">
        <v>122</v>
      </c>
      <c r="R25" s="34" t="s">
        <v>123</v>
      </c>
      <c r="S25" s="34"/>
      <c r="T25" s="34"/>
      <c r="U25" s="39" t="s">
        <v>124</v>
      </c>
      <c r="V25" s="34" t="s">
        <v>125</v>
      </c>
      <c r="W25" s="38"/>
      <c r="X25" s="34"/>
      <c r="Y25" s="39"/>
      <c r="Z25" s="34"/>
      <c r="AA25" s="9"/>
    </row>
    <row x14ac:dyDescent="0.25" r="26" customHeight="1" ht="17.25">
      <c r="A26" s="39" t="s">
        <v>126</v>
      </c>
      <c r="B26" s="34" t="s">
        <v>127</v>
      </c>
      <c r="C26" s="34"/>
      <c r="D26" s="34"/>
      <c r="E26" s="39" t="s">
        <v>128</v>
      </c>
      <c r="F26" s="34" t="s">
        <v>129</v>
      </c>
      <c r="G26" s="34"/>
      <c r="H26" s="34"/>
      <c r="I26" s="39" t="s">
        <v>130</v>
      </c>
      <c r="J26" s="34" t="s">
        <v>131</v>
      </c>
      <c r="K26" s="34"/>
      <c r="L26" s="34"/>
      <c r="M26" s="39" t="s">
        <v>132</v>
      </c>
      <c r="N26" s="34" t="s">
        <v>133</v>
      </c>
      <c r="O26" s="34"/>
      <c r="P26" s="34"/>
      <c r="Q26" s="39" t="s">
        <v>134</v>
      </c>
      <c r="R26" s="34" t="s">
        <v>135</v>
      </c>
      <c r="S26" s="34"/>
      <c r="T26" s="34"/>
      <c r="U26" s="39" t="s">
        <v>136</v>
      </c>
      <c r="V26" s="34" t="s">
        <v>137</v>
      </c>
      <c r="W26" s="38"/>
      <c r="X26" s="34"/>
      <c r="Y26" s="39"/>
      <c r="Z26" s="34"/>
      <c r="AA26" s="9"/>
    </row>
    <row x14ac:dyDescent="0.25" r="27" customHeight="1" ht="17.25">
      <c r="A27" s="39" t="s">
        <v>138</v>
      </c>
      <c r="B27" s="34" t="s">
        <v>139</v>
      </c>
      <c r="C27" s="34"/>
      <c r="D27" s="34"/>
      <c r="E27" s="39" t="s">
        <v>140</v>
      </c>
      <c r="F27" s="34" t="s">
        <v>141</v>
      </c>
      <c r="G27" s="34"/>
      <c r="H27" s="34"/>
      <c r="I27" s="39" t="s">
        <v>142</v>
      </c>
      <c r="J27" s="34" t="s">
        <v>143</v>
      </c>
      <c r="K27" s="34"/>
      <c r="L27" s="34"/>
      <c r="M27" s="39" t="s">
        <v>144</v>
      </c>
      <c r="N27" s="34" t="s">
        <v>145</v>
      </c>
      <c r="O27" s="34"/>
      <c r="P27" s="34"/>
      <c r="Q27" s="39" t="s">
        <v>146</v>
      </c>
      <c r="R27" s="34" t="s">
        <v>147</v>
      </c>
      <c r="S27" s="34"/>
      <c r="T27" s="34"/>
      <c r="U27" s="39" t="s">
        <v>148</v>
      </c>
      <c r="V27" s="34" t="s">
        <v>149</v>
      </c>
      <c r="W27" s="38"/>
      <c r="X27" s="34"/>
      <c r="Y27" s="39"/>
      <c r="Z27" s="34"/>
      <c r="AA27" s="9"/>
    </row>
    <row x14ac:dyDescent="0.25" r="28" customHeight="1" ht="17.25">
      <c r="A28" s="39" t="s">
        <v>150</v>
      </c>
      <c r="B28" s="34" t="s">
        <v>151</v>
      </c>
      <c r="C28" s="34"/>
      <c r="D28" s="34"/>
      <c r="E28" s="39" t="s">
        <v>152</v>
      </c>
      <c r="F28" s="34" t="s">
        <v>153</v>
      </c>
      <c r="G28" s="34"/>
      <c r="H28" s="34"/>
      <c r="I28" s="39" t="s">
        <v>154</v>
      </c>
      <c r="J28" s="34" t="s">
        <v>155</v>
      </c>
      <c r="K28" s="34"/>
      <c r="L28" s="34"/>
      <c r="M28" s="39" t="s">
        <v>156</v>
      </c>
      <c r="N28" s="34" t="s">
        <v>157</v>
      </c>
      <c r="O28" s="34"/>
      <c r="P28" s="34"/>
      <c r="Q28" s="39" t="s">
        <v>158</v>
      </c>
      <c r="R28" s="34" t="s">
        <v>159</v>
      </c>
      <c r="S28" s="34"/>
      <c r="T28" s="34"/>
      <c r="U28" s="39" t="s">
        <v>160</v>
      </c>
      <c r="V28" s="34" t="s">
        <v>161</v>
      </c>
      <c r="W28" s="38"/>
      <c r="X28" s="34"/>
      <c r="Y28" s="39"/>
      <c r="Z28" s="34"/>
      <c r="AA28" s="9"/>
    </row>
    <row x14ac:dyDescent="0.25" r="29" customHeight="1" ht="17.25">
      <c r="A29" s="39" t="s">
        <v>162</v>
      </c>
      <c r="B29" s="34" t="s">
        <v>163</v>
      </c>
      <c r="C29" s="34"/>
      <c r="D29" s="34"/>
      <c r="E29" s="39" t="s">
        <v>164</v>
      </c>
      <c r="F29" s="34" t="s">
        <v>165</v>
      </c>
      <c r="G29" s="34"/>
      <c r="H29" s="34"/>
      <c r="I29" s="39" t="s">
        <v>166</v>
      </c>
      <c r="J29" s="34" t="s">
        <v>167</v>
      </c>
      <c r="K29" s="34"/>
      <c r="L29" s="34"/>
      <c r="M29" s="39" t="s">
        <v>168</v>
      </c>
      <c r="N29" s="34" t="s">
        <v>169</v>
      </c>
      <c r="O29" s="34"/>
      <c r="P29" s="34"/>
      <c r="Q29" s="39" t="s">
        <v>170</v>
      </c>
      <c r="R29" s="34" t="s">
        <v>171</v>
      </c>
      <c r="S29" s="34"/>
      <c r="T29" s="34"/>
      <c r="U29" s="39"/>
      <c r="V29" s="34"/>
      <c r="W29" s="38"/>
      <c r="X29" s="34"/>
      <c r="Y29" s="39"/>
      <c r="Z29" s="34"/>
      <c r="AA29" s="9"/>
    </row>
    <row x14ac:dyDescent="0.25" r="30" customHeight="1" ht="17.25">
      <c r="A30" s="39" t="s">
        <v>172</v>
      </c>
      <c r="B30" s="34" t="s">
        <v>173</v>
      </c>
      <c r="C30" s="34"/>
      <c r="D30" s="34"/>
      <c r="E30" s="39" t="s">
        <v>174</v>
      </c>
      <c r="F30" s="34" t="s">
        <v>175</v>
      </c>
      <c r="G30" s="34"/>
      <c r="H30" s="34"/>
      <c r="I30" s="39" t="s">
        <v>176</v>
      </c>
      <c r="J30" s="34" t="s">
        <v>177</v>
      </c>
      <c r="K30" s="34"/>
      <c r="L30" s="34"/>
      <c r="M30" s="39" t="s">
        <v>178</v>
      </c>
      <c r="N30" s="34" t="s">
        <v>179</v>
      </c>
      <c r="O30" s="34"/>
      <c r="P30" s="34"/>
      <c r="Q30" s="39" t="s">
        <v>180</v>
      </c>
      <c r="R30" s="34" t="s">
        <v>181</v>
      </c>
      <c r="S30" s="34"/>
      <c r="T30" s="34"/>
      <c r="U30" s="39"/>
      <c r="V30" s="34"/>
      <c r="W30" s="38"/>
      <c r="X30" s="34"/>
      <c r="Y30" s="39"/>
      <c r="Z30" s="34"/>
      <c r="AA30" s="9"/>
    </row>
    <row x14ac:dyDescent="0.25" r="31" customHeight="1" ht="17.25">
      <c r="A31" s="39" t="s">
        <v>182</v>
      </c>
      <c r="B31" s="34" t="s">
        <v>183</v>
      </c>
      <c r="C31" s="34"/>
      <c r="D31" s="34"/>
      <c r="E31" s="39" t="s">
        <v>184</v>
      </c>
      <c r="F31" s="34" t="s">
        <v>185</v>
      </c>
      <c r="G31" s="34"/>
      <c r="H31" s="34"/>
      <c r="I31" s="39" t="s">
        <v>186</v>
      </c>
      <c r="J31" s="34" t="s">
        <v>187</v>
      </c>
      <c r="K31" s="34"/>
      <c r="L31" s="34"/>
      <c r="M31" s="39" t="s">
        <v>188</v>
      </c>
      <c r="N31" s="34" t="s">
        <v>189</v>
      </c>
      <c r="O31" s="34"/>
      <c r="P31" s="34"/>
      <c r="Q31" s="39" t="s">
        <v>190</v>
      </c>
      <c r="R31" s="34" t="s">
        <v>191</v>
      </c>
      <c r="S31" s="34"/>
      <c r="T31" s="34"/>
      <c r="U31" s="39"/>
      <c r="V31" s="34"/>
      <c r="W31" s="38"/>
      <c r="X31" s="34"/>
      <c r="Y31" s="39"/>
      <c r="Z31" s="34"/>
      <c r="AA31" s="9"/>
    </row>
    <row x14ac:dyDescent="0.25" r="32" customHeight="1" ht="17.25">
      <c r="A32" s="39" t="s">
        <v>192</v>
      </c>
      <c r="B32" s="34" t="s">
        <v>193</v>
      </c>
      <c r="C32" s="34"/>
      <c r="D32" s="34"/>
      <c r="E32" s="39" t="s">
        <v>194</v>
      </c>
      <c r="F32" s="34" t="s">
        <v>195</v>
      </c>
      <c r="G32" s="34"/>
      <c r="H32" s="34"/>
      <c r="I32" s="39" t="s">
        <v>196</v>
      </c>
      <c r="J32" s="34" t="s">
        <v>197</v>
      </c>
      <c r="K32" s="34"/>
      <c r="L32" s="34"/>
      <c r="M32" s="39" t="s">
        <v>198</v>
      </c>
      <c r="N32" s="34" t="s">
        <v>199</v>
      </c>
      <c r="O32" s="34"/>
      <c r="P32" s="34"/>
      <c r="Q32" s="39" t="s">
        <v>200</v>
      </c>
      <c r="R32" s="34" t="s">
        <v>201</v>
      </c>
      <c r="S32" s="34"/>
      <c r="T32" s="34"/>
      <c r="U32" s="39"/>
      <c r="V32" s="34"/>
      <c r="W32" s="38"/>
      <c r="X32" s="34"/>
      <c r="Y32" s="39"/>
      <c r="Z32" s="34"/>
      <c r="AA32" s="9"/>
    </row>
    <row x14ac:dyDescent="0.25" r="33" customHeight="1" ht="17.25">
      <c r="A33" s="39" t="s">
        <v>202</v>
      </c>
      <c r="B33" s="34" t="s">
        <v>203</v>
      </c>
      <c r="C33" s="34"/>
      <c r="D33" s="34"/>
      <c r="E33" s="39" t="s">
        <v>204</v>
      </c>
      <c r="F33" s="34" t="s">
        <v>205</v>
      </c>
      <c r="G33" s="34"/>
      <c r="H33" s="34"/>
      <c r="I33" s="39" t="s">
        <v>206</v>
      </c>
      <c r="J33" s="34" t="s">
        <v>207</v>
      </c>
      <c r="K33" s="34"/>
      <c r="L33" s="34"/>
      <c r="M33" s="39" t="s">
        <v>208</v>
      </c>
      <c r="N33" s="34" t="s">
        <v>209</v>
      </c>
      <c r="O33" s="34"/>
      <c r="P33" s="34"/>
      <c r="Q33" s="39" t="s">
        <v>210</v>
      </c>
      <c r="R33" s="34" t="s">
        <v>211</v>
      </c>
      <c r="S33" s="34"/>
      <c r="T33" s="34"/>
      <c r="U33" s="39"/>
      <c r="V33" s="34"/>
      <c r="W33" s="38"/>
      <c r="X33" s="34"/>
      <c r="Y33" s="39"/>
      <c r="Z33" s="34"/>
      <c r="AA33" s="9"/>
    </row>
    <row x14ac:dyDescent="0.25" r="34" customHeight="1" ht="17.25">
      <c r="A34" s="39"/>
      <c r="B34" s="34"/>
      <c r="C34" s="34"/>
      <c r="D34" s="34"/>
      <c r="E34" s="39"/>
      <c r="F34" s="34"/>
      <c r="G34" s="34"/>
      <c r="H34" s="34"/>
      <c r="I34" s="39"/>
      <c r="J34" s="34"/>
      <c r="K34" s="34"/>
      <c r="L34" s="34"/>
      <c r="M34" s="39"/>
      <c r="N34" s="34"/>
      <c r="O34" s="34"/>
      <c r="P34" s="34"/>
      <c r="Q34" s="39"/>
      <c r="R34" s="34"/>
      <c r="S34" s="34"/>
      <c r="T34" s="34"/>
      <c r="U34" s="39"/>
      <c r="V34" s="34"/>
      <c r="W34" s="38"/>
      <c r="X34" s="34"/>
      <c r="Y34" s="39"/>
      <c r="Z34" s="34"/>
      <c r="AA34" s="9"/>
    </row>
    <row x14ac:dyDescent="0.25" r="35" customHeight="1" ht="17.25">
      <c r="A35" s="31"/>
      <c r="B35" s="24"/>
      <c r="C35" s="24"/>
      <c r="D35" s="3"/>
      <c r="E35" s="31"/>
      <c r="F35" s="3"/>
      <c r="G35" s="3"/>
      <c r="H35" s="3"/>
      <c r="I35" s="31"/>
      <c r="J35" s="3"/>
      <c r="K35" s="3"/>
      <c r="L35" s="3"/>
      <c r="M35" s="31"/>
      <c r="N35" s="3"/>
      <c r="O35" s="3"/>
      <c r="P35" s="3"/>
      <c r="Q35" s="31"/>
      <c r="R35" s="3"/>
      <c r="S35" s="3"/>
      <c r="T35" s="3"/>
      <c r="U35" s="31"/>
      <c r="V35" s="3"/>
      <c r="W35" s="9"/>
      <c r="X35" s="3"/>
      <c r="Y35" s="31"/>
      <c r="Z35" s="3"/>
      <c r="AA35" s="9"/>
    </row>
    <row x14ac:dyDescent="0.25" r="36" customHeight="1" ht="17.25">
      <c r="A36" s="24"/>
      <c r="B36" s="24"/>
      <c r="C36" s="24"/>
      <c r="D36" s="3"/>
      <c r="E36" s="3"/>
      <c r="F36" s="3"/>
      <c r="G36" s="3"/>
      <c r="H36" s="3"/>
      <c r="I36" s="3"/>
      <c r="J36" s="3"/>
      <c r="K36" s="3"/>
      <c r="L36" s="3"/>
      <c r="M36" s="3"/>
      <c r="N36" s="3"/>
      <c r="O36" s="3"/>
      <c r="P36" s="3"/>
      <c r="Q36" s="3"/>
      <c r="R36" s="3"/>
      <c r="S36" s="3"/>
      <c r="T36" s="3"/>
      <c r="U36" s="3"/>
      <c r="V36" s="3"/>
      <c r="W36" s="9"/>
      <c r="X36" s="3"/>
      <c r="Y36" s="3"/>
      <c r="Z36" s="3"/>
      <c r="AA36" s="9"/>
    </row>
    <row x14ac:dyDescent="0.25" r="37" customHeight="1" ht="17.25">
      <c r="A37" s="40"/>
      <c r="B37" s="40"/>
      <c r="C37" s="40"/>
      <c r="D37" s="40"/>
      <c r="E37" s="40"/>
      <c r="F37" s="40"/>
      <c r="G37" s="40"/>
      <c r="H37" s="40"/>
      <c r="I37" s="40"/>
      <c r="J37" s="40"/>
      <c r="K37" s="40"/>
      <c r="L37" s="40"/>
      <c r="M37" s="40"/>
      <c r="N37" s="40"/>
      <c r="O37" s="40"/>
      <c r="P37" s="40"/>
      <c r="Q37" s="40"/>
      <c r="R37" s="40"/>
      <c r="S37" s="40"/>
      <c r="T37" s="40"/>
      <c r="U37" s="40"/>
      <c r="V37" s="40"/>
      <c r="W37" s="41"/>
      <c r="X37" s="40"/>
      <c r="Y37" s="40"/>
      <c r="Z37" s="40"/>
      <c r="AA37" s="41"/>
    </row>
    <row x14ac:dyDescent="0.25" r="38" customHeight="1" ht="17.25">
      <c r="A38" s="42" t="s">
        <v>212</v>
      </c>
      <c r="B38" s="43"/>
      <c r="C38" s="40"/>
      <c r="D38" s="40"/>
      <c r="E38" s="42" t="s">
        <v>213</v>
      </c>
      <c r="F38" s="43"/>
      <c r="G38" s="43"/>
      <c r="H38" s="40"/>
      <c r="I38" s="42" t="s">
        <v>214</v>
      </c>
      <c r="J38" s="43"/>
      <c r="K38" s="43"/>
      <c r="L38" s="40"/>
      <c r="M38" s="42" t="s">
        <v>215</v>
      </c>
      <c r="N38" s="43"/>
      <c r="O38" s="43"/>
      <c r="P38" s="40"/>
      <c r="Q38" s="42" t="s">
        <v>216</v>
      </c>
      <c r="R38" s="43"/>
      <c r="S38" s="43"/>
      <c r="T38" s="40"/>
      <c r="U38" s="42" t="s">
        <v>217</v>
      </c>
      <c r="V38" s="43"/>
      <c r="W38" s="44"/>
      <c r="X38" s="40"/>
      <c r="Y38" s="42" t="s">
        <v>218</v>
      </c>
      <c r="Z38" s="43"/>
      <c r="AA38" s="44"/>
    </row>
    <row x14ac:dyDescent="0.25" r="39" customHeight="1" ht="17.25">
      <c r="A39" s="45" t="s">
        <v>32</v>
      </c>
      <c r="B39" s="45" t="s">
        <v>33</v>
      </c>
      <c r="C39" s="46"/>
      <c r="D39" s="40"/>
      <c r="E39" s="45" t="s">
        <v>32</v>
      </c>
      <c r="F39" s="45" t="s">
        <v>33</v>
      </c>
      <c r="G39" s="45" t="s">
        <v>219</v>
      </c>
      <c r="H39" s="40"/>
      <c r="I39" s="45" t="s">
        <v>32</v>
      </c>
      <c r="J39" s="45" t="s">
        <v>33</v>
      </c>
      <c r="K39" s="45" t="s">
        <v>219</v>
      </c>
      <c r="L39" s="40"/>
      <c r="M39" s="45" t="s">
        <v>32</v>
      </c>
      <c r="N39" s="45" t="s">
        <v>33</v>
      </c>
      <c r="O39" s="45" t="s">
        <v>219</v>
      </c>
      <c r="P39" s="40"/>
      <c r="Q39" s="45" t="s">
        <v>32</v>
      </c>
      <c r="R39" s="45" t="s">
        <v>33</v>
      </c>
      <c r="S39" s="45" t="s">
        <v>219</v>
      </c>
      <c r="T39" s="40"/>
      <c r="U39" s="45" t="s">
        <v>32</v>
      </c>
      <c r="V39" s="45" t="s">
        <v>33</v>
      </c>
      <c r="W39" s="47" t="s">
        <v>219</v>
      </c>
      <c r="X39" s="40"/>
      <c r="Y39" s="45" t="s">
        <v>32</v>
      </c>
      <c r="Z39" s="45" t="s">
        <v>33</v>
      </c>
      <c r="AA39" s="47" t="s">
        <v>219</v>
      </c>
    </row>
    <row x14ac:dyDescent="0.25" r="40" customHeight="1" ht="17.25">
      <c r="A40" s="48" t="s">
        <v>220</v>
      </c>
      <c r="B40" s="40" t="s">
        <v>221</v>
      </c>
      <c r="C40" s="40"/>
      <c r="D40" s="40"/>
      <c r="E40" s="48" t="s">
        <v>222</v>
      </c>
      <c r="F40" s="40" t="s">
        <v>221</v>
      </c>
      <c r="G40" s="40"/>
      <c r="H40" s="40"/>
      <c r="I40" s="48" t="s">
        <v>223</v>
      </c>
      <c r="J40" s="40" t="s">
        <v>221</v>
      </c>
      <c r="K40" s="40"/>
      <c r="L40" s="40"/>
      <c r="M40" s="48" t="s">
        <v>224</v>
      </c>
      <c r="N40" s="40" t="s">
        <v>221</v>
      </c>
      <c r="O40" s="40"/>
      <c r="P40" s="40"/>
      <c r="Q40" s="48" t="s">
        <v>225</v>
      </c>
      <c r="R40" s="40" t="s">
        <v>221</v>
      </c>
      <c r="S40" s="40"/>
      <c r="T40" s="40"/>
      <c r="U40" s="48" t="s">
        <v>226</v>
      </c>
      <c r="V40" s="40" t="s">
        <v>221</v>
      </c>
      <c r="W40" s="41"/>
      <c r="X40" s="40"/>
      <c r="Y40" s="48" t="s">
        <v>227</v>
      </c>
      <c r="Z40" s="40" t="s">
        <v>221</v>
      </c>
      <c r="AA40" s="41"/>
    </row>
    <row x14ac:dyDescent="0.25" r="41" customHeight="1" ht="17.25">
      <c r="A41" s="48" t="s">
        <v>228</v>
      </c>
      <c r="B41" s="40" t="s">
        <v>229</v>
      </c>
      <c r="C41" s="40"/>
      <c r="D41" s="40"/>
      <c r="E41" s="48" t="s">
        <v>230</v>
      </c>
      <c r="F41" s="40" t="s">
        <v>231</v>
      </c>
      <c r="G41" s="49">
        <f>12*ActiveStarters.QB</f>
      </c>
      <c r="H41" s="40"/>
      <c r="I41" s="48" t="s">
        <v>232</v>
      </c>
      <c r="J41" s="40" t="s">
        <v>233</v>
      </c>
      <c r="K41" s="49">
        <f>12*ActiveStarters.RB</f>
      </c>
      <c r="L41" s="40"/>
      <c r="M41" s="48" t="s">
        <v>234</v>
      </c>
      <c r="N41" s="40" t="s">
        <v>235</v>
      </c>
      <c r="O41" s="49">
        <f>12*ActiveStarters.WR</f>
      </c>
      <c r="P41" s="40"/>
      <c r="Q41" s="48" t="s">
        <v>236</v>
      </c>
      <c r="R41" s="40" t="s">
        <v>237</v>
      </c>
      <c r="S41" s="49">
        <f>12*ActiveStarters.TE</f>
      </c>
      <c r="T41" s="40"/>
      <c r="U41" s="48" t="s">
        <v>238</v>
      </c>
      <c r="V41" s="40" t="s">
        <v>239</v>
      </c>
      <c r="W41" s="41">
        <f>12*ActiveStarters.K</f>
      </c>
      <c r="X41" s="40"/>
      <c r="Y41" s="48" t="s">
        <v>240</v>
      </c>
      <c r="Z41" s="40" t="s">
        <v>241</v>
      </c>
      <c r="AA41" s="41">
        <f>12*ActiveStarters.Def</f>
      </c>
    </row>
    <row x14ac:dyDescent="0.25" r="42" customHeight="1" ht="17.25">
      <c r="A42" s="48" t="s">
        <v>242</v>
      </c>
      <c r="B42" s="40" t="s">
        <v>243</v>
      </c>
      <c r="C42" s="40"/>
      <c r="D42" s="40"/>
      <c r="E42" s="48" t="s">
        <v>244</v>
      </c>
      <c r="F42" s="40" t="s">
        <v>245</v>
      </c>
      <c r="G42" s="49">
        <f>Roundup((1.25*12)*(1+((Active.Starters.QB -1)/2),0)</f>
      </c>
      <c r="H42" s="40"/>
      <c r="I42" s="48" t="s">
        <v>246</v>
      </c>
      <c r="J42" s="40" t="s">
        <v>247</v>
      </c>
      <c r="K42" s="49">
        <f>Roundup((2.5833333333*12)*(1+((Active.Starters.RB -1)/2),0)</f>
      </c>
      <c r="L42" s="40"/>
      <c r="M42" s="48" t="s">
        <v>248</v>
      </c>
      <c r="N42" s="40" t="s">
        <v>249</v>
      </c>
      <c r="O42" s="49">
        <f>IF(Active.Starters.WR&gt;2,Roundup((2*12)*(1+((Active.Starters.WR -1)/2),0),Roundup((2.25*12)*(1+((Active.Starters.WR -1)/2),0)</f>
      </c>
      <c r="P42" s="40"/>
      <c r="Q42" s="48" t="s">
        <v>250</v>
      </c>
      <c r="R42" s="40" t="s">
        <v>251</v>
      </c>
      <c r="S42" s="49">
        <f>Roundup((1.25*12)*(1+((Active.Starters.TE -1)/2),0)</f>
      </c>
      <c r="T42" s="40"/>
      <c r="U42" s="48" t="s">
        <v>252</v>
      </c>
      <c r="V42" s="40" t="s">
        <v>253</v>
      </c>
      <c r="W42" s="50">
        <v>1</v>
      </c>
      <c r="X42" s="40"/>
      <c r="Y42" s="48" t="s">
        <v>254</v>
      </c>
      <c r="Z42" s="40" t="s">
        <v>255</v>
      </c>
      <c r="AA42" s="50">
        <v>1</v>
      </c>
    </row>
    <row x14ac:dyDescent="0.25" r="43" customHeight="1" ht="17.25">
      <c r="A43" s="48" t="s">
        <v>256</v>
      </c>
      <c r="B43" s="51" t="s">
        <v>257</v>
      </c>
      <c r="C43" s="40"/>
      <c r="D43" s="40"/>
      <c r="E43" s="40"/>
      <c r="F43" s="40"/>
      <c r="G43" s="40"/>
      <c r="H43" s="40"/>
      <c r="I43" s="40"/>
      <c r="J43" s="40"/>
      <c r="K43" s="40"/>
      <c r="L43" s="40"/>
      <c r="M43" s="40"/>
      <c r="N43" s="40"/>
      <c r="O43" s="40"/>
      <c r="P43" s="40"/>
      <c r="Q43" s="40"/>
      <c r="R43" s="40"/>
      <c r="S43" s="40"/>
      <c r="T43" s="40"/>
      <c r="U43" s="40"/>
      <c r="V43" s="40"/>
      <c r="W43" s="41"/>
      <c r="X43" s="40"/>
      <c r="Y43" s="40"/>
      <c r="Z43" s="40"/>
      <c r="AA43" s="41"/>
    </row>
    <row x14ac:dyDescent="0.25" r="44" customHeight="1" ht="17.25">
      <c r="A44" s="24"/>
      <c r="B44" s="24"/>
      <c r="C44" s="24"/>
      <c r="D44" s="3"/>
      <c r="E44" s="3"/>
      <c r="F44" s="3"/>
      <c r="G44" s="3"/>
      <c r="H44" s="3"/>
      <c r="I44" s="3"/>
      <c r="J44" s="3"/>
      <c r="K44" s="3"/>
      <c r="L44" s="3"/>
      <c r="M44" s="3"/>
      <c r="N44" s="3"/>
      <c r="O44" s="3"/>
      <c r="P44" s="3"/>
      <c r="Q44" s="3"/>
      <c r="R44" s="3"/>
      <c r="S44" s="3"/>
      <c r="T44" s="3"/>
      <c r="U44" s="3"/>
      <c r="V44" s="3"/>
      <c r="W44" s="9"/>
      <c r="X44" s="3"/>
      <c r="Y44" s="3"/>
      <c r="Z44" s="3"/>
      <c r="AA44" s="9"/>
    </row>
    <row x14ac:dyDescent="0.25" r="45" customHeight="1" ht="17.25">
      <c r="A45" s="24"/>
      <c r="B45" s="24"/>
      <c r="C45" s="24"/>
      <c r="D45" s="3"/>
      <c r="E45" s="3"/>
      <c r="F45" s="3"/>
      <c r="G45" s="3"/>
      <c r="H45" s="3"/>
      <c r="I45" s="3"/>
      <c r="J45" s="3"/>
      <c r="K45" s="3"/>
      <c r="L45" s="3"/>
      <c r="M45" s="3"/>
      <c r="N45" s="3"/>
      <c r="O45" s="3"/>
      <c r="P45" s="3"/>
      <c r="Q45" s="3"/>
      <c r="R45" s="3"/>
      <c r="S45" s="3"/>
      <c r="T45" s="3"/>
      <c r="U45" s="3"/>
      <c r="V45" s="3"/>
      <c r="W45" s="9"/>
      <c r="X45" s="3"/>
      <c r="Y45" s="3"/>
      <c r="Z45" s="3"/>
      <c r="AA45" s="9"/>
    </row>
    <row x14ac:dyDescent="0.25" r="46" customHeight="1" ht="17.25">
      <c r="A46" s="52" t="s">
        <v>258</v>
      </c>
      <c r="B46" s="53"/>
      <c r="C46" s="53"/>
      <c r="D46" s="3"/>
      <c r="E46" s="3"/>
      <c r="F46" s="3"/>
      <c r="G46" s="3"/>
      <c r="H46" s="3"/>
      <c r="I46" s="3"/>
      <c r="J46" s="3"/>
      <c r="K46" s="3"/>
      <c r="L46" s="3"/>
      <c r="M46" s="3"/>
      <c r="N46" s="3"/>
      <c r="O46" s="3"/>
      <c r="P46" s="3"/>
      <c r="Q46" s="3"/>
      <c r="R46" s="3"/>
      <c r="S46" s="3"/>
      <c r="T46" s="3"/>
      <c r="U46" s="3"/>
      <c r="V46" s="3"/>
      <c r="W46" s="9"/>
      <c r="X46" s="3"/>
      <c r="Y46" s="3"/>
      <c r="Z46" s="3"/>
      <c r="AA46" s="9"/>
    </row>
    <row x14ac:dyDescent="0.25" r="47" customHeight="1" ht="17.25">
      <c r="A47" s="54" t="s">
        <v>32</v>
      </c>
      <c r="B47" s="54" t="s">
        <v>33</v>
      </c>
      <c r="C47" s="54" t="s">
        <v>219</v>
      </c>
      <c r="D47" s="3"/>
      <c r="E47" s="3"/>
      <c r="F47" s="3"/>
      <c r="G47" s="3"/>
      <c r="H47" s="3"/>
      <c r="I47" s="3"/>
      <c r="J47" s="3"/>
      <c r="K47" s="3"/>
      <c r="L47" s="3"/>
      <c r="M47" s="3"/>
      <c r="N47" s="3"/>
      <c r="O47" s="3"/>
      <c r="P47" s="3"/>
      <c r="Q47" s="3"/>
      <c r="R47" s="3"/>
      <c r="S47" s="3"/>
      <c r="T47" s="3"/>
      <c r="U47" s="3"/>
      <c r="V47" s="3"/>
      <c r="W47" s="9"/>
      <c r="X47" s="3"/>
      <c r="Y47" s="3"/>
      <c r="Z47" s="3"/>
      <c r="AA47" s="9"/>
    </row>
    <row x14ac:dyDescent="0.25" r="48" customHeight="1" ht="112.5">
      <c r="A48" s="55" t="s">
        <v>259</v>
      </c>
      <c r="B48" s="56" t="s">
        <v>260</v>
      </c>
      <c r="C48" s="57">
        <f>Rounddown( (Yds.Pass.Pt*Yds.Passing) + (Yds.Rush.Pt*Yds.Rushing) + (Yds.Catch.Pt*Yds.Receiving) + (TD.Pass.Pts*TDs.Passing) +  (TD.RunCatch.Pts*TDs.RunCatch) + (Catch.Pts*Catches.Receiving) + (Intercept.Pts*INTs.Passing) + Bonus</f>
      </c>
      <c r="D48" s="3"/>
      <c r="E48" s="3"/>
      <c r="F48" s="3"/>
      <c r="G48" s="3"/>
      <c r="H48" s="3"/>
      <c r="I48" s="3"/>
      <c r="J48" s="3"/>
      <c r="K48" s="3"/>
      <c r="L48" s="3"/>
      <c r="M48" s="3"/>
      <c r="N48" s="3"/>
      <c r="O48" s="3"/>
      <c r="P48" s="3"/>
      <c r="Q48" s="3"/>
      <c r="R48" s="3"/>
      <c r="S48" s="3"/>
      <c r="T48" s="3"/>
      <c r="U48" s="3"/>
      <c r="V48" s="3"/>
      <c r="W48" s="9"/>
      <c r="X48" s="3"/>
      <c r="Y48" s="3"/>
      <c r="Z48" s="3"/>
      <c r="AA48" s="9"/>
    </row>
    <row x14ac:dyDescent="0.25" r="49" customHeight="1" ht="112.5">
      <c r="A49" s="55" t="s">
        <v>261</v>
      </c>
      <c r="B49" s="56" t="s">
        <v>262</v>
      </c>
      <c r="C49" s="57">
        <f>Rounddown( (Yds.Pass.Pt*Yds.Passing) + (Yds.Rush.Pt*Yds.Rushing) + (Yds.Catch.Pt*Yds.Receiving) + (TD.Pass.Pts*TDs.Passing) +  (TD.RunCatch.Pts*TDs.RunCatch) + (Catch.Pts*Catches.Receiving) + (Intercept.Pts*INTs.Passing) + Bonus</f>
      </c>
      <c r="D49" s="3"/>
      <c r="E49" s="3"/>
      <c r="F49" s="3"/>
      <c r="G49" s="3"/>
      <c r="H49" s="3"/>
      <c r="I49" s="3"/>
      <c r="J49" s="3"/>
      <c r="K49" s="3"/>
      <c r="L49" s="3"/>
      <c r="M49" s="3"/>
      <c r="N49" s="3"/>
      <c r="O49" s="3"/>
      <c r="P49" s="3"/>
      <c r="Q49" s="3"/>
      <c r="R49" s="3"/>
      <c r="S49" s="3"/>
      <c r="T49" s="3"/>
      <c r="U49" s="3"/>
      <c r="V49" s="3"/>
      <c r="W49" s="9"/>
      <c r="X49" s="3"/>
      <c r="Y49" s="3"/>
      <c r="Z49" s="3"/>
      <c r="AA49" s="9"/>
    </row>
    <row x14ac:dyDescent="0.25" r="50" customHeight="1" ht="112.5">
      <c r="A50" s="55" t="s">
        <v>263</v>
      </c>
      <c r="B50" s="56" t="s">
        <v>264</v>
      </c>
      <c r="C50" s="57">
        <f>Rounddown( (Yds.Pass.Pt*Yds.Passing) + (Yds.Rush.Pt*Yds.Rushing) + (Yds.Catch.Pt*Yds.Receiving) + (TD.Pass.Pts*TDs.Passing) +  (TD.RunCatch.Pts*TDs.RunCatch) + (Catch.Pts*Catches.Receiving) + (Intercept.Pts*INTs.Passing) + Bonus</f>
      </c>
      <c r="D50" s="3"/>
      <c r="E50" s="3"/>
      <c r="F50" s="3"/>
      <c r="G50" s="3"/>
      <c r="H50" s="3"/>
      <c r="I50" s="3"/>
      <c r="J50" s="3"/>
      <c r="K50" s="3"/>
      <c r="L50" s="3"/>
      <c r="M50" s="3"/>
      <c r="N50" s="3"/>
      <c r="O50" s="3"/>
      <c r="P50" s="3"/>
      <c r="Q50" s="3"/>
      <c r="R50" s="3"/>
      <c r="S50" s="3"/>
      <c r="T50" s="3"/>
      <c r="U50" s="3"/>
      <c r="V50" s="3"/>
      <c r="W50" s="9"/>
      <c r="X50" s="3"/>
      <c r="Y50" s="3"/>
      <c r="Z50" s="3"/>
      <c r="AA50" s="9"/>
    </row>
    <row x14ac:dyDescent="0.25" r="51" customHeight="1" ht="112.5">
      <c r="A51" s="55" t="s">
        <v>265</v>
      </c>
      <c r="B51" s="56" t="s">
        <v>266</v>
      </c>
      <c r="C51" s="57">
        <f>Rounddown( (Yds.Pass.Pt*Yds.Passing) + (Yds.Rush.Pt*Yds.Rushing) + (Yds.Catch.Pt*Yds.Receiving) + (TD.Pass.Pts*TDs.Passing) +  (TD.RunCatch.Pts*TDs.RunCatch) + (Catch.Pts*Catches.Receiving) + (Intercept.Pts*INTs.Passing) + Bonus</f>
      </c>
      <c r="D51" s="3"/>
      <c r="E51" s="3"/>
      <c r="F51" s="3"/>
      <c r="G51" s="3"/>
      <c r="H51" s="3"/>
      <c r="I51" s="3"/>
      <c r="J51" s="3"/>
      <c r="K51" s="3"/>
      <c r="L51" s="3"/>
      <c r="M51" s="3"/>
      <c r="N51" s="3"/>
      <c r="O51" s="3"/>
      <c r="P51" s="3"/>
      <c r="Q51" s="3"/>
      <c r="R51" s="3"/>
      <c r="S51" s="3"/>
      <c r="T51" s="3"/>
      <c r="U51" s="3"/>
      <c r="V51" s="3"/>
      <c r="W51" s="9"/>
      <c r="X51" s="3"/>
      <c r="Y51" s="3"/>
      <c r="Z51" s="3"/>
      <c r="AA51" s="9"/>
    </row>
    <row x14ac:dyDescent="0.25" r="52" customHeight="1" ht="112.5">
      <c r="A52" s="55" t="s">
        <v>267</v>
      </c>
      <c r="B52" s="56" t="s">
        <v>268</v>
      </c>
      <c r="C52" s="57">
        <f>(FG.&lt;39.Pts*FG.1-39) + (FG.40-49.Pts*FG.40&lt;x&lt;50) + (FG.&gt;50.Pts*FG.50+)</f>
      </c>
      <c r="D52" s="3"/>
      <c r="E52" s="3"/>
      <c r="F52" s="3"/>
      <c r="G52" s="3"/>
      <c r="H52" s="3"/>
      <c r="I52" s="3"/>
      <c r="J52" s="3"/>
      <c r="K52" s="3"/>
      <c r="L52" s="3"/>
      <c r="M52" s="3"/>
      <c r="N52" s="3"/>
      <c r="O52" s="3"/>
      <c r="P52" s="3"/>
      <c r="Q52" s="3"/>
      <c r="R52" s="3"/>
      <c r="S52" s="3"/>
      <c r="T52" s="3"/>
      <c r="U52" s="3"/>
      <c r="V52" s="3"/>
      <c r="W52" s="9"/>
      <c r="X52" s="3"/>
      <c r="Y52" s="3"/>
      <c r="Z52" s="3"/>
      <c r="AA52" s="9"/>
    </row>
    <row x14ac:dyDescent="0.25" r="53" customHeight="1" ht="112.5">
      <c r="A53" s="55" t="s">
        <v>269</v>
      </c>
      <c r="B53" s="56" t="s">
        <v>270</v>
      </c>
      <c r="C53" s="20" t="s">
        <v>271</v>
      </c>
      <c r="D53" s="3"/>
      <c r="E53" s="3"/>
      <c r="F53" s="3"/>
      <c r="G53" s="3"/>
      <c r="H53" s="3"/>
      <c r="I53" s="3"/>
      <c r="J53" s="3"/>
      <c r="K53" s="3"/>
      <c r="L53" s="3"/>
      <c r="M53" s="3"/>
      <c r="N53" s="3"/>
      <c r="O53" s="3"/>
      <c r="P53" s="3"/>
      <c r="Q53" s="3"/>
      <c r="R53" s="3"/>
      <c r="S53" s="3"/>
      <c r="T53" s="3"/>
      <c r="U53" s="3"/>
      <c r="V53" s="3"/>
      <c r="W53" s="9"/>
      <c r="X53" s="3"/>
      <c r="Y53" s="3"/>
      <c r="Z53" s="3"/>
      <c r="AA53" s="9"/>
    </row>
    <row x14ac:dyDescent="0.25" r="54" customHeight="1" ht="17.25">
      <c r="A54" s="24"/>
      <c r="B54" s="24"/>
      <c r="C54" s="24"/>
      <c r="D54" s="3"/>
      <c r="E54" s="3"/>
      <c r="F54" s="3"/>
      <c r="G54" s="3"/>
      <c r="H54" s="3"/>
      <c r="I54" s="3"/>
      <c r="J54" s="3"/>
      <c r="K54" s="3"/>
      <c r="L54" s="3"/>
      <c r="M54" s="3"/>
      <c r="N54" s="3"/>
      <c r="O54" s="3"/>
      <c r="P54" s="3"/>
      <c r="Q54" s="3"/>
      <c r="R54" s="3"/>
      <c r="S54" s="3"/>
      <c r="T54" s="3"/>
      <c r="U54" s="3"/>
      <c r="V54" s="3"/>
      <c r="W54" s="9"/>
      <c r="X54" s="3"/>
      <c r="Y54" s="3"/>
      <c r="Z54" s="3"/>
      <c r="AA54" s="9"/>
    </row>
    <row x14ac:dyDescent="0.25" r="55" customHeight="1" ht="17.25">
      <c r="A55" s="24"/>
      <c r="B55" s="24"/>
      <c r="C55" s="24"/>
      <c r="D55" s="3"/>
      <c r="E55" s="3"/>
      <c r="F55" s="3"/>
      <c r="G55" s="3"/>
      <c r="H55" s="3"/>
      <c r="I55" s="3"/>
      <c r="J55" s="3"/>
      <c r="K55" s="3"/>
      <c r="L55" s="3"/>
      <c r="M55" s="3"/>
      <c r="N55" s="3"/>
      <c r="O55" s="3"/>
      <c r="P55" s="3"/>
      <c r="Q55" s="3"/>
      <c r="R55" s="3"/>
      <c r="S55" s="3"/>
      <c r="T55" s="3"/>
      <c r="U55" s="3"/>
      <c r="V55" s="3"/>
      <c r="W55" s="9"/>
      <c r="X55" s="3"/>
      <c r="Y55" s="3"/>
      <c r="Z55" s="3"/>
      <c r="AA55" s="9"/>
    </row>
    <row x14ac:dyDescent="0.25" r="56" customHeight="1" ht="17.25">
      <c r="A56" s="58" t="s">
        <v>272</v>
      </c>
      <c r="B56" s="59"/>
      <c r="C56" s="59"/>
      <c r="D56" s="3"/>
      <c r="E56" s="3"/>
      <c r="F56" s="3"/>
      <c r="G56" s="3"/>
      <c r="H56" s="3"/>
      <c r="I56" s="3"/>
      <c r="J56" s="3"/>
      <c r="K56" s="3"/>
      <c r="L56" s="3"/>
      <c r="M56" s="3"/>
      <c r="N56" s="3"/>
      <c r="O56" s="3"/>
      <c r="P56" s="3"/>
      <c r="Q56" s="3"/>
      <c r="R56" s="3"/>
      <c r="S56" s="3"/>
      <c r="T56" s="3"/>
      <c r="U56" s="3"/>
      <c r="V56" s="3"/>
      <c r="W56" s="9"/>
      <c r="X56" s="3"/>
      <c r="Y56" s="3"/>
      <c r="Z56" s="3"/>
      <c r="AA56" s="9"/>
    </row>
    <row x14ac:dyDescent="0.25" r="57" customHeight="1" ht="17.25">
      <c r="A57" s="60" t="s">
        <v>32</v>
      </c>
      <c r="B57" s="60" t="s">
        <v>33</v>
      </c>
      <c r="C57" s="60" t="s">
        <v>273</v>
      </c>
      <c r="D57" s="3"/>
      <c r="E57" s="3"/>
      <c r="F57" s="3"/>
      <c r="G57" s="3"/>
      <c r="H57" s="3"/>
      <c r="I57" s="3"/>
      <c r="J57" s="3"/>
      <c r="K57" s="3"/>
      <c r="L57" s="3"/>
      <c r="M57" s="3"/>
      <c r="N57" s="3"/>
      <c r="O57" s="3"/>
      <c r="P57" s="3"/>
      <c r="Q57" s="3"/>
      <c r="R57" s="3"/>
      <c r="S57" s="3"/>
      <c r="T57" s="3"/>
      <c r="U57" s="3"/>
      <c r="V57" s="3"/>
      <c r="W57" s="9"/>
      <c r="X57" s="3"/>
      <c r="Y57" s="3"/>
      <c r="Z57" s="3"/>
      <c r="AA57" s="9"/>
    </row>
    <row x14ac:dyDescent="0.25" r="58" customHeight="1" ht="17.25">
      <c r="A58" s="61" t="s">
        <v>274</v>
      </c>
      <c r="B58" s="62" t="s">
        <v>275</v>
      </c>
      <c r="C58" s="63">
        <f>Large(Points.Custom.QB ,Drafteds.QB)</f>
      </c>
      <c r="D58" s="3"/>
      <c r="E58" s="3"/>
      <c r="F58" s="3"/>
      <c r="G58" s="3"/>
      <c r="H58" s="3"/>
      <c r="I58" s="3"/>
      <c r="J58" s="3"/>
      <c r="K58" s="3"/>
      <c r="L58" s="3"/>
      <c r="M58" s="3"/>
      <c r="N58" s="3"/>
      <c r="O58" s="3"/>
      <c r="P58" s="3"/>
      <c r="Q58" s="3"/>
      <c r="R58" s="3"/>
      <c r="S58" s="3"/>
      <c r="T58" s="3"/>
      <c r="U58" s="3"/>
      <c r="V58" s="3"/>
      <c r="W58" s="9"/>
      <c r="X58" s="3"/>
      <c r="Y58" s="3"/>
      <c r="Z58" s="3"/>
      <c r="AA58" s="9"/>
    </row>
    <row x14ac:dyDescent="0.25" r="59" customHeight="1" ht="17.25">
      <c r="A59" s="61" t="s">
        <v>276</v>
      </c>
      <c r="B59" s="62" t="s">
        <v>277</v>
      </c>
      <c r="C59" s="63">
        <f>Points.Custom.QB - V-Custom.QB</f>
      </c>
      <c r="D59" s="3"/>
      <c r="E59" s="3"/>
      <c r="F59" s="3"/>
      <c r="G59" s="3"/>
      <c r="H59" s="3"/>
      <c r="I59" s="3"/>
      <c r="J59" s="3"/>
      <c r="K59" s="3"/>
      <c r="L59" s="3"/>
      <c r="M59" s="3"/>
      <c r="N59" s="3"/>
      <c r="O59" s="3"/>
      <c r="P59" s="3"/>
      <c r="Q59" s="3"/>
      <c r="R59" s="3"/>
      <c r="S59" s="3"/>
      <c r="T59" s="3"/>
      <c r="U59" s="3"/>
      <c r="V59" s="3"/>
      <c r="W59" s="9"/>
      <c r="X59" s="3"/>
      <c r="Y59" s="3"/>
      <c r="Z59" s="3"/>
      <c r="AA59" s="9"/>
    </row>
    <row x14ac:dyDescent="0.25" r="60" customHeight="1" ht="17.25">
      <c r="A60" s="61" t="s">
        <v>278</v>
      </c>
      <c r="B60" s="62" t="s">
        <v>279</v>
      </c>
      <c r="C60" s="63">
        <f>Large(Points.Custom.RB ,Drafteds.RB)</f>
      </c>
      <c r="D60" s="3"/>
      <c r="E60" s="3"/>
      <c r="F60" s="3"/>
      <c r="G60" s="3"/>
      <c r="H60" s="3"/>
      <c r="I60" s="3"/>
      <c r="J60" s="3"/>
      <c r="K60" s="3"/>
      <c r="L60" s="3"/>
      <c r="M60" s="3"/>
      <c r="N60" s="3"/>
      <c r="O60" s="3"/>
      <c r="P60" s="3"/>
      <c r="Q60" s="3"/>
      <c r="R60" s="3"/>
      <c r="S60" s="3"/>
      <c r="T60" s="3"/>
      <c r="U60" s="3"/>
      <c r="V60" s="3"/>
      <c r="W60" s="9"/>
      <c r="X60" s="3"/>
      <c r="Y60" s="3"/>
      <c r="Z60" s="3"/>
      <c r="AA60" s="9"/>
    </row>
    <row x14ac:dyDescent="0.25" r="61" customHeight="1" ht="17.25">
      <c r="A61" s="61" t="s">
        <v>280</v>
      </c>
      <c r="B61" s="62" t="s">
        <v>281</v>
      </c>
      <c r="C61" s="63">
        <f>Points.Custom.RB - V-Custom.RB</f>
      </c>
      <c r="D61" s="3"/>
      <c r="E61" s="3"/>
      <c r="F61" s="3"/>
      <c r="G61" s="3"/>
      <c r="H61" s="3"/>
      <c r="I61" s="3"/>
      <c r="J61" s="3"/>
      <c r="K61" s="3"/>
      <c r="L61" s="3"/>
      <c r="M61" s="3"/>
      <c r="N61" s="3"/>
      <c r="O61" s="3"/>
      <c r="P61" s="3"/>
      <c r="Q61" s="3"/>
      <c r="R61" s="3"/>
      <c r="S61" s="3"/>
      <c r="T61" s="3"/>
      <c r="U61" s="3"/>
      <c r="V61" s="3"/>
      <c r="W61" s="9"/>
      <c r="X61" s="3"/>
      <c r="Y61" s="3"/>
      <c r="Z61" s="3"/>
      <c r="AA61" s="9"/>
    </row>
    <row x14ac:dyDescent="0.25" r="62" customHeight="1" ht="17.25">
      <c r="A62" s="61" t="s">
        <v>282</v>
      </c>
      <c r="B62" s="62" t="s">
        <v>283</v>
      </c>
      <c r="C62" s="63">
        <f>Large(Points.Custom.WR ,Drafteds.WR)</f>
      </c>
      <c r="D62" s="3"/>
      <c r="E62" s="3"/>
      <c r="F62" s="3"/>
      <c r="G62" s="3"/>
      <c r="H62" s="3"/>
      <c r="I62" s="3"/>
      <c r="J62" s="3"/>
      <c r="K62" s="3"/>
      <c r="L62" s="3"/>
      <c r="M62" s="3"/>
      <c r="N62" s="3"/>
      <c r="O62" s="3"/>
      <c r="P62" s="3"/>
      <c r="Q62" s="3"/>
      <c r="R62" s="3"/>
      <c r="S62" s="3"/>
      <c r="T62" s="3"/>
      <c r="U62" s="3"/>
      <c r="V62" s="3"/>
      <c r="W62" s="9"/>
      <c r="X62" s="3"/>
      <c r="Y62" s="3"/>
      <c r="Z62" s="3"/>
      <c r="AA62" s="9"/>
    </row>
    <row x14ac:dyDescent="0.25" r="63" customHeight="1" ht="17.25">
      <c r="A63" s="61" t="s">
        <v>284</v>
      </c>
      <c r="B63" s="62" t="s">
        <v>285</v>
      </c>
      <c r="C63" s="63">
        <f>Points.Custom.WR - V-Custom.WR</f>
      </c>
      <c r="D63" s="3"/>
      <c r="E63" s="3"/>
      <c r="F63" s="3"/>
      <c r="G63" s="3"/>
      <c r="H63" s="3"/>
      <c r="I63" s="3"/>
      <c r="J63" s="3"/>
      <c r="K63" s="3"/>
      <c r="L63" s="3"/>
      <c r="M63" s="3"/>
      <c r="N63" s="3"/>
      <c r="O63" s="3"/>
      <c r="P63" s="3"/>
      <c r="Q63" s="3"/>
      <c r="R63" s="3"/>
      <c r="S63" s="3"/>
      <c r="T63" s="3"/>
      <c r="U63" s="3"/>
      <c r="V63" s="3"/>
      <c r="W63" s="9"/>
      <c r="X63" s="3"/>
      <c r="Y63" s="3"/>
      <c r="Z63" s="3"/>
      <c r="AA63" s="9"/>
    </row>
    <row x14ac:dyDescent="0.25" r="64" customHeight="1" ht="17.25">
      <c r="A64" s="61" t="s">
        <v>286</v>
      </c>
      <c r="B64" s="62" t="s">
        <v>287</v>
      </c>
      <c r="C64" s="63">
        <f>Large(Points.Custom.TE ,Drafteds.TE)</f>
      </c>
      <c r="D64" s="3"/>
      <c r="E64" s="3"/>
      <c r="F64" s="3"/>
      <c r="G64" s="3"/>
      <c r="H64" s="3"/>
      <c r="I64" s="3"/>
      <c r="J64" s="3"/>
      <c r="K64" s="3"/>
      <c r="L64" s="3"/>
      <c r="M64" s="3"/>
      <c r="N64" s="3"/>
      <c r="O64" s="3"/>
      <c r="P64" s="3"/>
      <c r="Q64" s="3"/>
      <c r="R64" s="3"/>
      <c r="S64" s="3"/>
      <c r="T64" s="3"/>
      <c r="U64" s="3"/>
      <c r="V64" s="3"/>
      <c r="W64" s="9"/>
      <c r="X64" s="3"/>
      <c r="Y64" s="3"/>
      <c r="Z64" s="3"/>
      <c r="AA64" s="9"/>
    </row>
    <row x14ac:dyDescent="0.25" r="65" customHeight="1" ht="17.25">
      <c r="A65" s="61" t="s">
        <v>288</v>
      </c>
      <c r="B65" s="62" t="s">
        <v>289</v>
      </c>
      <c r="C65" s="63">
        <f>Points.Custom.TE - V-Custom.TE</f>
      </c>
      <c r="D65" s="3"/>
      <c r="E65" s="3"/>
      <c r="F65" s="3"/>
      <c r="G65" s="3"/>
      <c r="H65" s="3"/>
      <c r="I65" s="3"/>
      <c r="J65" s="3"/>
      <c r="K65" s="3"/>
      <c r="L65" s="3"/>
      <c r="M65" s="3"/>
      <c r="N65" s="3"/>
      <c r="O65" s="3"/>
      <c r="P65" s="3"/>
      <c r="Q65" s="3"/>
      <c r="R65" s="3"/>
      <c r="S65" s="3"/>
      <c r="T65" s="3"/>
      <c r="U65" s="3"/>
      <c r="V65" s="3"/>
      <c r="W65" s="9"/>
      <c r="X65" s="3"/>
      <c r="Y65" s="3"/>
      <c r="Z65" s="3"/>
      <c r="AA65" s="9"/>
    </row>
    <row x14ac:dyDescent="0.25" r="66" customHeight="1" ht="17.25">
      <c r="A66" s="61" t="s">
        <v>290</v>
      </c>
      <c r="B66" s="62" t="s">
        <v>291</v>
      </c>
      <c r="C66" s="63">
        <f>Large(Points.Custom.K ,Drafteds.K)</f>
      </c>
      <c r="D66" s="3"/>
      <c r="E66" s="3"/>
      <c r="F66" s="3"/>
      <c r="G66" s="3"/>
      <c r="H66" s="3"/>
      <c r="I66" s="3"/>
      <c r="J66" s="3"/>
      <c r="K66" s="3"/>
      <c r="L66" s="3"/>
      <c r="M66" s="3"/>
      <c r="N66" s="3"/>
      <c r="O66" s="3"/>
      <c r="P66" s="3"/>
      <c r="Q66" s="3"/>
      <c r="R66" s="3"/>
      <c r="S66" s="3"/>
      <c r="T66" s="3"/>
      <c r="U66" s="3"/>
      <c r="V66" s="3"/>
      <c r="W66" s="9"/>
      <c r="X66" s="3"/>
      <c r="Y66" s="3"/>
      <c r="Z66" s="3"/>
      <c r="AA66" s="9"/>
    </row>
    <row x14ac:dyDescent="0.25" r="67" customHeight="1" ht="17.25">
      <c r="A67" s="61" t="s">
        <v>292</v>
      </c>
      <c r="B67" s="62" t="s">
        <v>293</v>
      </c>
      <c r="C67" s="63">
        <f>Points.Custom.K - V-Custom.K</f>
      </c>
      <c r="D67" s="3"/>
      <c r="E67" s="3"/>
      <c r="F67" s="3"/>
      <c r="G67" s="3"/>
      <c r="H67" s="3"/>
      <c r="I67" s="3"/>
      <c r="J67" s="3"/>
      <c r="K67" s="3"/>
      <c r="L67" s="3"/>
      <c r="M67" s="3"/>
      <c r="N67" s="3"/>
      <c r="O67" s="3"/>
      <c r="P67" s="3"/>
      <c r="Q67" s="3"/>
      <c r="R67" s="3"/>
      <c r="S67" s="3"/>
      <c r="T67" s="3"/>
      <c r="U67" s="3"/>
      <c r="V67" s="3"/>
      <c r="W67" s="9"/>
      <c r="X67" s="3"/>
      <c r="Y67" s="3"/>
      <c r="Z67" s="3"/>
      <c r="AA67" s="9"/>
    </row>
    <row x14ac:dyDescent="0.25" r="68" customHeight="1" ht="17.25">
      <c r="A68" s="61" t="s">
        <v>294</v>
      </c>
      <c r="B68" s="62" t="s">
        <v>295</v>
      </c>
      <c r="C68" s="63">
        <f>Large(Points.Custom.Def ,Drafteds.Def)</f>
      </c>
      <c r="D68" s="3"/>
      <c r="E68" s="3"/>
      <c r="F68" s="3"/>
      <c r="G68" s="3"/>
      <c r="H68" s="3"/>
      <c r="I68" s="3"/>
      <c r="J68" s="3"/>
      <c r="K68" s="3"/>
      <c r="L68" s="3"/>
      <c r="M68" s="3"/>
      <c r="N68" s="3"/>
      <c r="O68" s="3"/>
      <c r="P68" s="3"/>
      <c r="Q68" s="3"/>
      <c r="R68" s="3"/>
      <c r="S68" s="3"/>
      <c r="T68" s="3"/>
      <c r="U68" s="3"/>
      <c r="V68" s="3"/>
      <c r="W68" s="9"/>
      <c r="X68" s="3"/>
      <c r="Y68" s="3"/>
      <c r="Z68" s="3"/>
      <c r="AA68" s="9"/>
    </row>
    <row x14ac:dyDescent="0.25" r="69" customHeight="1" ht="17.25">
      <c r="A69" s="61" t="s">
        <v>296</v>
      </c>
      <c r="B69" s="62" t="s">
        <v>297</v>
      </c>
      <c r="C69" s="63">
        <f>Points.Custom.Def - V-Custom.Def</f>
      </c>
      <c r="D69" s="3"/>
      <c r="E69" s="3"/>
      <c r="F69" s="3"/>
      <c r="G69" s="3"/>
      <c r="H69" s="3"/>
      <c r="I69" s="3"/>
      <c r="J69" s="3"/>
      <c r="K69" s="3"/>
      <c r="L69" s="3"/>
      <c r="M69" s="3"/>
      <c r="N69" s="3"/>
      <c r="O69" s="3"/>
      <c r="P69" s="3"/>
      <c r="Q69" s="3"/>
      <c r="R69" s="3"/>
      <c r="S69" s="3"/>
      <c r="T69" s="3"/>
      <c r="U69" s="3"/>
      <c r="V69" s="3"/>
      <c r="W69" s="9"/>
      <c r="X69" s="3"/>
      <c r="Y69" s="3"/>
      <c r="Z69" s="3"/>
      <c r="AA69"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22" width="139.14785714285713" customWidth="1" bestFit="1"/>
  </cols>
  <sheetData>
    <row x14ac:dyDescent="0.25" r="1" customHeight="1" ht="115.5" customFormat="1" s="19">
      <c r="A1" s="20" t="s">
        <v>22</v>
      </c>
    </row>
    <row x14ac:dyDescent="0.25" r="2" customHeight="1" ht="17.25" customFormat="1" s="19">
      <c r="A2" s="21" t="s">
        <v>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V313"/>
  <sheetViews>
    <sheetView workbookViewId="0"/>
  </sheetViews>
  <sheetFormatPr defaultRowHeight="15" x14ac:dyDescent="0.25"/>
  <cols>
    <col min="1" max="1" style="16" width="12.43357142857143" customWidth="1" bestFit="1" hidden="1"/>
    <col min="2" max="2" style="16" width="12.43357142857143" customWidth="1" bestFit="1" hidden="1"/>
    <col min="3" max="3" style="16" width="12.43357142857143" customWidth="1" bestFit="1" hidden="1"/>
    <col min="4" max="4" style="16" width="12.43357142857143" customWidth="1" bestFit="1" hidden="1"/>
    <col min="5" max="5" style="16" width="12.43357142857143" customWidth="1" bestFit="1" hidden="1"/>
    <col min="6" max="6" style="16" width="12.43357142857143" customWidth="1" bestFit="1" hidden="1"/>
    <col min="7" max="7" style="16" width="12.43357142857143" customWidth="1" bestFit="1" hidden="1"/>
    <col min="8" max="8" style="16" width="12.43357142857143" customWidth="1" bestFit="1" hidden="1"/>
    <col min="9" max="9" style="16" width="12.43357142857143" customWidth="1" bestFit="1" hidden="1"/>
    <col min="10" max="10" style="16" width="12.43357142857143" customWidth="1" bestFit="1" hidden="1"/>
    <col min="11" max="11" style="16" width="12.43357142857143" customWidth="1" bestFit="1" hidden="1"/>
    <col min="12" max="12" style="16" width="12.43357142857143" customWidth="1" bestFit="1" hidden="1"/>
    <col min="13" max="13" style="16" width="12.43357142857143" customWidth="1" bestFit="1" hidden="1"/>
    <col min="14" max="14" style="16" width="12.43357142857143" customWidth="1" bestFit="1" hidden="1"/>
    <col min="15" max="15" style="16" width="12.43357142857143" customWidth="1" bestFit="1" hidden="1"/>
    <col min="16" max="16" style="16" width="12.43357142857143" customWidth="1" bestFit="1" hidden="1"/>
    <col min="17" max="17" style="16" width="12.43357142857143" customWidth="1" bestFit="1" hidden="1"/>
    <col min="18" max="18" style="16" width="12.43357142857143" customWidth="1" bestFit="1" hidden="1"/>
    <col min="19" max="19" style="16" width="12.43357142857143" customWidth="1" bestFit="1" hidden="1"/>
    <col min="20" max="20" style="16" width="12.43357142857143" customWidth="1" bestFit="1" hidden="1"/>
    <col min="21" max="21" style="16" width="12.43357142857143" customWidth="1" bestFit="1" hidden="1"/>
    <col min="22" max="22" style="16" width="12.43357142857143" customWidth="1" bestFit="1" hidden="1"/>
    <col min="23" max="23" style="16" width="12.43357142857143" customWidth="1" bestFit="1" hidden="1"/>
    <col min="24" max="24" style="16" width="12.43357142857143" customWidth="1" bestFit="1" hidden="1"/>
    <col min="25" max="25" style="16" width="12.43357142857143" customWidth="1" bestFit="1" hidden="1"/>
    <col min="26" max="26" style="16" width="12.43357142857143" customWidth="1" bestFit="1" hidden="1"/>
    <col min="27" max="27" style="16" width="12.43357142857143" customWidth="1" bestFit="1" hidden="1"/>
    <col min="28" max="28" style="17" width="12.43357142857143" customWidth="1" bestFit="1"/>
    <col min="29" max="29" style="18" width="12.43357142857143" customWidth="1" bestFit="1"/>
    <col min="30" max="30" style="16" width="12.43357142857143" customWidth="1" bestFit="1"/>
    <col min="31" max="31" style="16" width="12.43357142857143" customWidth="1" bestFit="1"/>
    <col min="32" max="32" style="16" width="12.43357142857143" customWidth="1" bestFit="1"/>
    <col min="33" max="33" style="16" width="12.43357142857143" customWidth="1" bestFit="1"/>
    <col min="34" max="34" style="16" width="12.43357142857143" customWidth="1" bestFit="1"/>
    <col min="35" max="35" style="16" width="12.43357142857143" customWidth="1" bestFit="1"/>
    <col min="36" max="36" style="16" width="12.43357142857143" customWidth="1" bestFit="1"/>
    <col min="37" max="37" style="16" width="32.71928571428572" customWidth="1" bestFit="1"/>
    <col min="38" max="38" style="16" width="5.433571428571429" customWidth="1" bestFit="1"/>
    <col min="39" max="39" style="16" width="12.43357142857143" customWidth="1" bestFit="1"/>
    <col min="40" max="40" style="16" width="12.43357142857143" customWidth="1" bestFit="1"/>
    <col min="41" max="41" style="16" width="12.43357142857143" customWidth="1" bestFit="1"/>
    <col min="42" max="42" style="16" width="12.43357142857143" customWidth="1" bestFit="1"/>
    <col min="43" max="43" style="16" width="12.43357142857143" customWidth="1" bestFit="1"/>
    <col min="44" max="44" style="16" width="12.43357142857143" customWidth="1" bestFit="1"/>
    <col min="45" max="45" style="16" width="12.43357142857143" customWidth="1" bestFit="1"/>
    <col min="46" max="46" style="16" width="12.43357142857143" customWidth="1" bestFit="1"/>
    <col min="47" max="47" style="16" width="12.43357142857143" customWidth="1" bestFit="1"/>
    <col min="48" max="48" style="16" width="12.43357142857143" customWidth="1" bestFit="1"/>
  </cols>
  <sheetData>
    <row x14ac:dyDescent="0.25" r="1" customHeight="1" ht="17.25">
      <c r="A1" s="1" t="s">
        <v>0</v>
      </c>
      <c r="B1" s="1" t="s">
        <v>1</v>
      </c>
      <c r="C1" s="1" t="s">
        <v>2</v>
      </c>
      <c r="D1" s="1" t="s">
        <v>3</v>
      </c>
      <c r="E1" s="1" t="s">
        <v>4</v>
      </c>
      <c r="F1" s="1" t="s">
        <v>5</v>
      </c>
      <c r="G1" s="1" t="s">
        <v>6</v>
      </c>
      <c r="H1" s="1" t="s">
        <v>7</v>
      </c>
      <c r="I1" s="2" t="s">
        <v>8</v>
      </c>
      <c r="J1" s="1" t="s">
        <v>0</v>
      </c>
      <c r="K1" s="1" t="s">
        <v>1</v>
      </c>
      <c r="L1" s="1" t="s">
        <v>2</v>
      </c>
      <c r="M1" s="1" t="s">
        <v>3</v>
      </c>
      <c r="N1" s="1" t="s">
        <v>4</v>
      </c>
      <c r="O1" s="1" t="s">
        <v>5</v>
      </c>
      <c r="P1" s="1" t="s">
        <v>6</v>
      </c>
      <c r="Q1" s="1" t="s">
        <v>7</v>
      </c>
      <c r="R1" s="2" t="s">
        <v>8</v>
      </c>
      <c r="S1" s="1" t="s">
        <v>0</v>
      </c>
      <c r="T1" s="1" t="s">
        <v>1</v>
      </c>
      <c r="U1" s="1" t="s">
        <v>2</v>
      </c>
      <c r="V1" s="1" t="s">
        <v>3</v>
      </c>
      <c r="W1" s="1" t="s">
        <v>4</v>
      </c>
      <c r="X1" s="1" t="s">
        <v>5</v>
      </c>
      <c r="Y1" s="1" t="s">
        <v>6</v>
      </c>
      <c r="Z1" s="1" t="s">
        <v>7</v>
      </c>
      <c r="AA1" s="2" t="s">
        <v>8</v>
      </c>
      <c r="AB1" s="1" t="s">
        <v>0</v>
      </c>
      <c r="AC1" s="1" t="s">
        <v>1</v>
      </c>
      <c r="AD1" s="1" t="s">
        <v>2</v>
      </c>
      <c r="AE1" s="1" t="s">
        <v>3</v>
      </c>
      <c r="AF1" s="1" t="s">
        <v>4</v>
      </c>
      <c r="AG1" s="1" t="s">
        <v>5</v>
      </c>
      <c r="AH1" s="1" t="s">
        <v>6</v>
      </c>
      <c r="AI1" s="1" t="s">
        <v>7</v>
      </c>
      <c r="AJ1" s="2" t="s">
        <v>8</v>
      </c>
      <c r="AK1" s="3" t="s">
        <v>9</v>
      </c>
      <c r="AL1" s="3" t="s">
        <v>10</v>
      </c>
      <c r="AM1" s="3" t="s">
        <v>11</v>
      </c>
      <c r="AN1" s="3" t="s">
        <v>12</v>
      </c>
      <c r="AO1" s="3" t="s">
        <v>13</v>
      </c>
      <c r="AP1" s="3" t="s">
        <v>14</v>
      </c>
      <c r="AQ1" s="3" t="s">
        <v>15</v>
      </c>
      <c r="AR1" s="3" t="s">
        <v>16</v>
      </c>
      <c r="AS1" s="3" t="s">
        <v>17</v>
      </c>
      <c r="AT1" s="3" t="s">
        <v>18</v>
      </c>
      <c r="AU1" s="3" t="s">
        <v>19</v>
      </c>
      <c r="AV1" s="3" t="s">
        <v>20</v>
      </c>
    </row>
    <row x14ac:dyDescent="0.25" r="2" customHeight="1" ht="17.25">
      <c r="A2" s="4">
        <f>DEFs!#REF!</f>
      </c>
      <c r="B2" s="5" t="s">
        <v>21</v>
      </c>
      <c r="C2" s="6">
        <f>A2</f>
      </c>
      <c r="D2" s="6">
        <f>DEFs!#REF!</f>
      </c>
      <c r="E2" s="6">
        <f>DEFs!#REF!</f>
      </c>
      <c r="F2" s="6">
        <f>DEFs!#REF!</f>
      </c>
      <c r="G2" s="6">
        <f>DEFs!#REF!</f>
      </c>
      <c r="H2" s="6">
        <f>DEFs!#REF!</f>
      </c>
      <c r="I2" s="7">
        <f>DEFs!#REF!</f>
      </c>
      <c r="J2" s="4">
        <f>DEFs!#REF!</f>
      </c>
      <c r="K2" s="5" t="s">
        <v>21</v>
      </c>
      <c r="L2" s="6">
        <f>J2</f>
      </c>
      <c r="M2" s="6">
        <f>DEFs!#REF!</f>
      </c>
      <c r="N2" s="6">
        <f>DEFs!#REF!</f>
      </c>
      <c r="O2" s="6">
        <f>DEFs!#REF!</f>
      </c>
      <c r="P2" s="6">
        <f>DEFs!#REF!</f>
      </c>
      <c r="Q2" s="6">
        <f>DEFs!#REF!</f>
      </c>
      <c r="R2" s="8">
        <f>DEFs!#REF!</f>
      </c>
      <c r="S2" s="4">
        <f>DEFs!#REF!</f>
      </c>
      <c r="T2" s="5" t="s">
        <v>21</v>
      </c>
      <c r="U2" s="6">
        <f>S2</f>
      </c>
      <c r="V2" s="6">
        <f>DEFs!#REF!</f>
      </c>
      <c r="W2" s="9">
        <f>DEFs!#REF!</f>
      </c>
      <c r="X2" s="9">
        <f>DEFs!#REF!</f>
      </c>
      <c r="Y2" s="9">
        <f>DEFs!#REF!</f>
      </c>
      <c r="Z2" s="9">
        <f>DEFs!A2</f>
      </c>
      <c r="AA2" s="10">
        <f>DEFs!C2</f>
      </c>
      <c r="AB2" s="4">
        <f>DEFs!A2</f>
      </c>
      <c r="AC2" s="5" t="s">
        <v>21</v>
      </c>
      <c r="AD2" s="6">
        <f>AB2</f>
      </c>
      <c r="AE2" s="11">
        <f>DEFs!B2</f>
      </c>
      <c r="AF2" s="11">
        <f>DEFs!D2</f>
      </c>
      <c r="AG2" s="11">
        <f>DEFs!F2</f>
      </c>
      <c r="AH2" s="11">
        <f>DEFs!H2</f>
      </c>
      <c r="AI2" s="11">
        <f>DEFs!J2</f>
      </c>
      <c r="AJ2" s="10">
        <f>DEFs!L2</f>
      </c>
      <c r="AK2" s="6">
        <f>showf(AB2)</f>
      </c>
      <c r="AL2" s="6">
        <f>IF(RIGHT(AK2,1)=")",LEFT(RIGHT(AK2,2)),RIGHT(AK2,1))</f>
      </c>
      <c r="AM2" s="6">
        <f>showf(AF2)</f>
      </c>
      <c r="AN2" s="6">
        <f>showf(AG2)</f>
      </c>
      <c r="AO2" s="6">
        <f>showf(AH2)</f>
      </c>
      <c r="AP2" s="6">
        <f>showf(AI2)</f>
      </c>
      <c r="AQ2" s="6">
        <f>showf(AJ2)</f>
      </c>
      <c r="AR2" s="6">
        <f>IF($AL2=RIGHT(AM2,1),"","!!!")</f>
      </c>
      <c r="AS2" s="6">
        <f>IF($AL2=RIGHT(AN2,1),"","!!!")</f>
      </c>
      <c r="AT2" s="6">
        <f>IF($AL2=RIGHT(AO2,1),"","!!!")</f>
      </c>
      <c r="AU2" s="6">
        <f>IF($AL2=RIGHT(AP2,1),"","!!!")</f>
      </c>
      <c r="AV2" s="6">
        <f>IF($AL2=RIGHT(AQ2,1),"","!!!")</f>
      </c>
    </row>
    <row x14ac:dyDescent="0.25" r="3" customHeight="1" ht="17.25">
      <c r="A3" s="4">
        <f>DEFs!#REF!</f>
      </c>
      <c r="B3" s="5" t="s">
        <v>21</v>
      </c>
      <c r="C3" s="6">
        <f>A3</f>
      </c>
      <c r="D3" s="6">
        <f>DEFs!#REF!</f>
      </c>
      <c r="E3" s="6">
        <f>DEFs!#REF!</f>
      </c>
      <c r="F3" s="6">
        <f>DEFs!#REF!</f>
      </c>
      <c r="G3" s="6">
        <f>DEFs!#REF!</f>
      </c>
      <c r="H3" s="6">
        <f>DEFs!#REF!</f>
      </c>
      <c r="I3" s="7">
        <f>DEFs!#REF!</f>
      </c>
      <c r="J3" s="4">
        <f>DEFs!#REF!</f>
      </c>
      <c r="K3" s="5" t="s">
        <v>21</v>
      </c>
      <c r="L3" s="6">
        <f>J3</f>
      </c>
      <c r="M3" s="6">
        <f>DEFs!#REF!</f>
      </c>
      <c r="N3" s="6">
        <f>DEFs!#REF!</f>
      </c>
      <c r="O3" s="6">
        <f>DEFs!#REF!</f>
      </c>
      <c r="P3" s="6">
        <f>DEFs!#REF!</f>
      </c>
      <c r="Q3" s="6">
        <f>DEFs!#REF!</f>
      </c>
      <c r="R3" s="8">
        <f>DEFs!#REF!</f>
      </c>
      <c r="S3" s="4">
        <f>DEFs!#REF!</f>
      </c>
      <c r="T3" s="5" t="s">
        <v>21</v>
      </c>
      <c r="U3" s="6">
        <f>S3</f>
      </c>
      <c r="V3" s="6">
        <f>DEFs!#REF!</f>
      </c>
      <c r="W3" s="9">
        <f>DEFs!#REF!</f>
      </c>
      <c r="X3" s="9">
        <f>DEFs!#REF!</f>
      </c>
      <c r="Y3" s="9">
        <f>DEFs!#REF!</f>
      </c>
      <c r="Z3" s="9">
        <f>DEFs!A3</f>
      </c>
      <c r="AA3" s="10">
        <f>DEFs!C3</f>
      </c>
      <c r="AB3" s="4">
        <f>DEFs!A3</f>
      </c>
      <c r="AC3" s="5" t="s">
        <v>21</v>
      </c>
      <c r="AD3" s="6">
        <f>AB3</f>
      </c>
      <c r="AE3" s="11">
        <f>DEFs!B3</f>
      </c>
      <c r="AF3" s="11">
        <f>DEFs!D3</f>
      </c>
      <c r="AG3" s="11">
        <f>DEFs!F3</f>
      </c>
      <c r="AH3" s="11">
        <f>DEFs!H3</f>
      </c>
      <c r="AI3" s="11">
        <f>DEFs!J3</f>
      </c>
      <c r="AJ3" s="10">
        <f>DEFs!L3</f>
      </c>
      <c r="AK3" s="6">
        <f>showf(AB3)</f>
      </c>
      <c r="AL3" s="6">
        <f>IF(RIGHT(AK3,1)=")",LEFT(RIGHT(AK3,2)),RIGHT(AK3,1))</f>
      </c>
      <c r="AM3" s="6">
        <f>showf(AF3)</f>
      </c>
      <c r="AN3" s="6">
        <f>showf(AG3)</f>
      </c>
      <c r="AO3" s="6">
        <f>showf(AH3)</f>
      </c>
      <c r="AP3" s="6">
        <f>showf(AI3)</f>
      </c>
      <c r="AQ3" s="6">
        <f>showf(AJ3)</f>
      </c>
      <c r="AR3" s="6">
        <f>IF($AL3=RIGHT(AM3,1),"","!!!")</f>
      </c>
      <c r="AS3" s="6">
        <f>IF($AL3=RIGHT(AN3,1),"","!!!")</f>
      </c>
      <c r="AT3" s="6">
        <f>IF($AL3=RIGHT(AO3,1),"","!!!")</f>
      </c>
      <c r="AU3" s="6">
        <f>IF($AL3=RIGHT(AP3,1),"","!!!")</f>
      </c>
      <c r="AV3" s="6">
        <f>IF($AL3=RIGHT(AQ3,1),"","!!!")</f>
      </c>
    </row>
    <row x14ac:dyDescent="0.25" r="4" customHeight="1" ht="17.25">
      <c r="A4" s="4">
        <f>DEFs!#REF!</f>
      </c>
      <c r="B4" s="5" t="s">
        <v>21</v>
      </c>
      <c r="C4" s="6">
        <f>A4</f>
      </c>
      <c r="D4" s="6">
        <f>DEFs!#REF!</f>
      </c>
      <c r="E4" s="6">
        <f>DEFs!#REF!</f>
      </c>
      <c r="F4" s="6">
        <f>DEFs!#REF!</f>
      </c>
      <c r="G4" s="6">
        <f>DEFs!#REF!</f>
      </c>
      <c r="H4" s="6">
        <f>DEFs!#REF!</f>
      </c>
      <c r="I4" s="7">
        <f>DEFs!#REF!</f>
      </c>
      <c r="J4" s="4">
        <f>DEFs!#REF!</f>
      </c>
      <c r="K4" s="5" t="s">
        <v>21</v>
      </c>
      <c r="L4" s="6">
        <f>J4</f>
      </c>
      <c r="M4" s="6">
        <f>DEFs!#REF!</f>
      </c>
      <c r="N4" s="6">
        <f>DEFs!#REF!</f>
      </c>
      <c r="O4" s="6">
        <f>DEFs!#REF!</f>
      </c>
      <c r="P4" s="6">
        <f>DEFs!#REF!</f>
      </c>
      <c r="Q4" s="6">
        <f>DEFs!#REF!</f>
      </c>
      <c r="R4" s="8">
        <f>DEFs!#REF!</f>
      </c>
      <c r="S4" s="4">
        <f>DEFs!#REF!</f>
      </c>
      <c r="T4" s="5" t="s">
        <v>21</v>
      </c>
      <c r="U4" s="6">
        <f>S4</f>
      </c>
      <c r="V4" s="6">
        <f>DEFs!#REF!</f>
      </c>
      <c r="W4" s="9">
        <f>DEFs!#REF!</f>
      </c>
      <c r="X4" s="9">
        <f>DEFs!#REF!</f>
      </c>
      <c r="Y4" s="9">
        <f>DEFs!#REF!</f>
      </c>
      <c r="Z4" s="9">
        <f>DEFs!A4</f>
      </c>
      <c r="AA4" s="10">
        <f>DEFs!C4</f>
      </c>
      <c r="AB4" s="4">
        <f>DEFs!A4</f>
      </c>
      <c r="AC4" s="5" t="s">
        <v>21</v>
      </c>
      <c r="AD4" s="6">
        <f>AB4</f>
      </c>
      <c r="AE4" s="11">
        <f>DEFs!B4</f>
      </c>
      <c r="AF4" s="11">
        <f>DEFs!D4</f>
      </c>
      <c r="AG4" s="11">
        <f>DEFs!F4</f>
      </c>
      <c r="AH4" s="11">
        <f>DEFs!H4</f>
      </c>
      <c r="AI4" s="11">
        <f>DEFs!J4</f>
      </c>
      <c r="AJ4" s="10">
        <f>DEFs!L4</f>
      </c>
      <c r="AK4" s="6">
        <f>showf(AB4)</f>
      </c>
      <c r="AL4" s="6">
        <f>IF(RIGHT(AK4,1)=")",LEFT(RIGHT(AK4,2)),RIGHT(AK4,1))</f>
      </c>
      <c r="AM4" s="6">
        <f>showf(AF4)</f>
      </c>
      <c r="AN4" s="6">
        <f>showf(AG4)</f>
      </c>
      <c r="AO4" s="6">
        <f>showf(AH4)</f>
      </c>
      <c r="AP4" s="6">
        <f>showf(AI4)</f>
      </c>
      <c r="AQ4" s="6">
        <f>showf(AJ4)</f>
      </c>
      <c r="AR4" s="6">
        <f>IF($AL4=RIGHT(AM4,1),"","!!!")</f>
      </c>
      <c r="AS4" s="6">
        <f>IF($AL4=RIGHT(AN4,1),"","!!!")</f>
      </c>
      <c r="AT4" s="6">
        <f>IF($AL4=RIGHT(AO4,1),"","!!!")</f>
      </c>
      <c r="AU4" s="6">
        <f>IF($AL4=RIGHT(AP4,1),"","!!!")</f>
      </c>
      <c r="AV4" s="6">
        <f>IF($AL4=RIGHT(AQ4,1),"","!!!")</f>
      </c>
    </row>
    <row x14ac:dyDescent="0.25" r="5" customHeight="1" ht="17.25">
      <c r="A5" s="4">
        <f>DEFs!#REF!</f>
      </c>
      <c r="B5" s="5" t="s">
        <v>21</v>
      </c>
      <c r="C5" s="6">
        <f>A5</f>
      </c>
      <c r="D5" s="6">
        <f>DEFs!#REF!</f>
      </c>
      <c r="E5" s="6">
        <f>DEFs!#REF!</f>
      </c>
      <c r="F5" s="6">
        <f>DEFs!#REF!</f>
      </c>
      <c r="G5" s="6">
        <f>DEFs!#REF!</f>
      </c>
      <c r="H5" s="6">
        <f>DEFs!#REF!</f>
      </c>
      <c r="I5" s="7">
        <f>DEFs!#REF!</f>
      </c>
      <c r="J5" s="4">
        <f>DEFs!#REF!</f>
      </c>
      <c r="K5" s="5" t="s">
        <v>21</v>
      </c>
      <c r="L5" s="6">
        <f>J5</f>
      </c>
      <c r="M5" s="6">
        <f>DEFs!#REF!</f>
      </c>
      <c r="N5" s="6">
        <f>DEFs!#REF!</f>
      </c>
      <c r="O5" s="6">
        <f>DEFs!#REF!</f>
      </c>
      <c r="P5" s="6">
        <f>DEFs!#REF!</f>
      </c>
      <c r="Q5" s="6">
        <f>DEFs!#REF!</f>
      </c>
      <c r="R5" s="8">
        <f>DEFs!#REF!</f>
      </c>
      <c r="S5" s="4">
        <f>DEFs!#REF!</f>
      </c>
      <c r="T5" s="5" t="s">
        <v>21</v>
      </c>
      <c r="U5" s="6">
        <f>S5</f>
      </c>
      <c r="V5" s="6">
        <f>DEFs!#REF!</f>
      </c>
      <c r="W5" s="9">
        <f>DEFs!#REF!</f>
      </c>
      <c r="X5" s="9">
        <f>DEFs!#REF!</f>
      </c>
      <c r="Y5" s="9">
        <f>DEFs!#REF!</f>
      </c>
      <c r="Z5" s="9">
        <f>DEFs!A5</f>
      </c>
      <c r="AA5" s="10">
        <f>DEFs!C5</f>
      </c>
      <c r="AB5" s="4">
        <f>DEFs!A5</f>
      </c>
      <c r="AC5" s="5" t="s">
        <v>21</v>
      </c>
      <c r="AD5" s="6">
        <f>AB5</f>
      </c>
      <c r="AE5" s="11">
        <f>DEFs!B5</f>
      </c>
      <c r="AF5" s="11">
        <f>DEFs!D5</f>
      </c>
      <c r="AG5" s="11">
        <f>DEFs!F5</f>
      </c>
      <c r="AH5" s="11">
        <f>DEFs!H5</f>
      </c>
      <c r="AI5" s="11">
        <f>DEFs!J5</f>
      </c>
      <c r="AJ5" s="10">
        <f>DEFs!L5</f>
      </c>
      <c r="AK5" s="6">
        <f>showf(AB5)</f>
      </c>
      <c r="AL5" s="6">
        <f>IF(RIGHT(AK5,1)=")",LEFT(RIGHT(AK5,2)),RIGHT(AK5,1))</f>
      </c>
      <c r="AM5" s="6">
        <f>showf(AF5)</f>
      </c>
      <c r="AN5" s="6">
        <f>showf(AG5)</f>
      </c>
      <c r="AO5" s="6">
        <f>showf(AH5)</f>
      </c>
      <c r="AP5" s="6">
        <f>showf(AI5)</f>
      </c>
      <c r="AQ5" s="6">
        <f>showf(AJ5)</f>
      </c>
      <c r="AR5" s="6">
        <f>IF($AL5=RIGHT(AM5,1),"","!!!")</f>
      </c>
      <c r="AS5" s="6">
        <f>IF($AL5=RIGHT(AN5,1),"","!!!")</f>
      </c>
      <c r="AT5" s="6">
        <f>IF($AL5=RIGHT(AO5,1),"","!!!")</f>
      </c>
      <c r="AU5" s="6">
        <f>IF($AL5=RIGHT(AP5,1),"","!!!")</f>
      </c>
      <c r="AV5" s="6">
        <f>IF($AL5=RIGHT(AQ5,1),"","!!!")</f>
      </c>
    </row>
    <row x14ac:dyDescent="0.25" r="6" customHeight="1" ht="17.25">
      <c r="A6" s="4">
        <f>DEFs!#REF!</f>
      </c>
      <c r="B6" s="5" t="s">
        <v>21</v>
      </c>
      <c r="C6" s="6">
        <f>A6</f>
      </c>
      <c r="D6" s="6">
        <f>DEFs!#REF!</f>
      </c>
      <c r="E6" s="6">
        <f>DEFs!#REF!</f>
      </c>
      <c r="F6" s="6">
        <f>DEFs!#REF!</f>
      </c>
      <c r="G6" s="6">
        <f>DEFs!#REF!</f>
      </c>
      <c r="H6" s="6">
        <f>DEFs!#REF!</f>
      </c>
      <c r="I6" s="7">
        <f>DEFs!#REF!</f>
      </c>
      <c r="J6" s="4">
        <f>DEFs!#REF!</f>
      </c>
      <c r="K6" s="5" t="s">
        <v>21</v>
      </c>
      <c r="L6" s="6">
        <f>J6</f>
      </c>
      <c r="M6" s="6">
        <f>DEFs!#REF!</f>
      </c>
      <c r="N6" s="6">
        <f>DEFs!#REF!</f>
      </c>
      <c r="O6" s="6">
        <f>DEFs!#REF!</f>
      </c>
      <c r="P6" s="6">
        <f>DEFs!#REF!</f>
      </c>
      <c r="Q6" s="6">
        <f>DEFs!#REF!</f>
      </c>
      <c r="R6" s="8">
        <f>DEFs!#REF!</f>
      </c>
      <c r="S6" s="4">
        <f>DEFs!#REF!</f>
      </c>
      <c r="T6" s="5" t="s">
        <v>21</v>
      </c>
      <c r="U6" s="6">
        <f>S6</f>
      </c>
      <c r="V6" s="6">
        <f>DEFs!#REF!</f>
      </c>
      <c r="W6" s="9">
        <f>DEFs!#REF!</f>
      </c>
      <c r="X6" s="9">
        <f>DEFs!#REF!</f>
      </c>
      <c r="Y6" s="9">
        <f>DEFs!#REF!</f>
      </c>
      <c r="Z6" s="9">
        <f>DEFs!A6</f>
      </c>
      <c r="AA6" s="10">
        <f>DEFs!C6</f>
      </c>
      <c r="AB6" s="4">
        <f>DEFs!A6</f>
      </c>
      <c r="AC6" s="5" t="s">
        <v>21</v>
      </c>
      <c r="AD6" s="6">
        <f>AB6</f>
      </c>
      <c r="AE6" s="11">
        <f>DEFs!B6</f>
      </c>
      <c r="AF6" s="11">
        <f>DEFs!D6</f>
      </c>
      <c r="AG6" s="11">
        <f>DEFs!F6</f>
      </c>
      <c r="AH6" s="11">
        <f>DEFs!H6</f>
      </c>
      <c r="AI6" s="11">
        <f>DEFs!J6</f>
      </c>
      <c r="AJ6" s="10">
        <f>DEFs!L6</f>
      </c>
      <c r="AK6" s="6">
        <f>showf(AB6)</f>
      </c>
      <c r="AL6" s="6">
        <f>IF(RIGHT(AK6,1)=")",LEFT(RIGHT(AK6,2)),RIGHT(AK6,1))</f>
      </c>
      <c r="AM6" s="6">
        <f>showf(AF6)</f>
      </c>
      <c r="AN6" s="6">
        <f>showf(AG6)</f>
      </c>
      <c r="AO6" s="6">
        <f>showf(AH6)</f>
      </c>
      <c r="AP6" s="6">
        <f>showf(AI6)</f>
      </c>
      <c r="AQ6" s="6">
        <f>showf(AJ6)</f>
      </c>
      <c r="AR6" s="6">
        <f>IF($AL6=RIGHT(AM6,1),"","!!!")</f>
      </c>
      <c r="AS6" s="6">
        <f>IF($AL6=RIGHT(AN6,1),"","!!!")</f>
      </c>
      <c r="AT6" s="6">
        <f>IF($AL6=RIGHT(AO6,1),"","!!!")</f>
      </c>
      <c r="AU6" s="6">
        <f>IF($AL6=RIGHT(AP6,1),"","!!!")</f>
      </c>
      <c r="AV6" s="6">
        <f>IF($AL6=RIGHT(AQ6,1),"","!!!")</f>
      </c>
    </row>
    <row x14ac:dyDescent="0.25" r="7" customHeight="1" ht="17.25">
      <c r="A7" s="4">
        <f>DEFs!#REF!</f>
      </c>
      <c r="B7" s="5" t="s">
        <v>21</v>
      </c>
      <c r="C7" s="6">
        <f>A7</f>
      </c>
      <c r="D7" s="6">
        <f>DEFs!#REF!</f>
      </c>
      <c r="E7" s="6">
        <f>DEFs!#REF!</f>
      </c>
      <c r="F7" s="6">
        <f>DEFs!#REF!</f>
      </c>
      <c r="G7" s="6">
        <f>DEFs!#REF!</f>
      </c>
      <c r="H7" s="6">
        <f>DEFs!#REF!</f>
      </c>
      <c r="I7" s="7">
        <f>DEFs!#REF!</f>
      </c>
      <c r="J7" s="4">
        <f>DEFs!#REF!</f>
      </c>
      <c r="K7" s="5" t="s">
        <v>21</v>
      </c>
      <c r="L7" s="6">
        <f>J7</f>
      </c>
      <c r="M7" s="6">
        <f>DEFs!#REF!</f>
      </c>
      <c r="N7" s="6">
        <f>DEFs!#REF!</f>
      </c>
      <c r="O7" s="6">
        <f>DEFs!#REF!</f>
      </c>
      <c r="P7" s="6">
        <f>DEFs!#REF!</f>
      </c>
      <c r="Q7" s="6">
        <f>DEFs!#REF!</f>
      </c>
      <c r="R7" s="8">
        <f>DEFs!#REF!</f>
      </c>
      <c r="S7" s="4">
        <f>DEFs!#REF!</f>
      </c>
      <c r="T7" s="5" t="s">
        <v>21</v>
      </c>
      <c r="U7" s="6">
        <f>S7</f>
      </c>
      <c r="V7" s="6">
        <f>DEFs!#REF!</f>
      </c>
      <c r="W7" s="9">
        <f>DEFs!#REF!</f>
      </c>
      <c r="X7" s="9">
        <f>DEFs!#REF!</f>
      </c>
      <c r="Y7" s="9">
        <f>DEFs!#REF!</f>
      </c>
      <c r="Z7" s="9">
        <f>DEFs!A7</f>
      </c>
      <c r="AA7" s="10">
        <f>DEFs!C7</f>
      </c>
      <c r="AB7" s="4">
        <f>DEFs!A7</f>
      </c>
      <c r="AC7" s="5" t="s">
        <v>21</v>
      </c>
      <c r="AD7" s="6">
        <f>AB7</f>
      </c>
      <c r="AE7" s="11">
        <f>DEFs!B7</f>
      </c>
      <c r="AF7" s="11">
        <f>DEFs!D7</f>
      </c>
      <c r="AG7" s="11">
        <f>DEFs!F7</f>
      </c>
      <c r="AH7" s="11">
        <f>DEFs!H7</f>
      </c>
      <c r="AI7" s="11">
        <f>DEFs!J7</f>
      </c>
      <c r="AJ7" s="10">
        <f>DEFs!L7</f>
      </c>
      <c r="AK7" s="6">
        <f>showf(AB7)</f>
      </c>
      <c r="AL7" s="6">
        <f>IF(RIGHT(AK7,1)=")",LEFT(RIGHT(AK7,2)),RIGHT(AK7,1))</f>
      </c>
      <c r="AM7" s="6">
        <f>showf(AF7)</f>
      </c>
      <c r="AN7" s="6">
        <f>showf(AG7)</f>
      </c>
      <c r="AO7" s="6">
        <f>showf(AH7)</f>
      </c>
      <c r="AP7" s="6">
        <f>showf(AI7)</f>
      </c>
      <c r="AQ7" s="6">
        <f>showf(AJ7)</f>
      </c>
      <c r="AR7" s="6">
        <f>IF($AL7=RIGHT(AM7,1),"","!!!")</f>
      </c>
      <c r="AS7" s="6">
        <f>IF($AL7=RIGHT(AN7,1),"","!!!")</f>
      </c>
      <c r="AT7" s="6">
        <f>IF($AL7=RIGHT(AO7,1),"","!!!")</f>
      </c>
      <c r="AU7" s="6">
        <f>IF($AL7=RIGHT(AP7,1),"","!!!")</f>
      </c>
      <c r="AV7" s="6">
        <f>IF($AL7=RIGHT(AQ7,1),"","!!!")</f>
      </c>
    </row>
    <row x14ac:dyDescent="0.25" r="8" customHeight="1" ht="17.25">
      <c r="A8" s="4">
        <f>DEFs!#REF!</f>
      </c>
      <c r="B8" s="5" t="s">
        <v>21</v>
      </c>
      <c r="C8" s="6">
        <f>A8</f>
      </c>
      <c r="D8" s="6">
        <f>DEFs!#REF!</f>
      </c>
      <c r="E8" s="6">
        <f>DEFs!#REF!</f>
      </c>
      <c r="F8" s="6">
        <f>DEFs!#REF!</f>
      </c>
      <c r="G8" s="6">
        <f>DEFs!#REF!</f>
      </c>
      <c r="H8" s="6">
        <f>DEFs!#REF!</f>
      </c>
      <c r="I8" s="7">
        <f>DEFs!#REF!</f>
      </c>
      <c r="J8" s="4">
        <f>DEFs!#REF!</f>
      </c>
      <c r="K8" s="5" t="s">
        <v>21</v>
      </c>
      <c r="L8" s="6">
        <f>J8</f>
      </c>
      <c r="M8" s="6">
        <f>DEFs!#REF!</f>
      </c>
      <c r="N8" s="6">
        <f>DEFs!#REF!</f>
      </c>
      <c r="O8" s="6">
        <f>DEFs!#REF!</f>
      </c>
      <c r="P8" s="6">
        <f>DEFs!#REF!</f>
      </c>
      <c r="Q8" s="6">
        <f>DEFs!#REF!</f>
      </c>
      <c r="R8" s="8">
        <f>DEFs!#REF!</f>
      </c>
      <c r="S8" s="4">
        <f>DEFs!#REF!</f>
      </c>
      <c r="T8" s="5" t="s">
        <v>21</v>
      </c>
      <c r="U8" s="6">
        <f>S8</f>
      </c>
      <c r="V8" s="6">
        <f>DEFs!#REF!</f>
      </c>
      <c r="W8" s="9">
        <f>DEFs!#REF!</f>
      </c>
      <c r="X8" s="9">
        <f>DEFs!#REF!</f>
      </c>
      <c r="Y8" s="9">
        <f>DEFs!#REF!</f>
      </c>
      <c r="Z8" s="9">
        <f>DEFs!A8</f>
      </c>
      <c r="AA8" s="10">
        <f>DEFs!C8</f>
      </c>
      <c r="AB8" s="4">
        <f>DEFs!A8</f>
      </c>
      <c r="AC8" s="5" t="s">
        <v>21</v>
      </c>
      <c r="AD8" s="6">
        <f>AB8</f>
      </c>
      <c r="AE8" s="11">
        <f>DEFs!B8</f>
      </c>
      <c r="AF8" s="11">
        <f>DEFs!D8</f>
      </c>
      <c r="AG8" s="11">
        <f>DEFs!F8</f>
      </c>
      <c r="AH8" s="11">
        <f>DEFs!H8</f>
      </c>
      <c r="AI8" s="11">
        <f>DEFs!J8</f>
      </c>
      <c r="AJ8" s="10">
        <f>DEFs!L8</f>
      </c>
      <c r="AK8" s="6">
        <f>showf(AB8)</f>
      </c>
      <c r="AL8" s="6">
        <f>IF(RIGHT(AK8,1)=")",LEFT(RIGHT(AK8,2)),RIGHT(AK8,1))</f>
      </c>
      <c r="AM8" s="6">
        <f>showf(AF8)</f>
      </c>
      <c r="AN8" s="6">
        <f>showf(AG8)</f>
      </c>
      <c r="AO8" s="6">
        <f>showf(AH8)</f>
      </c>
      <c r="AP8" s="6">
        <f>showf(AI8)</f>
      </c>
      <c r="AQ8" s="6">
        <f>showf(AJ8)</f>
      </c>
      <c r="AR8" s="6">
        <f>IF($AL8=RIGHT(AM8,1),"","!!!")</f>
      </c>
      <c r="AS8" s="6">
        <f>IF($AL8=RIGHT(AN8,1),"","!!!")</f>
      </c>
      <c r="AT8" s="6">
        <f>IF($AL8=RIGHT(AO8,1),"","!!!")</f>
      </c>
      <c r="AU8" s="6">
        <f>IF($AL8=RIGHT(AP8,1),"","!!!")</f>
      </c>
      <c r="AV8" s="6">
        <f>IF($AL8=RIGHT(AQ8,1),"","!!!")</f>
      </c>
    </row>
    <row x14ac:dyDescent="0.25" r="9" customHeight="1" ht="17.25">
      <c r="A9" s="4">
        <f>DEFs!#REF!</f>
      </c>
      <c r="B9" s="5" t="s">
        <v>21</v>
      </c>
      <c r="C9" s="6">
        <f>A9</f>
      </c>
      <c r="D9" s="6">
        <f>DEFs!#REF!</f>
      </c>
      <c r="E9" s="6">
        <f>DEFs!#REF!</f>
      </c>
      <c r="F9" s="6">
        <f>DEFs!#REF!</f>
      </c>
      <c r="G9" s="6">
        <f>DEFs!#REF!</f>
      </c>
      <c r="H9" s="6">
        <f>DEFs!#REF!</f>
      </c>
      <c r="I9" s="7">
        <f>DEFs!#REF!</f>
      </c>
      <c r="J9" s="4">
        <f>DEFs!#REF!</f>
      </c>
      <c r="K9" s="5" t="s">
        <v>21</v>
      </c>
      <c r="L9" s="6">
        <f>J9</f>
      </c>
      <c r="M9" s="6">
        <f>DEFs!#REF!</f>
      </c>
      <c r="N9" s="6">
        <f>DEFs!#REF!</f>
      </c>
      <c r="O9" s="6">
        <f>DEFs!#REF!</f>
      </c>
      <c r="P9" s="6">
        <f>DEFs!#REF!</f>
      </c>
      <c r="Q9" s="6">
        <f>DEFs!#REF!</f>
      </c>
      <c r="R9" s="8">
        <f>DEFs!#REF!</f>
      </c>
      <c r="S9" s="4">
        <f>DEFs!#REF!</f>
      </c>
      <c r="T9" s="5" t="s">
        <v>21</v>
      </c>
      <c r="U9" s="6">
        <f>S9</f>
      </c>
      <c r="V9" s="6">
        <f>DEFs!#REF!</f>
      </c>
      <c r="W9" s="9">
        <f>DEFs!#REF!</f>
      </c>
      <c r="X9" s="9">
        <f>DEFs!#REF!</f>
      </c>
      <c r="Y9" s="9">
        <f>DEFs!#REF!</f>
      </c>
      <c r="Z9" s="9">
        <f>DEFs!A9</f>
      </c>
      <c r="AA9" s="10">
        <f>DEFs!C9</f>
      </c>
      <c r="AB9" s="4">
        <f>DEFs!A9</f>
      </c>
      <c r="AC9" s="5" t="s">
        <v>21</v>
      </c>
      <c r="AD9" s="6">
        <f>AB9</f>
      </c>
      <c r="AE9" s="11">
        <f>DEFs!B9</f>
      </c>
      <c r="AF9" s="11">
        <f>DEFs!D9</f>
      </c>
      <c r="AG9" s="11">
        <f>DEFs!F9</f>
      </c>
      <c r="AH9" s="11">
        <f>DEFs!H9</f>
      </c>
      <c r="AI9" s="11">
        <f>DEFs!J9</f>
      </c>
      <c r="AJ9" s="10">
        <f>DEFs!L9</f>
      </c>
      <c r="AK9" s="6">
        <f>showf(AB9)</f>
      </c>
      <c r="AL9" s="6">
        <f>IF(RIGHT(AK9,1)=")",LEFT(RIGHT(AK9,2)),RIGHT(AK9,1))</f>
      </c>
      <c r="AM9" s="6">
        <f>showf(AF9)</f>
      </c>
      <c r="AN9" s="6">
        <f>showf(AG9)</f>
      </c>
      <c r="AO9" s="6">
        <f>showf(AH9)</f>
      </c>
      <c r="AP9" s="6">
        <f>showf(AI9)</f>
      </c>
      <c r="AQ9" s="6">
        <f>showf(AJ9)</f>
      </c>
      <c r="AR9" s="6">
        <f>IF($AL9=RIGHT(AM9,1),"","!!!")</f>
      </c>
      <c r="AS9" s="6">
        <f>IF($AL9=RIGHT(AN9,1),"","!!!")</f>
      </c>
      <c r="AT9" s="6">
        <f>IF($AL9=RIGHT(AO9,1),"","!!!")</f>
      </c>
      <c r="AU9" s="6">
        <f>IF($AL9=RIGHT(AP9,1),"","!!!")</f>
      </c>
      <c r="AV9" s="6">
        <f>IF($AL9=RIGHT(AQ9,1),"","!!!")</f>
      </c>
    </row>
    <row x14ac:dyDescent="0.25" r="10" customHeight="1" ht="17.25">
      <c r="A10" s="4">
        <f>DEFs!#REF!</f>
      </c>
      <c r="B10" s="5" t="s">
        <v>21</v>
      </c>
      <c r="C10" s="6">
        <f>A10</f>
      </c>
      <c r="D10" s="6">
        <f>DEFs!#REF!</f>
      </c>
      <c r="E10" s="6">
        <f>DEFs!#REF!</f>
      </c>
      <c r="F10" s="6">
        <f>DEFs!#REF!</f>
      </c>
      <c r="G10" s="6">
        <f>DEFs!#REF!</f>
      </c>
      <c r="H10" s="6">
        <f>DEFs!#REF!</f>
      </c>
      <c r="I10" s="7">
        <f>DEFs!#REF!</f>
      </c>
      <c r="J10" s="4">
        <f>DEFs!#REF!</f>
      </c>
      <c r="K10" s="5" t="s">
        <v>21</v>
      </c>
      <c r="L10" s="6">
        <f>J10</f>
      </c>
      <c r="M10" s="6">
        <f>DEFs!#REF!</f>
      </c>
      <c r="N10" s="6">
        <f>DEFs!#REF!</f>
      </c>
      <c r="O10" s="6">
        <f>DEFs!#REF!</f>
      </c>
      <c r="P10" s="6">
        <f>DEFs!#REF!</f>
      </c>
      <c r="Q10" s="6">
        <f>DEFs!#REF!</f>
      </c>
      <c r="R10" s="8">
        <f>DEFs!#REF!</f>
      </c>
      <c r="S10" s="4">
        <f>DEFs!#REF!</f>
      </c>
      <c r="T10" s="5" t="s">
        <v>21</v>
      </c>
      <c r="U10" s="6">
        <f>S10</f>
      </c>
      <c r="V10" s="6">
        <f>DEFs!#REF!</f>
      </c>
      <c r="W10" s="9">
        <f>DEFs!#REF!</f>
      </c>
      <c r="X10" s="9">
        <f>DEFs!#REF!</f>
      </c>
      <c r="Y10" s="9">
        <f>DEFs!#REF!</f>
      </c>
      <c r="Z10" s="9">
        <f>DEFs!A10</f>
      </c>
      <c r="AA10" s="10">
        <f>DEFs!C10</f>
      </c>
      <c r="AB10" s="4">
        <f>DEFs!A10</f>
      </c>
      <c r="AC10" s="5" t="s">
        <v>21</v>
      </c>
      <c r="AD10" s="6">
        <f>AB10</f>
      </c>
      <c r="AE10" s="11">
        <f>DEFs!B10</f>
      </c>
      <c r="AF10" s="11">
        <f>DEFs!D10</f>
      </c>
      <c r="AG10" s="11">
        <f>DEFs!F10</f>
      </c>
      <c r="AH10" s="11">
        <f>DEFs!H10</f>
      </c>
      <c r="AI10" s="11">
        <f>DEFs!J10</f>
      </c>
      <c r="AJ10" s="10">
        <f>DEFs!L10</f>
      </c>
      <c r="AK10" s="6">
        <f>showf(AB10)</f>
      </c>
      <c r="AL10" s="6">
        <f>IF(RIGHT(AK10,1)=")",LEFT(RIGHT(AK10,2)),RIGHT(AK10,1))</f>
      </c>
      <c r="AM10" s="6">
        <f>showf(AF10)</f>
      </c>
      <c r="AN10" s="6">
        <f>showf(AG10)</f>
      </c>
      <c r="AO10" s="6">
        <f>showf(AH10)</f>
      </c>
      <c r="AP10" s="6">
        <f>showf(AI10)</f>
      </c>
      <c r="AQ10" s="6">
        <f>showf(AJ10)</f>
      </c>
      <c r="AR10" s="6">
        <f>IF($AL10=RIGHT(AM10,1),"","!!!")</f>
      </c>
      <c r="AS10" s="6">
        <f>IF($AL10=RIGHT(AN10,1),"","!!!")</f>
      </c>
      <c r="AT10" s="6">
        <f>IF($AL10=RIGHT(AO10,1),"","!!!")</f>
      </c>
      <c r="AU10" s="6">
        <f>IF($AL10=RIGHT(AP10,1),"","!!!")</f>
      </c>
      <c r="AV10" s="6">
        <f>IF($AL10=RIGHT(AQ10,1),"","!!!")</f>
      </c>
    </row>
    <row x14ac:dyDescent="0.25" r="11" customHeight="1" ht="17.25">
      <c r="A11" s="4">
        <f>DEFs!#REF!</f>
      </c>
      <c r="B11" s="5" t="s">
        <v>21</v>
      </c>
      <c r="C11" s="6">
        <f>A11</f>
      </c>
      <c r="D11" s="6">
        <f>DEFs!#REF!</f>
      </c>
      <c r="E11" s="6">
        <f>DEFs!#REF!</f>
      </c>
      <c r="F11" s="6">
        <f>DEFs!#REF!</f>
      </c>
      <c r="G11" s="6">
        <f>DEFs!#REF!</f>
      </c>
      <c r="H11" s="6">
        <f>DEFs!#REF!</f>
      </c>
      <c r="I11" s="7">
        <f>DEFs!#REF!</f>
      </c>
      <c r="J11" s="4">
        <f>DEFs!#REF!</f>
      </c>
      <c r="K11" s="5" t="s">
        <v>21</v>
      </c>
      <c r="L11" s="6">
        <f>J11</f>
      </c>
      <c r="M11" s="6">
        <f>DEFs!#REF!</f>
      </c>
      <c r="N11" s="6">
        <f>DEFs!#REF!</f>
      </c>
      <c r="O11" s="6">
        <f>DEFs!#REF!</f>
      </c>
      <c r="P11" s="6">
        <f>DEFs!#REF!</f>
      </c>
      <c r="Q11" s="6">
        <f>DEFs!#REF!</f>
      </c>
      <c r="R11" s="8">
        <f>DEFs!#REF!</f>
      </c>
      <c r="S11" s="4">
        <f>DEFs!#REF!</f>
      </c>
      <c r="T11" s="5" t="s">
        <v>21</v>
      </c>
      <c r="U11" s="6">
        <f>S11</f>
      </c>
      <c r="V11" s="6">
        <f>DEFs!#REF!</f>
      </c>
      <c r="W11" s="9">
        <f>DEFs!#REF!</f>
      </c>
      <c r="X11" s="9">
        <f>DEFs!#REF!</f>
      </c>
      <c r="Y11" s="9">
        <f>DEFs!#REF!</f>
      </c>
      <c r="Z11" s="9">
        <f>DEFs!A11</f>
      </c>
      <c r="AA11" s="10">
        <f>DEFs!C11</f>
      </c>
      <c r="AB11" s="4">
        <f>DEFs!A11</f>
      </c>
      <c r="AC11" s="5" t="s">
        <v>21</v>
      </c>
      <c r="AD11" s="6">
        <f>AB11</f>
      </c>
      <c r="AE11" s="11">
        <f>DEFs!B11</f>
      </c>
      <c r="AF11" s="11">
        <f>DEFs!D11</f>
      </c>
      <c r="AG11" s="11">
        <f>DEFs!F11</f>
      </c>
      <c r="AH11" s="11">
        <f>DEFs!H11</f>
      </c>
      <c r="AI11" s="11">
        <f>DEFs!J11</f>
      </c>
      <c r="AJ11" s="10">
        <f>DEFs!L11</f>
      </c>
      <c r="AK11" s="6">
        <f>showf(AB11)</f>
      </c>
      <c r="AL11" s="6">
        <f>IF(RIGHT(AK11,1)=")",LEFT(RIGHT(AK11,2)),RIGHT(AK11,1))</f>
      </c>
      <c r="AM11" s="6">
        <f>showf(AF11)</f>
      </c>
      <c r="AN11" s="6">
        <f>showf(AG11)</f>
      </c>
      <c r="AO11" s="6">
        <f>showf(AH11)</f>
      </c>
      <c r="AP11" s="6">
        <f>showf(AI11)</f>
      </c>
      <c r="AQ11" s="6">
        <f>showf(AJ11)</f>
      </c>
      <c r="AR11" s="6">
        <f>IF($AL11=RIGHT(AM11,1),"","!!!")</f>
      </c>
      <c r="AS11" s="6">
        <f>IF($AL11=RIGHT(AN11,1),"","!!!")</f>
      </c>
      <c r="AT11" s="6">
        <f>IF($AL11=RIGHT(AO11,1),"","!!!")</f>
      </c>
      <c r="AU11" s="6">
        <f>IF($AL11=RIGHT(AP11,1),"","!!!")</f>
      </c>
      <c r="AV11" s="6">
        <f>IF($AL11=RIGHT(AQ11,1),"","!!!")</f>
      </c>
    </row>
    <row x14ac:dyDescent="0.25" r="12" customHeight="1" ht="17.25">
      <c r="A12" s="4">
        <f>DEFs!#REF!</f>
      </c>
      <c r="B12" s="5" t="s">
        <v>21</v>
      </c>
      <c r="C12" s="6">
        <f>A12</f>
      </c>
      <c r="D12" s="6">
        <f>DEFs!#REF!</f>
      </c>
      <c r="E12" s="6">
        <f>DEFs!#REF!</f>
      </c>
      <c r="F12" s="6">
        <f>DEFs!#REF!</f>
      </c>
      <c r="G12" s="6">
        <f>DEFs!#REF!</f>
      </c>
      <c r="H12" s="6">
        <f>DEFs!#REF!</f>
      </c>
      <c r="I12" s="7">
        <f>DEFs!#REF!</f>
      </c>
      <c r="J12" s="4">
        <f>DEFs!#REF!</f>
      </c>
      <c r="K12" s="5" t="s">
        <v>21</v>
      </c>
      <c r="L12" s="6">
        <f>J12</f>
      </c>
      <c r="M12" s="6">
        <f>DEFs!#REF!</f>
      </c>
      <c r="N12" s="6">
        <f>DEFs!#REF!</f>
      </c>
      <c r="O12" s="6">
        <f>DEFs!#REF!</f>
      </c>
      <c r="P12" s="6">
        <f>DEFs!#REF!</f>
      </c>
      <c r="Q12" s="6">
        <f>DEFs!#REF!</f>
      </c>
      <c r="R12" s="8">
        <f>DEFs!#REF!</f>
      </c>
      <c r="S12" s="4">
        <f>DEFs!#REF!</f>
      </c>
      <c r="T12" s="5" t="s">
        <v>21</v>
      </c>
      <c r="U12" s="6">
        <f>S12</f>
      </c>
      <c r="V12" s="6">
        <f>DEFs!#REF!</f>
      </c>
      <c r="W12" s="9">
        <f>DEFs!#REF!</f>
      </c>
      <c r="X12" s="9">
        <f>DEFs!#REF!</f>
      </c>
      <c r="Y12" s="9">
        <f>DEFs!#REF!</f>
      </c>
      <c r="Z12" s="9">
        <f>DEFs!A12</f>
      </c>
      <c r="AA12" s="10">
        <f>DEFs!C12</f>
      </c>
      <c r="AB12" s="4">
        <f>DEFs!A12</f>
      </c>
      <c r="AC12" s="5" t="s">
        <v>21</v>
      </c>
      <c r="AD12" s="6">
        <f>AB12</f>
      </c>
      <c r="AE12" s="11">
        <f>DEFs!B12</f>
      </c>
      <c r="AF12" s="11">
        <f>DEFs!D12</f>
      </c>
      <c r="AG12" s="11">
        <f>DEFs!F12</f>
      </c>
      <c r="AH12" s="11">
        <f>DEFs!H12</f>
      </c>
      <c r="AI12" s="11">
        <f>DEFs!J12</f>
      </c>
      <c r="AJ12" s="10">
        <f>DEFs!L12</f>
      </c>
      <c r="AK12" s="6">
        <f>showf(AB12)</f>
      </c>
      <c r="AL12" s="6">
        <f>IF(RIGHT(AK12,1)=")",LEFT(RIGHT(AK12,2)),RIGHT(AK12,1))</f>
      </c>
      <c r="AM12" s="6">
        <f>showf(AF12)</f>
      </c>
      <c r="AN12" s="6">
        <f>showf(AG12)</f>
      </c>
      <c r="AO12" s="6">
        <f>showf(AH12)</f>
      </c>
      <c r="AP12" s="6">
        <f>showf(AI12)</f>
      </c>
      <c r="AQ12" s="6">
        <f>showf(AJ12)</f>
      </c>
      <c r="AR12" s="6">
        <f>IF($AL12=RIGHT(AM12,1),"","!!!")</f>
      </c>
      <c r="AS12" s="6">
        <f>IF($AL12=RIGHT(AN12,1),"","!!!")</f>
      </c>
      <c r="AT12" s="6">
        <f>IF($AL12=RIGHT(AO12,1),"","!!!")</f>
      </c>
      <c r="AU12" s="6">
        <f>IF($AL12=RIGHT(AP12,1),"","!!!")</f>
      </c>
      <c r="AV12" s="6">
        <f>IF($AL12=RIGHT(AQ12,1),"","!!!")</f>
      </c>
    </row>
    <row x14ac:dyDescent="0.25" r="13" customHeight="1" ht="17.25">
      <c r="A13" s="4">
        <f>DEFs!#REF!</f>
      </c>
      <c r="B13" s="5" t="s">
        <v>21</v>
      </c>
      <c r="C13" s="6">
        <f>A13</f>
      </c>
      <c r="D13" s="6">
        <f>DEFs!#REF!</f>
      </c>
      <c r="E13" s="6">
        <f>DEFs!#REF!</f>
      </c>
      <c r="F13" s="6">
        <f>DEFs!#REF!</f>
      </c>
      <c r="G13" s="6">
        <f>DEFs!#REF!</f>
      </c>
      <c r="H13" s="6">
        <f>DEFs!#REF!</f>
      </c>
      <c r="I13" s="7">
        <f>DEFs!#REF!</f>
      </c>
      <c r="J13" s="4">
        <f>DEFs!#REF!</f>
      </c>
      <c r="K13" s="5" t="s">
        <v>21</v>
      </c>
      <c r="L13" s="6">
        <f>J13</f>
      </c>
      <c r="M13" s="6">
        <f>DEFs!#REF!</f>
      </c>
      <c r="N13" s="6">
        <f>DEFs!#REF!</f>
      </c>
      <c r="O13" s="6">
        <f>DEFs!#REF!</f>
      </c>
      <c r="P13" s="6">
        <f>DEFs!#REF!</f>
      </c>
      <c r="Q13" s="6">
        <f>DEFs!#REF!</f>
      </c>
      <c r="R13" s="8">
        <f>DEFs!#REF!</f>
      </c>
      <c r="S13" s="4">
        <f>DEFs!#REF!</f>
      </c>
      <c r="T13" s="5" t="s">
        <v>21</v>
      </c>
      <c r="U13" s="6">
        <f>S13</f>
      </c>
      <c r="V13" s="6">
        <f>DEFs!#REF!</f>
      </c>
      <c r="W13" s="9">
        <f>DEFs!#REF!</f>
      </c>
      <c r="X13" s="9">
        <f>DEFs!#REF!</f>
      </c>
      <c r="Y13" s="9">
        <f>DEFs!#REF!</f>
      </c>
      <c r="Z13" s="9">
        <f>DEFs!A13</f>
      </c>
      <c r="AA13" s="10">
        <f>DEFs!C13</f>
      </c>
      <c r="AB13" s="4">
        <f>DEFs!A13</f>
      </c>
      <c r="AC13" s="5" t="s">
        <v>21</v>
      </c>
      <c r="AD13" s="6">
        <f>AB13</f>
      </c>
      <c r="AE13" s="11">
        <f>DEFs!B13</f>
      </c>
      <c r="AF13" s="11">
        <f>DEFs!D13</f>
      </c>
      <c r="AG13" s="11">
        <f>DEFs!F13</f>
      </c>
      <c r="AH13" s="11">
        <f>DEFs!H13</f>
      </c>
      <c r="AI13" s="11">
        <f>DEFs!J13</f>
      </c>
      <c r="AJ13" s="10">
        <f>DEFs!L13</f>
      </c>
      <c r="AK13" s="6">
        <f>showf(AB13)</f>
      </c>
      <c r="AL13" s="6">
        <f>IF(RIGHT(AK13,1)=")",LEFT(RIGHT(AK13,2)),RIGHT(AK13,1))</f>
      </c>
      <c r="AM13" s="6">
        <f>showf(AF13)</f>
      </c>
      <c r="AN13" s="6">
        <f>showf(AG13)</f>
      </c>
      <c r="AO13" s="6">
        <f>showf(AH13)</f>
      </c>
      <c r="AP13" s="6">
        <f>showf(AI13)</f>
      </c>
      <c r="AQ13" s="6">
        <f>showf(AJ13)</f>
      </c>
      <c r="AR13" s="6">
        <f>IF($AL13=RIGHT(AM13,1),"","!!!")</f>
      </c>
      <c r="AS13" s="6">
        <f>IF($AL13=RIGHT(AN13,1),"","!!!")</f>
      </c>
      <c r="AT13" s="6">
        <f>IF($AL13=RIGHT(AO13,1),"","!!!")</f>
      </c>
      <c r="AU13" s="6">
        <f>IF($AL13=RIGHT(AP13,1),"","!!!")</f>
      </c>
      <c r="AV13" s="6">
        <f>IF($AL13=RIGHT(AQ13,1),"","!!!")</f>
      </c>
    </row>
    <row x14ac:dyDescent="0.25" r="14" customHeight="1" ht="17.25">
      <c r="A14" s="4">
        <f>DEFs!#REF!</f>
      </c>
      <c r="B14" s="5" t="s">
        <v>21</v>
      </c>
      <c r="C14" s="6">
        <f>A14</f>
      </c>
      <c r="D14" s="6">
        <f>DEFs!#REF!</f>
      </c>
      <c r="E14" s="6">
        <f>DEFs!#REF!</f>
      </c>
      <c r="F14" s="6">
        <f>DEFs!#REF!</f>
      </c>
      <c r="G14" s="6">
        <f>DEFs!#REF!</f>
      </c>
      <c r="H14" s="6">
        <f>DEFs!#REF!</f>
      </c>
      <c r="I14" s="7">
        <f>DEFs!#REF!</f>
      </c>
      <c r="J14" s="4">
        <f>DEFs!#REF!</f>
      </c>
      <c r="K14" s="5" t="s">
        <v>21</v>
      </c>
      <c r="L14" s="6">
        <f>J14</f>
      </c>
      <c r="M14" s="6">
        <f>DEFs!#REF!</f>
      </c>
      <c r="N14" s="6">
        <f>DEFs!#REF!</f>
      </c>
      <c r="O14" s="6">
        <f>DEFs!#REF!</f>
      </c>
      <c r="P14" s="6">
        <f>DEFs!#REF!</f>
      </c>
      <c r="Q14" s="6">
        <f>DEFs!#REF!</f>
      </c>
      <c r="R14" s="8">
        <f>DEFs!#REF!</f>
      </c>
      <c r="S14" s="4">
        <f>DEFs!#REF!</f>
      </c>
      <c r="T14" s="5" t="s">
        <v>21</v>
      </c>
      <c r="U14" s="6">
        <f>S14</f>
      </c>
      <c r="V14" s="6">
        <f>DEFs!#REF!</f>
      </c>
      <c r="W14" s="9">
        <f>DEFs!#REF!</f>
      </c>
      <c r="X14" s="9">
        <f>DEFs!#REF!</f>
      </c>
      <c r="Y14" s="9">
        <f>DEFs!#REF!</f>
      </c>
      <c r="Z14" s="9">
        <f>DEFs!A14</f>
      </c>
      <c r="AA14" s="10">
        <f>DEFs!C14</f>
      </c>
      <c r="AB14" s="4">
        <f>DEFs!A14</f>
      </c>
      <c r="AC14" s="5" t="s">
        <v>21</v>
      </c>
      <c r="AD14" s="6">
        <f>AB14</f>
      </c>
      <c r="AE14" s="11">
        <f>DEFs!B14</f>
      </c>
      <c r="AF14" s="11">
        <f>DEFs!D14</f>
      </c>
      <c r="AG14" s="11">
        <f>DEFs!F14</f>
      </c>
      <c r="AH14" s="11">
        <f>DEFs!H14</f>
      </c>
      <c r="AI14" s="11">
        <f>DEFs!J14</f>
      </c>
      <c r="AJ14" s="10">
        <f>DEFs!L14</f>
      </c>
      <c r="AK14" s="6">
        <f>showf(AB14)</f>
      </c>
      <c r="AL14" s="6">
        <f>IF(RIGHT(AK14,1)=")",LEFT(RIGHT(AK14,2)),RIGHT(AK14,1))</f>
      </c>
      <c r="AM14" s="6">
        <f>showf(AF14)</f>
      </c>
      <c r="AN14" s="6">
        <f>showf(AG14)</f>
      </c>
      <c r="AO14" s="6">
        <f>showf(AH14)</f>
      </c>
      <c r="AP14" s="6">
        <f>showf(AI14)</f>
      </c>
      <c r="AQ14" s="6">
        <f>showf(AJ14)</f>
      </c>
      <c r="AR14" s="6">
        <f>IF($AL14=RIGHT(AM14,1),"","!!!")</f>
      </c>
      <c r="AS14" s="6">
        <f>IF($AL14=RIGHT(AN14,1),"","!!!")</f>
      </c>
      <c r="AT14" s="6">
        <f>IF($AL14=RIGHT(AO14,1),"","!!!")</f>
      </c>
      <c r="AU14" s="6">
        <f>IF($AL14=RIGHT(AP14,1),"","!!!")</f>
      </c>
      <c r="AV14" s="6">
        <f>IF($AL14=RIGHT(AQ14,1),"","!!!")</f>
      </c>
    </row>
    <row x14ac:dyDescent="0.25" r="15" customHeight="1" ht="17.25">
      <c r="A15" s="4">
        <f>DEFs!#REF!</f>
      </c>
      <c r="B15" s="5" t="s">
        <v>21</v>
      </c>
      <c r="C15" s="6">
        <f>A15</f>
      </c>
      <c r="D15" s="6">
        <f>DEFs!#REF!</f>
      </c>
      <c r="E15" s="6">
        <f>DEFs!#REF!</f>
      </c>
      <c r="F15" s="6">
        <f>DEFs!#REF!</f>
      </c>
      <c r="G15" s="6">
        <f>DEFs!#REF!</f>
      </c>
      <c r="H15" s="6">
        <f>DEFs!#REF!</f>
      </c>
      <c r="I15" s="7">
        <f>DEFs!#REF!</f>
      </c>
      <c r="J15" s="4">
        <f>DEFs!#REF!</f>
      </c>
      <c r="K15" s="5" t="s">
        <v>21</v>
      </c>
      <c r="L15" s="6">
        <f>J15</f>
      </c>
      <c r="M15" s="6">
        <f>DEFs!#REF!</f>
      </c>
      <c r="N15" s="6">
        <f>DEFs!#REF!</f>
      </c>
      <c r="O15" s="6">
        <f>DEFs!#REF!</f>
      </c>
      <c r="P15" s="6">
        <f>DEFs!#REF!</f>
      </c>
      <c r="Q15" s="6">
        <f>DEFs!#REF!</f>
      </c>
      <c r="R15" s="8">
        <f>DEFs!#REF!</f>
      </c>
      <c r="S15" s="4">
        <f>DEFs!#REF!</f>
      </c>
      <c r="T15" s="5" t="s">
        <v>21</v>
      </c>
      <c r="U15" s="6">
        <f>S15</f>
      </c>
      <c r="V15" s="6">
        <f>DEFs!#REF!</f>
      </c>
      <c r="W15" s="9">
        <f>DEFs!#REF!</f>
      </c>
      <c r="X15" s="9">
        <f>DEFs!#REF!</f>
      </c>
      <c r="Y15" s="9">
        <f>DEFs!#REF!</f>
      </c>
      <c r="Z15" s="9">
        <f>DEFs!A15</f>
      </c>
      <c r="AA15" s="10">
        <f>DEFs!C15</f>
      </c>
      <c r="AB15" s="4">
        <f>DEFs!A15</f>
      </c>
      <c r="AC15" s="5" t="s">
        <v>21</v>
      </c>
      <c r="AD15" s="6">
        <f>AB15</f>
      </c>
      <c r="AE15" s="11">
        <f>DEFs!B15</f>
      </c>
      <c r="AF15" s="11">
        <f>DEFs!D15</f>
      </c>
      <c r="AG15" s="11">
        <f>DEFs!F15</f>
      </c>
      <c r="AH15" s="11">
        <f>DEFs!H15</f>
      </c>
      <c r="AI15" s="11">
        <f>DEFs!J15</f>
      </c>
      <c r="AJ15" s="10">
        <f>DEFs!L15</f>
      </c>
      <c r="AK15" s="6">
        <f>showf(AB15)</f>
      </c>
      <c r="AL15" s="6">
        <f>IF(RIGHT(AK15,1)=")",LEFT(RIGHT(AK15,2)),RIGHT(AK15,1))</f>
      </c>
      <c r="AM15" s="6">
        <f>showf(AF15)</f>
      </c>
      <c r="AN15" s="6">
        <f>showf(AG15)</f>
      </c>
      <c r="AO15" s="6">
        <f>showf(AH15)</f>
      </c>
      <c r="AP15" s="6">
        <f>showf(AI15)</f>
      </c>
      <c r="AQ15" s="6">
        <f>showf(AJ15)</f>
      </c>
      <c r="AR15" s="6">
        <f>IF($AL15=RIGHT(AM15,1),"","!!!")</f>
      </c>
      <c r="AS15" s="6">
        <f>IF($AL15=RIGHT(AN15,1),"","!!!")</f>
      </c>
      <c r="AT15" s="6">
        <f>IF($AL15=RIGHT(AO15,1),"","!!!")</f>
      </c>
      <c r="AU15" s="6">
        <f>IF($AL15=RIGHT(AP15,1),"","!!!")</f>
      </c>
      <c r="AV15" s="6">
        <f>IF($AL15=RIGHT(AQ15,1),"","!!!")</f>
      </c>
    </row>
    <row x14ac:dyDescent="0.25" r="16" customHeight="1" ht="17.25">
      <c r="A16" s="4">
        <f>DEFs!#REF!</f>
      </c>
      <c r="B16" s="5" t="s">
        <v>21</v>
      </c>
      <c r="C16" s="6">
        <f>A16</f>
      </c>
      <c r="D16" s="6">
        <f>DEFs!#REF!</f>
      </c>
      <c r="E16" s="6">
        <f>DEFs!#REF!</f>
      </c>
      <c r="F16" s="6">
        <f>DEFs!#REF!</f>
      </c>
      <c r="G16" s="6">
        <f>DEFs!#REF!</f>
      </c>
      <c r="H16" s="6">
        <f>DEFs!#REF!</f>
      </c>
      <c r="I16" s="7">
        <f>DEFs!#REF!</f>
      </c>
      <c r="J16" s="4">
        <f>DEFs!#REF!</f>
      </c>
      <c r="K16" s="5" t="s">
        <v>21</v>
      </c>
      <c r="L16" s="6">
        <f>J16</f>
      </c>
      <c r="M16" s="6">
        <f>DEFs!#REF!</f>
      </c>
      <c r="N16" s="6">
        <f>DEFs!#REF!</f>
      </c>
      <c r="O16" s="6">
        <f>DEFs!#REF!</f>
      </c>
      <c r="P16" s="6">
        <f>DEFs!#REF!</f>
      </c>
      <c r="Q16" s="6">
        <f>DEFs!#REF!</f>
      </c>
      <c r="R16" s="8">
        <f>DEFs!#REF!</f>
      </c>
      <c r="S16" s="4">
        <f>DEFs!#REF!</f>
      </c>
      <c r="T16" s="5" t="s">
        <v>21</v>
      </c>
      <c r="U16" s="6">
        <f>S16</f>
      </c>
      <c r="V16" s="6">
        <f>DEFs!#REF!</f>
      </c>
      <c r="W16" s="9">
        <f>DEFs!#REF!</f>
      </c>
      <c r="X16" s="9">
        <f>DEFs!#REF!</f>
      </c>
      <c r="Y16" s="9">
        <f>DEFs!#REF!</f>
      </c>
      <c r="Z16" s="9">
        <f>DEFs!A16</f>
      </c>
      <c r="AA16" s="10">
        <f>DEFs!C16</f>
      </c>
      <c r="AB16" s="4">
        <f>DEFs!A16</f>
      </c>
      <c r="AC16" s="5" t="s">
        <v>21</v>
      </c>
      <c r="AD16" s="6">
        <f>AB16</f>
      </c>
      <c r="AE16" s="11">
        <f>DEFs!B16</f>
      </c>
      <c r="AF16" s="11">
        <f>DEFs!D16</f>
      </c>
      <c r="AG16" s="11">
        <f>DEFs!F16</f>
      </c>
      <c r="AH16" s="11">
        <f>DEFs!H16</f>
      </c>
      <c r="AI16" s="11">
        <f>DEFs!J16</f>
      </c>
      <c r="AJ16" s="10">
        <f>DEFs!L16</f>
      </c>
      <c r="AK16" s="6">
        <f>showf(AB16)</f>
      </c>
      <c r="AL16" s="6">
        <f>IF(RIGHT(AK16,1)=")",LEFT(RIGHT(AK16,2)),RIGHT(AK16,1))</f>
      </c>
      <c r="AM16" s="6">
        <f>showf(AF16)</f>
      </c>
      <c r="AN16" s="6">
        <f>showf(AG16)</f>
      </c>
      <c r="AO16" s="6">
        <f>showf(AH16)</f>
      </c>
      <c r="AP16" s="6">
        <f>showf(AI16)</f>
      </c>
      <c r="AQ16" s="6">
        <f>showf(AJ16)</f>
      </c>
      <c r="AR16" s="6">
        <f>IF($AL16=RIGHT(AM16,1),"","!!!")</f>
      </c>
      <c r="AS16" s="6">
        <f>IF($AL16=RIGHT(AN16,1),"","!!!")</f>
      </c>
      <c r="AT16" s="6">
        <f>IF($AL16=RIGHT(AO16,1),"","!!!")</f>
      </c>
      <c r="AU16" s="6">
        <f>IF($AL16=RIGHT(AP16,1),"","!!!")</f>
      </c>
      <c r="AV16" s="6">
        <f>IF($AL16=RIGHT(AQ16,1),"","!!!")</f>
      </c>
    </row>
    <row x14ac:dyDescent="0.25" r="17" customHeight="1" ht="17.25">
      <c r="A17" s="4">
        <f>DEFs!#REF!</f>
      </c>
      <c r="B17" s="5" t="s">
        <v>21</v>
      </c>
      <c r="C17" s="6">
        <f>A17</f>
      </c>
      <c r="D17" s="6">
        <f>DEFs!#REF!</f>
      </c>
      <c r="E17" s="6">
        <f>DEFs!#REF!</f>
      </c>
      <c r="F17" s="6">
        <f>DEFs!#REF!</f>
      </c>
      <c r="G17" s="6">
        <f>DEFs!#REF!</f>
      </c>
      <c r="H17" s="6">
        <f>DEFs!#REF!</f>
      </c>
      <c r="I17" s="7">
        <f>DEFs!#REF!</f>
      </c>
      <c r="J17" s="4">
        <f>DEFs!#REF!</f>
      </c>
      <c r="K17" s="5" t="s">
        <v>21</v>
      </c>
      <c r="L17" s="6">
        <f>J17</f>
      </c>
      <c r="M17" s="6">
        <f>DEFs!#REF!</f>
      </c>
      <c r="N17" s="6">
        <f>DEFs!#REF!</f>
      </c>
      <c r="O17" s="6">
        <f>DEFs!#REF!</f>
      </c>
      <c r="P17" s="6">
        <f>DEFs!#REF!</f>
      </c>
      <c r="Q17" s="6">
        <f>DEFs!#REF!</f>
      </c>
      <c r="R17" s="8">
        <f>DEFs!#REF!</f>
      </c>
      <c r="S17" s="4">
        <f>DEFs!#REF!</f>
      </c>
      <c r="T17" s="5" t="s">
        <v>21</v>
      </c>
      <c r="U17" s="6">
        <f>S17</f>
      </c>
      <c r="V17" s="6">
        <f>DEFs!#REF!</f>
      </c>
      <c r="W17" s="9">
        <f>DEFs!#REF!</f>
      </c>
      <c r="X17" s="9">
        <f>DEFs!#REF!</f>
      </c>
      <c r="Y17" s="9">
        <f>DEFs!#REF!</f>
      </c>
      <c r="Z17" s="9">
        <f>DEFs!A17</f>
      </c>
      <c r="AA17" s="10">
        <f>DEFs!C17</f>
      </c>
      <c r="AB17" s="4">
        <f>DEFs!A17</f>
      </c>
      <c r="AC17" s="5" t="s">
        <v>21</v>
      </c>
      <c r="AD17" s="6">
        <f>AB17</f>
      </c>
      <c r="AE17" s="11">
        <f>DEFs!B17</f>
      </c>
      <c r="AF17" s="11">
        <f>DEFs!D17</f>
      </c>
      <c r="AG17" s="11">
        <f>DEFs!F17</f>
      </c>
      <c r="AH17" s="11">
        <f>DEFs!H17</f>
      </c>
      <c r="AI17" s="11">
        <f>DEFs!J17</f>
      </c>
      <c r="AJ17" s="10">
        <f>DEFs!L17</f>
      </c>
      <c r="AK17" s="6">
        <f>showf(AB17)</f>
      </c>
      <c r="AL17" s="6">
        <f>IF(RIGHT(AK17,1)=")",LEFT(RIGHT(AK17,2)),RIGHT(AK17,1))</f>
      </c>
      <c r="AM17" s="6">
        <f>showf(AF17)</f>
      </c>
      <c r="AN17" s="6">
        <f>showf(AG17)</f>
      </c>
      <c r="AO17" s="6">
        <f>showf(AH17)</f>
      </c>
      <c r="AP17" s="6">
        <f>showf(AI17)</f>
      </c>
      <c r="AQ17" s="6">
        <f>showf(AJ17)</f>
      </c>
      <c r="AR17" s="6">
        <f>IF($AL17=RIGHT(AM17,1),"","!!!")</f>
      </c>
      <c r="AS17" s="6">
        <f>IF($AL17=RIGHT(AN17,1),"","!!!")</f>
      </c>
      <c r="AT17" s="6">
        <f>IF($AL17=RIGHT(AO17,1),"","!!!")</f>
      </c>
      <c r="AU17" s="6">
        <f>IF($AL17=RIGHT(AP17,1),"","!!!")</f>
      </c>
      <c r="AV17" s="6">
        <f>IF($AL17=RIGHT(AQ17,1),"","!!!")</f>
      </c>
    </row>
    <row x14ac:dyDescent="0.25" r="18" customHeight="1" ht="17.25">
      <c r="A18" s="4">
        <f>DEFs!#REF!</f>
      </c>
      <c r="B18" s="5" t="s">
        <v>21</v>
      </c>
      <c r="C18" s="6">
        <f>A18</f>
      </c>
      <c r="D18" s="6">
        <f>DEFs!#REF!</f>
      </c>
      <c r="E18" s="6">
        <f>DEFs!#REF!</f>
      </c>
      <c r="F18" s="6">
        <f>DEFs!#REF!</f>
      </c>
      <c r="G18" s="6">
        <f>DEFs!#REF!</f>
      </c>
      <c r="H18" s="6">
        <f>DEFs!#REF!</f>
      </c>
      <c r="I18" s="7">
        <f>DEFs!#REF!</f>
      </c>
      <c r="J18" s="4">
        <f>DEFs!#REF!</f>
      </c>
      <c r="K18" s="5" t="s">
        <v>21</v>
      </c>
      <c r="L18" s="6">
        <f>J18</f>
      </c>
      <c r="M18" s="6">
        <f>DEFs!#REF!</f>
      </c>
      <c r="N18" s="6">
        <f>DEFs!#REF!</f>
      </c>
      <c r="O18" s="6">
        <f>DEFs!#REF!</f>
      </c>
      <c r="P18" s="6">
        <f>DEFs!#REF!</f>
      </c>
      <c r="Q18" s="6">
        <f>DEFs!#REF!</f>
      </c>
      <c r="R18" s="8">
        <f>DEFs!#REF!</f>
      </c>
      <c r="S18" s="4">
        <f>DEFs!#REF!</f>
      </c>
      <c r="T18" s="5" t="s">
        <v>21</v>
      </c>
      <c r="U18" s="6">
        <f>S18</f>
      </c>
      <c r="V18" s="6">
        <f>DEFs!#REF!</f>
      </c>
      <c r="W18" s="9">
        <f>DEFs!#REF!</f>
      </c>
      <c r="X18" s="9">
        <f>DEFs!#REF!</f>
      </c>
      <c r="Y18" s="9">
        <f>DEFs!#REF!</f>
      </c>
      <c r="Z18" s="9">
        <f>DEFs!A18</f>
      </c>
      <c r="AA18" s="10">
        <f>DEFs!C18</f>
      </c>
      <c r="AB18" s="4">
        <f>DEFs!A18</f>
      </c>
      <c r="AC18" s="5" t="s">
        <v>21</v>
      </c>
      <c r="AD18" s="6">
        <f>AB18</f>
      </c>
      <c r="AE18" s="11">
        <f>DEFs!B18</f>
      </c>
      <c r="AF18" s="11">
        <f>DEFs!D18</f>
      </c>
      <c r="AG18" s="11">
        <f>DEFs!F18</f>
      </c>
      <c r="AH18" s="11">
        <f>DEFs!H18</f>
      </c>
      <c r="AI18" s="11">
        <f>DEFs!J18</f>
      </c>
      <c r="AJ18" s="10">
        <f>DEFs!L18</f>
      </c>
      <c r="AK18" s="6">
        <f>showf(AB18)</f>
      </c>
      <c r="AL18" s="6">
        <f>IF(RIGHT(AK18,1)=")",LEFT(RIGHT(AK18,2)),RIGHT(AK18,1))</f>
      </c>
      <c r="AM18" s="6">
        <f>showf(AF18)</f>
      </c>
      <c r="AN18" s="6">
        <f>showf(AG18)</f>
      </c>
      <c r="AO18" s="6">
        <f>showf(AH18)</f>
      </c>
      <c r="AP18" s="6">
        <f>showf(AI18)</f>
      </c>
      <c r="AQ18" s="6">
        <f>showf(AJ18)</f>
      </c>
      <c r="AR18" s="6">
        <f>IF($AL18=RIGHT(AM18,1),"","!!!")</f>
      </c>
      <c r="AS18" s="6">
        <f>IF($AL18=RIGHT(AN18,1),"","!!!")</f>
      </c>
      <c r="AT18" s="6">
        <f>IF($AL18=RIGHT(AO18,1),"","!!!")</f>
      </c>
      <c r="AU18" s="6">
        <f>IF($AL18=RIGHT(AP18,1),"","!!!")</f>
      </c>
      <c r="AV18" s="6">
        <f>IF($AL18=RIGHT(AQ18,1),"","!!!")</f>
      </c>
    </row>
    <row x14ac:dyDescent="0.25" r="19" customHeight="1" ht="17.25">
      <c r="A19" s="4">
        <f>DEFs!#REF!</f>
      </c>
      <c r="B19" s="5" t="s">
        <v>21</v>
      </c>
      <c r="C19" s="6">
        <f>A19</f>
      </c>
      <c r="D19" s="6">
        <f>DEFs!#REF!</f>
      </c>
      <c r="E19" s="6">
        <f>DEFs!#REF!</f>
      </c>
      <c r="F19" s="6">
        <f>DEFs!#REF!</f>
      </c>
      <c r="G19" s="6">
        <f>DEFs!#REF!</f>
      </c>
      <c r="H19" s="6">
        <f>DEFs!#REF!</f>
      </c>
      <c r="I19" s="7">
        <f>DEFs!#REF!</f>
      </c>
      <c r="J19" s="4">
        <f>DEFs!#REF!</f>
      </c>
      <c r="K19" s="5" t="s">
        <v>21</v>
      </c>
      <c r="L19" s="6">
        <f>J19</f>
      </c>
      <c r="M19" s="6">
        <f>DEFs!#REF!</f>
      </c>
      <c r="N19" s="6">
        <f>DEFs!#REF!</f>
      </c>
      <c r="O19" s="6">
        <f>DEFs!#REF!</f>
      </c>
      <c r="P19" s="6">
        <f>DEFs!#REF!</f>
      </c>
      <c r="Q19" s="6">
        <f>DEFs!#REF!</f>
      </c>
      <c r="R19" s="8">
        <f>DEFs!#REF!</f>
      </c>
      <c r="S19" s="4">
        <f>DEFs!#REF!</f>
      </c>
      <c r="T19" s="5" t="s">
        <v>21</v>
      </c>
      <c r="U19" s="6">
        <f>S19</f>
      </c>
      <c r="V19" s="6">
        <f>DEFs!#REF!</f>
      </c>
      <c r="W19" s="9">
        <f>DEFs!#REF!</f>
      </c>
      <c r="X19" s="9">
        <f>DEFs!#REF!</f>
      </c>
      <c r="Y19" s="9">
        <f>DEFs!#REF!</f>
      </c>
      <c r="Z19" s="9">
        <f>DEFs!A19</f>
      </c>
      <c r="AA19" s="10">
        <f>DEFs!C19</f>
      </c>
      <c r="AB19" s="4">
        <f>DEFs!A19</f>
      </c>
      <c r="AC19" s="5" t="s">
        <v>21</v>
      </c>
      <c r="AD19" s="6">
        <f>AB19</f>
      </c>
      <c r="AE19" s="11">
        <f>DEFs!B19</f>
      </c>
      <c r="AF19" s="11">
        <f>DEFs!D19</f>
      </c>
      <c r="AG19" s="11">
        <f>DEFs!F19</f>
      </c>
      <c r="AH19" s="11">
        <f>DEFs!H19</f>
      </c>
      <c r="AI19" s="11">
        <f>DEFs!J19</f>
      </c>
      <c r="AJ19" s="10">
        <f>DEFs!L19</f>
      </c>
      <c r="AK19" s="6">
        <f>showf(AB19)</f>
      </c>
      <c r="AL19" s="6">
        <f>IF(RIGHT(AK19,1)=")",LEFT(RIGHT(AK19,2)),RIGHT(AK19,1))</f>
      </c>
      <c r="AM19" s="6">
        <f>showf(AF19)</f>
      </c>
      <c r="AN19" s="6">
        <f>showf(AG19)</f>
      </c>
      <c r="AO19" s="6">
        <f>showf(AH19)</f>
      </c>
      <c r="AP19" s="6">
        <f>showf(AI19)</f>
      </c>
      <c r="AQ19" s="6">
        <f>showf(AJ19)</f>
      </c>
      <c r="AR19" s="6">
        <f>IF($AL19=RIGHT(AM19,1),"","!!!")</f>
      </c>
      <c r="AS19" s="6">
        <f>IF($AL19=RIGHT(AN19,1),"","!!!")</f>
      </c>
      <c r="AT19" s="6">
        <f>IF($AL19=RIGHT(AO19,1),"","!!!")</f>
      </c>
      <c r="AU19" s="6">
        <f>IF($AL19=RIGHT(AP19,1),"","!!!")</f>
      </c>
      <c r="AV19" s="6">
        <f>IF($AL19=RIGHT(AQ19,1),"","!!!")</f>
      </c>
    </row>
    <row x14ac:dyDescent="0.25" r="20" customHeight="1" ht="17.25">
      <c r="A20" s="4">
        <f>DEFs!#REF!</f>
      </c>
      <c r="B20" s="5" t="s">
        <v>21</v>
      </c>
      <c r="C20" s="6">
        <f>A20</f>
      </c>
      <c r="D20" s="6">
        <f>DEFs!#REF!</f>
      </c>
      <c r="E20" s="6">
        <f>DEFs!#REF!</f>
      </c>
      <c r="F20" s="6">
        <f>DEFs!#REF!</f>
      </c>
      <c r="G20" s="6">
        <f>DEFs!#REF!</f>
      </c>
      <c r="H20" s="6">
        <f>DEFs!#REF!</f>
      </c>
      <c r="I20" s="7">
        <f>DEFs!#REF!</f>
      </c>
      <c r="J20" s="4">
        <f>DEFs!#REF!</f>
      </c>
      <c r="K20" s="5" t="s">
        <v>21</v>
      </c>
      <c r="L20" s="6">
        <f>J20</f>
      </c>
      <c r="M20" s="6">
        <f>DEFs!#REF!</f>
      </c>
      <c r="N20" s="6">
        <f>DEFs!#REF!</f>
      </c>
      <c r="O20" s="6">
        <f>DEFs!#REF!</f>
      </c>
      <c r="P20" s="6">
        <f>DEFs!#REF!</f>
      </c>
      <c r="Q20" s="6">
        <f>DEFs!#REF!</f>
      </c>
      <c r="R20" s="8">
        <f>DEFs!#REF!</f>
      </c>
      <c r="S20" s="4">
        <f>DEFs!#REF!</f>
      </c>
      <c r="T20" s="5" t="s">
        <v>21</v>
      </c>
      <c r="U20" s="6">
        <f>S20</f>
      </c>
      <c r="V20" s="6">
        <f>DEFs!#REF!</f>
      </c>
      <c r="W20" s="9">
        <f>DEFs!#REF!</f>
      </c>
      <c r="X20" s="9">
        <f>DEFs!#REF!</f>
      </c>
      <c r="Y20" s="9">
        <f>DEFs!#REF!</f>
      </c>
      <c r="Z20" s="9">
        <f>DEFs!A20</f>
      </c>
      <c r="AA20" s="10">
        <f>DEFs!C20</f>
      </c>
      <c r="AB20" s="4">
        <f>DEFs!A20</f>
      </c>
      <c r="AC20" s="5" t="s">
        <v>21</v>
      </c>
      <c r="AD20" s="6">
        <f>AB20</f>
      </c>
      <c r="AE20" s="11">
        <f>DEFs!B20</f>
      </c>
      <c r="AF20" s="11">
        <f>DEFs!D20</f>
      </c>
      <c r="AG20" s="11">
        <f>DEFs!F20</f>
      </c>
      <c r="AH20" s="11">
        <f>DEFs!H20</f>
      </c>
      <c r="AI20" s="11">
        <f>DEFs!J20</f>
      </c>
      <c r="AJ20" s="10">
        <f>DEFs!L20</f>
      </c>
      <c r="AK20" s="6">
        <f>showf(AB20)</f>
      </c>
      <c r="AL20" s="6">
        <f>IF(RIGHT(AK20,1)=")",LEFT(RIGHT(AK20,2)),RIGHT(AK20,1))</f>
      </c>
      <c r="AM20" s="6">
        <f>showf(AF20)</f>
      </c>
      <c r="AN20" s="6">
        <f>showf(AG20)</f>
      </c>
      <c r="AO20" s="6">
        <f>showf(AH20)</f>
      </c>
      <c r="AP20" s="6">
        <f>showf(AI20)</f>
      </c>
      <c r="AQ20" s="6">
        <f>showf(AJ20)</f>
      </c>
      <c r="AR20" s="6">
        <f>IF($AL20=RIGHT(AM20,1),"","!!!")</f>
      </c>
      <c r="AS20" s="6">
        <f>IF($AL20=RIGHT(AN20,1),"","!!!")</f>
      </c>
      <c r="AT20" s="6">
        <f>IF($AL20=RIGHT(AO20,1),"","!!!")</f>
      </c>
      <c r="AU20" s="6">
        <f>IF($AL20=RIGHT(AP20,1),"","!!!")</f>
      </c>
      <c r="AV20" s="6">
        <f>IF($AL20=RIGHT(AQ20,1),"","!!!")</f>
      </c>
    </row>
    <row x14ac:dyDescent="0.25" r="21" customHeight="1" ht="17.25">
      <c r="A21" s="4">
        <f>DEFs!#REF!</f>
      </c>
      <c r="B21" s="5" t="s">
        <v>21</v>
      </c>
      <c r="C21" s="6">
        <f>A21</f>
      </c>
      <c r="D21" s="6">
        <f>DEFs!#REF!</f>
      </c>
      <c r="E21" s="6">
        <f>DEFs!#REF!</f>
      </c>
      <c r="F21" s="6">
        <f>DEFs!#REF!</f>
      </c>
      <c r="G21" s="6">
        <f>DEFs!#REF!</f>
      </c>
      <c r="H21" s="6">
        <f>DEFs!#REF!</f>
      </c>
      <c r="I21" s="7">
        <f>DEFs!#REF!</f>
      </c>
      <c r="J21" s="4">
        <f>DEFs!#REF!</f>
      </c>
      <c r="K21" s="5" t="s">
        <v>21</v>
      </c>
      <c r="L21" s="6">
        <f>J21</f>
      </c>
      <c r="M21" s="6">
        <f>DEFs!#REF!</f>
      </c>
      <c r="N21" s="6">
        <f>DEFs!#REF!</f>
      </c>
      <c r="O21" s="6">
        <f>DEFs!#REF!</f>
      </c>
      <c r="P21" s="6">
        <f>DEFs!#REF!</f>
      </c>
      <c r="Q21" s="6">
        <f>DEFs!#REF!</f>
      </c>
      <c r="R21" s="8">
        <f>DEFs!#REF!</f>
      </c>
      <c r="S21" s="4">
        <f>DEFs!#REF!</f>
      </c>
      <c r="T21" s="5" t="s">
        <v>21</v>
      </c>
      <c r="U21" s="6">
        <f>S21</f>
      </c>
      <c r="V21" s="6">
        <f>DEFs!#REF!</f>
      </c>
      <c r="W21" s="9">
        <f>DEFs!#REF!</f>
      </c>
      <c r="X21" s="9">
        <f>DEFs!#REF!</f>
      </c>
      <c r="Y21" s="9">
        <f>DEFs!#REF!</f>
      </c>
      <c r="Z21" s="9">
        <f>DEFs!A21</f>
      </c>
      <c r="AA21" s="10">
        <f>DEFs!C21</f>
      </c>
      <c r="AB21" s="4">
        <f>DEFs!A21</f>
      </c>
      <c r="AC21" s="5" t="s">
        <v>21</v>
      </c>
      <c r="AD21" s="6">
        <f>AB21</f>
      </c>
      <c r="AE21" s="11">
        <f>DEFs!B21</f>
      </c>
      <c r="AF21" s="11">
        <f>DEFs!D21</f>
      </c>
      <c r="AG21" s="11">
        <f>DEFs!F21</f>
      </c>
      <c r="AH21" s="11">
        <f>DEFs!H21</f>
      </c>
      <c r="AI21" s="11">
        <f>DEFs!J21</f>
      </c>
      <c r="AJ21" s="10">
        <f>DEFs!L21</f>
      </c>
      <c r="AK21" s="6">
        <f>showf(AB21)</f>
      </c>
      <c r="AL21" s="6">
        <f>IF(RIGHT(AK21,1)=")",LEFT(RIGHT(AK21,2)),RIGHT(AK21,1))</f>
      </c>
      <c r="AM21" s="6">
        <f>showf(AF21)</f>
      </c>
      <c r="AN21" s="6">
        <f>showf(AG21)</f>
      </c>
      <c r="AO21" s="6">
        <f>showf(AH21)</f>
      </c>
      <c r="AP21" s="6">
        <f>showf(AI21)</f>
      </c>
      <c r="AQ21" s="6">
        <f>showf(AJ21)</f>
      </c>
      <c r="AR21" s="6">
        <f>IF($AL21=RIGHT(AM21,1),"","!!!")</f>
      </c>
      <c r="AS21" s="6">
        <f>IF($AL21=RIGHT(AN21,1),"","!!!")</f>
      </c>
      <c r="AT21" s="6">
        <f>IF($AL21=RIGHT(AO21,1),"","!!!")</f>
      </c>
      <c r="AU21" s="6">
        <f>IF($AL21=RIGHT(AP21,1),"","!!!")</f>
      </c>
      <c r="AV21" s="6">
        <f>IF($AL21=RIGHT(AQ21,1),"","!!!")</f>
      </c>
    </row>
    <row x14ac:dyDescent="0.25" r="22" customHeight="1" ht="17.25">
      <c r="A22" s="4">
        <f>DEFs!#REF!</f>
      </c>
      <c r="B22" s="5" t="s">
        <v>21</v>
      </c>
      <c r="C22" s="6">
        <f>A22</f>
      </c>
      <c r="D22" s="6">
        <f>DEFs!#REF!</f>
      </c>
      <c r="E22" s="6">
        <f>DEFs!#REF!</f>
      </c>
      <c r="F22" s="6">
        <f>DEFs!#REF!</f>
      </c>
      <c r="G22" s="6">
        <f>DEFs!#REF!</f>
      </c>
      <c r="H22" s="6">
        <f>DEFs!#REF!</f>
      </c>
      <c r="I22" s="7">
        <f>DEFs!#REF!</f>
      </c>
      <c r="J22" s="4">
        <f>DEFs!#REF!</f>
      </c>
      <c r="K22" s="5" t="s">
        <v>21</v>
      </c>
      <c r="L22" s="6">
        <f>J22</f>
      </c>
      <c r="M22" s="6">
        <f>DEFs!#REF!</f>
      </c>
      <c r="N22" s="6">
        <f>DEFs!#REF!</f>
      </c>
      <c r="O22" s="6">
        <f>DEFs!#REF!</f>
      </c>
      <c r="P22" s="6">
        <f>DEFs!#REF!</f>
      </c>
      <c r="Q22" s="6">
        <f>DEFs!#REF!</f>
      </c>
      <c r="R22" s="8">
        <f>DEFs!#REF!</f>
      </c>
      <c r="S22" s="4">
        <f>DEFs!#REF!</f>
      </c>
      <c r="T22" s="5" t="s">
        <v>21</v>
      </c>
      <c r="U22" s="6">
        <f>S22</f>
      </c>
      <c r="V22" s="6">
        <f>DEFs!#REF!</f>
      </c>
      <c r="W22" s="9">
        <f>DEFs!#REF!</f>
      </c>
      <c r="X22" s="9">
        <f>DEFs!#REF!</f>
      </c>
      <c r="Y22" s="9">
        <f>DEFs!#REF!</f>
      </c>
      <c r="Z22" s="9">
        <f>DEFs!A22</f>
      </c>
      <c r="AA22" s="10">
        <f>DEFs!C22</f>
      </c>
      <c r="AB22" s="4">
        <f>DEFs!A22</f>
      </c>
      <c r="AC22" s="5" t="s">
        <v>21</v>
      </c>
      <c r="AD22" s="6">
        <f>AB22</f>
      </c>
      <c r="AE22" s="11">
        <f>DEFs!B22</f>
      </c>
      <c r="AF22" s="11">
        <f>DEFs!D22</f>
      </c>
      <c r="AG22" s="11">
        <f>DEFs!F22</f>
      </c>
      <c r="AH22" s="11">
        <f>DEFs!H22</f>
      </c>
      <c r="AI22" s="11">
        <f>DEFs!J22</f>
      </c>
      <c r="AJ22" s="10">
        <f>DEFs!L22</f>
      </c>
      <c r="AK22" s="6">
        <f>showf(AB22)</f>
      </c>
      <c r="AL22" s="6">
        <f>IF(RIGHT(AK22,1)=")",LEFT(RIGHT(AK22,2)),RIGHT(AK22,1))</f>
      </c>
      <c r="AM22" s="6">
        <f>showf(AF22)</f>
      </c>
      <c r="AN22" s="6">
        <f>showf(AG22)</f>
      </c>
      <c r="AO22" s="6">
        <f>showf(AH22)</f>
      </c>
      <c r="AP22" s="6">
        <f>showf(AI22)</f>
      </c>
      <c r="AQ22" s="6">
        <f>showf(AJ22)</f>
      </c>
      <c r="AR22" s="6">
        <f>IF($AL22=RIGHT(AM22,1),"","!!!")</f>
      </c>
      <c r="AS22" s="6">
        <f>IF($AL22=RIGHT(AN22,1),"","!!!")</f>
      </c>
      <c r="AT22" s="6">
        <f>IF($AL22=RIGHT(AO22,1),"","!!!")</f>
      </c>
      <c r="AU22" s="6">
        <f>IF($AL22=RIGHT(AP22,1),"","!!!")</f>
      </c>
      <c r="AV22" s="6">
        <f>IF($AL22=RIGHT(AQ22,1),"","!!!")</f>
      </c>
    </row>
    <row x14ac:dyDescent="0.25" r="23" customHeight="1" ht="17.25">
      <c r="A23" s="4">
        <f>DEFs!#REF!</f>
      </c>
      <c r="B23" s="5" t="s">
        <v>21</v>
      </c>
      <c r="C23" s="6">
        <f>A23</f>
      </c>
      <c r="D23" s="6">
        <f>DEFs!#REF!</f>
      </c>
      <c r="E23" s="6">
        <f>DEFs!#REF!</f>
      </c>
      <c r="F23" s="6">
        <f>DEFs!#REF!</f>
      </c>
      <c r="G23" s="6">
        <f>DEFs!#REF!</f>
      </c>
      <c r="H23" s="6">
        <f>DEFs!#REF!</f>
      </c>
      <c r="I23" s="7">
        <f>DEFs!#REF!</f>
      </c>
      <c r="J23" s="4">
        <f>DEFs!#REF!</f>
      </c>
      <c r="K23" s="5" t="s">
        <v>21</v>
      </c>
      <c r="L23" s="6">
        <f>J23</f>
      </c>
      <c r="M23" s="6">
        <f>DEFs!#REF!</f>
      </c>
      <c r="N23" s="6">
        <f>DEFs!#REF!</f>
      </c>
      <c r="O23" s="6">
        <f>DEFs!#REF!</f>
      </c>
      <c r="P23" s="6">
        <f>DEFs!#REF!</f>
      </c>
      <c r="Q23" s="6">
        <f>DEFs!#REF!</f>
      </c>
      <c r="R23" s="8">
        <f>DEFs!#REF!</f>
      </c>
      <c r="S23" s="4">
        <f>DEFs!#REF!</f>
      </c>
      <c r="T23" s="5" t="s">
        <v>21</v>
      </c>
      <c r="U23" s="6">
        <f>S23</f>
      </c>
      <c r="V23" s="6">
        <f>DEFs!#REF!</f>
      </c>
      <c r="W23" s="9">
        <f>DEFs!#REF!</f>
      </c>
      <c r="X23" s="9">
        <f>DEFs!#REF!</f>
      </c>
      <c r="Y23" s="9">
        <f>DEFs!#REF!</f>
      </c>
      <c r="Z23" s="9">
        <f>DEFs!A23</f>
      </c>
      <c r="AA23" s="10">
        <f>DEFs!C23</f>
      </c>
      <c r="AB23" s="4">
        <f>DEFs!A23</f>
      </c>
      <c r="AC23" s="5" t="s">
        <v>21</v>
      </c>
      <c r="AD23" s="6">
        <f>AB23</f>
      </c>
      <c r="AE23" s="11">
        <f>DEFs!B23</f>
      </c>
      <c r="AF23" s="11">
        <f>DEFs!D23</f>
      </c>
      <c r="AG23" s="11">
        <f>DEFs!F23</f>
      </c>
      <c r="AH23" s="11">
        <f>DEFs!H23</f>
      </c>
      <c r="AI23" s="11">
        <f>DEFs!J23</f>
      </c>
      <c r="AJ23" s="10">
        <f>DEFs!L23</f>
      </c>
      <c r="AK23" s="6">
        <f>showf(AB23)</f>
      </c>
      <c r="AL23" s="6">
        <f>IF(RIGHT(AK23,1)=")",LEFT(RIGHT(AK23,2)),RIGHT(AK23,1))</f>
      </c>
      <c r="AM23" s="6">
        <f>showf(AF23)</f>
      </c>
      <c r="AN23" s="6">
        <f>showf(AG23)</f>
      </c>
      <c r="AO23" s="6">
        <f>showf(AH23)</f>
      </c>
      <c r="AP23" s="6">
        <f>showf(AI23)</f>
      </c>
      <c r="AQ23" s="6">
        <f>showf(AJ23)</f>
      </c>
      <c r="AR23" s="6">
        <f>IF($AL23=RIGHT(AM23,1),"","!!!")</f>
      </c>
      <c r="AS23" s="6">
        <f>IF($AL23=RIGHT(AN23,1),"","!!!")</f>
      </c>
      <c r="AT23" s="6">
        <f>IF($AL23=RIGHT(AO23,1),"","!!!")</f>
      </c>
      <c r="AU23" s="6">
        <f>IF($AL23=RIGHT(AP23,1),"","!!!")</f>
      </c>
      <c r="AV23" s="6">
        <f>IF($AL23=RIGHT(AQ23,1),"","!!!")</f>
      </c>
    </row>
    <row x14ac:dyDescent="0.25" r="24" customHeight="1" ht="17.25">
      <c r="A24" s="4">
        <f>DEFs!#REF!</f>
      </c>
      <c r="B24" s="5" t="s">
        <v>21</v>
      </c>
      <c r="C24" s="6">
        <f>A24</f>
      </c>
      <c r="D24" s="6">
        <f>DEFs!#REF!</f>
      </c>
      <c r="E24" s="6">
        <f>DEFs!#REF!</f>
      </c>
      <c r="F24" s="6">
        <f>DEFs!#REF!</f>
      </c>
      <c r="G24" s="6">
        <f>DEFs!#REF!</f>
      </c>
      <c r="H24" s="6">
        <f>DEFs!#REF!</f>
      </c>
      <c r="I24" s="7">
        <f>DEFs!#REF!</f>
      </c>
      <c r="J24" s="4">
        <f>DEFs!#REF!</f>
      </c>
      <c r="K24" s="5" t="s">
        <v>21</v>
      </c>
      <c r="L24" s="6">
        <f>J24</f>
      </c>
      <c r="M24" s="6">
        <f>DEFs!#REF!</f>
      </c>
      <c r="N24" s="6">
        <f>DEFs!#REF!</f>
      </c>
      <c r="O24" s="6">
        <f>DEFs!#REF!</f>
      </c>
      <c r="P24" s="6">
        <f>DEFs!#REF!</f>
      </c>
      <c r="Q24" s="6">
        <f>DEFs!#REF!</f>
      </c>
      <c r="R24" s="8">
        <f>DEFs!#REF!</f>
      </c>
      <c r="S24" s="4">
        <f>DEFs!#REF!</f>
      </c>
      <c r="T24" s="5" t="s">
        <v>21</v>
      </c>
      <c r="U24" s="6">
        <f>S24</f>
      </c>
      <c r="V24" s="6">
        <f>DEFs!#REF!</f>
      </c>
      <c r="W24" s="9">
        <f>DEFs!#REF!</f>
      </c>
      <c r="X24" s="9">
        <f>DEFs!#REF!</f>
      </c>
      <c r="Y24" s="9">
        <f>DEFs!#REF!</f>
      </c>
      <c r="Z24" s="9">
        <f>DEFs!A24</f>
      </c>
      <c r="AA24" s="10">
        <f>DEFs!C24</f>
      </c>
      <c r="AB24" s="4">
        <f>DEFs!A24</f>
      </c>
      <c r="AC24" s="5" t="s">
        <v>21</v>
      </c>
      <c r="AD24" s="6">
        <f>AB24</f>
      </c>
      <c r="AE24" s="11">
        <f>DEFs!B24</f>
      </c>
      <c r="AF24" s="11">
        <f>DEFs!D24</f>
      </c>
      <c r="AG24" s="11">
        <f>DEFs!F24</f>
      </c>
      <c r="AH24" s="11">
        <f>DEFs!H24</f>
      </c>
      <c r="AI24" s="11">
        <f>DEFs!J24</f>
      </c>
      <c r="AJ24" s="10">
        <f>DEFs!L24</f>
      </c>
      <c r="AK24" s="6">
        <f>showf(AB24)</f>
      </c>
      <c r="AL24" s="6">
        <f>IF(RIGHT(AK24,1)=")",LEFT(RIGHT(AK24,2)),RIGHT(AK24,1))</f>
      </c>
      <c r="AM24" s="6">
        <f>showf(AF24)</f>
      </c>
      <c r="AN24" s="6">
        <f>showf(AG24)</f>
      </c>
      <c r="AO24" s="6">
        <f>showf(AH24)</f>
      </c>
      <c r="AP24" s="6">
        <f>showf(AI24)</f>
      </c>
      <c r="AQ24" s="6">
        <f>showf(AJ24)</f>
      </c>
      <c r="AR24" s="6">
        <f>IF($AL24=RIGHT(AM24,1),"","!!!")</f>
      </c>
      <c r="AS24" s="6">
        <f>IF($AL24=RIGHT(AN24,1),"","!!!")</f>
      </c>
      <c r="AT24" s="6">
        <f>IF($AL24=RIGHT(AO24,1),"","!!!")</f>
      </c>
      <c r="AU24" s="6">
        <f>IF($AL24=RIGHT(AP24,1),"","!!!")</f>
      </c>
      <c r="AV24" s="6">
        <f>IF($AL24=RIGHT(AQ24,1),"","!!!")</f>
      </c>
    </row>
    <row x14ac:dyDescent="0.25" r="25" customHeight="1" ht="17.25">
      <c r="A25" s="4">
        <f>DEFs!#REF!</f>
      </c>
      <c r="B25" s="5" t="s">
        <v>21</v>
      </c>
      <c r="C25" s="6">
        <f>A25</f>
      </c>
      <c r="D25" s="6">
        <f>DEFs!#REF!</f>
      </c>
      <c r="E25" s="6">
        <f>DEFs!#REF!</f>
      </c>
      <c r="F25" s="6">
        <f>DEFs!#REF!</f>
      </c>
      <c r="G25" s="6">
        <f>DEFs!#REF!</f>
      </c>
      <c r="H25" s="6">
        <f>DEFs!#REF!</f>
      </c>
      <c r="I25" s="7">
        <f>DEFs!#REF!</f>
      </c>
      <c r="J25" s="4">
        <f>DEFs!#REF!</f>
      </c>
      <c r="K25" s="5" t="s">
        <v>21</v>
      </c>
      <c r="L25" s="6">
        <f>J25</f>
      </c>
      <c r="M25" s="6">
        <f>DEFs!#REF!</f>
      </c>
      <c r="N25" s="6">
        <f>DEFs!#REF!</f>
      </c>
      <c r="O25" s="6">
        <f>DEFs!#REF!</f>
      </c>
      <c r="P25" s="6">
        <f>DEFs!#REF!</f>
      </c>
      <c r="Q25" s="6">
        <f>DEFs!#REF!</f>
      </c>
      <c r="R25" s="8">
        <f>DEFs!#REF!</f>
      </c>
      <c r="S25" s="4">
        <f>DEFs!#REF!</f>
      </c>
      <c r="T25" s="5" t="s">
        <v>21</v>
      </c>
      <c r="U25" s="6">
        <f>S25</f>
      </c>
      <c r="V25" s="6">
        <f>DEFs!#REF!</f>
      </c>
      <c r="W25" s="9">
        <f>DEFs!#REF!</f>
      </c>
      <c r="X25" s="9">
        <f>DEFs!#REF!</f>
      </c>
      <c r="Y25" s="9">
        <f>DEFs!#REF!</f>
      </c>
      <c r="Z25" s="9">
        <f>DEFs!A25</f>
      </c>
      <c r="AA25" s="10">
        <f>DEFs!C25</f>
      </c>
      <c r="AB25" s="4">
        <f>DEFs!A25</f>
      </c>
      <c r="AC25" s="5" t="s">
        <v>21</v>
      </c>
      <c r="AD25" s="6">
        <f>AB25</f>
      </c>
      <c r="AE25" s="11">
        <f>DEFs!B25</f>
      </c>
      <c r="AF25" s="11">
        <f>DEFs!D25</f>
      </c>
      <c r="AG25" s="11">
        <f>DEFs!F25</f>
      </c>
      <c r="AH25" s="11">
        <f>DEFs!H25</f>
      </c>
      <c r="AI25" s="11">
        <f>DEFs!J25</f>
      </c>
      <c r="AJ25" s="10">
        <f>DEFs!L25</f>
      </c>
      <c r="AK25" s="6">
        <f>showf(AB25)</f>
      </c>
      <c r="AL25" s="6">
        <f>IF(RIGHT(AK25,1)=")",LEFT(RIGHT(AK25,2)),RIGHT(AK25,1))</f>
      </c>
      <c r="AM25" s="6">
        <f>showf(AF25)</f>
      </c>
      <c r="AN25" s="6">
        <f>showf(AG25)</f>
      </c>
      <c r="AO25" s="6">
        <f>showf(AH25)</f>
      </c>
      <c r="AP25" s="6">
        <f>showf(AI25)</f>
      </c>
      <c r="AQ25" s="6">
        <f>showf(AJ25)</f>
      </c>
      <c r="AR25" s="6">
        <f>IF($AL25=RIGHT(AM25,1),"","!!!")</f>
      </c>
      <c r="AS25" s="6">
        <f>IF($AL25=RIGHT(AN25,1),"","!!!")</f>
      </c>
      <c r="AT25" s="6">
        <f>IF($AL25=RIGHT(AO25,1),"","!!!")</f>
      </c>
      <c r="AU25" s="6">
        <f>IF($AL25=RIGHT(AP25,1),"","!!!")</f>
      </c>
      <c r="AV25" s="6">
        <f>IF($AL25=RIGHT(AQ25,1),"","!!!")</f>
      </c>
    </row>
    <row x14ac:dyDescent="0.25" r="26" customHeight="1" ht="17.25">
      <c r="A26" s="4">
        <f>DEFs!#REF!</f>
      </c>
      <c r="B26" s="5" t="s">
        <v>21</v>
      </c>
      <c r="C26" s="6">
        <f>A26</f>
      </c>
      <c r="D26" s="6">
        <f>DEFs!#REF!</f>
      </c>
      <c r="E26" s="6">
        <f>DEFs!#REF!</f>
      </c>
      <c r="F26" s="6">
        <f>DEFs!#REF!</f>
      </c>
      <c r="G26" s="6">
        <f>DEFs!#REF!</f>
      </c>
      <c r="H26" s="6">
        <f>DEFs!#REF!</f>
      </c>
      <c r="I26" s="7">
        <f>DEFs!#REF!</f>
      </c>
      <c r="J26" s="4">
        <f>DEFs!#REF!</f>
      </c>
      <c r="K26" s="5" t="s">
        <v>21</v>
      </c>
      <c r="L26" s="6">
        <f>J26</f>
      </c>
      <c r="M26" s="6">
        <f>DEFs!#REF!</f>
      </c>
      <c r="N26" s="6">
        <f>DEFs!#REF!</f>
      </c>
      <c r="O26" s="6">
        <f>DEFs!#REF!</f>
      </c>
      <c r="P26" s="6">
        <f>DEFs!#REF!</f>
      </c>
      <c r="Q26" s="6">
        <f>DEFs!#REF!</f>
      </c>
      <c r="R26" s="8">
        <f>DEFs!#REF!</f>
      </c>
      <c r="S26" s="4">
        <f>DEFs!#REF!</f>
      </c>
      <c r="T26" s="5" t="s">
        <v>21</v>
      </c>
      <c r="U26" s="6">
        <f>S26</f>
      </c>
      <c r="V26" s="6">
        <f>DEFs!#REF!</f>
      </c>
      <c r="W26" s="9">
        <f>DEFs!#REF!</f>
      </c>
      <c r="X26" s="9">
        <f>DEFs!#REF!</f>
      </c>
      <c r="Y26" s="9">
        <f>DEFs!#REF!</f>
      </c>
      <c r="Z26" s="9">
        <f>DEFs!A26</f>
      </c>
      <c r="AA26" s="10">
        <f>DEFs!C26</f>
      </c>
      <c r="AB26" s="4">
        <f>DEFs!A26</f>
      </c>
      <c r="AC26" s="5" t="s">
        <v>21</v>
      </c>
      <c r="AD26" s="6">
        <f>AB26</f>
      </c>
      <c r="AE26" s="11">
        <f>DEFs!B26</f>
      </c>
      <c r="AF26" s="11">
        <f>DEFs!D26</f>
      </c>
      <c r="AG26" s="11">
        <f>DEFs!F26</f>
      </c>
      <c r="AH26" s="11">
        <f>DEFs!H26</f>
      </c>
      <c r="AI26" s="11">
        <f>DEFs!J26</f>
      </c>
      <c r="AJ26" s="10">
        <f>DEFs!L26</f>
      </c>
      <c r="AK26" s="6">
        <f>showf(AB26)</f>
      </c>
      <c r="AL26" s="6">
        <f>IF(RIGHT(AK26,1)=")",LEFT(RIGHT(AK26,2)),RIGHT(AK26,1))</f>
      </c>
      <c r="AM26" s="6">
        <f>showf(AF26)</f>
      </c>
      <c r="AN26" s="6">
        <f>showf(AG26)</f>
      </c>
      <c r="AO26" s="6">
        <f>showf(AH26)</f>
      </c>
      <c r="AP26" s="6">
        <f>showf(AI26)</f>
      </c>
      <c r="AQ26" s="6">
        <f>showf(AJ26)</f>
      </c>
      <c r="AR26" s="6">
        <f>IF($AL26=RIGHT(AM26,1),"","!!!")</f>
      </c>
      <c r="AS26" s="6">
        <f>IF($AL26=RIGHT(AN26,1),"","!!!")</f>
      </c>
      <c r="AT26" s="6">
        <f>IF($AL26=RIGHT(AO26,1),"","!!!")</f>
      </c>
      <c r="AU26" s="6">
        <f>IF($AL26=RIGHT(AP26,1),"","!!!")</f>
      </c>
      <c r="AV26" s="6">
        <f>IF($AL26=RIGHT(AQ26,1),"","!!!")</f>
      </c>
    </row>
    <row x14ac:dyDescent="0.25" r="27" customHeight="1" ht="17.25">
      <c r="A27" s="4">
        <f>DEFs!#REF!</f>
      </c>
      <c r="B27" s="5" t="s">
        <v>21</v>
      </c>
      <c r="C27" s="6">
        <f>A27</f>
      </c>
      <c r="D27" s="6">
        <f>DEFs!#REF!</f>
      </c>
      <c r="E27" s="6">
        <f>DEFs!#REF!</f>
      </c>
      <c r="F27" s="6">
        <f>DEFs!#REF!</f>
      </c>
      <c r="G27" s="6">
        <f>DEFs!#REF!</f>
      </c>
      <c r="H27" s="6">
        <f>DEFs!#REF!</f>
      </c>
      <c r="I27" s="7">
        <f>DEFs!#REF!</f>
      </c>
      <c r="J27" s="4">
        <f>DEFs!#REF!</f>
      </c>
      <c r="K27" s="5" t="s">
        <v>21</v>
      </c>
      <c r="L27" s="6">
        <f>J27</f>
      </c>
      <c r="M27" s="6">
        <f>DEFs!#REF!</f>
      </c>
      <c r="N27" s="6">
        <f>DEFs!#REF!</f>
      </c>
      <c r="O27" s="6">
        <f>DEFs!#REF!</f>
      </c>
      <c r="P27" s="6">
        <f>DEFs!#REF!</f>
      </c>
      <c r="Q27" s="6">
        <f>DEFs!#REF!</f>
      </c>
      <c r="R27" s="8">
        <f>DEFs!#REF!</f>
      </c>
      <c r="S27" s="4">
        <f>DEFs!#REF!</f>
      </c>
      <c r="T27" s="5" t="s">
        <v>21</v>
      </c>
      <c r="U27" s="6">
        <f>S27</f>
      </c>
      <c r="V27" s="6">
        <f>DEFs!#REF!</f>
      </c>
      <c r="W27" s="9">
        <f>DEFs!#REF!</f>
      </c>
      <c r="X27" s="9">
        <f>DEFs!#REF!</f>
      </c>
      <c r="Y27" s="9">
        <f>DEFs!#REF!</f>
      </c>
      <c r="Z27" s="9">
        <f>DEFs!A27</f>
      </c>
      <c r="AA27" s="10">
        <f>DEFs!C27</f>
      </c>
      <c r="AB27" s="4">
        <f>DEFs!A27</f>
      </c>
      <c r="AC27" s="5" t="s">
        <v>21</v>
      </c>
      <c r="AD27" s="6">
        <f>AB27</f>
      </c>
      <c r="AE27" s="11">
        <f>DEFs!B27</f>
      </c>
      <c r="AF27" s="11">
        <f>DEFs!D27</f>
      </c>
      <c r="AG27" s="11">
        <f>DEFs!F27</f>
      </c>
      <c r="AH27" s="11">
        <f>DEFs!H27</f>
      </c>
      <c r="AI27" s="11">
        <f>DEFs!J27</f>
      </c>
      <c r="AJ27" s="10">
        <f>DEFs!L27</f>
      </c>
      <c r="AK27" s="6">
        <f>showf(AB27)</f>
      </c>
      <c r="AL27" s="6">
        <f>IF(RIGHT(AK27,1)=")",LEFT(RIGHT(AK27,2)),RIGHT(AK27,1))</f>
      </c>
      <c r="AM27" s="6">
        <f>showf(AF27)</f>
      </c>
      <c r="AN27" s="6">
        <f>showf(AG27)</f>
      </c>
      <c r="AO27" s="6">
        <f>showf(AH27)</f>
      </c>
      <c r="AP27" s="6">
        <f>showf(AI27)</f>
      </c>
      <c r="AQ27" s="6">
        <f>showf(AJ27)</f>
      </c>
      <c r="AR27" s="6">
        <f>IF($AL27=RIGHT(AM27,1),"","!!!")</f>
      </c>
      <c r="AS27" s="6">
        <f>IF($AL27=RIGHT(AN27,1),"","!!!")</f>
      </c>
      <c r="AT27" s="6">
        <f>IF($AL27=RIGHT(AO27,1),"","!!!")</f>
      </c>
      <c r="AU27" s="6">
        <f>IF($AL27=RIGHT(AP27,1),"","!!!")</f>
      </c>
      <c r="AV27" s="6">
        <f>IF($AL27=RIGHT(AQ27,1),"","!!!")</f>
      </c>
    </row>
    <row x14ac:dyDescent="0.25" r="28" customHeight="1" ht="17.25">
      <c r="A28" s="4">
        <f>DEFs!#REF!</f>
      </c>
      <c r="B28" s="5" t="s">
        <v>21</v>
      </c>
      <c r="C28" s="6">
        <f>A28</f>
      </c>
      <c r="D28" s="6">
        <f>DEFs!#REF!</f>
      </c>
      <c r="E28" s="6">
        <f>DEFs!#REF!</f>
      </c>
      <c r="F28" s="6">
        <f>DEFs!#REF!</f>
      </c>
      <c r="G28" s="6">
        <f>DEFs!#REF!</f>
      </c>
      <c r="H28" s="6">
        <f>DEFs!#REF!</f>
      </c>
      <c r="I28" s="7">
        <f>DEFs!#REF!</f>
      </c>
      <c r="J28" s="4">
        <f>DEFs!#REF!</f>
      </c>
      <c r="K28" s="5" t="s">
        <v>21</v>
      </c>
      <c r="L28" s="6">
        <f>J28</f>
      </c>
      <c r="M28" s="6">
        <f>DEFs!#REF!</f>
      </c>
      <c r="N28" s="6">
        <f>DEFs!#REF!</f>
      </c>
      <c r="O28" s="6">
        <f>DEFs!#REF!</f>
      </c>
      <c r="P28" s="6">
        <f>DEFs!#REF!</f>
      </c>
      <c r="Q28" s="6">
        <f>DEFs!#REF!</f>
      </c>
      <c r="R28" s="8">
        <f>DEFs!#REF!</f>
      </c>
      <c r="S28" s="4">
        <f>DEFs!#REF!</f>
      </c>
      <c r="T28" s="5" t="s">
        <v>21</v>
      </c>
      <c r="U28" s="6">
        <f>S28</f>
      </c>
      <c r="V28" s="6">
        <f>DEFs!#REF!</f>
      </c>
      <c r="W28" s="9">
        <f>DEFs!#REF!</f>
      </c>
      <c r="X28" s="9">
        <f>DEFs!#REF!</f>
      </c>
      <c r="Y28" s="9">
        <f>DEFs!#REF!</f>
      </c>
      <c r="Z28" s="9">
        <f>DEFs!A29</f>
      </c>
      <c r="AA28" s="10">
        <f>DEFs!C28</f>
      </c>
      <c r="AB28" s="4">
        <f>DEFs!A29</f>
      </c>
      <c r="AC28" s="5" t="s">
        <v>21</v>
      </c>
      <c r="AD28" s="6">
        <f>AB28</f>
      </c>
      <c r="AE28" s="11">
        <f>DEFs!B28</f>
      </c>
      <c r="AF28" s="11">
        <f>DEFs!D28</f>
      </c>
      <c r="AG28" s="11">
        <f>DEFs!F28</f>
      </c>
      <c r="AH28" s="11">
        <f>DEFs!H28</f>
      </c>
      <c r="AI28" s="11">
        <f>DEFs!J28</f>
      </c>
      <c r="AJ28" s="10">
        <f>DEFs!L28</f>
      </c>
      <c r="AK28" s="6">
        <f>showf(AB28)</f>
      </c>
      <c r="AL28" s="6">
        <f>IF(RIGHT(AK28,1)=")",LEFT(RIGHT(AK28,2)),RIGHT(AK28,1))</f>
      </c>
      <c r="AM28" s="6">
        <f>showf(AF28)</f>
      </c>
      <c r="AN28" s="6">
        <f>showf(AG28)</f>
      </c>
      <c r="AO28" s="6">
        <f>showf(AH28)</f>
      </c>
      <c r="AP28" s="6">
        <f>showf(AI28)</f>
      </c>
      <c r="AQ28" s="6">
        <f>showf(AJ28)</f>
      </c>
      <c r="AR28" s="6">
        <f>IF($AL28=RIGHT(AM28,1),"","!!!")</f>
      </c>
      <c r="AS28" s="6">
        <f>IF($AL28=RIGHT(AN28,1),"","!!!")</f>
      </c>
      <c r="AT28" s="6">
        <f>IF($AL28=RIGHT(AO28,1),"","!!!")</f>
      </c>
      <c r="AU28" s="6">
        <f>IF($AL28=RIGHT(AP28,1),"","!!!")</f>
      </c>
      <c r="AV28" s="6">
        <f>IF($AL28=RIGHT(AQ28,1),"","!!!")</f>
      </c>
    </row>
    <row x14ac:dyDescent="0.25" r="29" customHeight="1" ht="17.25">
      <c r="A29" s="4">
        <f>DEFs!#REF!</f>
      </c>
      <c r="B29" s="5" t="s">
        <v>21</v>
      </c>
      <c r="C29" s="6">
        <f>A29</f>
      </c>
      <c r="D29" s="6">
        <f>DEFs!#REF!</f>
      </c>
      <c r="E29" s="6">
        <f>DEFs!#REF!</f>
      </c>
      <c r="F29" s="6">
        <f>DEFs!#REF!</f>
      </c>
      <c r="G29" s="6">
        <f>DEFs!#REF!</f>
      </c>
      <c r="H29" s="6">
        <f>DEFs!#REF!</f>
      </c>
      <c r="I29" s="7">
        <f>DEFs!#REF!</f>
      </c>
      <c r="J29" s="4">
        <f>DEFs!#REF!</f>
      </c>
      <c r="K29" s="5" t="s">
        <v>21</v>
      </c>
      <c r="L29" s="6">
        <f>J29</f>
      </c>
      <c r="M29" s="6">
        <f>DEFs!#REF!</f>
      </c>
      <c r="N29" s="6">
        <f>DEFs!#REF!</f>
      </c>
      <c r="O29" s="6">
        <f>DEFs!#REF!</f>
      </c>
      <c r="P29" s="6">
        <f>DEFs!#REF!</f>
      </c>
      <c r="Q29" s="6">
        <f>DEFs!#REF!</f>
      </c>
      <c r="R29" s="8">
        <f>DEFs!#REF!</f>
      </c>
      <c r="S29" s="4">
        <f>DEFs!#REF!</f>
      </c>
      <c r="T29" s="5" t="s">
        <v>21</v>
      </c>
      <c r="U29" s="6">
        <f>S29</f>
      </c>
      <c r="V29" s="6">
        <f>DEFs!#REF!</f>
      </c>
      <c r="W29" s="9">
        <f>DEFs!#REF!</f>
      </c>
      <c r="X29" s="9">
        <f>DEFs!#REF!</f>
      </c>
      <c r="Y29" s="9">
        <f>DEFs!#REF!</f>
      </c>
      <c r="Z29" s="9">
        <f>DEFs!A30</f>
      </c>
      <c r="AA29" s="10">
        <f>DEFs!C29</f>
      </c>
      <c r="AB29" s="4">
        <f>DEFs!A30</f>
      </c>
      <c r="AC29" s="5" t="s">
        <v>21</v>
      </c>
      <c r="AD29" s="6">
        <f>AB29</f>
      </c>
      <c r="AE29" s="11">
        <f>DEFs!B29</f>
      </c>
      <c r="AF29" s="11">
        <f>DEFs!D29</f>
      </c>
      <c r="AG29" s="11">
        <f>DEFs!F29</f>
      </c>
      <c r="AH29" s="11">
        <f>DEFs!H29</f>
      </c>
      <c r="AI29" s="11">
        <f>DEFs!J29</f>
      </c>
      <c r="AJ29" s="10">
        <f>DEFs!L29</f>
      </c>
      <c r="AK29" s="6">
        <f>showf(AB29)</f>
      </c>
      <c r="AL29" s="6">
        <f>IF(RIGHT(AK29,1)=")",LEFT(RIGHT(AK29,2)),RIGHT(AK29,1))</f>
      </c>
      <c r="AM29" s="6">
        <f>showf(AF29)</f>
      </c>
      <c r="AN29" s="6">
        <f>showf(AG29)</f>
      </c>
      <c r="AO29" s="6">
        <f>showf(AH29)</f>
      </c>
      <c r="AP29" s="6">
        <f>showf(AI29)</f>
      </c>
      <c r="AQ29" s="6">
        <f>showf(AJ29)</f>
      </c>
      <c r="AR29" s="6">
        <f>IF($AL29=RIGHT(AM29,1),"","!!!")</f>
      </c>
      <c r="AS29" s="6">
        <f>IF($AL29=RIGHT(AN29,1),"","!!!")</f>
      </c>
      <c r="AT29" s="6">
        <f>IF($AL29=RIGHT(AO29,1),"","!!!")</f>
      </c>
      <c r="AU29" s="6">
        <f>IF($AL29=RIGHT(AP29,1),"","!!!")</f>
      </c>
      <c r="AV29" s="6">
        <f>IF($AL29=RIGHT(AQ29,1),"","!!!")</f>
      </c>
    </row>
    <row x14ac:dyDescent="0.25" r="30" customHeight="1" ht="17.25">
      <c r="A30" s="4">
        <f>DEFs!#REF!</f>
      </c>
      <c r="B30" s="5" t="s">
        <v>21</v>
      </c>
      <c r="C30" s="6">
        <f>A30</f>
      </c>
      <c r="D30" s="6">
        <f>DEFs!#REF!</f>
      </c>
      <c r="E30" s="6">
        <f>DEFs!#REF!</f>
      </c>
      <c r="F30" s="6">
        <f>DEFs!#REF!</f>
      </c>
      <c r="G30" s="6">
        <f>DEFs!#REF!</f>
      </c>
      <c r="H30" s="6">
        <f>DEFs!#REF!</f>
      </c>
      <c r="I30" s="7">
        <f>DEFs!#REF!</f>
      </c>
      <c r="J30" s="4">
        <f>DEFs!#REF!</f>
      </c>
      <c r="K30" s="5" t="s">
        <v>21</v>
      </c>
      <c r="L30" s="6">
        <f>J30</f>
      </c>
      <c r="M30" s="6">
        <f>DEFs!#REF!</f>
      </c>
      <c r="N30" s="6">
        <f>DEFs!#REF!</f>
      </c>
      <c r="O30" s="6">
        <f>DEFs!#REF!</f>
      </c>
      <c r="P30" s="6">
        <f>DEFs!#REF!</f>
      </c>
      <c r="Q30" s="6">
        <f>DEFs!#REF!</f>
      </c>
      <c r="R30" s="8">
        <f>DEFs!#REF!</f>
      </c>
      <c r="S30" s="4">
        <f>DEFs!#REF!</f>
      </c>
      <c r="T30" s="5" t="s">
        <v>21</v>
      </c>
      <c r="U30" s="6">
        <f>S30</f>
      </c>
      <c r="V30" s="6">
        <f>DEFs!#REF!</f>
      </c>
      <c r="W30" s="9">
        <f>DEFs!#REF!</f>
      </c>
      <c r="X30" s="9">
        <f>DEFs!#REF!</f>
      </c>
      <c r="Y30" s="9">
        <f>DEFs!#REF!</f>
      </c>
      <c r="Z30" s="9">
        <f>DEFs!A31</f>
      </c>
      <c r="AA30" s="10">
        <f>DEFs!C30</f>
      </c>
      <c r="AB30" s="4">
        <f>DEFs!A31</f>
      </c>
      <c r="AC30" s="5" t="s">
        <v>21</v>
      </c>
      <c r="AD30" s="6">
        <f>AB30</f>
      </c>
      <c r="AE30" s="11">
        <f>DEFs!B30</f>
      </c>
      <c r="AF30" s="11">
        <f>DEFs!D30</f>
      </c>
      <c r="AG30" s="11">
        <f>DEFs!F30</f>
      </c>
      <c r="AH30" s="11">
        <f>DEFs!H30</f>
      </c>
      <c r="AI30" s="11">
        <f>DEFs!J30</f>
      </c>
      <c r="AJ30" s="10">
        <f>DEFs!L30</f>
      </c>
      <c r="AK30" s="6">
        <f>showf(AB30)</f>
      </c>
      <c r="AL30" s="6">
        <f>IF(RIGHT(AK30,1)=")",LEFT(RIGHT(AK30,2)),RIGHT(AK30,1))</f>
      </c>
      <c r="AM30" s="6">
        <f>showf(AF30)</f>
      </c>
      <c r="AN30" s="6">
        <f>showf(AG30)</f>
      </c>
      <c r="AO30" s="6">
        <f>showf(AH30)</f>
      </c>
      <c r="AP30" s="6">
        <f>showf(AI30)</f>
      </c>
      <c r="AQ30" s="6">
        <f>showf(AJ30)</f>
      </c>
      <c r="AR30" s="6">
        <f>IF($AL30=RIGHT(AM30,1),"","!!!")</f>
      </c>
      <c r="AS30" s="6">
        <f>IF($AL30=RIGHT(AN30,1),"","!!!")</f>
      </c>
      <c r="AT30" s="6">
        <f>IF($AL30=RIGHT(AO30,1),"","!!!")</f>
      </c>
      <c r="AU30" s="6">
        <f>IF($AL30=RIGHT(AP30,1),"","!!!")</f>
      </c>
      <c r="AV30" s="6">
        <f>IF($AL30=RIGHT(AQ30,1),"","!!!")</f>
      </c>
    </row>
    <row x14ac:dyDescent="0.25" r="31" customHeight="1" ht="17.25">
      <c r="A31" s="4">
        <f>DEFs!#REF!</f>
      </c>
      <c r="B31" s="5" t="s">
        <v>21</v>
      </c>
      <c r="C31" s="6">
        <f>A31</f>
      </c>
      <c r="D31" s="6">
        <f>DEFs!#REF!</f>
      </c>
      <c r="E31" s="6">
        <f>DEFs!#REF!</f>
      </c>
      <c r="F31" s="6">
        <f>DEFs!#REF!</f>
      </c>
      <c r="G31" s="6">
        <f>DEFs!#REF!</f>
      </c>
      <c r="H31" s="6">
        <f>DEFs!#REF!</f>
      </c>
      <c r="I31" s="7">
        <f>DEFs!#REF!</f>
      </c>
      <c r="J31" s="4">
        <f>DEFs!#REF!</f>
      </c>
      <c r="K31" s="5" t="s">
        <v>21</v>
      </c>
      <c r="L31" s="6">
        <f>J31</f>
      </c>
      <c r="M31" s="6">
        <f>DEFs!#REF!</f>
      </c>
      <c r="N31" s="6">
        <f>DEFs!#REF!</f>
      </c>
      <c r="O31" s="6">
        <f>DEFs!#REF!</f>
      </c>
      <c r="P31" s="6">
        <f>DEFs!#REF!</f>
      </c>
      <c r="Q31" s="6">
        <f>DEFs!#REF!</f>
      </c>
      <c r="R31" s="8">
        <f>DEFs!#REF!</f>
      </c>
      <c r="S31" s="4">
        <f>DEFs!#REF!</f>
      </c>
      <c r="T31" s="5" t="s">
        <v>21</v>
      </c>
      <c r="U31" s="6">
        <f>S31</f>
      </c>
      <c r="V31" s="6">
        <f>DEFs!#REF!</f>
      </c>
      <c r="W31" s="9">
        <f>DEFs!#REF!</f>
      </c>
      <c r="X31" s="9">
        <f>DEFs!#REF!</f>
      </c>
      <c r="Y31" s="9">
        <f>DEFs!#REF!</f>
      </c>
      <c r="Z31" s="9">
        <f>DEFs!A32</f>
      </c>
      <c r="AA31" s="10">
        <f>DEFs!C31</f>
      </c>
      <c r="AB31" s="4">
        <f>DEFs!A32</f>
      </c>
      <c r="AC31" s="5" t="s">
        <v>21</v>
      </c>
      <c r="AD31" s="6">
        <f>AB31</f>
      </c>
      <c r="AE31" s="11">
        <f>DEFs!B31</f>
      </c>
      <c r="AF31" s="11">
        <f>DEFs!D31</f>
      </c>
      <c r="AG31" s="11">
        <f>DEFs!F31</f>
      </c>
      <c r="AH31" s="11">
        <f>DEFs!H31</f>
      </c>
      <c r="AI31" s="11">
        <f>DEFs!J31</f>
      </c>
      <c r="AJ31" s="10">
        <f>DEFs!L31</f>
      </c>
      <c r="AK31" s="6">
        <f>showf(AB31)</f>
      </c>
      <c r="AL31" s="6">
        <f>IF(RIGHT(AK31,1)=")",LEFT(RIGHT(AK31,2)),RIGHT(AK31,1))</f>
      </c>
      <c r="AM31" s="6">
        <f>showf(AF31)</f>
      </c>
      <c r="AN31" s="6">
        <f>showf(AG31)</f>
      </c>
      <c r="AO31" s="6">
        <f>showf(AH31)</f>
      </c>
      <c r="AP31" s="6">
        <f>showf(AI31)</f>
      </c>
      <c r="AQ31" s="6">
        <f>showf(AJ31)</f>
      </c>
      <c r="AR31" s="6">
        <f>IF($AL31=RIGHT(AM31,1),"","!!!")</f>
      </c>
      <c r="AS31" s="6">
        <f>IF($AL31=RIGHT(AN31,1),"","!!!")</f>
      </c>
      <c r="AT31" s="6">
        <f>IF($AL31=RIGHT(AO31,1),"","!!!")</f>
      </c>
      <c r="AU31" s="6">
        <f>IF($AL31=RIGHT(AP31,1),"","!!!")</f>
      </c>
      <c r="AV31" s="6">
        <f>IF($AL31=RIGHT(AQ31,1),"","!!!")</f>
      </c>
    </row>
    <row x14ac:dyDescent="0.25" r="32" customHeight="1" ht="17.25">
      <c r="A32" s="4">
        <f>DEFs!#REF!</f>
      </c>
      <c r="B32" s="5" t="s">
        <v>21</v>
      </c>
      <c r="C32" s="6">
        <f>A32</f>
      </c>
      <c r="D32" s="6">
        <f>DEFs!#REF!</f>
      </c>
      <c r="E32" s="6">
        <f>DEFs!#REF!</f>
      </c>
      <c r="F32" s="6">
        <f>DEFs!#REF!</f>
      </c>
      <c r="G32" s="6">
        <f>DEFs!#REF!</f>
      </c>
      <c r="H32" s="6">
        <f>DEFs!#REF!</f>
      </c>
      <c r="I32" s="7">
        <f>DEFs!#REF!</f>
      </c>
      <c r="J32" s="4">
        <f>DEFs!#REF!</f>
      </c>
      <c r="K32" s="5" t="s">
        <v>21</v>
      </c>
      <c r="L32" s="6">
        <f>J32</f>
      </c>
      <c r="M32" s="6">
        <f>DEFs!#REF!</f>
      </c>
      <c r="N32" s="6">
        <f>DEFs!#REF!</f>
      </c>
      <c r="O32" s="6">
        <f>DEFs!#REF!</f>
      </c>
      <c r="P32" s="6">
        <f>DEFs!#REF!</f>
      </c>
      <c r="Q32" s="6">
        <f>DEFs!#REF!</f>
      </c>
      <c r="R32" s="8">
        <f>DEFs!#REF!</f>
      </c>
      <c r="S32" s="4">
        <f>DEFs!#REF!</f>
      </c>
      <c r="T32" s="5" t="s">
        <v>21</v>
      </c>
      <c r="U32" s="6">
        <f>S32</f>
      </c>
      <c r="V32" s="6">
        <f>DEFs!#REF!</f>
      </c>
      <c r="W32" s="9">
        <f>DEFs!#REF!</f>
      </c>
      <c r="X32" s="9">
        <f>DEFs!#REF!</f>
      </c>
      <c r="Y32" s="9">
        <f>DEFs!#REF!</f>
      </c>
      <c r="Z32" s="9">
        <f>DEFs!A33</f>
      </c>
      <c r="AA32" s="10">
        <f>DEFs!C32</f>
      </c>
      <c r="AB32" s="4">
        <f>DEFs!A33</f>
      </c>
      <c r="AC32" s="5" t="s">
        <v>21</v>
      </c>
      <c r="AD32" s="6">
        <f>AB32</f>
      </c>
      <c r="AE32" s="11">
        <f>DEFs!B32</f>
      </c>
      <c r="AF32" s="11">
        <f>DEFs!D32</f>
      </c>
      <c r="AG32" s="11">
        <f>DEFs!F32</f>
      </c>
      <c r="AH32" s="11">
        <f>DEFs!H32</f>
      </c>
      <c r="AI32" s="11">
        <f>DEFs!J32</f>
      </c>
      <c r="AJ32" s="10">
        <f>DEFs!L32</f>
      </c>
      <c r="AK32" s="6">
        <f>showf(AB32)</f>
      </c>
      <c r="AL32" s="6">
        <f>IF(RIGHT(AK32,1)=")",LEFT(RIGHT(AK32,2)),RIGHT(AK32,1))</f>
      </c>
      <c r="AM32" s="6">
        <f>showf(AF32)</f>
      </c>
      <c r="AN32" s="6">
        <f>showf(AG32)</f>
      </c>
      <c r="AO32" s="6">
        <f>showf(AH32)</f>
      </c>
      <c r="AP32" s="6">
        <f>showf(AI32)</f>
      </c>
      <c r="AQ32" s="6">
        <f>showf(AJ32)</f>
      </c>
      <c r="AR32" s="6">
        <f>IF($AL32=RIGHT(AM32,1),"","!!!")</f>
      </c>
      <c r="AS32" s="6">
        <f>IF($AL32=RIGHT(AN32,1),"","!!!")</f>
      </c>
      <c r="AT32" s="6">
        <f>IF($AL32=RIGHT(AO32,1),"","!!!")</f>
      </c>
      <c r="AU32" s="6">
        <f>IF($AL32=RIGHT(AP32,1),"","!!!")</f>
      </c>
      <c r="AV32" s="6">
        <f>IF($AL32=RIGHT(AQ32,1),"","!!!")</f>
      </c>
    </row>
    <row x14ac:dyDescent="0.25" r="33" customHeight="1" ht="17.25">
      <c r="A33" s="4">
        <f>DEFs!#REF!</f>
      </c>
      <c r="B33" s="5" t="s">
        <v>21</v>
      </c>
      <c r="C33" s="6">
        <f>A33</f>
      </c>
      <c r="D33" s="6">
        <f>DEFs!#REF!</f>
      </c>
      <c r="E33" s="6">
        <f>DEFs!#REF!</f>
      </c>
      <c r="F33" s="6">
        <f>DEFs!#REF!</f>
      </c>
      <c r="G33" s="6">
        <f>DEFs!#REF!</f>
      </c>
      <c r="H33" s="6">
        <f>DEFs!#REF!</f>
      </c>
      <c r="I33" s="7">
        <f>DEFs!#REF!</f>
      </c>
      <c r="J33" s="4">
        <f>DEFs!#REF!</f>
      </c>
      <c r="K33" s="5" t="s">
        <v>21</v>
      </c>
      <c r="L33" s="6">
        <f>J33</f>
      </c>
      <c r="M33" s="6">
        <f>DEFs!#REF!</f>
      </c>
      <c r="N33" s="6">
        <f>DEFs!#REF!</f>
      </c>
      <c r="O33" s="6">
        <f>DEFs!#REF!</f>
      </c>
      <c r="P33" s="6">
        <f>DEFs!#REF!</f>
      </c>
      <c r="Q33" s="6">
        <f>DEFs!#REF!</f>
      </c>
      <c r="R33" s="8">
        <f>DEFs!#REF!</f>
      </c>
      <c r="S33" s="4">
        <f>DEFs!#REF!</f>
      </c>
      <c r="T33" s="5" t="s">
        <v>21</v>
      </c>
      <c r="U33" s="6">
        <f>S33</f>
      </c>
      <c r="V33" s="6">
        <f>DEFs!#REF!</f>
      </c>
      <c r="W33" s="9">
        <f>DEFs!#REF!</f>
      </c>
      <c r="X33" s="9">
        <f>DEFs!#REF!</f>
      </c>
      <c r="Y33" s="9">
        <f>DEFs!#REF!</f>
      </c>
      <c r="Z33" s="9">
        <f>DEFs!A28</f>
      </c>
      <c r="AA33" s="10">
        <f>DEFs!C33</f>
      </c>
      <c r="AB33" s="4">
        <f>DEFs!A28</f>
      </c>
      <c r="AC33" s="5" t="s">
        <v>21</v>
      </c>
      <c r="AD33" s="6">
        <f>AB33</f>
      </c>
      <c r="AE33" s="11">
        <f>DEFs!B33</f>
      </c>
      <c r="AF33" s="11">
        <f>DEFs!D33</f>
      </c>
      <c r="AG33" s="11">
        <f>DEFs!F33</f>
      </c>
      <c r="AH33" s="11">
        <f>DEFs!H33</f>
      </c>
      <c r="AI33" s="11">
        <f>DEFs!J33</f>
      </c>
      <c r="AJ33" s="10">
        <f>DEFs!L33</f>
      </c>
      <c r="AK33" s="6">
        <f>showf(AB33)</f>
      </c>
      <c r="AL33" s="6">
        <f>IF(RIGHT(AK33,1)=")",LEFT(RIGHT(AK33,2)),RIGHT(AK33,1))</f>
      </c>
      <c r="AM33" s="6">
        <f>showf(AF33)</f>
      </c>
      <c r="AN33" s="6">
        <f>showf(AG33)</f>
      </c>
      <c r="AO33" s="6">
        <f>showf(AH33)</f>
      </c>
      <c r="AP33" s="6">
        <f>showf(AI33)</f>
      </c>
      <c r="AQ33" s="6">
        <f>showf(AJ33)</f>
      </c>
      <c r="AR33" s="6">
        <f>IF($AL33=RIGHT(AM33,1),"","!!!")</f>
      </c>
      <c r="AS33" s="6">
        <f>IF($AL33=RIGHT(AN33,1),"","!!!")</f>
      </c>
      <c r="AT33" s="6">
        <f>IF($AL33=RIGHT(AO33,1),"","!!!")</f>
      </c>
      <c r="AU33" s="6">
        <f>IF($AL33=RIGHT(AP33,1),"","!!!")</f>
      </c>
      <c r="AV33" s="6">
        <f>IF($AL33=RIGHT(AQ33,1),"","!!!")</f>
      </c>
    </row>
    <row x14ac:dyDescent="0.25" r="34" customHeight="1" ht="17.25">
      <c r="A34" s="4">
        <f>CONCATENATE(Ks!#REF!," ",Ks!#REF!)</f>
      </c>
      <c r="B34" s="6">
        <f>Ks!#REF!</f>
      </c>
      <c r="C34" s="6">
        <f>Ks!#REF!</f>
      </c>
      <c r="D34" s="6">
        <f>Ks!#REF!</f>
      </c>
      <c r="E34" s="6">
        <f>Ks!#REF!</f>
      </c>
      <c r="F34" s="6">
        <f>Ks!#REF!</f>
      </c>
      <c r="G34" s="6">
        <f>Ks!#REF!</f>
      </c>
      <c r="H34" s="6">
        <f>Ks!#REF!</f>
      </c>
      <c r="I34" s="7">
        <f>Ks!#REF!</f>
      </c>
      <c r="J34" s="4">
        <f>CONCATENATE(Ks!#REF!," ",Ks!#REF!)</f>
      </c>
      <c r="K34" s="6">
        <f>Ks!#REF!</f>
      </c>
      <c r="L34" s="6">
        <f>Ks!#REF!</f>
      </c>
      <c r="M34" s="6">
        <f>Ks!#REF!</f>
      </c>
      <c r="N34" s="6">
        <f>Ks!#REF!</f>
      </c>
      <c r="O34" s="6">
        <f>Ks!#REF!</f>
      </c>
      <c r="P34" s="6">
        <f>Ks!#REF!</f>
      </c>
      <c r="Q34" s="6">
        <f>Ks!#REF!</f>
      </c>
      <c r="R34" s="8">
        <f>Ks!A2</f>
      </c>
      <c r="S34" s="4">
        <f>CONCATENATE(Ks!#REF!," ",Ks!#REF!)</f>
      </c>
      <c r="T34" s="6">
        <f>Ks!#REF!</f>
      </c>
      <c r="U34" s="6">
        <f>Ks!#REF!</f>
      </c>
      <c r="V34" s="6">
        <f>Ks!#REF!</f>
      </c>
      <c r="W34" s="9">
        <f>Ks!B2</f>
      </c>
      <c r="X34" s="9">
        <f>Ks!E2</f>
      </c>
      <c r="Y34" s="11">
        <f>Ks!F2</f>
      </c>
      <c r="Z34" s="11">
        <f>Ks!H2</f>
      </c>
      <c r="AA34" s="10">
        <f>Ks!J2</f>
      </c>
      <c r="AB34" s="4">
        <f>CONCATENATE(Ks!B2," ",Ks!A2)</f>
      </c>
      <c r="AC34" s="12">
        <f>Ks!E2</f>
      </c>
      <c r="AD34" s="6">
        <f>Ks!C2</f>
      </c>
      <c r="AE34" s="11">
        <f>Ks!D2</f>
      </c>
      <c r="AF34" s="11">
        <f>Ks!K2</f>
      </c>
      <c r="AG34" s="11">
        <f>Ks!M2</f>
      </c>
      <c r="AH34" s="11">
        <f>Ks!O2</f>
      </c>
      <c r="AI34" s="11">
        <f>Ks!Q2</f>
      </c>
      <c r="AJ34" s="10">
        <f>Ks!S2</f>
      </c>
      <c r="AK34" s="6">
        <f>showf(AB34)</f>
      </c>
      <c r="AL34" s="6">
        <f>IF(RIGHT(AK34,1)=")",LEFT(RIGHT(AK34,2)),RIGHT(AK34,1))</f>
      </c>
      <c r="AM34" s="6">
        <f>showf(AF34)</f>
      </c>
      <c r="AN34" s="6">
        <f>showf(AG34)</f>
      </c>
      <c r="AO34" s="6">
        <f>showf(AH34)</f>
      </c>
      <c r="AP34" s="6">
        <f>showf(AI34)</f>
      </c>
      <c r="AQ34" s="6">
        <f>showf(AJ34)</f>
      </c>
      <c r="AR34" s="6">
        <f>IF($AL34=RIGHT(AM34,1),"","!!!")</f>
      </c>
      <c r="AS34" s="6">
        <f>IF($AL34=RIGHT(AN34,1),"","!!!")</f>
      </c>
      <c r="AT34" s="6">
        <f>IF($AL34=RIGHT(AO34,1),"","!!!")</f>
      </c>
      <c r="AU34" s="6">
        <f>IF($AL34=RIGHT(AP34,1),"","!!!")</f>
      </c>
      <c r="AV34" s="6">
        <f>IF($AL34=RIGHT(AQ34,1),"","!!!")</f>
      </c>
    </row>
    <row x14ac:dyDescent="0.25" r="35" customHeight="1" ht="17.25">
      <c r="A35" s="4">
        <f>CONCATENATE(Ks!#REF!," ",Ks!#REF!)</f>
      </c>
      <c r="B35" s="6">
        <f>Ks!#REF!</f>
      </c>
      <c r="C35" s="6">
        <f>Ks!#REF!</f>
      </c>
      <c r="D35" s="6">
        <f>Ks!#REF!</f>
      </c>
      <c r="E35" s="6">
        <f>Ks!#REF!</f>
      </c>
      <c r="F35" s="6">
        <f>Ks!#REF!</f>
      </c>
      <c r="G35" s="6">
        <f>Ks!#REF!</f>
      </c>
      <c r="H35" s="6">
        <f>Ks!#REF!</f>
      </c>
      <c r="I35" s="7">
        <f>Ks!#REF!</f>
      </c>
      <c r="J35" s="4">
        <f>CONCATENATE(Ks!#REF!," ",Ks!#REF!)</f>
      </c>
      <c r="K35" s="6">
        <f>Ks!#REF!</f>
      </c>
      <c r="L35" s="6">
        <f>Ks!#REF!</f>
      </c>
      <c r="M35" s="6">
        <f>Ks!#REF!</f>
      </c>
      <c r="N35" s="6">
        <f>Ks!#REF!</f>
      </c>
      <c r="O35" s="6">
        <f>Ks!#REF!</f>
      </c>
      <c r="P35" s="6">
        <f>Ks!#REF!</f>
      </c>
      <c r="Q35" s="6">
        <f>Ks!#REF!</f>
      </c>
      <c r="R35" s="8">
        <f>Ks!A3</f>
      </c>
      <c r="S35" s="4">
        <f>CONCATENATE(Ks!#REF!," ",Ks!#REF!)</f>
      </c>
      <c r="T35" s="6">
        <f>Ks!#REF!</f>
      </c>
      <c r="U35" s="6">
        <f>Ks!#REF!</f>
      </c>
      <c r="V35" s="6">
        <f>Ks!#REF!</f>
      </c>
      <c r="W35" s="9">
        <f>Ks!B3</f>
      </c>
      <c r="X35" s="9">
        <f>Ks!E3</f>
      </c>
      <c r="Y35" s="11">
        <f>Ks!F3</f>
      </c>
      <c r="Z35" s="11">
        <f>Ks!H3</f>
      </c>
      <c r="AA35" s="10">
        <f>Ks!J3</f>
      </c>
      <c r="AB35" s="4">
        <f>CONCATENATE(Ks!B3," ",Ks!A3)</f>
      </c>
      <c r="AC35" s="12">
        <f>Ks!E3</f>
      </c>
      <c r="AD35" s="6">
        <f>Ks!C3</f>
      </c>
      <c r="AE35" s="11">
        <f>Ks!D3</f>
      </c>
      <c r="AF35" s="11">
        <f>Ks!K3</f>
      </c>
      <c r="AG35" s="11">
        <f>Ks!M3</f>
      </c>
      <c r="AH35" s="11">
        <f>Ks!O3</f>
      </c>
      <c r="AI35" s="11">
        <f>Ks!Q3</f>
      </c>
      <c r="AJ35" s="10">
        <f>Ks!S3</f>
      </c>
      <c r="AK35" s="6">
        <f>showf(AB35)</f>
      </c>
      <c r="AL35" s="6">
        <f>IF(RIGHT(AK35,1)=")",LEFT(RIGHT(AK35,2)),RIGHT(AK35,1))</f>
      </c>
      <c r="AM35" s="6">
        <f>showf(AF35)</f>
      </c>
      <c r="AN35" s="6">
        <f>showf(AG35)</f>
      </c>
      <c r="AO35" s="6">
        <f>showf(AH35)</f>
      </c>
      <c r="AP35" s="6">
        <f>showf(AI35)</f>
      </c>
      <c r="AQ35" s="6">
        <f>showf(AJ35)</f>
      </c>
      <c r="AR35" s="6">
        <f>IF($AL35=RIGHT(AM35,1),"","!!!")</f>
      </c>
      <c r="AS35" s="6">
        <f>IF($AL35=RIGHT(AN35,1),"","!!!")</f>
      </c>
      <c r="AT35" s="6">
        <f>IF($AL35=RIGHT(AO35,1),"","!!!")</f>
      </c>
      <c r="AU35" s="6">
        <f>IF($AL35=RIGHT(AP35,1),"","!!!")</f>
      </c>
      <c r="AV35" s="6">
        <f>IF($AL35=RIGHT(AQ35,1),"","!!!")</f>
      </c>
    </row>
    <row x14ac:dyDescent="0.25" r="36" customHeight="1" ht="17.25">
      <c r="A36" s="4">
        <f>CONCATENATE(Ks!#REF!," ",Ks!#REF!)</f>
      </c>
      <c r="B36" s="6">
        <f>Ks!#REF!</f>
      </c>
      <c r="C36" s="6">
        <f>Ks!#REF!</f>
      </c>
      <c r="D36" s="6">
        <f>Ks!#REF!</f>
      </c>
      <c r="E36" s="6">
        <f>Ks!#REF!</f>
      </c>
      <c r="F36" s="6">
        <f>Ks!#REF!</f>
      </c>
      <c r="G36" s="6">
        <f>Ks!#REF!</f>
      </c>
      <c r="H36" s="6">
        <f>Ks!#REF!</f>
      </c>
      <c r="I36" s="7">
        <f>Ks!#REF!</f>
      </c>
      <c r="J36" s="4">
        <f>CONCATENATE(Ks!#REF!," ",Ks!#REF!)</f>
      </c>
      <c r="K36" s="6">
        <f>Ks!#REF!</f>
      </c>
      <c r="L36" s="6">
        <f>Ks!#REF!</f>
      </c>
      <c r="M36" s="6">
        <f>Ks!#REF!</f>
      </c>
      <c r="N36" s="6">
        <f>Ks!#REF!</f>
      </c>
      <c r="O36" s="6">
        <f>Ks!#REF!</f>
      </c>
      <c r="P36" s="6">
        <f>Ks!#REF!</f>
      </c>
      <c r="Q36" s="6">
        <f>Ks!#REF!</f>
      </c>
      <c r="R36" s="8">
        <f>Ks!A4</f>
      </c>
      <c r="S36" s="4">
        <f>CONCATENATE(Ks!#REF!," ",Ks!#REF!)</f>
      </c>
      <c r="T36" s="6">
        <f>Ks!#REF!</f>
      </c>
      <c r="U36" s="6">
        <f>Ks!#REF!</f>
      </c>
      <c r="V36" s="6">
        <f>Ks!#REF!</f>
      </c>
      <c r="W36" s="9">
        <f>Ks!B4</f>
      </c>
      <c r="X36" s="9">
        <f>Ks!E4</f>
      </c>
      <c r="Y36" s="11">
        <f>Ks!F4</f>
      </c>
      <c r="Z36" s="11">
        <f>Ks!H4</f>
      </c>
      <c r="AA36" s="10">
        <f>Ks!J4</f>
      </c>
      <c r="AB36" s="4">
        <f>CONCATENATE(Ks!B4," ",Ks!A4)</f>
      </c>
      <c r="AC36" s="12">
        <f>Ks!E4</f>
      </c>
      <c r="AD36" s="6">
        <f>Ks!C4</f>
      </c>
      <c r="AE36" s="11">
        <f>Ks!D4</f>
      </c>
      <c r="AF36" s="11">
        <f>Ks!K4</f>
      </c>
      <c r="AG36" s="11">
        <f>Ks!M4</f>
      </c>
      <c r="AH36" s="11">
        <f>Ks!O4</f>
      </c>
      <c r="AI36" s="11">
        <f>Ks!Q4</f>
      </c>
      <c r="AJ36" s="10">
        <f>Ks!S4</f>
      </c>
      <c r="AK36" s="6">
        <f>showf(AB36)</f>
      </c>
      <c r="AL36" s="6">
        <f>IF(RIGHT(AK36,1)=")",LEFT(RIGHT(AK36,2)),RIGHT(AK36,1))</f>
      </c>
      <c r="AM36" s="6">
        <f>showf(AF36)</f>
      </c>
      <c r="AN36" s="6">
        <f>showf(AG36)</f>
      </c>
      <c r="AO36" s="6">
        <f>showf(AH36)</f>
      </c>
      <c r="AP36" s="6">
        <f>showf(AI36)</f>
      </c>
      <c r="AQ36" s="6">
        <f>showf(AJ36)</f>
      </c>
      <c r="AR36" s="6">
        <f>IF($AL36=RIGHT(AM36,1),"","!!!")</f>
      </c>
      <c r="AS36" s="6">
        <f>IF($AL36=RIGHT(AN36,1),"","!!!")</f>
      </c>
      <c r="AT36" s="6">
        <f>IF($AL36=RIGHT(AO36,1),"","!!!")</f>
      </c>
      <c r="AU36" s="6">
        <f>IF($AL36=RIGHT(AP36,1),"","!!!")</f>
      </c>
      <c r="AV36" s="6">
        <f>IF($AL36=RIGHT(AQ36,1),"","!!!")</f>
      </c>
    </row>
    <row x14ac:dyDescent="0.25" r="37" customHeight="1" ht="17.25">
      <c r="A37" s="4">
        <f>CONCATENATE(Ks!#REF!," ",Ks!#REF!)</f>
      </c>
      <c r="B37" s="6">
        <f>Ks!#REF!</f>
      </c>
      <c r="C37" s="6">
        <f>Ks!#REF!</f>
      </c>
      <c r="D37" s="6">
        <f>Ks!#REF!</f>
      </c>
      <c r="E37" s="6">
        <f>Ks!#REF!</f>
      </c>
      <c r="F37" s="6">
        <f>Ks!#REF!</f>
      </c>
      <c r="G37" s="6">
        <f>Ks!#REF!</f>
      </c>
      <c r="H37" s="6">
        <f>Ks!#REF!</f>
      </c>
      <c r="I37" s="7">
        <f>Ks!#REF!</f>
      </c>
      <c r="J37" s="4">
        <f>CONCATENATE(Ks!#REF!," ",Ks!#REF!)</f>
      </c>
      <c r="K37" s="6">
        <f>Ks!#REF!</f>
      </c>
      <c r="L37" s="6">
        <f>Ks!#REF!</f>
      </c>
      <c r="M37" s="6">
        <f>Ks!#REF!</f>
      </c>
      <c r="N37" s="6">
        <f>Ks!#REF!</f>
      </c>
      <c r="O37" s="6">
        <f>Ks!#REF!</f>
      </c>
      <c r="P37" s="6">
        <f>Ks!#REF!</f>
      </c>
      <c r="Q37" s="6">
        <f>Ks!#REF!</f>
      </c>
      <c r="R37" s="8">
        <f>Ks!A5</f>
      </c>
      <c r="S37" s="4">
        <f>CONCATENATE(Ks!#REF!," ",Ks!#REF!)</f>
      </c>
      <c r="T37" s="6">
        <f>Ks!#REF!</f>
      </c>
      <c r="U37" s="6">
        <f>Ks!#REF!</f>
      </c>
      <c r="V37" s="6">
        <f>Ks!#REF!</f>
      </c>
      <c r="W37" s="9">
        <f>Ks!B5</f>
      </c>
      <c r="X37" s="9">
        <f>Ks!E5</f>
      </c>
      <c r="Y37" s="11">
        <f>Ks!F5</f>
      </c>
      <c r="Z37" s="11">
        <f>Ks!H5</f>
      </c>
      <c r="AA37" s="10">
        <f>Ks!J5</f>
      </c>
      <c r="AB37" s="4">
        <f>CONCATENATE(Ks!B5," ",Ks!A5)</f>
      </c>
      <c r="AC37" s="12">
        <f>Ks!E5</f>
      </c>
      <c r="AD37" s="6">
        <f>Ks!C5</f>
      </c>
      <c r="AE37" s="11">
        <f>Ks!D5</f>
      </c>
      <c r="AF37" s="11">
        <f>Ks!K5</f>
      </c>
      <c r="AG37" s="11">
        <f>Ks!M5</f>
      </c>
      <c r="AH37" s="11">
        <f>Ks!O5</f>
      </c>
      <c r="AI37" s="11">
        <f>Ks!Q5</f>
      </c>
      <c r="AJ37" s="10">
        <f>Ks!S5</f>
      </c>
      <c r="AK37" s="6">
        <f>showf(AB37)</f>
      </c>
      <c r="AL37" s="6">
        <f>IF(RIGHT(AK37,1)=")",LEFT(RIGHT(AK37,2)),RIGHT(AK37,1))</f>
      </c>
      <c r="AM37" s="6">
        <f>showf(AF37)</f>
      </c>
      <c r="AN37" s="6">
        <f>showf(AG37)</f>
      </c>
      <c r="AO37" s="6">
        <f>showf(AH37)</f>
      </c>
      <c r="AP37" s="6">
        <f>showf(AI37)</f>
      </c>
      <c r="AQ37" s="6">
        <f>showf(AJ37)</f>
      </c>
      <c r="AR37" s="6">
        <f>IF($AL37=RIGHT(AM37,1),"","!!!")</f>
      </c>
      <c r="AS37" s="6">
        <f>IF($AL37=RIGHT(AN37,1),"","!!!")</f>
      </c>
      <c r="AT37" s="6">
        <f>IF($AL37=RIGHT(AO37,1),"","!!!")</f>
      </c>
      <c r="AU37" s="6">
        <f>IF($AL37=RIGHT(AP37,1),"","!!!")</f>
      </c>
      <c r="AV37" s="6">
        <f>IF($AL37=RIGHT(AQ37,1),"","!!!")</f>
      </c>
    </row>
    <row x14ac:dyDescent="0.25" r="38" customHeight="1" ht="17.25">
      <c r="A38" s="4">
        <f>CONCATENATE(Ks!#REF!," ",Ks!#REF!)</f>
      </c>
      <c r="B38" s="6">
        <f>Ks!#REF!</f>
      </c>
      <c r="C38" s="6">
        <f>Ks!#REF!</f>
      </c>
      <c r="D38" s="6">
        <f>Ks!#REF!</f>
      </c>
      <c r="E38" s="6">
        <f>Ks!#REF!</f>
      </c>
      <c r="F38" s="6">
        <f>Ks!#REF!</f>
      </c>
      <c r="G38" s="6">
        <f>Ks!#REF!</f>
      </c>
      <c r="H38" s="6">
        <f>Ks!#REF!</f>
      </c>
      <c r="I38" s="7">
        <f>Ks!#REF!</f>
      </c>
      <c r="J38" s="4">
        <f>CONCATENATE(Ks!#REF!," ",Ks!#REF!)</f>
      </c>
      <c r="K38" s="6">
        <f>Ks!#REF!</f>
      </c>
      <c r="L38" s="6">
        <f>Ks!#REF!</f>
      </c>
      <c r="M38" s="6">
        <f>Ks!#REF!</f>
      </c>
      <c r="N38" s="6">
        <f>Ks!#REF!</f>
      </c>
      <c r="O38" s="6">
        <f>Ks!#REF!</f>
      </c>
      <c r="P38" s="6">
        <f>Ks!#REF!</f>
      </c>
      <c r="Q38" s="6">
        <f>Ks!#REF!</f>
      </c>
      <c r="R38" s="8">
        <f>Ks!A6</f>
      </c>
      <c r="S38" s="4">
        <f>CONCATENATE(Ks!#REF!," ",Ks!#REF!)</f>
      </c>
      <c r="T38" s="6">
        <f>Ks!#REF!</f>
      </c>
      <c r="U38" s="6">
        <f>Ks!#REF!</f>
      </c>
      <c r="V38" s="6">
        <f>Ks!#REF!</f>
      </c>
      <c r="W38" s="9">
        <f>Ks!B6</f>
      </c>
      <c r="X38" s="9">
        <f>Ks!E6</f>
      </c>
      <c r="Y38" s="11">
        <f>Ks!F6</f>
      </c>
      <c r="Z38" s="11">
        <f>Ks!H6</f>
      </c>
      <c r="AA38" s="10">
        <f>Ks!J6</f>
      </c>
      <c r="AB38" s="4">
        <f>CONCATENATE(Ks!B6," ",Ks!A6)</f>
      </c>
      <c r="AC38" s="12">
        <f>Ks!E6</f>
      </c>
      <c r="AD38" s="6">
        <f>Ks!C6</f>
      </c>
      <c r="AE38" s="11">
        <f>Ks!D6</f>
      </c>
      <c r="AF38" s="11">
        <f>Ks!K6</f>
      </c>
      <c r="AG38" s="11">
        <f>Ks!M6</f>
      </c>
      <c r="AH38" s="11">
        <f>Ks!O6</f>
      </c>
      <c r="AI38" s="11">
        <f>Ks!Q6</f>
      </c>
      <c r="AJ38" s="10">
        <f>Ks!S6</f>
      </c>
      <c r="AK38" s="6">
        <f>showf(AB38)</f>
      </c>
      <c r="AL38" s="6">
        <f>IF(RIGHT(AK38,1)=")",LEFT(RIGHT(AK38,2)),RIGHT(AK38,1))</f>
      </c>
      <c r="AM38" s="6">
        <f>showf(AF38)</f>
      </c>
      <c r="AN38" s="6">
        <f>showf(AG38)</f>
      </c>
      <c r="AO38" s="6">
        <f>showf(AH38)</f>
      </c>
      <c r="AP38" s="6">
        <f>showf(AI38)</f>
      </c>
      <c r="AQ38" s="6">
        <f>showf(AJ38)</f>
      </c>
      <c r="AR38" s="6">
        <f>IF($AL38=RIGHT(AM38,1),"","!!!")</f>
      </c>
      <c r="AS38" s="6">
        <f>IF($AL38=RIGHT(AN38,1),"","!!!")</f>
      </c>
      <c r="AT38" s="6">
        <f>IF($AL38=RIGHT(AO38,1),"","!!!")</f>
      </c>
      <c r="AU38" s="6">
        <f>IF($AL38=RIGHT(AP38,1),"","!!!")</f>
      </c>
      <c r="AV38" s="6">
        <f>IF($AL38=RIGHT(AQ38,1),"","!!!")</f>
      </c>
    </row>
    <row x14ac:dyDescent="0.25" r="39" customHeight="1" ht="17.25">
      <c r="A39" s="4">
        <f>CONCATENATE(Ks!#REF!," ",Ks!#REF!)</f>
      </c>
      <c r="B39" s="6">
        <f>Ks!#REF!</f>
      </c>
      <c r="C39" s="6">
        <f>Ks!#REF!</f>
      </c>
      <c r="D39" s="6">
        <f>Ks!#REF!</f>
      </c>
      <c r="E39" s="6">
        <f>Ks!#REF!</f>
      </c>
      <c r="F39" s="6">
        <f>Ks!#REF!</f>
      </c>
      <c r="G39" s="6">
        <f>Ks!#REF!</f>
      </c>
      <c r="H39" s="6">
        <f>Ks!#REF!</f>
      </c>
      <c r="I39" s="7">
        <f>Ks!#REF!</f>
      </c>
      <c r="J39" s="4">
        <f>CONCATENATE(Ks!#REF!," ",Ks!#REF!)</f>
      </c>
      <c r="K39" s="6">
        <f>Ks!#REF!</f>
      </c>
      <c r="L39" s="6">
        <f>Ks!#REF!</f>
      </c>
      <c r="M39" s="6">
        <f>Ks!#REF!</f>
      </c>
      <c r="N39" s="6">
        <f>Ks!#REF!</f>
      </c>
      <c r="O39" s="6">
        <f>Ks!#REF!</f>
      </c>
      <c r="P39" s="6">
        <f>Ks!#REF!</f>
      </c>
      <c r="Q39" s="6">
        <f>Ks!#REF!</f>
      </c>
      <c r="R39" s="8">
        <f>Ks!A7</f>
      </c>
      <c r="S39" s="4">
        <f>CONCATENATE(Ks!#REF!," ",Ks!#REF!)</f>
      </c>
      <c r="T39" s="6">
        <f>Ks!#REF!</f>
      </c>
      <c r="U39" s="6">
        <f>Ks!#REF!</f>
      </c>
      <c r="V39" s="6">
        <f>Ks!#REF!</f>
      </c>
      <c r="W39" s="9">
        <f>Ks!B7</f>
      </c>
      <c r="X39" s="9">
        <f>Ks!E7</f>
      </c>
      <c r="Y39" s="11">
        <f>Ks!F7</f>
      </c>
      <c r="Z39" s="11">
        <f>Ks!H7</f>
      </c>
      <c r="AA39" s="10">
        <f>Ks!J7</f>
      </c>
      <c r="AB39" s="4">
        <f>CONCATENATE(Ks!B7," ",Ks!A7)</f>
      </c>
      <c r="AC39" s="12">
        <f>Ks!E7</f>
      </c>
      <c r="AD39" s="6">
        <f>Ks!C7</f>
      </c>
      <c r="AE39" s="11">
        <f>Ks!D7</f>
      </c>
      <c r="AF39" s="11">
        <f>Ks!K7</f>
      </c>
      <c r="AG39" s="11">
        <f>Ks!M7</f>
      </c>
      <c r="AH39" s="11">
        <f>Ks!O7</f>
      </c>
      <c r="AI39" s="11">
        <f>Ks!Q7</f>
      </c>
      <c r="AJ39" s="10">
        <f>Ks!S7</f>
      </c>
      <c r="AK39" s="6">
        <f>showf(AB39)</f>
      </c>
      <c r="AL39" s="6">
        <f>IF(RIGHT(AK39,1)=")",LEFT(RIGHT(AK39,2)),RIGHT(AK39,1))</f>
      </c>
      <c r="AM39" s="6">
        <f>showf(AF39)</f>
      </c>
      <c r="AN39" s="6">
        <f>showf(AG39)</f>
      </c>
      <c r="AO39" s="6">
        <f>showf(AH39)</f>
      </c>
      <c r="AP39" s="6">
        <f>showf(AI39)</f>
      </c>
      <c r="AQ39" s="6">
        <f>showf(AJ39)</f>
      </c>
      <c r="AR39" s="6">
        <f>IF($AL39=RIGHT(AM39,1),"","!!!")</f>
      </c>
      <c r="AS39" s="6">
        <f>IF($AL39=RIGHT(AN39,1),"","!!!")</f>
      </c>
      <c r="AT39" s="6">
        <f>IF($AL39=RIGHT(AO39,1),"","!!!")</f>
      </c>
      <c r="AU39" s="6">
        <f>IF($AL39=RIGHT(AP39,1),"","!!!")</f>
      </c>
      <c r="AV39" s="6">
        <f>IF($AL39=RIGHT(AQ39,1),"","!!!")</f>
      </c>
    </row>
    <row x14ac:dyDescent="0.25" r="40" customHeight="1" ht="17.25">
      <c r="A40" s="4">
        <f>CONCATENATE(Ks!#REF!," ",Ks!#REF!)</f>
      </c>
      <c r="B40" s="6">
        <f>Ks!#REF!</f>
      </c>
      <c r="C40" s="6">
        <f>Ks!#REF!</f>
      </c>
      <c r="D40" s="6">
        <f>Ks!#REF!</f>
      </c>
      <c r="E40" s="6">
        <f>Ks!#REF!</f>
      </c>
      <c r="F40" s="6">
        <f>Ks!#REF!</f>
      </c>
      <c r="G40" s="6">
        <f>Ks!#REF!</f>
      </c>
      <c r="H40" s="6">
        <f>Ks!#REF!</f>
      </c>
      <c r="I40" s="7">
        <f>Ks!#REF!</f>
      </c>
      <c r="J40" s="4">
        <f>CONCATENATE(Ks!#REF!," ",Ks!#REF!)</f>
      </c>
      <c r="K40" s="6">
        <f>Ks!#REF!</f>
      </c>
      <c r="L40" s="6">
        <f>Ks!#REF!</f>
      </c>
      <c r="M40" s="6">
        <f>Ks!#REF!</f>
      </c>
      <c r="N40" s="6">
        <f>Ks!#REF!</f>
      </c>
      <c r="O40" s="6">
        <f>Ks!#REF!</f>
      </c>
      <c r="P40" s="6">
        <f>Ks!#REF!</f>
      </c>
      <c r="Q40" s="6">
        <f>Ks!#REF!</f>
      </c>
      <c r="R40" s="8">
        <f>Ks!A8</f>
      </c>
      <c r="S40" s="4">
        <f>CONCATENATE(Ks!#REF!," ",Ks!#REF!)</f>
      </c>
      <c r="T40" s="6">
        <f>Ks!#REF!</f>
      </c>
      <c r="U40" s="6">
        <f>Ks!#REF!</f>
      </c>
      <c r="V40" s="6">
        <f>Ks!#REF!</f>
      </c>
      <c r="W40" s="9">
        <f>Ks!B8</f>
      </c>
      <c r="X40" s="9">
        <f>Ks!E8</f>
      </c>
      <c r="Y40" s="11">
        <f>Ks!F8</f>
      </c>
      <c r="Z40" s="11">
        <f>Ks!H8</f>
      </c>
      <c r="AA40" s="10">
        <f>Ks!J8</f>
      </c>
      <c r="AB40" s="4">
        <f>CONCATENATE(Ks!B8," ",Ks!A8)</f>
      </c>
      <c r="AC40" s="12">
        <f>Ks!E8</f>
      </c>
      <c r="AD40" s="6">
        <f>Ks!C8</f>
      </c>
      <c r="AE40" s="11">
        <f>Ks!D8</f>
      </c>
      <c r="AF40" s="11">
        <f>Ks!K8</f>
      </c>
      <c r="AG40" s="11">
        <f>Ks!M8</f>
      </c>
      <c r="AH40" s="11">
        <f>Ks!O8</f>
      </c>
      <c r="AI40" s="11">
        <f>Ks!Q8</f>
      </c>
      <c r="AJ40" s="10">
        <f>Ks!S8</f>
      </c>
      <c r="AK40" s="6">
        <f>showf(AB40)</f>
      </c>
      <c r="AL40" s="6">
        <f>IF(RIGHT(AK40,1)=")",LEFT(RIGHT(AK40,2)),RIGHT(AK40,1))</f>
      </c>
      <c r="AM40" s="6">
        <f>showf(AF40)</f>
      </c>
      <c r="AN40" s="6">
        <f>showf(AG40)</f>
      </c>
      <c r="AO40" s="6">
        <f>showf(AH40)</f>
      </c>
      <c r="AP40" s="6">
        <f>showf(AI40)</f>
      </c>
      <c r="AQ40" s="6">
        <f>showf(AJ40)</f>
      </c>
      <c r="AR40" s="6">
        <f>IF($AL40=RIGHT(AM40,1),"","!!!")</f>
      </c>
      <c r="AS40" s="6">
        <f>IF($AL40=RIGHT(AN40,1),"","!!!")</f>
      </c>
      <c r="AT40" s="6">
        <f>IF($AL40=RIGHT(AO40,1),"","!!!")</f>
      </c>
      <c r="AU40" s="6">
        <f>IF($AL40=RIGHT(AP40,1),"","!!!")</f>
      </c>
      <c r="AV40" s="6">
        <f>IF($AL40=RIGHT(AQ40,1),"","!!!")</f>
      </c>
    </row>
    <row x14ac:dyDescent="0.25" r="41" customHeight="1" ht="17.25">
      <c r="A41" s="4">
        <f>CONCATENATE(Ks!#REF!," ",Ks!#REF!)</f>
      </c>
      <c r="B41" s="6">
        <f>Ks!#REF!</f>
      </c>
      <c r="C41" s="6">
        <f>Ks!#REF!</f>
      </c>
      <c r="D41" s="6">
        <f>Ks!#REF!</f>
      </c>
      <c r="E41" s="6">
        <f>Ks!#REF!</f>
      </c>
      <c r="F41" s="6">
        <f>Ks!#REF!</f>
      </c>
      <c r="G41" s="6">
        <f>Ks!#REF!</f>
      </c>
      <c r="H41" s="6">
        <f>Ks!#REF!</f>
      </c>
      <c r="I41" s="7">
        <f>Ks!#REF!</f>
      </c>
      <c r="J41" s="4">
        <f>CONCATENATE(Ks!#REF!," ",Ks!#REF!)</f>
      </c>
      <c r="K41" s="6">
        <f>Ks!#REF!</f>
      </c>
      <c r="L41" s="6">
        <f>Ks!#REF!</f>
      </c>
      <c r="M41" s="6">
        <f>Ks!#REF!</f>
      </c>
      <c r="N41" s="6">
        <f>Ks!#REF!</f>
      </c>
      <c r="O41" s="6">
        <f>Ks!#REF!</f>
      </c>
      <c r="P41" s="6">
        <f>Ks!#REF!</f>
      </c>
      <c r="Q41" s="6">
        <f>Ks!#REF!</f>
      </c>
      <c r="R41" s="8">
        <f>Ks!A10</f>
      </c>
      <c r="S41" s="4">
        <f>CONCATENATE(Ks!#REF!," ",Ks!#REF!)</f>
      </c>
      <c r="T41" s="6">
        <f>Ks!#REF!</f>
      </c>
      <c r="U41" s="6">
        <f>Ks!#REF!</f>
      </c>
      <c r="V41" s="6">
        <f>Ks!#REF!</f>
      </c>
      <c r="W41" s="9">
        <f>Ks!B10</f>
      </c>
      <c r="X41" s="9">
        <f>Ks!E10</f>
      </c>
      <c r="Y41" s="11">
        <f>Ks!F10</f>
      </c>
      <c r="Z41" s="11">
        <f>Ks!H10</f>
      </c>
      <c r="AA41" s="10">
        <f>Ks!J10</f>
      </c>
      <c r="AB41" s="4">
        <f>CONCATENATE(Ks!B10," ",Ks!A10)</f>
      </c>
      <c r="AC41" s="12">
        <f>Ks!E10</f>
      </c>
      <c r="AD41" s="6">
        <f>Ks!C10</f>
      </c>
      <c r="AE41" s="11">
        <f>Ks!D10</f>
      </c>
      <c r="AF41" s="11">
        <f>Ks!K10</f>
      </c>
      <c r="AG41" s="11">
        <f>Ks!M10</f>
      </c>
      <c r="AH41" s="11">
        <f>Ks!O10</f>
      </c>
      <c r="AI41" s="11">
        <f>Ks!Q10</f>
      </c>
      <c r="AJ41" s="10">
        <f>Ks!S10</f>
      </c>
      <c r="AK41" s="6">
        <f>showf(AB41)</f>
      </c>
      <c r="AL41" s="6">
        <f>IF(RIGHT(AK41,1)=")",LEFT(RIGHT(AK41,2)),RIGHT(AK41,1))</f>
      </c>
      <c r="AM41" s="6">
        <f>showf(AF41)</f>
      </c>
      <c r="AN41" s="6">
        <f>showf(AG41)</f>
      </c>
      <c r="AO41" s="6">
        <f>showf(AH41)</f>
      </c>
      <c r="AP41" s="6">
        <f>showf(AI41)</f>
      </c>
      <c r="AQ41" s="6">
        <f>showf(AJ41)</f>
      </c>
      <c r="AR41" s="6">
        <f>IF($AL41=RIGHT(AM41,1),"","!!!")</f>
      </c>
      <c r="AS41" s="6">
        <f>IF($AL41=RIGHT(AN41,1),"","!!!")</f>
      </c>
      <c r="AT41" s="6">
        <f>IF($AL41=RIGHT(AO41,1),"","!!!")</f>
      </c>
      <c r="AU41" s="6">
        <f>IF($AL41=RIGHT(AP41,1),"","!!!")</f>
      </c>
      <c r="AV41" s="6">
        <f>IF($AL41=RIGHT(AQ41,1),"","!!!")</f>
      </c>
    </row>
    <row x14ac:dyDescent="0.25" r="42" customHeight="1" ht="17.25">
      <c r="A42" s="4">
        <f>CONCATENATE(Ks!#REF!," ",Ks!#REF!)</f>
      </c>
      <c r="B42" s="6">
        <f>Ks!#REF!</f>
      </c>
      <c r="C42" s="6">
        <f>Ks!#REF!</f>
      </c>
      <c r="D42" s="6">
        <f>Ks!#REF!</f>
      </c>
      <c r="E42" s="6">
        <f>Ks!#REF!</f>
      </c>
      <c r="F42" s="6">
        <f>Ks!#REF!</f>
      </c>
      <c r="G42" s="6">
        <f>Ks!#REF!</f>
      </c>
      <c r="H42" s="6">
        <f>Ks!#REF!</f>
      </c>
      <c r="I42" s="7">
        <f>Ks!#REF!</f>
      </c>
      <c r="J42" s="4">
        <f>CONCATENATE(Ks!#REF!," ",Ks!#REF!)</f>
      </c>
      <c r="K42" s="6">
        <f>Ks!#REF!</f>
      </c>
      <c r="L42" s="6">
        <f>Ks!#REF!</f>
      </c>
      <c r="M42" s="6">
        <f>Ks!#REF!</f>
      </c>
      <c r="N42" s="6">
        <f>Ks!#REF!</f>
      </c>
      <c r="O42" s="6">
        <f>Ks!#REF!</f>
      </c>
      <c r="P42" s="6">
        <f>Ks!#REF!</f>
      </c>
      <c r="Q42" s="6">
        <f>Ks!#REF!</f>
      </c>
      <c r="R42" s="8">
        <f>Ks!A9</f>
      </c>
      <c r="S42" s="4">
        <f>CONCATENATE(Ks!#REF!," ",Ks!#REF!)</f>
      </c>
      <c r="T42" s="6">
        <f>Ks!#REF!</f>
      </c>
      <c r="U42" s="6">
        <f>Ks!#REF!</f>
      </c>
      <c r="V42" s="6">
        <f>Ks!#REF!</f>
      </c>
      <c r="W42" s="9">
        <f>Ks!B9</f>
      </c>
      <c r="X42" s="9">
        <f>Ks!E9</f>
      </c>
      <c r="Y42" s="11">
        <f>Ks!F9</f>
      </c>
      <c r="Z42" s="11">
        <f>Ks!H9</f>
      </c>
      <c r="AA42" s="10">
        <f>Ks!J9</f>
      </c>
      <c r="AB42" s="4">
        <f>CONCATENATE(Ks!B9," ",Ks!A9)</f>
      </c>
      <c r="AC42" s="12">
        <f>Ks!E9</f>
      </c>
      <c r="AD42" s="6">
        <f>Ks!C9</f>
      </c>
      <c r="AE42" s="11">
        <f>Ks!D9</f>
      </c>
      <c r="AF42" s="11">
        <f>Ks!K9</f>
      </c>
      <c r="AG42" s="11">
        <f>Ks!M9</f>
      </c>
      <c r="AH42" s="11">
        <f>Ks!O9</f>
      </c>
      <c r="AI42" s="11">
        <f>Ks!Q9</f>
      </c>
      <c r="AJ42" s="10">
        <f>Ks!S9</f>
      </c>
      <c r="AK42" s="6">
        <f>showf(AB42)</f>
      </c>
      <c r="AL42" s="6">
        <f>IF(RIGHT(AK42,1)=")",LEFT(RIGHT(AK42,2)),RIGHT(AK42,1))</f>
      </c>
      <c r="AM42" s="6">
        <f>showf(AF42)</f>
      </c>
      <c r="AN42" s="6">
        <f>showf(AG42)</f>
      </c>
      <c r="AO42" s="6">
        <f>showf(AH42)</f>
      </c>
      <c r="AP42" s="6">
        <f>showf(AI42)</f>
      </c>
      <c r="AQ42" s="6">
        <f>showf(AJ42)</f>
      </c>
      <c r="AR42" s="6">
        <f>IF($AL42=RIGHT(AM42,1),"","!!!")</f>
      </c>
      <c r="AS42" s="6">
        <f>IF($AL42=RIGHT(AN42,1),"","!!!")</f>
      </c>
      <c r="AT42" s="6">
        <f>IF($AL42=RIGHT(AO42,1),"","!!!")</f>
      </c>
      <c r="AU42" s="6">
        <f>IF($AL42=RIGHT(AP42,1),"","!!!")</f>
      </c>
      <c r="AV42" s="6">
        <f>IF($AL42=RIGHT(AQ42,1),"","!!!")</f>
      </c>
    </row>
    <row x14ac:dyDescent="0.25" r="43" customHeight="1" ht="17.25">
      <c r="A43" s="4">
        <f>CONCATENATE(Ks!#REF!," ",Ks!#REF!)</f>
      </c>
      <c r="B43" s="6">
        <f>Ks!#REF!</f>
      </c>
      <c r="C43" s="6">
        <f>Ks!#REF!</f>
      </c>
      <c r="D43" s="6">
        <f>Ks!#REF!</f>
      </c>
      <c r="E43" s="6">
        <f>Ks!#REF!</f>
      </c>
      <c r="F43" s="6">
        <f>Ks!#REF!</f>
      </c>
      <c r="G43" s="6">
        <f>Ks!#REF!</f>
      </c>
      <c r="H43" s="6">
        <f>Ks!#REF!</f>
      </c>
      <c r="I43" s="7">
        <f>Ks!#REF!</f>
      </c>
      <c r="J43" s="4">
        <f>CONCATENATE(Ks!#REF!," ",Ks!#REF!)</f>
      </c>
      <c r="K43" s="6">
        <f>Ks!#REF!</f>
      </c>
      <c r="L43" s="6">
        <f>Ks!#REF!</f>
      </c>
      <c r="M43" s="6">
        <f>Ks!#REF!</f>
      </c>
      <c r="N43" s="6">
        <f>Ks!#REF!</f>
      </c>
      <c r="O43" s="6">
        <f>Ks!#REF!</f>
      </c>
      <c r="P43" s="6">
        <f>Ks!#REF!</f>
      </c>
      <c r="Q43" s="6">
        <f>Ks!#REF!</f>
      </c>
      <c r="R43" s="8">
        <f>Ks!A11</f>
      </c>
      <c r="S43" s="4">
        <f>CONCATENATE(Ks!#REF!," ",Ks!#REF!)</f>
      </c>
      <c r="T43" s="6">
        <f>Ks!#REF!</f>
      </c>
      <c r="U43" s="6">
        <f>Ks!#REF!</f>
      </c>
      <c r="V43" s="6">
        <f>Ks!#REF!</f>
      </c>
      <c r="W43" s="9">
        <f>Ks!B11</f>
      </c>
      <c r="X43" s="9">
        <f>Ks!E11</f>
      </c>
      <c r="Y43" s="11">
        <f>Ks!F11</f>
      </c>
      <c r="Z43" s="11">
        <f>Ks!H11</f>
      </c>
      <c r="AA43" s="10">
        <f>Ks!J11</f>
      </c>
      <c r="AB43" s="4">
        <f>CONCATENATE(Ks!B11," ",Ks!A11)</f>
      </c>
      <c r="AC43" s="12">
        <f>Ks!E11</f>
      </c>
      <c r="AD43" s="6">
        <f>Ks!C11</f>
      </c>
      <c r="AE43" s="11">
        <f>Ks!D11</f>
      </c>
      <c r="AF43" s="11">
        <f>Ks!K11</f>
      </c>
      <c r="AG43" s="11">
        <f>Ks!M11</f>
      </c>
      <c r="AH43" s="11">
        <f>Ks!O11</f>
      </c>
      <c r="AI43" s="11">
        <f>Ks!Q11</f>
      </c>
      <c r="AJ43" s="10">
        <f>Ks!S11</f>
      </c>
      <c r="AK43" s="6">
        <f>showf(AB43)</f>
      </c>
      <c r="AL43" s="6">
        <f>IF(RIGHT(AK43,1)=")",LEFT(RIGHT(AK43,2)),RIGHT(AK43,1))</f>
      </c>
      <c r="AM43" s="6">
        <f>showf(AF43)</f>
      </c>
      <c r="AN43" s="6">
        <f>showf(AG43)</f>
      </c>
      <c r="AO43" s="6">
        <f>showf(AH43)</f>
      </c>
      <c r="AP43" s="6">
        <f>showf(AI43)</f>
      </c>
      <c r="AQ43" s="6">
        <f>showf(AJ43)</f>
      </c>
      <c r="AR43" s="6">
        <f>IF($AL43=RIGHT(AM43,1),"","!!!")</f>
      </c>
      <c r="AS43" s="6">
        <f>IF($AL43=RIGHT(AN43,1),"","!!!")</f>
      </c>
      <c r="AT43" s="6">
        <f>IF($AL43=RIGHT(AO43,1),"","!!!")</f>
      </c>
      <c r="AU43" s="6">
        <f>IF($AL43=RIGHT(AP43,1),"","!!!")</f>
      </c>
      <c r="AV43" s="6">
        <f>IF($AL43=RIGHT(AQ43,1),"","!!!")</f>
      </c>
    </row>
    <row x14ac:dyDescent="0.25" r="44" customHeight="1" ht="17.25">
      <c r="A44" s="4">
        <f>CONCATENATE(Ks!#REF!," ",Ks!#REF!)</f>
      </c>
      <c r="B44" s="6">
        <f>Ks!#REF!</f>
      </c>
      <c r="C44" s="6">
        <f>Ks!#REF!</f>
      </c>
      <c r="D44" s="6">
        <f>Ks!#REF!</f>
      </c>
      <c r="E44" s="6">
        <f>Ks!#REF!</f>
      </c>
      <c r="F44" s="6">
        <f>Ks!#REF!</f>
      </c>
      <c r="G44" s="6">
        <f>Ks!#REF!</f>
      </c>
      <c r="H44" s="6">
        <f>Ks!#REF!</f>
      </c>
      <c r="I44" s="7">
        <f>Ks!#REF!</f>
      </c>
      <c r="J44" s="4">
        <f>CONCATENATE(Ks!#REF!," ",Ks!#REF!)</f>
      </c>
      <c r="K44" s="6">
        <f>Ks!#REF!</f>
      </c>
      <c r="L44" s="6">
        <f>Ks!#REF!</f>
      </c>
      <c r="M44" s="6">
        <f>Ks!#REF!</f>
      </c>
      <c r="N44" s="6">
        <f>Ks!#REF!</f>
      </c>
      <c r="O44" s="6">
        <f>Ks!#REF!</f>
      </c>
      <c r="P44" s="6">
        <f>Ks!#REF!</f>
      </c>
      <c r="Q44" s="6">
        <f>Ks!#REF!</f>
      </c>
      <c r="R44" s="8">
        <f>Ks!A12</f>
      </c>
      <c r="S44" s="4">
        <f>CONCATENATE(Ks!#REF!," ",Ks!#REF!)</f>
      </c>
      <c r="T44" s="6">
        <f>Ks!#REF!</f>
      </c>
      <c r="U44" s="6">
        <f>Ks!#REF!</f>
      </c>
      <c r="V44" s="6">
        <f>Ks!#REF!</f>
      </c>
      <c r="W44" s="9">
        <f>Ks!B12</f>
      </c>
      <c r="X44" s="9">
        <f>Ks!E12</f>
      </c>
      <c r="Y44" s="11">
        <f>Ks!F12</f>
      </c>
      <c r="Z44" s="11">
        <f>Ks!H12</f>
      </c>
      <c r="AA44" s="10">
        <f>Ks!J12</f>
      </c>
      <c r="AB44" s="4">
        <f>CONCATENATE(Ks!B12," ",Ks!A12)</f>
      </c>
      <c r="AC44" s="12">
        <f>Ks!E12</f>
      </c>
      <c r="AD44" s="6">
        <f>Ks!C12</f>
      </c>
      <c r="AE44" s="11">
        <f>Ks!D12</f>
      </c>
      <c r="AF44" s="11">
        <f>Ks!K12</f>
      </c>
      <c r="AG44" s="11">
        <f>Ks!M12</f>
      </c>
      <c r="AH44" s="11">
        <f>Ks!O12</f>
      </c>
      <c r="AI44" s="11">
        <f>Ks!Q12</f>
      </c>
      <c r="AJ44" s="10">
        <f>Ks!S12</f>
      </c>
      <c r="AK44" s="6">
        <f>showf(AB44)</f>
      </c>
      <c r="AL44" s="6">
        <f>IF(RIGHT(AK44,1)=")",LEFT(RIGHT(AK44,2)),RIGHT(AK44,1))</f>
      </c>
      <c r="AM44" s="6">
        <f>showf(AF44)</f>
      </c>
      <c r="AN44" s="6">
        <f>showf(AG44)</f>
      </c>
      <c r="AO44" s="6">
        <f>showf(AH44)</f>
      </c>
      <c r="AP44" s="6">
        <f>showf(AI44)</f>
      </c>
      <c r="AQ44" s="6">
        <f>showf(AJ44)</f>
      </c>
      <c r="AR44" s="6">
        <f>IF($AL44=RIGHT(AM44,1),"","!!!")</f>
      </c>
      <c r="AS44" s="6">
        <f>IF($AL44=RIGHT(AN44,1),"","!!!")</f>
      </c>
      <c r="AT44" s="6">
        <f>IF($AL44=RIGHT(AO44,1),"","!!!")</f>
      </c>
      <c r="AU44" s="6">
        <f>IF($AL44=RIGHT(AP44,1),"","!!!")</f>
      </c>
      <c r="AV44" s="6">
        <f>IF($AL44=RIGHT(AQ44,1),"","!!!")</f>
      </c>
    </row>
    <row x14ac:dyDescent="0.25" r="45" customHeight="1" ht="17.25">
      <c r="A45" s="4">
        <f>CONCATENATE(Ks!#REF!," ",Ks!#REF!)</f>
      </c>
      <c r="B45" s="6">
        <f>Ks!#REF!</f>
      </c>
      <c r="C45" s="6">
        <f>Ks!#REF!</f>
      </c>
      <c r="D45" s="6">
        <f>Ks!#REF!</f>
      </c>
      <c r="E45" s="6">
        <f>Ks!#REF!</f>
      </c>
      <c r="F45" s="6">
        <f>Ks!#REF!</f>
      </c>
      <c r="G45" s="6">
        <f>Ks!#REF!</f>
      </c>
      <c r="H45" s="6">
        <f>Ks!#REF!</f>
      </c>
      <c r="I45" s="7">
        <f>Ks!#REF!</f>
      </c>
      <c r="J45" s="4">
        <f>CONCATENATE(Ks!#REF!," ",Ks!#REF!)</f>
      </c>
      <c r="K45" s="6">
        <f>Ks!#REF!</f>
      </c>
      <c r="L45" s="6">
        <f>Ks!#REF!</f>
      </c>
      <c r="M45" s="6">
        <f>Ks!#REF!</f>
      </c>
      <c r="N45" s="6">
        <f>Ks!#REF!</f>
      </c>
      <c r="O45" s="6">
        <f>Ks!#REF!</f>
      </c>
      <c r="P45" s="6">
        <f>Ks!#REF!</f>
      </c>
      <c r="Q45" s="6">
        <f>Ks!#REF!</f>
      </c>
      <c r="R45" s="8">
        <f>Ks!A13</f>
      </c>
      <c r="S45" s="4">
        <f>CONCATENATE(Ks!#REF!," ",Ks!#REF!)</f>
      </c>
      <c r="T45" s="6">
        <f>Ks!#REF!</f>
      </c>
      <c r="U45" s="6">
        <f>Ks!#REF!</f>
      </c>
      <c r="V45" s="6">
        <f>Ks!#REF!</f>
      </c>
      <c r="W45" s="9">
        <f>Ks!B13</f>
      </c>
      <c r="X45" s="9">
        <f>Ks!E13</f>
      </c>
      <c r="Y45" s="11">
        <f>Ks!F13</f>
      </c>
      <c r="Z45" s="11">
        <f>Ks!H13</f>
      </c>
      <c r="AA45" s="10">
        <f>Ks!J13</f>
      </c>
      <c r="AB45" s="4">
        <f>CONCATENATE(Ks!B13," ",Ks!A13)</f>
      </c>
      <c r="AC45" s="12">
        <f>Ks!E13</f>
      </c>
      <c r="AD45" s="6">
        <f>Ks!C13</f>
      </c>
      <c r="AE45" s="11">
        <f>Ks!D13</f>
      </c>
      <c r="AF45" s="11">
        <f>Ks!K13</f>
      </c>
      <c r="AG45" s="11">
        <f>Ks!M13</f>
      </c>
      <c r="AH45" s="11">
        <f>Ks!O13</f>
      </c>
      <c r="AI45" s="11">
        <f>Ks!Q13</f>
      </c>
      <c r="AJ45" s="10">
        <f>Ks!S13</f>
      </c>
      <c r="AK45" s="6">
        <f>showf(AB45)</f>
      </c>
      <c r="AL45" s="6">
        <f>IF(RIGHT(AK45,1)=")",LEFT(RIGHT(AK45,2)),RIGHT(AK45,1))</f>
      </c>
      <c r="AM45" s="6">
        <f>showf(AF45)</f>
      </c>
      <c r="AN45" s="6">
        <f>showf(AG45)</f>
      </c>
      <c r="AO45" s="6">
        <f>showf(AH45)</f>
      </c>
      <c r="AP45" s="6">
        <f>showf(AI45)</f>
      </c>
      <c r="AQ45" s="6">
        <f>showf(AJ45)</f>
      </c>
      <c r="AR45" s="6">
        <f>IF($AL45=RIGHT(AM45,1),"","!!!")</f>
      </c>
      <c r="AS45" s="6">
        <f>IF($AL45=RIGHT(AN45,1),"","!!!")</f>
      </c>
      <c r="AT45" s="6">
        <f>IF($AL45=RIGHT(AO45,1),"","!!!")</f>
      </c>
      <c r="AU45" s="6">
        <f>IF($AL45=RIGHT(AP45,1),"","!!!")</f>
      </c>
      <c r="AV45" s="6">
        <f>IF($AL45=RIGHT(AQ45,1),"","!!!")</f>
      </c>
    </row>
    <row x14ac:dyDescent="0.25" r="46" customHeight="1" ht="17.25">
      <c r="A46" s="4">
        <f>CONCATENATE(Ks!#REF!," ",Ks!#REF!)</f>
      </c>
      <c r="B46" s="6">
        <f>Ks!#REF!</f>
      </c>
      <c r="C46" s="6">
        <f>Ks!#REF!</f>
      </c>
      <c r="D46" s="6">
        <f>Ks!#REF!</f>
      </c>
      <c r="E46" s="6">
        <f>Ks!#REF!</f>
      </c>
      <c r="F46" s="6">
        <f>Ks!#REF!</f>
      </c>
      <c r="G46" s="6">
        <f>Ks!#REF!</f>
      </c>
      <c r="H46" s="6">
        <f>Ks!#REF!</f>
      </c>
      <c r="I46" s="7">
        <f>Ks!#REF!</f>
      </c>
      <c r="J46" s="4">
        <f>CONCATENATE(Ks!#REF!," ",Ks!#REF!)</f>
      </c>
      <c r="K46" s="6">
        <f>Ks!#REF!</f>
      </c>
      <c r="L46" s="6">
        <f>Ks!#REF!</f>
      </c>
      <c r="M46" s="6">
        <f>Ks!#REF!</f>
      </c>
      <c r="N46" s="6">
        <f>Ks!#REF!</f>
      </c>
      <c r="O46" s="6">
        <f>Ks!#REF!</f>
      </c>
      <c r="P46" s="6">
        <f>Ks!#REF!</f>
      </c>
      <c r="Q46" s="6">
        <f>Ks!#REF!</f>
      </c>
      <c r="R46" s="8">
        <f>Ks!A14</f>
      </c>
      <c r="S46" s="4">
        <f>CONCATENATE(Ks!#REF!," ",Ks!#REF!)</f>
      </c>
      <c r="T46" s="6">
        <f>Ks!#REF!</f>
      </c>
      <c r="U46" s="6">
        <f>Ks!#REF!</f>
      </c>
      <c r="V46" s="6">
        <f>Ks!#REF!</f>
      </c>
      <c r="W46" s="9">
        <f>Ks!B14</f>
      </c>
      <c r="X46" s="9">
        <f>Ks!E14</f>
      </c>
      <c r="Y46" s="11">
        <f>Ks!F14</f>
      </c>
      <c r="Z46" s="11">
        <f>Ks!H14</f>
      </c>
      <c r="AA46" s="10">
        <f>Ks!J14</f>
      </c>
      <c r="AB46" s="4">
        <f>CONCATENATE(Ks!B14," ",Ks!A14)</f>
      </c>
      <c r="AC46" s="12">
        <f>Ks!E14</f>
      </c>
      <c r="AD46" s="6">
        <f>Ks!C14</f>
      </c>
      <c r="AE46" s="11">
        <f>Ks!D14</f>
      </c>
      <c r="AF46" s="11">
        <f>Ks!K14</f>
      </c>
      <c r="AG46" s="11">
        <f>Ks!M14</f>
      </c>
      <c r="AH46" s="11">
        <f>Ks!O14</f>
      </c>
      <c r="AI46" s="11">
        <f>Ks!Q14</f>
      </c>
      <c r="AJ46" s="10">
        <f>Ks!S14</f>
      </c>
      <c r="AK46" s="6">
        <f>showf(AB46)</f>
      </c>
      <c r="AL46" s="6">
        <f>IF(RIGHT(AK46,1)=")",LEFT(RIGHT(AK46,2)),RIGHT(AK46,1))</f>
      </c>
      <c r="AM46" s="6">
        <f>showf(AF46)</f>
      </c>
      <c r="AN46" s="6">
        <f>showf(AG46)</f>
      </c>
      <c r="AO46" s="6">
        <f>showf(AH46)</f>
      </c>
      <c r="AP46" s="6">
        <f>showf(AI46)</f>
      </c>
      <c r="AQ46" s="6">
        <f>showf(AJ46)</f>
      </c>
      <c r="AR46" s="6">
        <f>IF($AL46=RIGHT(AM46,1),"","!!!")</f>
      </c>
      <c r="AS46" s="6">
        <f>IF($AL46=RIGHT(AN46,1),"","!!!")</f>
      </c>
      <c r="AT46" s="6">
        <f>IF($AL46=RIGHT(AO46,1),"","!!!")</f>
      </c>
      <c r="AU46" s="6">
        <f>IF($AL46=RIGHT(AP46,1),"","!!!")</f>
      </c>
      <c r="AV46" s="6">
        <f>IF($AL46=RIGHT(AQ46,1),"","!!!")</f>
      </c>
    </row>
    <row x14ac:dyDescent="0.25" r="47" customHeight="1" ht="17.25">
      <c r="A47" s="4">
        <f>CONCATENATE(Ks!#REF!," ",Ks!#REF!)</f>
      </c>
      <c r="B47" s="6">
        <f>Ks!#REF!</f>
      </c>
      <c r="C47" s="6">
        <f>Ks!#REF!</f>
      </c>
      <c r="D47" s="6">
        <f>Ks!#REF!</f>
      </c>
      <c r="E47" s="6">
        <f>Ks!#REF!</f>
      </c>
      <c r="F47" s="6">
        <f>Ks!#REF!</f>
      </c>
      <c r="G47" s="6">
        <f>Ks!#REF!</f>
      </c>
      <c r="H47" s="6">
        <f>Ks!#REF!</f>
      </c>
      <c r="I47" s="7">
        <f>Ks!#REF!</f>
      </c>
      <c r="J47" s="4">
        <f>CONCATENATE(Ks!#REF!," ",Ks!#REF!)</f>
      </c>
      <c r="K47" s="6">
        <f>Ks!#REF!</f>
      </c>
      <c r="L47" s="6">
        <f>Ks!#REF!</f>
      </c>
      <c r="M47" s="6">
        <f>Ks!#REF!</f>
      </c>
      <c r="N47" s="6">
        <f>Ks!#REF!</f>
      </c>
      <c r="O47" s="6">
        <f>Ks!#REF!</f>
      </c>
      <c r="P47" s="6">
        <f>Ks!#REF!</f>
      </c>
      <c r="Q47" s="6">
        <f>Ks!#REF!</f>
      </c>
      <c r="R47" s="8">
        <f>Ks!A15</f>
      </c>
      <c r="S47" s="4">
        <f>CONCATENATE(Ks!#REF!," ",Ks!#REF!)</f>
      </c>
      <c r="T47" s="6">
        <f>Ks!#REF!</f>
      </c>
      <c r="U47" s="6">
        <f>Ks!#REF!</f>
      </c>
      <c r="V47" s="6">
        <f>Ks!#REF!</f>
      </c>
      <c r="W47" s="9">
        <f>Ks!B15</f>
      </c>
      <c r="X47" s="9">
        <f>Ks!E15</f>
      </c>
      <c r="Y47" s="11">
        <f>Ks!F15</f>
      </c>
      <c r="Z47" s="11">
        <f>Ks!H15</f>
      </c>
      <c r="AA47" s="10">
        <f>Ks!J15</f>
      </c>
      <c r="AB47" s="4">
        <f>CONCATENATE(Ks!B15," ",Ks!A15)</f>
      </c>
      <c r="AC47" s="12">
        <f>Ks!E15</f>
      </c>
      <c r="AD47" s="6">
        <f>Ks!C15</f>
      </c>
      <c r="AE47" s="11">
        <f>Ks!D15</f>
      </c>
      <c r="AF47" s="11">
        <f>Ks!K15</f>
      </c>
      <c r="AG47" s="11">
        <f>Ks!M15</f>
      </c>
      <c r="AH47" s="11">
        <f>Ks!O15</f>
      </c>
      <c r="AI47" s="11">
        <f>Ks!Q15</f>
      </c>
      <c r="AJ47" s="10">
        <f>Ks!S15</f>
      </c>
      <c r="AK47" s="6">
        <f>showf(AB47)</f>
      </c>
      <c r="AL47" s="6">
        <f>IF(RIGHT(AK47,1)=")",LEFT(RIGHT(AK47,2)),RIGHT(AK47,1))</f>
      </c>
      <c r="AM47" s="6">
        <f>showf(AF47)</f>
      </c>
      <c r="AN47" s="6">
        <f>showf(AG47)</f>
      </c>
      <c r="AO47" s="6">
        <f>showf(AH47)</f>
      </c>
      <c r="AP47" s="6">
        <f>showf(AI47)</f>
      </c>
      <c r="AQ47" s="6">
        <f>showf(AJ47)</f>
      </c>
      <c r="AR47" s="6">
        <f>IF($AL47=RIGHT(AM47,1),"","!!!")</f>
      </c>
      <c r="AS47" s="6">
        <f>IF($AL47=RIGHT(AN47,1),"","!!!")</f>
      </c>
      <c r="AT47" s="6">
        <f>IF($AL47=RIGHT(AO47,1),"","!!!")</f>
      </c>
      <c r="AU47" s="6">
        <f>IF($AL47=RIGHT(AP47,1),"","!!!")</f>
      </c>
      <c r="AV47" s="6">
        <f>IF($AL47=RIGHT(AQ47,1),"","!!!")</f>
      </c>
    </row>
    <row x14ac:dyDescent="0.25" r="48" customHeight="1" ht="17.25">
      <c r="A48" s="4">
        <f>CONCATENATE(Ks!#REF!," ",Ks!#REF!)</f>
      </c>
      <c r="B48" s="6">
        <f>Ks!#REF!</f>
      </c>
      <c r="C48" s="6">
        <f>Ks!#REF!</f>
      </c>
      <c r="D48" s="6">
        <f>Ks!#REF!</f>
      </c>
      <c r="E48" s="6">
        <f>Ks!#REF!</f>
      </c>
      <c r="F48" s="6">
        <f>Ks!#REF!</f>
      </c>
      <c r="G48" s="6">
        <f>Ks!#REF!</f>
      </c>
      <c r="H48" s="6">
        <f>Ks!#REF!</f>
      </c>
      <c r="I48" s="7">
        <f>Ks!#REF!</f>
      </c>
      <c r="J48" s="4">
        <f>CONCATENATE(Ks!#REF!," ",Ks!#REF!)</f>
      </c>
      <c r="K48" s="6">
        <f>Ks!#REF!</f>
      </c>
      <c r="L48" s="6">
        <f>Ks!#REF!</f>
      </c>
      <c r="M48" s="6">
        <f>Ks!#REF!</f>
      </c>
      <c r="N48" s="6">
        <f>Ks!#REF!</f>
      </c>
      <c r="O48" s="6">
        <f>Ks!#REF!</f>
      </c>
      <c r="P48" s="6">
        <f>Ks!#REF!</f>
      </c>
      <c r="Q48" s="6">
        <f>Ks!#REF!</f>
      </c>
      <c r="R48" s="8">
        <f>Ks!A17</f>
      </c>
      <c r="S48" s="4">
        <f>CONCATENATE(Ks!#REF!," ",Ks!#REF!)</f>
      </c>
      <c r="T48" s="6">
        <f>Ks!#REF!</f>
      </c>
      <c r="U48" s="6">
        <f>Ks!#REF!</f>
      </c>
      <c r="V48" s="6">
        <f>Ks!#REF!</f>
      </c>
      <c r="W48" s="9">
        <f>Ks!B17</f>
      </c>
      <c r="X48" s="9">
        <f>Ks!E17</f>
      </c>
      <c r="Y48" s="11">
        <f>Ks!F17</f>
      </c>
      <c r="Z48" s="11">
        <f>Ks!H17</f>
      </c>
      <c r="AA48" s="10">
        <f>Ks!J17</f>
      </c>
      <c r="AB48" s="4">
        <f>CONCATENATE(Ks!B17," ",Ks!A17)</f>
      </c>
      <c r="AC48" s="12">
        <f>Ks!E17</f>
      </c>
      <c r="AD48" s="6">
        <f>Ks!C17</f>
      </c>
      <c r="AE48" s="11">
        <f>Ks!D17</f>
      </c>
      <c r="AF48" s="11">
        <f>Ks!K17</f>
      </c>
      <c r="AG48" s="11">
        <f>Ks!M17</f>
      </c>
      <c r="AH48" s="11">
        <f>Ks!O17</f>
      </c>
      <c r="AI48" s="11">
        <f>Ks!Q17</f>
      </c>
      <c r="AJ48" s="10">
        <f>Ks!S17</f>
      </c>
      <c r="AK48" s="6">
        <f>showf(AB48)</f>
      </c>
      <c r="AL48" s="6">
        <f>IF(RIGHT(AK48,1)=")",LEFT(RIGHT(AK48,2)),RIGHT(AK48,1))</f>
      </c>
      <c r="AM48" s="6">
        <f>showf(AF48)</f>
      </c>
      <c r="AN48" s="6">
        <f>showf(AG48)</f>
      </c>
      <c r="AO48" s="6">
        <f>showf(AH48)</f>
      </c>
      <c r="AP48" s="6">
        <f>showf(AI48)</f>
      </c>
      <c r="AQ48" s="6">
        <f>showf(AJ48)</f>
      </c>
      <c r="AR48" s="6">
        <f>IF($AL48=RIGHT(AM48,1),"","!!!")</f>
      </c>
      <c r="AS48" s="6">
        <f>IF($AL48=RIGHT(AN48,1),"","!!!")</f>
      </c>
      <c r="AT48" s="6">
        <f>IF($AL48=RIGHT(AO48,1),"","!!!")</f>
      </c>
      <c r="AU48" s="6">
        <f>IF($AL48=RIGHT(AP48,1),"","!!!")</f>
      </c>
      <c r="AV48" s="6">
        <f>IF($AL48=RIGHT(AQ48,1),"","!!!")</f>
      </c>
    </row>
    <row x14ac:dyDescent="0.25" r="49" customHeight="1" ht="17.25">
      <c r="A49" s="4">
        <f>CONCATENATE(Ks!#REF!," ",Ks!#REF!)</f>
      </c>
      <c r="B49" s="6">
        <f>Ks!#REF!</f>
      </c>
      <c r="C49" s="6">
        <f>Ks!#REF!</f>
      </c>
      <c r="D49" s="6">
        <f>Ks!#REF!</f>
      </c>
      <c r="E49" s="6">
        <f>Ks!#REF!</f>
      </c>
      <c r="F49" s="6">
        <f>Ks!#REF!</f>
      </c>
      <c r="G49" s="6">
        <f>Ks!#REF!</f>
      </c>
      <c r="H49" s="6">
        <f>Ks!#REF!</f>
      </c>
      <c r="I49" s="7">
        <f>Ks!#REF!</f>
      </c>
      <c r="J49" s="4">
        <f>CONCATENATE(Ks!#REF!," ",Ks!#REF!)</f>
      </c>
      <c r="K49" s="6">
        <f>Ks!#REF!</f>
      </c>
      <c r="L49" s="6">
        <f>Ks!#REF!</f>
      </c>
      <c r="M49" s="6">
        <f>Ks!#REF!</f>
      </c>
      <c r="N49" s="6">
        <f>Ks!#REF!</f>
      </c>
      <c r="O49" s="6">
        <f>Ks!#REF!</f>
      </c>
      <c r="P49" s="6">
        <f>Ks!#REF!</f>
      </c>
      <c r="Q49" s="6">
        <f>Ks!#REF!</f>
      </c>
      <c r="R49" s="8">
        <f>Ks!A16</f>
      </c>
      <c r="S49" s="4">
        <f>CONCATENATE(Ks!#REF!," ",Ks!#REF!)</f>
      </c>
      <c r="T49" s="6">
        <f>Ks!#REF!</f>
      </c>
      <c r="U49" s="6">
        <f>Ks!#REF!</f>
      </c>
      <c r="V49" s="6">
        <f>Ks!#REF!</f>
      </c>
      <c r="W49" s="9">
        <f>Ks!B16</f>
      </c>
      <c r="X49" s="9">
        <f>Ks!E16</f>
      </c>
      <c r="Y49" s="11">
        <f>Ks!F16</f>
      </c>
      <c r="Z49" s="11">
        <f>Ks!H16</f>
      </c>
      <c r="AA49" s="10">
        <f>Ks!J16</f>
      </c>
      <c r="AB49" s="4">
        <f>CONCATENATE(Ks!B16," ",Ks!A16)</f>
      </c>
      <c r="AC49" s="12">
        <f>Ks!E16</f>
      </c>
      <c r="AD49" s="6">
        <f>Ks!C16</f>
      </c>
      <c r="AE49" s="11">
        <f>Ks!D16</f>
      </c>
      <c r="AF49" s="11">
        <f>Ks!K16</f>
      </c>
      <c r="AG49" s="11">
        <f>Ks!M16</f>
      </c>
      <c r="AH49" s="11">
        <f>Ks!O16</f>
      </c>
      <c r="AI49" s="11">
        <f>Ks!Q16</f>
      </c>
      <c r="AJ49" s="10">
        <f>Ks!S16</f>
      </c>
      <c r="AK49" s="6">
        <f>showf(AB49)</f>
      </c>
      <c r="AL49" s="6">
        <f>IF(RIGHT(AK49,1)=")",LEFT(RIGHT(AK49,2)),RIGHT(AK49,1))</f>
      </c>
      <c r="AM49" s="6">
        <f>showf(AF49)</f>
      </c>
      <c r="AN49" s="6">
        <f>showf(AG49)</f>
      </c>
      <c r="AO49" s="6">
        <f>showf(AH49)</f>
      </c>
      <c r="AP49" s="6">
        <f>showf(AI49)</f>
      </c>
      <c r="AQ49" s="6">
        <f>showf(AJ49)</f>
      </c>
      <c r="AR49" s="6">
        <f>IF($AL49=RIGHT(AM49,1),"","!!!")</f>
      </c>
      <c r="AS49" s="6">
        <f>IF($AL49=RIGHT(AN49,1),"","!!!")</f>
      </c>
      <c r="AT49" s="6">
        <f>IF($AL49=RIGHT(AO49,1),"","!!!")</f>
      </c>
      <c r="AU49" s="6">
        <f>IF($AL49=RIGHT(AP49,1),"","!!!")</f>
      </c>
      <c r="AV49" s="6">
        <f>IF($AL49=RIGHT(AQ49,1),"","!!!")</f>
      </c>
    </row>
    <row x14ac:dyDescent="0.25" r="50" customHeight="1" ht="17.25">
      <c r="A50" s="4">
        <f>CONCATENATE(Ks!#REF!," ",Ks!#REF!)</f>
      </c>
      <c r="B50" s="6">
        <f>Ks!#REF!</f>
      </c>
      <c r="C50" s="6">
        <f>Ks!#REF!</f>
      </c>
      <c r="D50" s="6">
        <f>Ks!#REF!</f>
      </c>
      <c r="E50" s="6">
        <f>Ks!#REF!</f>
      </c>
      <c r="F50" s="6">
        <f>Ks!#REF!</f>
      </c>
      <c r="G50" s="6">
        <f>Ks!#REF!</f>
      </c>
      <c r="H50" s="6">
        <f>Ks!#REF!</f>
      </c>
      <c r="I50" s="7">
        <f>Ks!#REF!</f>
      </c>
      <c r="J50" s="4">
        <f>CONCATENATE(Ks!#REF!," ",Ks!#REF!)</f>
      </c>
      <c r="K50" s="6">
        <f>Ks!#REF!</f>
      </c>
      <c r="L50" s="6">
        <f>Ks!#REF!</f>
      </c>
      <c r="M50" s="6">
        <f>Ks!#REF!</f>
      </c>
      <c r="N50" s="6">
        <f>Ks!#REF!</f>
      </c>
      <c r="O50" s="6">
        <f>Ks!#REF!</f>
      </c>
      <c r="P50" s="6">
        <f>Ks!#REF!</f>
      </c>
      <c r="Q50" s="6">
        <f>Ks!#REF!</f>
      </c>
      <c r="R50" s="8">
        <f>Ks!A18</f>
      </c>
      <c r="S50" s="4">
        <f>CONCATENATE(Ks!#REF!," ",Ks!#REF!)</f>
      </c>
      <c r="T50" s="6">
        <f>Ks!#REF!</f>
      </c>
      <c r="U50" s="6">
        <f>Ks!#REF!</f>
      </c>
      <c r="V50" s="6">
        <f>Ks!#REF!</f>
      </c>
      <c r="W50" s="9">
        <f>Ks!B18</f>
      </c>
      <c r="X50" s="9">
        <f>Ks!E18</f>
      </c>
      <c r="Y50" s="11">
        <f>Ks!F18</f>
      </c>
      <c r="Z50" s="11">
        <f>Ks!H18</f>
      </c>
      <c r="AA50" s="10">
        <f>Ks!J18</f>
      </c>
      <c r="AB50" s="4">
        <f>CONCATENATE(Ks!B18," ",Ks!A18)</f>
      </c>
      <c r="AC50" s="12">
        <f>Ks!E18</f>
      </c>
      <c r="AD50" s="6">
        <f>Ks!C18</f>
      </c>
      <c r="AE50" s="11">
        <f>Ks!D18</f>
      </c>
      <c r="AF50" s="11">
        <f>Ks!K18</f>
      </c>
      <c r="AG50" s="11">
        <f>Ks!M18</f>
      </c>
      <c r="AH50" s="11">
        <f>Ks!O18</f>
      </c>
      <c r="AI50" s="11">
        <f>Ks!Q18</f>
      </c>
      <c r="AJ50" s="10">
        <f>Ks!S18</f>
      </c>
      <c r="AK50" s="6">
        <f>showf(AB50)</f>
      </c>
      <c r="AL50" s="6">
        <f>IF(RIGHT(AK50,1)=")",LEFT(RIGHT(AK50,2)),RIGHT(AK50,1))</f>
      </c>
      <c r="AM50" s="6">
        <f>showf(AF50)</f>
      </c>
      <c r="AN50" s="6">
        <f>showf(AG50)</f>
      </c>
      <c r="AO50" s="6">
        <f>showf(AH50)</f>
      </c>
      <c r="AP50" s="6">
        <f>showf(AI50)</f>
      </c>
      <c r="AQ50" s="6">
        <f>showf(AJ50)</f>
      </c>
      <c r="AR50" s="6">
        <f>IF($AL50=RIGHT(AM50,1),"","!!!")</f>
      </c>
      <c r="AS50" s="6">
        <f>IF($AL50=RIGHT(AN50,1),"","!!!")</f>
      </c>
      <c r="AT50" s="6">
        <f>IF($AL50=RIGHT(AO50,1),"","!!!")</f>
      </c>
      <c r="AU50" s="6">
        <f>IF($AL50=RIGHT(AP50,1),"","!!!")</f>
      </c>
      <c r="AV50" s="6">
        <f>IF($AL50=RIGHT(AQ50,1),"","!!!")</f>
      </c>
    </row>
    <row x14ac:dyDescent="0.25" r="51" customHeight="1" ht="17.25">
      <c r="A51" s="4">
        <f>CONCATENATE(Ks!#REF!," ",Ks!#REF!)</f>
      </c>
      <c r="B51" s="6">
        <f>Ks!#REF!</f>
      </c>
      <c r="C51" s="6">
        <f>Ks!#REF!</f>
      </c>
      <c r="D51" s="6">
        <f>Ks!#REF!</f>
      </c>
      <c r="E51" s="6">
        <f>Ks!#REF!</f>
      </c>
      <c r="F51" s="6">
        <f>Ks!#REF!</f>
      </c>
      <c r="G51" s="6">
        <f>Ks!#REF!</f>
      </c>
      <c r="H51" s="6">
        <f>Ks!#REF!</f>
      </c>
      <c r="I51" s="7">
        <f>Ks!#REF!</f>
      </c>
      <c r="J51" s="4">
        <f>CONCATENATE(Ks!#REF!," ",Ks!#REF!)</f>
      </c>
      <c r="K51" s="6">
        <f>Ks!#REF!</f>
      </c>
      <c r="L51" s="6">
        <f>Ks!#REF!</f>
      </c>
      <c r="M51" s="6">
        <f>Ks!#REF!</f>
      </c>
      <c r="N51" s="6">
        <f>Ks!#REF!</f>
      </c>
      <c r="O51" s="6">
        <f>Ks!#REF!</f>
      </c>
      <c r="P51" s="6">
        <f>Ks!#REF!</f>
      </c>
      <c r="Q51" s="6">
        <f>Ks!#REF!</f>
      </c>
      <c r="R51" s="8">
        <f>Ks!A19</f>
      </c>
      <c r="S51" s="4">
        <f>CONCATENATE(Ks!#REF!," ",Ks!#REF!)</f>
      </c>
      <c r="T51" s="6">
        <f>Ks!#REF!</f>
      </c>
      <c r="U51" s="6">
        <f>Ks!#REF!</f>
      </c>
      <c r="V51" s="6">
        <f>Ks!#REF!</f>
      </c>
      <c r="W51" s="9">
        <f>Ks!B19</f>
      </c>
      <c r="X51" s="9">
        <f>Ks!E19</f>
      </c>
      <c r="Y51" s="11">
        <f>Ks!F19</f>
      </c>
      <c r="Z51" s="11">
        <f>Ks!H19</f>
      </c>
      <c r="AA51" s="10">
        <f>Ks!J19</f>
      </c>
      <c r="AB51" s="4">
        <f>CONCATENATE(Ks!B19," ",Ks!A19)</f>
      </c>
      <c r="AC51" s="12">
        <f>Ks!E19</f>
      </c>
      <c r="AD51" s="6">
        <f>Ks!C19</f>
      </c>
      <c r="AE51" s="11">
        <f>Ks!D19</f>
      </c>
      <c r="AF51" s="11">
        <f>Ks!K19</f>
      </c>
      <c r="AG51" s="11">
        <f>Ks!M19</f>
      </c>
      <c r="AH51" s="11">
        <f>Ks!O19</f>
      </c>
      <c r="AI51" s="11">
        <f>Ks!Q19</f>
      </c>
      <c r="AJ51" s="10">
        <f>Ks!S19</f>
      </c>
      <c r="AK51" s="6">
        <f>showf(AB51)</f>
      </c>
      <c r="AL51" s="6">
        <f>IF(RIGHT(AK51,1)=")",LEFT(RIGHT(AK51,2)),RIGHT(AK51,1))</f>
      </c>
      <c r="AM51" s="6">
        <f>showf(AF51)</f>
      </c>
      <c r="AN51" s="6">
        <f>showf(AG51)</f>
      </c>
      <c r="AO51" s="6">
        <f>showf(AH51)</f>
      </c>
      <c r="AP51" s="6">
        <f>showf(AI51)</f>
      </c>
      <c r="AQ51" s="6">
        <f>showf(AJ51)</f>
      </c>
      <c r="AR51" s="6">
        <f>IF($AL51=RIGHT(AM51,1),"","!!!")</f>
      </c>
      <c r="AS51" s="6">
        <f>IF($AL51=RIGHT(AN51,1),"","!!!")</f>
      </c>
      <c r="AT51" s="6">
        <f>IF($AL51=RIGHT(AO51,1),"","!!!")</f>
      </c>
      <c r="AU51" s="6">
        <f>IF($AL51=RIGHT(AP51,1),"","!!!")</f>
      </c>
      <c r="AV51" s="6">
        <f>IF($AL51=RIGHT(AQ51,1),"","!!!")</f>
      </c>
    </row>
    <row x14ac:dyDescent="0.25" r="52" customHeight="1" ht="17.25">
      <c r="A52" s="4">
        <f>CONCATENATE(Ks!#REF!," ",Ks!#REF!)</f>
      </c>
      <c r="B52" s="6">
        <f>Ks!#REF!</f>
      </c>
      <c r="C52" s="6">
        <f>Ks!#REF!</f>
      </c>
      <c r="D52" s="6">
        <f>Ks!#REF!</f>
      </c>
      <c r="E52" s="6">
        <f>Ks!#REF!</f>
      </c>
      <c r="F52" s="6">
        <f>Ks!#REF!</f>
      </c>
      <c r="G52" s="6">
        <f>Ks!#REF!</f>
      </c>
      <c r="H52" s="6">
        <f>Ks!#REF!</f>
      </c>
      <c r="I52" s="7">
        <f>Ks!#REF!</f>
      </c>
      <c r="J52" s="4">
        <f>CONCATENATE(Ks!#REF!," ",Ks!#REF!)</f>
      </c>
      <c r="K52" s="6">
        <f>Ks!#REF!</f>
      </c>
      <c r="L52" s="6">
        <f>Ks!#REF!</f>
      </c>
      <c r="M52" s="6">
        <f>Ks!#REF!</f>
      </c>
      <c r="N52" s="6">
        <f>Ks!#REF!</f>
      </c>
      <c r="O52" s="6">
        <f>Ks!#REF!</f>
      </c>
      <c r="P52" s="6">
        <f>Ks!#REF!</f>
      </c>
      <c r="Q52" s="6">
        <f>Ks!#REF!</f>
      </c>
      <c r="R52" s="8">
        <f>Ks!A21</f>
      </c>
      <c r="S52" s="4">
        <f>CONCATENATE(Ks!#REF!," ",Ks!#REF!)</f>
      </c>
      <c r="T52" s="6">
        <f>Ks!#REF!</f>
      </c>
      <c r="U52" s="6">
        <f>Ks!#REF!</f>
      </c>
      <c r="V52" s="6">
        <f>Ks!#REF!</f>
      </c>
      <c r="W52" s="9">
        <f>Ks!B21</f>
      </c>
      <c r="X52" s="9">
        <f>Ks!E21</f>
      </c>
      <c r="Y52" s="11">
        <f>Ks!F21</f>
      </c>
      <c r="Z52" s="11">
        <f>Ks!H21</f>
      </c>
      <c r="AA52" s="10">
        <f>Ks!J21</f>
      </c>
      <c r="AB52" s="4">
        <f>CONCATENATE(Ks!B21," ",Ks!A21)</f>
      </c>
      <c r="AC52" s="12">
        <f>Ks!E21</f>
      </c>
      <c r="AD52" s="6">
        <f>Ks!C21</f>
      </c>
      <c r="AE52" s="11">
        <f>Ks!D21</f>
      </c>
      <c r="AF52" s="11">
        <f>Ks!K21</f>
      </c>
      <c r="AG52" s="11">
        <f>Ks!M21</f>
      </c>
      <c r="AH52" s="11">
        <f>Ks!O21</f>
      </c>
      <c r="AI52" s="11">
        <f>Ks!Q21</f>
      </c>
      <c r="AJ52" s="10">
        <f>Ks!S21</f>
      </c>
      <c r="AK52" s="6">
        <f>showf(AB52)</f>
      </c>
      <c r="AL52" s="6">
        <f>IF(RIGHT(AK52,1)=")",LEFT(RIGHT(AK52,2)),RIGHT(AK52,1))</f>
      </c>
      <c r="AM52" s="6">
        <f>showf(AF52)</f>
      </c>
      <c r="AN52" s="6">
        <f>showf(AG52)</f>
      </c>
      <c r="AO52" s="6">
        <f>showf(AH52)</f>
      </c>
      <c r="AP52" s="6">
        <f>showf(AI52)</f>
      </c>
      <c r="AQ52" s="6">
        <f>showf(AJ52)</f>
      </c>
      <c r="AR52" s="6">
        <f>IF($AL52=RIGHT(AM52,1),"","!!!")</f>
      </c>
      <c r="AS52" s="6">
        <f>IF($AL52=RIGHT(AN52,1),"","!!!")</f>
      </c>
      <c r="AT52" s="6">
        <f>IF($AL52=RIGHT(AO52,1),"","!!!")</f>
      </c>
      <c r="AU52" s="6">
        <f>IF($AL52=RIGHT(AP52,1),"","!!!")</f>
      </c>
      <c r="AV52" s="6">
        <f>IF($AL52=RIGHT(AQ52,1),"","!!!")</f>
      </c>
    </row>
    <row x14ac:dyDescent="0.25" r="53" customHeight="1" ht="17.25">
      <c r="A53" s="4">
        <f>CONCATENATE(Ks!#REF!," ",Ks!#REF!)</f>
      </c>
      <c r="B53" s="6">
        <f>Ks!#REF!</f>
      </c>
      <c r="C53" s="6">
        <f>Ks!#REF!</f>
      </c>
      <c r="D53" s="6">
        <f>Ks!#REF!</f>
      </c>
      <c r="E53" s="6">
        <f>Ks!#REF!</f>
      </c>
      <c r="F53" s="6">
        <f>Ks!#REF!</f>
      </c>
      <c r="G53" s="6">
        <f>Ks!#REF!</f>
      </c>
      <c r="H53" s="6">
        <f>Ks!#REF!</f>
      </c>
      <c r="I53" s="7">
        <f>Ks!#REF!</f>
      </c>
      <c r="J53" s="4">
        <f>CONCATENATE(Ks!#REF!," ",Ks!#REF!)</f>
      </c>
      <c r="K53" s="6">
        <f>Ks!#REF!</f>
      </c>
      <c r="L53" s="6">
        <f>Ks!#REF!</f>
      </c>
      <c r="M53" s="6">
        <f>Ks!#REF!</f>
      </c>
      <c r="N53" s="6">
        <f>Ks!#REF!</f>
      </c>
      <c r="O53" s="6">
        <f>Ks!#REF!</f>
      </c>
      <c r="P53" s="6">
        <f>Ks!#REF!</f>
      </c>
      <c r="Q53" s="6">
        <f>Ks!#REF!</f>
      </c>
      <c r="R53" s="8">
        <f>Ks!A20</f>
      </c>
      <c r="S53" s="4">
        <f>CONCATENATE(Ks!#REF!," ",Ks!#REF!)</f>
      </c>
      <c r="T53" s="6">
        <f>Ks!#REF!</f>
      </c>
      <c r="U53" s="6">
        <f>Ks!#REF!</f>
      </c>
      <c r="V53" s="6">
        <f>Ks!#REF!</f>
      </c>
      <c r="W53" s="9">
        <f>Ks!B20</f>
      </c>
      <c r="X53" s="9">
        <f>Ks!E20</f>
      </c>
      <c r="Y53" s="11">
        <f>Ks!F20</f>
      </c>
      <c r="Z53" s="11">
        <f>Ks!H20</f>
      </c>
      <c r="AA53" s="10">
        <f>Ks!J20</f>
      </c>
      <c r="AB53" s="4">
        <f>CONCATENATE(Ks!B20," ",Ks!A20)</f>
      </c>
      <c r="AC53" s="12">
        <f>Ks!E20</f>
      </c>
      <c r="AD53" s="6">
        <f>Ks!C20</f>
      </c>
      <c r="AE53" s="11">
        <f>Ks!D20</f>
      </c>
      <c r="AF53" s="11">
        <f>Ks!K20</f>
      </c>
      <c r="AG53" s="11">
        <f>Ks!M20</f>
      </c>
      <c r="AH53" s="11">
        <f>Ks!O20</f>
      </c>
      <c r="AI53" s="11">
        <f>Ks!Q20</f>
      </c>
      <c r="AJ53" s="10">
        <f>Ks!S20</f>
      </c>
      <c r="AK53" s="6">
        <f>showf(AB53)</f>
      </c>
      <c r="AL53" s="6">
        <f>IF(RIGHT(AK53,1)=")",LEFT(RIGHT(AK53,2)),RIGHT(AK53,1))</f>
      </c>
      <c r="AM53" s="6">
        <f>showf(AF53)</f>
      </c>
      <c r="AN53" s="6">
        <f>showf(AG53)</f>
      </c>
      <c r="AO53" s="6">
        <f>showf(AH53)</f>
      </c>
      <c r="AP53" s="6">
        <f>showf(AI53)</f>
      </c>
      <c r="AQ53" s="6">
        <f>showf(AJ53)</f>
      </c>
      <c r="AR53" s="6">
        <f>IF($AL53=RIGHT(AM53,1),"","!!!")</f>
      </c>
      <c r="AS53" s="6">
        <f>IF($AL53=RIGHT(AN53,1),"","!!!")</f>
      </c>
      <c r="AT53" s="6">
        <f>IF($AL53=RIGHT(AO53,1),"","!!!")</f>
      </c>
      <c r="AU53" s="6">
        <f>IF($AL53=RIGHT(AP53,1),"","!!!")</f>
      </c>
      <c r="AV53" s="6">
        <f>IF($AL53=RIGHT(AQ53,1),"","!!!")</f>
      </c>
    </row>
    <row x14ac:dyDescent="0.25" r="54" customHeight="1" ht="17.25">
      <c r="A54" s="4">
        <f>CONCATENATE(Ks!#REF!," ",Ks!#REF!)</f>
      </c>
      <c r="B54" s="6">
        <f>Ks!#REF!</f>
      </c>
      <c r="C54" s="6">
        <f>Ks!#REF!</f>
      </c>
      <c r="D54" s="6">
        <f>Ks!#REF!</f>
      </c>
      <c r="E54" s="6">
        <f>Ks!#REF!</f>
      </c>
      <c r="F54" s="6">
        <f>Ks!#REF!</f>
      </c>
      <c r="G54" s="6">
        <f>Ks!#REF!</f>
      </c>
      <c r="H54" s="6">
        <f>Ks!#REF!</f>
      </c>
      <c r="I54" s="7">
        <f>Ks!#REF!</f>
      </c>
      <c r="J54" s="4">
        <f>CONCATENATE(Ks!#REF!," ",Ks!#REF!)</f>
      </c>
      <c r="K54" s="6">
        <f>Ks!#REF!</f>
      </c>
      <c r="L54" s="6">
        <f>Ks!#REF!</f>
      </c>
      <c r="M54" s="6">
        <f>Ks!#REF!</f>
      </c>
      <c r="N54" s="6">
        <f>Ks!#REF!</f>
      </c>
      <c r="O54" s="6">
        <f>Ks!#REF!</f>
      </c>
      <c r="P54" s="6">
        <f>Ks!#REF!</f>
      </c>
      <c r="Q54" s="6">
        <f>Ks!#REF!</f>
      </c>
      <c r="R54" s="8">
        <f>Ks!A22</f>
      </c>
      <c r="S54" s="4">
        <f>CONCATENATE(Ks!#REF!," ",Ks!#REF!)</f>
      </c>
      <c r="T54" s="6">
        <f>Ks!#REF!</f>
      </c>
      <c r="U54" s="6">
        <f>Ks!#REF!</f>
      </c>
      <c r="V54" s="6">
        <f>Ks!#REF!</f>
      </c>
      <c r="W54" s="9">
        <f>Ks!B22</f>
      </c>
      <c r="X54" s="9">
        <f>Ks!E22</f>
      </c>
      <c r="Y54" s="11">
        <f>Ks!F22</f>
      </c>
      <c r="Z54" s="11">
        <f>Ks!H22</f>
      </c>
      <c r="AA54" s="10">
        <f>Ks!J22</f>
      </c>
      <c r="AB54" s="4">
        <f>CONCATENATE(Ks!B22," ",Ks!A22)</f>
      </c>
      <c r="AC54" s="12">
        <f>Ks!E22</f>
      </c>
      <c r="AD54" s="6">
        <f>Ks!C22</f>
      </c>
      <c r="AE54" s="11">
        <f>Ks!D22</f>
      </c>
      <c r="AF54" s="11">
        <f>Ks!K22</f>
      </c>
      <c r="AG54" s="11">
        <f>Ks!M22</f>
      </c>
      <c r="AH54" s="11">
        <f>Ks!O22</f>
      </c>
      <c r="AI54" s="11">
        <f>Ks!Q22</f>
      </c>
      <c r="AJ54" s="10">
        <f>Ks!S22</f>
      </c>
      <c r="AK54" s="6">
        <f>showf(AB54)</f>
      </c>
      <c r="AL54" s="6">
        <f>IF(RIGHT(AK54,1)=")",LEFT(RIGHT(AK54,2)),RIGHT(AK54,1))</f>
      </c>
      <c r="AM54" s="6">
        <f>showf(AF54)</f>
      </c>
      <c r="AN54" s="6">
        <f>showf(AG54)</f>
      </c>
      <c r="AO54" s="6">
        <f>showf(AH54)</f>
      </c>
      <c r="AP54" s="6">
        <f>showf(AI54)</f>
      </c>
      <c r="AQ54" s="6">
        <f>showf(AJ54)</f>
      </c>
      <c r="AR54" s="6">
        <f>IF($AL54=RIGHT(AM54,1),"","!!!")</f>
      </c>
      <c r="AS54" s="6">
        <f>IF($AL54=RIGHT(AN54,1),"","!!!")</f>
      </c>
      <c r="AT54" s="6">
        <f>IF($AL54=RIGHT(AO54,1),"","!!!")</f>
      </c>
      <c r="AU54" s="6">
        <f>IF($AL54=RIGHT(AP54,1),"","!!!")</f>
      </c>
      <c r="AV54" s="6">
        <f>IF($AL54=RIGHT(AQ54,1),"","!!!")</f>
      </c>
    </row>
    <row x14ac:dyDescent="0.25" r="55" customHeight="1" ht="17.25">
      <c r="A55" s="4">
        <f>CONCATENATE(Ks!#REF!," ",Ks!#REF!)</f>
      </c>
      <c r="B55" s="6">
        <f>Ks!#REF!</f>
      </c>
      <c r="C55" s="6">
        <f>Ks!#REF!</f>
      </c>
      <c r="D55" s="6">
        <f>Ks!#REF!</f>
      </c>
      <c r="E55" s="6">
        <f>Ks!#REF!</f>
      </c>
      <c r="F55" s="6">
        <f>Ks!#REF!</f>
      </c>
      <c r="G55" s="6">
        <f>Ks!#REF!</f>
      </c>
      <c r="H55" s="6">
        <f>Ks!#REF!</f>
      </c>
      <c r="I55" s="7">
        <f>Ks!#REF!</f>
      </c>
      <c r="J55" s="4">
        <f>CONCATENATE(Ks!#REF!," ",Ks!#REF!)</f>
      </c>
      <c r="K55" s="6">
        <f>Ks!#REF!</f>
      </c>
      <c r="L55" s="6">
        <f>Ks!#REF!</f>
      </c>
      <c r="M55" s="6">
        <f>Ks!#REF!</f>
      </c>
      <c r="N55" s="6">
        <f>Ks!#REF!</f>
      </c>
      <c r="O55" s="6">
        <f>Ks!#REF!</f>
      </c>
      <c r="P55" s="6">
        <f>Ks!#REF!</f>
      </c>
      <c r="Q55" s="6">
        <f>Ks!#REF!</f>
      </c>
      <c r="R55" s="8">
        <f>Ks!A23</f>
      </c>
      <c r="S55" s="4">
        <f>CONCATENATE(Ks!#REF!," ",Ks!#REF!)</f>
      </c>
      <c r="T55" s="6">
        <f>Ks!#REF!</f>
      </c>
      <c r="U55" s="6">
        <f>Ks!#REF!</f>
      </c>
      <c r="V55" s="6">
        <f>Ks!#REF!</f>
      </c>
      <c r="W55" s="9">
        <f>Ks!B23</f>
      </c>
      <c r="X55" s="9">
        <f>Ks!E23</f>
      </c>
      <c r="Y55" s="11">
        <f>Ks!F23</f>
      </c>
      <c r="Z55" s="11">
        <f>Ks!H23</f>
      </c>
      <c r="AA55" s="10">
        <f>Ks!J23</f>
      </c>
      <c r="AB55" s="4">
        <f>CONCATENATE(Ks!B23," ",Ks!A23)</f>
      </c>
      <c r="AC55" s="12">
        <f>Ks!E23</f>
      </c>
      <c r="AD55" s="6">
        <f>Ks!C23</f>
      </c>
      <c r="AE55" s="11">
        <f>Ks!D23</f>
      </c>
      <c r="AF55" s="11">
        <f>Ks!K23</f>
      </c>
      <c r="AG55" s="11">
        <f>Ks!M23</f>
      </c>
      <c r="AH55" s="11">
        <f>Ks!O23</f>
      </c>
      <c r="AI55" s="11">
        <f>Ks!Q23</f>
      </c>
      <c r="AJ55" s="10">
        <f>Ks!S23</f>
      </c>
      <c r="AK55" s="6">
        <f>showf(AB55)</f>
      </c>
      <c r="AL55" s="6">
        <f>IF(RIGHT(AK55,1)=")",LEFT(RIGHT(AK55,2)),RIGHT(AK55,1))</f>
      </c>
      <c r="AM55" s="6">
        <f>showf(AF55)</f>
      </c>
      <c r="AN55" s="6">
        <f>showf(AG55)</f>
      </c>
      <c r="AO55" s="6">
        <f>showf(AH55)</f>
      </c>
      <c r="AP55" s="6">
        <f>showf(AI55)</f>
      </c>
      <c r="AQ55" s="6">
        <f>showf(AJ55)</f>
      </c>
      <c r="AR55" s="6">
        <f>IF($AL55=RIGHT(AM55,1),"","!!!")</f>
      </c>
      <c r="AS55" s="6">
        <f>IF($AL55=RIGHT(AN55,1),"","!!!")</f>
      </c>
      <c r="AT55" s="6">
        <f>IF($AL55=RIGHT(AO55,1),"","!!!")</f>
      </c>
      <c r="AU55" s="6">
        <f>IF($AL55=RIGHT(AP55,1),"","!!!")</f>
      </c>
      <c r="AV55" s="6">
        <f>IF($AL55=RIGHT(AQ55,1),"","!!!")</f>
      </c>
    </row>
    <row x14ac:dyDescent="0.25" r="56" customHeight="1" ht="17.25">
      <c r="A56" s="4">
        <f>CONCATENATE(Ks!#REF!," ",Ks!#REF!)</f>
      </c>
      <c r="B56" s="6">
        <f>Ks!#REF!</f>
      </c>
      <c r="C56" s="6">
        <f>Ks!#REF!</f>
      </c>
      <c r="D56" s="6">
        <f>Ks!#REF!</f>
      </c>
      <c r="E56" s="6">
        <f>Ks!#REF!</f>
      </c>
      <c r="F56" s="6">
        <f>Ks!#REF!</f>
      </c>
      <c r="G56" s="6">
        <f>Ks!#REF!</f>
      </c>
      <c r="H56" s="6">
        <f>Ks!#REF!</f>
      </c>
      <c r="I56" s="7">
        <f>Ks!#REF!</f>
      </c>
      <c r="J56" s="4">
        <f>CONCATENATE(Ks!#REF!," ",Ks!#REF!)</f>
      </c>
      <c r="K56" s="6">
        <f>Ks!#REF!</f>
      </c>
      <c r="L56" s="6">
        <f>Ks!#REF!</f>
      </c>
      <c r="M56" s="6">
        <f>Ks!#REF!</f>
      </c>
      <c r="N56" s="6">
        <f>Ks!#REF!</f>
      </c>
      <c r="O56" s="6">
        <f>Ks!#REF!</f>
      </c>
      <c r="P56" s="6">
        <f>Ks!#REF!</f>
      </c>
      <c r="Q56" s="6">
        <f>Ks!#REF!</f>
      </c>
      <c r="R56" s="8">
        <f>Ks!A24</f>
      </c>
      <c r="S56" s="4">
        <f>CONCATENATE(Ks!#REF!," ",Ks!#REF!)</f>
      </c>
      <c r="T56" s="6">
        <f>Ks!#REF!</f>
      </c>
      <c r="U56" s="6">
        <f>Ks!#REF!</f>
      </c>
      <c r="V56" s="6">
        <f>Ks!#REF!</f>
      </c>
      <c r="W56" s="9">
        <f>Ks!B24</f>
      </c>
      <c r="X56" s="9">
        <f>Ks!E24</f>
      </c>
      <c r="Y56" s="11">
        <f>Ks!F24</f>
      </c>
      <c r="Z56" s="11">
        <f>Ks!H24</f>
      </c>
      <c r="AA56" s="10">
        <f>Ks!J24</f>
      </c>
      <c r="AB56" s="4">
        <f>CONCATENATE(Ks!B24," ",Ks!A24)</f>
      </c>
      <c r="AC56" s="12">
        <f>Ks!E24</f>
      </c>
      <c r="AD56" s="6">
        <f>Ks!C24</f>
      </c>
      <c r="AE56" s="11">
        <f>Ks!D24</f>
      </c>
      <c r="AF56" s="11">
        <f>Ks!K24</f>
      </c>
      <c r="AG56" s="11">
        <f>Ks!M24</f>
      </c>
      <c r="AH56" s="11">
        <f>Ks!O24</f>
      </c>
      <c r="AI56" s="11">
        <f>Ks!Q24</f>
      </c>
      <c r="AJ56" s="10">
        <f>Ks!S24</f>
      </c>
      <c r="AK56" s="6">
        <f>showf(AB56)</f>
      </c>
      <c r="AL56" s="6">
        <f>IF(RIGHT(AK56,1)=")",LEFT(RIGHT(AK56,2)),RIGHT(AK56,1))</f>
      </c>
      <c r="AM56" s="6">
        <f>showf(AF56)</f>
      </c>
      <c r="AN56" s="6">
        <f>showf(AG56)</f>
      </c>
      <c r="AO56" s="6">
        <f>showf(AH56)</f>
      </c>
      <c r="AP56" s="6">
        <f>showf(AI56)</f>
      </c>
      <c r="AQ56" s="6">
        <f>showf(AJ56)</f>
      </c>
      <c r="AR56" s="6">
        <f>IF($AL56=RIGHT(AM56,1),"","!!!")</f>
      </c>
      <c r="AS56" s="6">
        <f>IF($AL56=RIGHT(AN56,1),"","!!!")</f>
      </c>
      <c r="AT56" s="6">
        <f>IF($AL56=RIGHT(AO56,1),"","!!!")</f>
      </c>
      <c r="AU56" s="6">
        <f>IF($AL56=RIGHT(AP56,1),"","!!!")</f>
      </c>
      <c r="AV56" s="6">
        <f>IF($AL56=RIGHT(AQ56,1),"","!!!")</f>
      </c>
    </row>
    <row x14ac:dyDescent="0.25" r="57" customHeight="1" ht="17.25">
      <c r="A57" s="4">
        <f>CONCATENATE(Ks!#REF!," ",Ks!#REF!)</f>
      </c>
      <c r="B57" s="6">
        <f>Ks!#REF!</f>
      </c>
      <c r="C57" s="6">
        <f>Ks!#REF!</f>
      </c>
      <c r="D57" s="6">
        <f>Ks!#REF!</f>
      </c>
      <c r="E57" s="6">
        <f>Ks!#REF!</f>
      </c>
      <c r="F57" s="6">
        <f>Ks!#REF!</f>
      </c>
      <c r="G57" s="6">
        <f>Ks!#REF!</f>
      </c>
      <c r="H57" s="6">
        <f>Ks!#REF!</f>
      </c>
      <c r="I57" s="7">
        <f>Ks!#REF!</f>
      </c>
      <c r="J57" s="4">
        <f>CONCATENATE(Ks!#REF!," ",Ks!#REF!)</f>
      </c>
      <c r="K57" s="6">
        <f>Ks!#REF!</f>
      </c>
      <c r="L57" s="6">
        <f>Ks!#REF!</f>
      </c>
      <c r="M57" s="6">
        <f>Ks!#REF!</f>
      </c>
      <c r="N57" s="6">
        <f>Ks!#REF!</f>
      </c>
      <c r="O57" s="6">
        <f>Ks!#REF!</f>
      </c>
      <c r="P57" s="6">
        <f>Ks!#REF!</f>
      </c>
      <c r="Q57" s="6">
        <f>Ks!#REF!</f>
      </c>
      <c r="R57" s="8">
        <f>Ks!A25</f>
      </c>
      <c r="S57" s="4">
        <f>CONCATENATE(Ks!#REF!," ",Ks!#REF!)</f>
      </c>
      <c r="T57" s="6">
        <f>Ks!#REF!</f>
      </c>
      <c r="U57" s="6">
        <f>Ks!#REF!</f>
      </c>
      <c r="V57" s="6">
        <f>Ks!#REF!</f>
      </c>
      <c r="W57" s="9">
        <f>Ks!B25</f>
      </c>
      <c r="X57" s="9">
        <f>Ks!E25</f>
      </c>
      <c r="Y57" s="11">
        <f>Ks!F25</f>
      </c>
      <c r="Z57" s="11">
        <f>Ks!H25</f>
      </c>
      <c r="AA57" s="10">
        <f>Ks!J25</f>
      </c>
      <c r="AB57" s="4">
        <f>CONCATENATE(Ks!B25," ",Ks!A25)</f>
      </c>
      <c r="AC57" s="12">
        <f>Ks!E25</f>
      </c>
      <c r="AD57" s="6">
        <f>Ks!C25</f>
      </c>
      <c r="AE57" s="11">
        <f>Ks!D25</f>
      </c>
      <c r="AF57" s="11">
        <f>Ks!K25</f>
      </c>
      <c r="AG57" s="11">
        <f>Ks!M25</f>
      </c>
      <c r="AH57" s="11">
        <f>Ks!O25</f>
      </c>
      <c r="AI57" s="11">
        <f>Ks!Q25</f>
      </c>
      <c r="AJ57" s="10">
        <f>Ks!S25</f>
      </c>
      <c r="AK57" s="6">
        <f>showf(AB57)</f>
      </c>
      <c r="AL57" s="6">
        <f>IF(RIGHT(AK57,1)=")",LEFT(RIGHT(AK57,2)),RIGHT(AK57,1))</f>
      </c>
      <c r="AM57" s="6">
        <f>showf(AF57)</f>
      </c>
      <c r="AN57" s="6">
        <f>showf(AG57)</f>
      </c>
      <c r="AO57" s="6">
        <f>showf(AH57)</f>
      </c>
      <c r="AP57" s="6">
        <f>showf(AI57)</f>
      </c>
      <c r="AQ57" s="6">
        <f>showf(AJ57)</f>
      </c>
      <c r="AR57" s="6">
        <f>IF($AL57=RIGHT(AM57,1),"","!!!")</f>
      </c>
      <c r="AS57" s="6">
        <f>IF($AL57=RIGHT(AN57,1),"","!!!")</f>
      </c>
      <c r="AT57" s="6">
        <f>IF($AL57=RIGHT(AO57,1),"","!!!")</f>
      </c>
      <c r="AU57" s="6">
        <f>IF($AL57=RIGHT(AP57,1),"","!!!")</f>
      </c>
      <c r="AV57" s="6">
        <f>IF($AL57=RIGHT(AQ57,1),"","!!!")</f>
      </c>
    </row>
    <row x14ac:dyDescent="0.25" r="58" customHeight="1" ht="17.25">
      <c r="A58" s="4">
        <f>CONCATENATE(Ks!#REF!," ",Ks!#REF!)</f>
      </c>
      <c r="B58" s="6">
        <f>Ks!#REF!</f>
      </c>
      <c r="C58" s="6">
        <f>Ks!#REF!</f>
      </c>
      <c r="D58" s="6">
        <f>Ks!#REF!</f>
      </c>
      <c r="E58" s="6">
        <f>Ks!#REF!</f>
      </c>
      <c r="F58" s="6">
        <f>Ks!#REF!</f>
      </c>
      <c r="G58" s="6">
        <f>Ks!#REF!</f>
      </c>
      <c r="H58" s="6">
        <f>Ks!#REF!</f>
      </c>
      <c r="I58" s="7">
        <f>Ks!#REF!</f>
      </c>
      <c r="J58" s="4">
        <f>CONCATENATE(Ks!#REF!," ",Ks!#REF!)</f>
      </c>
      <c r="K58" s="6">
        <f>Ks!#REF!</f>
      </c>
      <c r="L58" s="6">
        <f>Ks!#REF!</f>
      </c>
      <c r="M58" s="6">
        <f>Ks!#REF!</f>
      </c>
      <c r="N58" s="6">
        <f>Ks!#REF!</f>
      </c>
      <c r="O58" s="6">
        <f>Ks!#REF!</f>
      </c>
      <c r="P58" s="6">
        <f>Ks!#REF!</f>
      </c>
      <c r="Q58" s="6">
        <f>Ks!#REF!</f>
      </c>
      <c r="R58" s="8">
        <f>Ks!A26</f>
      </c>
      <c r="S58" s="4">
        <f>CONCATENATE(Ks!#REF!," ",Ks!#REF!)</f>
      </c>
      <c r="T58" s="6">
        <f>Ks!#REF!</f>
      </c>
      <c r="U58" s="6">
        <f>Ks!#REF!</f>
      </c>
      <c r="V58" s="6">
        <f>Ks!#REF!</f>
      </c>
      <c r="W58" s="9">
        <f>Ks!B26</f>
      </c>
      <c r="X58" s="9">
        <f>Ks!E26</f>
      </c>
      <c r="Y58" s="11">
        <f>Ks!F26</f>
      </c>
      <c r="Z58" s="11">
        <f>Ks!H26</f>
      </c>
      <c r="AA58" s="10">
        <f>Ks!J26</f>
      </c>
      <c r="AB58" s="4">
        <f>CONCATENATE(Ks!B26," ",Ks!A26)</f>
      </c>
      <c r="AC58" s="12">
        <f>Ks!E26</f>
      </c>
      <c r="AD58" s="6">
        <f>Ks!C26</f>
      </c>
      <c r="AE58" s="11">
        <f>Ks!D26</f>
      </c>
      <c r="AF58" s="11">
        <f>Ks!K26</f>
      </c>
      <c r="AG58" s="11">
        <f>Ks!M26</f>
      </c>
      <c r="AH58" s="11">
        <f>Ks!O26</f>
      </c>
      <c r="AI58" s="11">
        <f>Ks!Q26</f>
      </c>
      <c r="AJ58" s="10">
        <f>Ks!S26</f>
      </c>
      <c r="AK58" s="6">
        <f>showf(AB58)</f>
      </c>
      <c r="AL58" s="6">
        <f>IF(RIGHT(AK58,1)=")",LEFT(RIGHT(AK58,2)),RIGHT(AK58,1))</f>
      </c>
      <c r="AM58" s="6">
        <f>showf(AF58)</f>
      </c>
      <c r="AN58" s="6">
        <f>showf(AG58)</f>
      </c>
      <c r="AO58" s="6">
        <f>showf(AH58)</f>
      </c>
      <c r="AP58" s="6">
        <f>showf(AI58)</f>
      </c>
      <c r="AQ58" s="6">
        <f>showf(AJ58)</f>
      </c>
      <c r="AR58" s="6">
        <f>IF($AL58=RIGHT(AM58,1),"","!!!")</f>
      </c>
      <c r="AS58" s="6">
        <f>IF($AL58=RIGHT(AN58,1),"","!!!")</f>
      </c>
      <c r="AT58" s="6">
        <f>IF($AL58=RIGHT(AO58,1),"","!!!")</f>
      </c>
      <c r="AU58" s="6">
        <f>IF($AL58=RIGHT(AP58,1),"","!!!")</f>
      </c>
      <c r="AV58" s="6">
        <f>IF($AL58=RIGHT(AQ58,1),"","!!!")</f>
      </c>
    </row>
    <row x14ac:dyDescent="0.25" r="59" customHeight="1" ht="17.25">
      <c r="A59" s="4">
        <f>CONCATENATE(Ks!#REF!," ",Ks!#REF!)</f>
      </c>
      <c r="B59" s="6">
        <f>Ks!#REF!</f>
      </c>
      <c r="C59" s="6">
        <f>Ks!#REF!</f>
      </c>
      <c r="D59" s="6">
        <f>Ks!#REF!</f>
      </c>
      <c r="E59" s="6">
        <f>Ks!#REF!</f>
      </c>
      <c r="F59" s="6">
        <f>Ks!#REF!</f>
      </c>
      <c r="G59" s="6">
        <f>Ks!#REF!</f>
      </c>
      <c r="H59" s="6">
        <f>Ks!#REF!</f>
      </c>
      <c r="I59" s="7">
        <f>Ks!#REF!</f>
      </c>
      <c r="J59" s="4">
        <f>CONCATENATE(Ks!#REF!," ",Ks!#REF!)</f>
      </c>
      <c r="K59" s="6">
        <f>Ks!#REF!</f>
      </c>
      <c r="L59" s="6">
        <f>Ks!#REF!</f>
      </c>
      <c r="M59" s="6">
        <f>Ks!#REF!</f>
      </c>
      <c r="N59" s="6">
        <f>Ks!#REF!</f>
      </c>
      <c r="O59" s="6">
        <f>Ks!#REF!</f>
      </c>
      <c r="P59" s="6">
        <f>Ks!#REF!</f>
      </c>
      <c r="Q59" s="6">
        <f>Ks!#REF!</f>
      </c>
      <c r="R59" s="8">
        <f>Ks!A27</f>
      </c>
      <c r="S59" s="4">
        <f>CONCATENATE(Ks!#REF!," ",Ks!#REF!)</f>
      </c>
      <c r="T59" s="6">
        <f>Ks!#REF!</f>
      </c>
      <c r="U59" s="6">
        <f>Ks!#REF!</f>
      </c>
      <c r="V59" s="6">
        <f>Ks!#REF!</f>
      </c>
      <c r="W59" s="9">
        <f>Ks!B27</f>
      </c>
      <c r="X59" s="9">
        <f>Ks!E27</f>
      </c>
      <c r="Y59" s="11">
        <f>Ks!F27</f>
      </c>
      <c r="Z59" s="11">
        <f>Ks!H27</f>
      </c>
      <c r="AA59" s="10">
        <f>Ks!J27</f>
      </c>
      <c r="AB59" s="4">
        <f>CONCATENATE(Ks!B27," ",Ks!A27)</f>
      </c>
      <c r="AC59" s="12">
        <f>Ks!E27</f>
      </c>
      <c r="AD59" s="6">
        <f>Ks!C27</f>
      </c>
      <c r="AE59" s="11">
        <f>Ks!D27</f>
      </c>
      <c r="AF59" s="11">
        <f>Ks!K27</f>
      </c>
      <c r="AG59" s="11">
        <f>Ks!M27</f>
      </c>
      <c r="AH59" s="11">
        <f>Ks!O27</f>
      </c>
      <c r="AI59" s="11">
        <f>Ks!Q27</f>
      </c>
      <c r="AJ59" s="10">
        <f>Ks!S27</f>
      </c>
      <c r="AK59" s="6">
        <f>showf(AB59)</f>
      </c>
      <c r="AL59" s="6">
        <f>IF(RIGHT(AK59,1)=")",LEFT(RIGHT(AK59,2)),RIGHT(AK59,1))</f>
      </c>
      <c r="AM59" s="6">
        <f>showf(AF59)</f>
      </c>
      <c r="AN59" s="6">
        <f>showf(AG59)</f>
      </c>
      <c r="AO59" s="6">
        <f>showf(AH59)</f>
      </c>
      <c r="AP59" s="6">
        <f>showf(AI59)</f>
      </c>
      <c r="AQ59" s="6">
        <f>showf(AJ59)</f>
      </c>
      <c r="AR59" s="6">
        <f>IF($AL59=RIGHT(AM59,1),"","!!!")</f>
      </c>
      <c r="AS59" s="6">
        <f>IF($AL59=RIGHT(AN59,1),"","!!!")</f>
      </c>
      <c r="AT59" s="6">
        <f>IF($AL59=RIGHT(AO59,1),"","!!!")</f>
      </c>
      <c r="AU59" s="6">
        <f>IF($AL59=RIGHT(AP59,1),"","!!!")</f>
      </c>
      <c r="AV59" s="6">
        <f>IF($AL59=RIGHT(AQ59,1),"","!!!")</f>
      </c>
    </row>
    <row x14ac:dyDescent="0.25" r="60" customHeight="1" ht="17.25">
      <c r="A60" s="4">
        <f>CONCATENATE(Ks!#REF!," ",Ks!#REF!)</f>
      </c>
      <c r="B60" s="6">
        <f>Ks!#REF!</f>
      </c>
      <c r="C60" s="6">
        <f>Ks!#REF!</f>
      </c>
      <c r="D60" s="6">
        <f>Ks!#REF!</f>
      </c>
      <c r="E60" s="6">
        <f>Ks!#REF!</f>
      </c>
      <c r="F60" s="6">
        <f>Ks!#REF!</f>
      </c>
      <c r="G60" s="6">
        <f>Ks!#REF!</f>
      </c>
      <c r="H60" s="6">
        <f>Ks!#REF!</f>
      </c>
      <c r="I60" s="7">
        <f>Ks!#REF!</f>
      </c>
      <c r="J60" s="4">
        <f>CONCATENATE(Ks!#REF!," ",Ks!#REF!)</f>
      </c>
      <c r="K60" s="6">
        <f>Ks!#REF!</f>
      </c>
      <c r="L60" s="6">
        <f>Ks!#REF!</f>
      </c>
      <c r="M60" s="6">
        <f>Ks!#REF!</f>
      </c>
      <c r="N60" s="6">
        <f>Ks!#REF!</f>
      </c>
      <c r="O60" s="6">
        <f>Ks!#REF!</f>
      </c>
      <c r="P60" s="6">
        <f>Ks!#REF!</f>
      </c>
      <c r="Q60" s="6">
        <f>Ks!#REF!</f>
      </c>
      <c r="R60" s="8">
        <f>Ks!A28</f>
      </c>
      <c r="S60" s="4">
        <f>CONCATENATE(Ks!#REF!," ",Ks!#REF!)</f>
      </c>
      <c r="T60" s="6">
        <f>Ks!#REF!</f>
      </c>
      <c r="U60" s="6">
        <f>Ks!#REF!</f>
      </c>
      <c r="V60" s="6">
        <f>Ks!#REF!</f>
      </c>
      <c r="W60" s="9">
        <f>Ks!B28</f>
      </c>
      <c r="X60" s="9">
        <f>Ks!E28</f>
      </c>
      <c r="Y60" s="11">
        <f>Ks!F28</f>
      </c>
      <c r="Z60" s="11">
        <f>Ks!H28</f>
      </c>
      <c r="AA60" s="10">
        <f>Ks!J28</f>
      </c>
      <c r="AB60" s="4">
        <f>CONCATENATE(Ks!B28," ",Ks!A28)</f>
      </c>
      <c r="AC60" s="12">
        <f>Ks!E28</f>
      </c>
      <c r="AD60" s="6">
        <f>Ks!C28</f>
      </c>
      <c r="AE60" s="11">
        <f>Ks!D28</f>
      </c>
      <c r="AF60" s="11">
        <f>Ks!K28</f>
      </c>
      <c r="AG60" s="11">
        <f>Ks!M28</f>
      </c>
      <c r="AH60" s="11">
        <f>Ks!O28</f>
      </c>
      <c r="AI60" s="11">
        <f>Ks!Q28</f>
      </c>
      <c r="AJ60" s="10">
        <f>Ks!S28</f>
      </c>
      <c r="AK60" s="6">
        <f>showf(AB60)</f>
      </c>
      <c r="AL60" s="6">
        <f>IF(RIGHT(AK60,1)=")",LEFT(RIGHT(AK60,2)),RIGHT(AK60,1))</f>
      </c>
      <c r="AM60" s="6">
        <f>showf(AF60)</f>
      </c>
      <c r="AN60" s="6">
        <f>showf(AG60)</f>
      </c>
      <c r="AO60" s="6">
        <f>showf(AH60)</f>
      </c>
      <c r="AP60" s="6">
        <f>showf(AI60)</f>
      </c>
      <c r="AQ60" s="6">
        <f>showf(AJ60)</f>
      </c>
      <c r="AR60" s="6">
        <f>IF($AL60=RIGHT(AM60,1),"","!!!")</f>
      </c>
      <c r="AS60" s="6">
        <f>IF($AL60=RIGHT(AN60,1),"","!!!")</f>
      </c>
      <c r="AT60" s="6">
        <f>IF($AL60=RIGHT(AO60,1),"","!!!")</f>
      </c>
      <c r="AU60" s="6">
        <f>IF($AL60=RIGHT(AP60,1),"","!!!")</f>
      </c>
      <c r="AV60" s="6">
        <f>IF($AL60=RIGHT(AQ60,1),"","!!!")</f>
      </c>
    </row>
    <row x14ac:dyDescent="0.25" r="61" customHeight="1" ht="17.25">
      <c r="A61" s="4">
        <f>CONCATENATE(Ks!#REF!," ",Ks!#REF!)</f>
      </c>
      <c r="B61" s="6">
        <f>Ks!#REF!</f>
      </c>
      <c r="C61" s="6">
        <f>Ks!#REF!</f>
      </c>
      <c r="D61" s="6">
        <f>Ks!#REF!</f>
      </c>
      <c r="E61" s="6">
        <f>Ks!#REF!</f>
      </c>
      <c r="F61" s="6">
        <f>Ks!#REF!</f>
      </c>
      <c r="G61" s="6">
        <f>Ks!#REF!</f>
      </c>
      <c r="H61" s="6">
        <f>Ks!#REF!</f>
      </c>
      <c r="I61" s="7">
        <f>Ks!#REF!</f>
      </c>
      <c r="J61" s="4">
        <f>CONCATENATE(Ks!#REF!," ",Ks!#REF!)</f>
      </c>
      <c r="K61" s="6">
        <f>Ks!#REF!</f>
      </c>
      <c r="L61" s="6">
        <f>Ks!#REF!</f>
      </c>
      <c r="M61" s="6">
        <f>Ks!#REF!</f>
      </c>
      <c r="N61" s="6">
        <f>Ks!#REF!</f>
      </c>
      <c r="O61" s="6">
        <f>Ks!#REF!</f>
      </c>
      <c r="P61" s="6">
        <f>Ks!#REF!</f>
      </c>
      <c r="Q61" s="6">
        <f>Ks!#REF!</f>
      </c>
      <c r="R61" s="8">
        <f>Ks!A29</f>
      </c>
      <c r="S61" s="4">
        <f>CONCATENATE(Ks!#REF!," ",Ks!#REF!)</f>
      </c>
      <c r="T61" s="6">
        <f>Ks!#REF!</f>
      </c>
      <c r="U61" s="6">
        <f>Ks!#REF!</f>
      </c>
      <c r="V61" s="6">
        <f>Ks!#REF!</f>
      </c>
      <c r="W61" s="9">
        <f>Ks!B29</f>
      </c>
      <c r="X61" s="9">
        <f>Ks!E29</f>
      </c>
      <c r="Y61" s="11">
        <f>Ks!F29</f>
      </c>
      <c r="Z61" s="11">
        <f>Ks!H29</f>
      </c>
      <c r="AA61" s="10">
        <f>Ks!J29</f>
      </c>
      <c r="AB61" s="4">
        <f>CONCATENATE(Ks!B29," ",Ks!A29)</f>
      </c>
      <c r="AC61" s="12">
        <f>Ks!E29</f>
      </c>
      <c r="AD61" s="6">
        <f>Ks!C29</f>
      </c>
      <c r="AE61" s="11">
        <f>Ks!D29</f>
      </c>
      <c r="AF61" s="11">
        <f>Ks!K29</f>
      </c>
      <c r="AG61" s="11">
        <f>Ks!M29</f>
      </c>
      <c r="AH61" s="11">
        <f>Ks!O29</f>
      </c>
      <c r="AI61" s="11">
        <f>Ks!Q29</f>
      </c>
      <c r="AJ61" s="10">
        <f>Ks!S29</f>
      </c>
      <c r="AK61" s="6">
        <f>showf(AB61)</f>
      </c>
      <c r="AL61" s="6">
        <f>IF(RIGHT(AK61,1)=")",LEFT(RIGHT(AK61,2)),RIGHT(AK61,1))</f>
      </c>
      <c r="AM61" s="6">
        <f>showf(AF61)</f>
      </c>
      <c r="AN61" s="6">
        <f>showf(AG61)</f>
      </c>
      <c r="AO61" s="6">
        <f>showf(AH61)</f>
      </c>
      <c r="AP61" s="6">
        <f>showf(AI61)</f>
      </c>
      <c r="AQ61" s="6">
        <f>showf(AJ61)</f>
      </c>
      <c r="AR61" s="6">
        <f>IF($AL61=RIGHT(AM61,1),"","!!!")</f>
      </c>
      <c r="AS61" s="6">
        <f>IF($AL61=RIGHT(AN61,1),"","!!!")</f>
      </c>
      <c r="AT61" s="6">
        <f>IF($AL61=RIGHT(AO61,1),"","!!!")</f>
      </c>
      <c r="AU61" s="6">
        <f>IF($AL61=RIGHT(AP61,1),"","!!!")</f>
      </c>
      <c r="AV61" s="6">
        <f>IF($AL61=RIGHT(AQ61,1),"","!!!")</f>
      </c>
    </row>
    <row x14ac:dyDescent="0.25" r="62" customHeight="1" ht="17.25">
      <c r="A62" s="4">
        <f>CONCATENATE(Ks!#REF!," ",Ks!#REF!)</f>
      </c>
      <c r="B62" s="6">
        <f>Ks!#REF!</f>
      </c>
      <c r="C62" s="6">
        <f>Ks!#REF!</f>
      </c>
      <c r="D62" s="6">
        <f>Ks!#REF!</f>
      </c>
      <c r="E62" s="6">
        <f>Ks!#REF!</f>
      </c>
      <c r="F62" s="6">
        <f>Ks!#REF!</f>
      </c>
      <c r="G62" s="6">
        <f>Ks!#REF!</f>
      </c>
      <c r="H62" s="6">
        <f>Ks!#REF!</f>
      </c>
      <c r="I62" s="7">
        <f>Ks!#REF!</f>
      </c>
      <c r="J62" s="4">
        <f>CONCATENATE(Ks!#REF!," ",Ks!#REF!)</f>
      </c>
      <c r="K62" s="6">
        <f>Ks!#REF!</f>
      </c>
      <c r="L62" s="6">
        <f>Ks!#REF!</f>
      </c>
      <c r="M62" s="6">
        <f>Ks!#REF!</f>
      </c>
      <c r="N62" s="6">
        <f>Ks!#REF!</f>
      </c>
      <c r="O62" s="6">
        <f>Ks!#REF!</f>
      </c>
      <c r="P62" s="6">
        <f>Ks!#REF!</f>
      </c>
      <c r="Q62" s="6">
        <f>Ks!#REF!</f>
      </c>
      <c r="R62" s="8">
        <f>Ks!A30</f>
      </c>
      <c r="S62" s="4">
        <f>CONCATENATE(Ks!#REF!," ",Ks!#REF!)</f>
      </c>
      <c r="T62" s="6">
        <f>Ks!#REF!</f>
      </c>
      <c r="U62" s="6">
        <f>Ks!#REF!</f>
      </c>
      <c r="V62" s="6">
        <f>Ks!#REF!</f>
      </c>
      <c r="W62" s="9">
        <f>Ks!B30</f>
      </c>
      <c r="X62" s="9">
        <f>Ks!E30</f>
      </c>
      <c r="Y62" s="11">
        <f>Ks!F30</f>
      </c>
      <c r="Z62" s="11">
        <f>Ks!H30</f>
      </c>
      <c r="AA62" s="10">
        <f>Ks!J30</f>
      </c>
      <c r="AB62" s="4">
        <f>CONCATENATE(Ks!B30," ",Ks!A30)</f>
      </c>
      <c r="AC62" s="12">
        <f>Ks!E30</f>
      </c>
      <c r="AD62" s="6">
        <f>Ks!C30</f>
      </c>
      <c r="AE62" s="11">
        <f>Ks!D30</f>
      </c>
      <c r="AF62" s="11">
        <f>Ks!K30</f>
      </c>
      <c r="AG62" s="11">
        <f>Ks!M30</f>
      </c>
      <c r="AH62" s="11">
        <f>Ks!O30</f>
      </c>
      <c r="AI62" s="11">
        <f>Ks!Q30</f>
      </c>
      <c r="AJ62" s="10">
        <f>Ks!S30</f>
      </c>
      <c r="AK62" s="6">
        <f>showf(AB62)</f>
      </c>
      <c r="AL62" s="6">
        <f>IF(RIGHT(AK62,1)=")",LEFT(RIGHT(AK62,2)),RIGHT(AK62,1))</f>
      </c>
      <c r="AM62" s="6">
        <f>showf(AF62)</f>
      </c>
      <c r="AN62" s="6">
        <f>showf(AG62)</f>
      </c>
      <c r="AO62" s="6">
        <f>showf(AH62)</f>
      </c>
      <c r="AP62" s="6">
        <f>showf(AI62)</f>
      </c>
      <c r="AQ62" s="6">
        <f>showf(AJ62)</f>
      </c>
      <c r="AR62" s="6">
        <f>IF($AL62=RIGHT(AM62,1),"","!!!")</f>
      </c>
      <c r="AS62" s="6">
        <f>IF($AL62=RIGHT(AN62,1),"","!!!")</f>
      </c>
      <c r="AT62" s="6">
        <f>IF($AL62=RIGHT(AO62,1),"","!!!")</f>
      </c>
      <c r="AU62" s="6">
        <f>IF($AL62=RIGHT(AP62,1),"","!!!")</f>
      </c>
      <c r="AV62" s="6">
        <f>IF($AL62=RIGHT(AQ62,1),"","!!!")</f>
      </c>
    </row>
    <row x14ac:dyDescent="0.25" r="63" customHeight="1" ht="17.25">
      <c r="A63" s="4">
        <f>CONCATENATE(Ks!#REF!," ",Ks!#REF!)</f>
      </c>
      <c r="B63" s="6">
        <f>Ks!#REF!</f>
      </c>
      <c r="C63" s="6">
        <f>Ks!#REF!</f>
      </c>
      <c r="D63" s="6">
        <f>Ks!#REF!</f>
      </c>
      <c r="E63" s="6">
        <f>Ks!#REF!</f>
      </c>
      <c r="F63" s="6">
        <f>Ks!#REF!</f>
      </c>
      <c r="G63" s="6">
        <f>Ks!#REF!</f>
      </c>
      <c r="H63" s="6">
        <f>Ks!#REF!</f>
      </c>
      <c r="I63" s="7">
        <f>Ks!#REF!</f>
      </c>
      <c r="J63" s="4">
        <f>CONCATENATE(Ks!#REF!," ",Ks!#REF!)</f>
      </c>
      <c r="K63" s="6">
        <f>Ks!#REF!</f>
      </c>
      <c r="L63" s="6">
        <f>Ks!#REF!</f>
      </c>
      <c r="M63" s="6">
        <f>Ks!#REF!</f>
      </c>
      <c r="N63" s="6">
        <f>Ks!#REF!</f>
      </c>
      <c r="O63" s="6">
        <f>Ks!#REF!</f>
      </c>
      <c r="P63" s="6">
        <f>Ks!#REF!</f>
      </c>
      <c r="Q63" s="6">
        <f>Ks!#REF!</f>
      </c>
      <c r="R63" s="8">
        <f>Ks!A31</f>
      </c>
      <c r="S63" s="4">
        <f>CONCATENATE(Ks!#REF!," ",Ks!#REF!)</f>
      </c>
      <c r="T63" s="6">
        <f>Ks!#REF!</f>
      </c>
      <c r="U63" s="6">
        <f>Ks!#REF!</f>
      </c>
      <c r="V63" s="6">
        <f>Ks!#REF!</f>
      </c>
      <c r="W63" s="9">
        <f>Ks!B31</f>
      </c>
      <c r="X63" s="9">
        <f>Ks!E31</f>
      </c>
      <c r="Y63" s="11">
        <f>Ks!F31</f>
      </c>
      <c r="Z63" s="11">
        <f>Ks!H31</f>
      </c>
      <c r="AA63" s="10">
        <f>Ks!J31</f>
      </c>
      <c r="AB63" s="4">
        <f>CONCATENATE(Ks!B31," ",Ks!A31)</f>
      </c>
      <c r="AC63" s="12">
        <f>Ks!E31</f>
      </c>
      <c r="AD63" s="6">
        <f>Ks!C31</f>
      </c>
      <c r="AE63" s="11">
        <f>Ks!D31</f>
      </c>
      <c r="AF63" s="11">
        <f>Ks!K31</f>
      </c>
      <c r="AG63" s="11">
        <f>Ks!M31</f>
      </c>
      <c r="AH63" s="11">
        <f>Ks!O31</f>
      </c>
      <c r="AI63" s="11">
        <f>Ks!Q31</f>
      </c>
      <c r="AJ63" s="10">
        <f>Ks!S31</f>
      </c>
      <c r="AK63" s="6">
        <f>showf(AB63)</f>
      </c>
      <c r="AL63" s="6">
        <f>IF(RIGHT(AK63,1)=")",LEFT(RIGHT(AK63,2)),RIGHT(AK63,1))</f>
      </c>
      <c r="AM63" s="6">
        <f>showf(AF63)</f>
      </c>
      <c r="AN63" s="6">
        <f>showf(AG63)</f>
      </c>
      <c r="AO63" s="6">
        <f>showf(AH63)</f>
      </c>
      <c r="AP63" s="6">
        <f>showf(AI63)</f>
      </c>
      <c r="AQ63" s="6">
        <f>showf(AJ63)</f>
      </c>
      <c r="AR63" s="6">
        <f>IF($AL63=RIGHT(AM63,1),"","!!!")</f>
      </c>
      <c r="AS63" s="6">
        <f>IF($AL63=RIGHT(AN63,1),"","!!!")</f>
      </c>
      <c r="AT63" s="6">
        <f>IF($AL63=RIGHT(AO63,1),"","!!!")</f>
      </c>
      <c r="AU63" s="6">
        <f>IF($AL63=RIGHT(AP63,1),"","!!!")</f>
      </c>
      <c r="AV63" s="6">
        <f>IF($AL63=RIGHT(AQ63,1),"","!!!")</f>
      </c>
    </row>
    <row x14ac:dyDescent="0.25" r="64" customHeight="1" ht="17.25">
      <c r="A64" s="4">
        <f>CONCATENATE(Ks!#REF!," ",Ks!#REF!)</f>
      </c>
      <c r="B64" s="6">
        <f>Ks!#REF!</f>
      </c>
      <c r="C64" s="6">
        <f>Ks!#REF!</f>
      </c>
      <c r="D64" s="6">
        <f>Ks!#REF!</f>
      </c>
      <c r="E64" s="6">
        <f>Ks!#REF!</f>
      </c>
      <c r="F64" s="6">
        <f>Ks!#REF!</f>
      </c>
      <c r="G64" s="6">
        <f>Ks!#REF!</f>
      </c>
      <c r="H64" s="6">
        <f>Ks!#REF!</f>
      </c>
      <c r="I64" s="7">
        <f>Ks!#REF!</f>
      </c>
      <c r="J64" s="4">
        <f>CONCATENATE(Ks!#REF!," ",Ks!#REF!)</f>
      </c>
      <c r="K64" s="6">
        <f>Ks!#REF!</f>
      </c>
      <c r="L64" s="6">
        <f>Ks!#REF!</f>
      </c>
      <c r="M64" s="6">
        <f>Ks!#REF!</f>
      </c>
      <c r="N64" s="6">
        <f>Ks!#REF!</f>
      </c>
      <c r="O64" s="6">
        <f>Ks!#REF!</f>
      </c>
      <c r="P64" s="6">
        <f>Ks!#REF!</f>
      </c>
      <c r="Q64" s="6">
        <f>Ks!#REF!</f>
      </c>
      <c r="R64" s="8">
        <f>Ks!A32</f>
      </c>
      <c r="S64" s="4">
        <f>CONCATENATE(Ks!#REF!," ",Ks!#REF!)</f>
      </c>
      <c r="T64" s="6">
        <f>Ks!#REF!</f>
      </c>
      <c r="U64" s="6">
        <f>Ks!#REF!</f>
      </c>
      <c r="V64" s="6">
        <f>Ks!#REF!</f>
      </c>
      <c r="W64" s="9">
        <f>Ks!B32</f>
      </c>
      <c r="X64" s="9">
        <f>Ks!E32</f>
      </c>
      <c r="Y64" s="11">
        <f>Ks!F32</f>
      </c>
      <c r="Z64" s="11">
        <f>Ks!H32</f>
      </c>
      <c r="AA64" s="10">
        <f>Ks!J32</f>
      </c>
      <c r="AB64" s="4">
        <f>CONCATENATE(Ks!B32," ",Ks!A32)</f>
      </c>
      <c r="AC64" s="12">
        <f>Ks!E32</f>
      </c>
      <c r="AD64" s="6">
        <f>Ks!C32</f>
      </c>
      <c r="AE64" s="11">
        <f>Ks!D32</f>
      </c>
      <c r="AF64" s="11">
        <f>Ks!K32</f>
      </c>
      <c r="AG64" s="11">
        <f>Ks!M32</f>
      </c>
      <c r="AH64" s="11">
        <f>Ks!O32</f>
      </c>
      <c r="AI64" s="11">
        <f>Ks!Q32</f>
      </c>
      <c r="AJ64" s="10">
        <f>Ks!S32</f>
      </c>
      <c r="AK64" s="6">
        <f>showf(AB64)</f>
      </c>
      <c r="AL64" s="6">
        <f>IF(RIGHT(AK64,1)=")",LEFT(RIGHT(AK64,2)),RIGHT(AK64,1))</f>
      </c>
      <c r="AM64" s="6">
        <f>showf(AF64)</f>
      </c>
      <c r="AN64" s="6">
        <f>showf(AG64)</f>
      </c>
      <c r="AO64" s="6">
        <f>showf(AH64)</f>
      </c>
      <c r="AP64" s="6">
        <f>showf(AI64)</f>
      </c>
      <c r="AQ64" s="6">
        <f>showf(AJ64)</f>
      </c>
      <c r="AR64" s="6">
        <f>IF($AL64=RIGHT(AM64,1),"","!!!")</f>
      </c>
      <c r="AS64" s="6">
        <f>IF($AL64=RIGHT(AN64,1),"","!!!")</f>
      </c>
      <c r="AT64" s="6">
        <f>IF($AL64=RIGHT(AO64,1),"","!!!")</f>
      </c>
      <c r="AU64" s="6">
        <f>IF($AL64=RIGHT(AP64,1),"","!!!")</f>
      </c>
      <c r="AV64" s="6">
        <f>IF($AL64=RIGHT(AQ64,1),"","!!!")</f>
      </c>
    </row>
    <row x14ac:dyDescent="0.25" r="65" customHeight="1" ht="17.25">
      <c r="A65" s="4">
        <f>CONCATENATE(Ks!#REF!," ",Ks!#REF!)</f>
      </c>
      <c r="B65" s="6">
        <f>Ks!#REF!</f>
      </c>
      <c r="C65" s="6">
        <f>Ks!#REF!</f>
      </c>
      <c r="D65" s="6">
        <f>Ks!#REF!</f>
      </c>
      <c r="E65" s="6">
        <f>Ks!#REF!</f>
      </c>
      <c r="F65" s="6">
        <f>Ks!#REF!</f>
      </c>
      <c r="G65" s="6">
        <f>Ks!#REF!</f>
      </c>
      <c r="H65" s="6">
        <f>Ks!#REF!</f>
      </c>
      <c r="I65" s="7">
        <f>Ks!#REF!</f>
      </c>
      <c r="J65" s="4">
        <f>CONCATENATE(Ks!#REF!," ",Ks!#REF!)</f>
      </c>
      <c r="K65" s="6">
        <f>Ks!#REF!</f>
      </c>
      <c r="L65" s="6">
        <f>Ks!#REF!</f>
      </c>
      <c r="M65" s="6">
        <f>Ks!#REF!</f>
      </c>
      <c r="N65" s="6">
        <f>Ks!#REF!</f>
      </c>
      <c r="O65" s="6">
        <f>Ks!#REF!</f>
      </c>
      <c r="P65" s="6">
        <f>Ks!#REF!</f>
      </c>
      <c r="Q65" s="6">
        <f>Ks!#REF!</f>
      </c>
      <c r="R65" s="8">
        <f>Ks!A33</f>
      </c>
      <c r="S65" s="4">
        <f>CONCATENATE(Ks!#REF!," ",Ks!#REF!)</f>
      </c>
      <c r="T65" s="6">
        <f>Ks!#REF!</f>
      </c>
      <c r="U65" s="6">
        <f>Ks!#REF!</f>
      </c>
      <c r="V65" s="6">
        <f>Ks!#REF!</f>
      </c>
      <c r="W65" s="9">
        <f>Ks!B33</f>
      </c>
      <c r="X65" s="9">
        <f>Ks!E33</f>
      </c>
      <c r="Y65" s="11">
        <f>Ks!F33</f>
      </c>
      <c r="Z65" s="11">
        <f>Ks!H33</f>
      </c>
      <c r="AA65" s="10">
        <f>Ks!J33</f>
      </c>
      <c r="AB65" s="4">
        <f>CONCATENATE(Ks!B33," ",Ks!A33)</f>
      </c>
      <c r="AC65" s="12">
        <f>Ks!E33</f>
      </c>
      <c r="AD65" s="6">
        <f>Ks!C33</f>
      </c>
      <c r="AE65" s="11">
        <f>Ks!D33</f>
      </c>
      <c r="AF65" s="11">
        <f>Ks!K33</f>
      </c>
      <c r="AG65" s="11">
        <f>Ks!M33</f>
      </c>
      <c r="AH65" s="11">
        <f>Ks!O33</f>
      </c>
      <c r="AI65" s="11">
        <f>Ks!Q33</f>
      </c>
      <c r="AJ65" s="10">
        <f>Ks!S33</f>
      </c>
      <c r="AK65" s="6">
        <f>showf(AB65)</f>
      </c>
      <c r="AL65" s="6">
        <f>IF(RIGHT(AK65,1)=")",LEFT(RIGHT(AK65,2)),RIGHT(AK65,1))</f>
      </c>
      <c r="AM65" s="6">
        <f>showf(AF65)</f>
      </c>
      <c r="AN65" s="6">
        <f>showf(AG65)</f>
      </c>
      <c r="AO65" s="6">
        <f>showf(AH65)</f>
      </c>
      <c r="AP65" s="6">
        <f>showf(AI65)</f>
      </c>
      <c r="AQ65" s="6">
        <f>showf(AJ65)</f>
      </c>
      <c r="AR65" s="6">
        <f>IF($AL65=RIGHT(AM65,1),"","!!!")</f>
      </c>
      <c r="AS65" s="6">
        <f>IF($AL65=RIGHT(AN65,1),"","!!!")</f>
      </c>
      <c r="AT65" s="6">
        <f>IF($AL65=RIGHT(AO65,1),"","!!!")</f>
      </c>
      <c r="AU65" s="6">
        <f>IF($AL65=RIGHT(AP65,1),"","!!!")</f>
      </c>
      <c r="AV65" s="6">
        <f>IF($AL65=RIGHT(AQ65,1),"","!!!")</f>
      </c>
    </row>
    <row x14ac:dyDescent="0.25" r="66" customHeight="1" ht="17.25">
      <c r="A66" s="4">
        <f>CONCATENATE(QBs!#REF!," ",QBs!#REF!)</f>
      </c>
      <c r="B66" s="6">
        <f>QBs!#REF!</f>
      </c>
      <c r="C66" s="6">
        <f>QBs!#REF!</f>
      </c>
      <c r="D66" s="6">
        <f>QBs!#REF!</f>
      </c>
      <c r="E66" s="6">
        <f>QBs!#REF!</f>
      </c>
      <c r="F66" s="6">
        <f>QBs!#REF!</f>
      </c>
      <c r="G66" s="6">
        <f>QBs!#REF!</f>
      </c>
      <c r="H66" s="6">
        <f>QBs!#REF!</f>
      </c>
      <c r="I66" s="7">
        <f>QBs!#REF!</f>
      </c>
      <c r="J66" s="4">
        <f>CONCATENATE(QBs!#REF!," ",QBs!#REF!)</f>
      </c>
      <c r="K66" s="6">
        <f>QBs!#REF!</f>
      </c>
      <c r="L66" s="6">
        <f>QBs!#REF!</f>
      </c>
      <c r="M66" s="6">
        <f>QBs!#REF!</f>
      </c>
      <c r="N66" s="6">
        <f>QBs!#REF!</f>
      </c>
      <c r="O66" s="6">
        <f>QBs!#REF!</f>
      </c>
      <c r="P66" s="6">
        <f>QBs!A2</f>
      </c>
      <c r="Q66" s="6">
        <f>QBs!C2</f>
      </c>
      <c r="R66" s="10">
        <f>QBs!D2</f>
      </c>
      <c r="S66" s="4">
        <f>CONCATENATE(QBs!#REF!," ",QBs!#REF!)</f>
      </c>
      <c r="T66" s="6">
        <f>QBs!#REF!</f>
      </c>
      <c r="U66" s="6">
        <f>QBs!#REF!</f>
      </c>
      <c r="V66" s="6">
        <f>QBs!#REF!</f>
      </c>
      <c r="W66" s="11">
        <f>QBs!F2</f>
      </c>
      <c r="X66" s="11">
        <f>QBs!H2</f>
      </c>
      <c r="Y66" s="11">
        <f>QBs!J2</f>
      </c>
      <c r="Z66" s="11">
        <f>QBs!L2</f>
      </c>
      <c r="AA66" s="10">
        <f>QBs!O2</f>
      </c>
      <c r="AB66" s="4">
        <f>CONCATENATE(QBs!B2," ",QBs!A2)</f>
      </c>
      <c r="AC66" s="12">
        <f>QBs!E2</f>
      </c>
      <c r="AD66" s="6">
        <f>QBs!C2</f>
      </c>
      <c r="AE66" s="11">
        <f>QBs!D2</f>
      </c>
      <c r="AF66" s="11">
        <f>QBs!P2</f>
      </c>
      <c r="AG66" s="11">
        <f>QBs!R2</f>
      </c>
      <c r="AH66" s="11">
        <f>QBs!T2</f>
      </c>
      <c r="AI66" s="11">
        <f>QBs!V2</f>
      </c>
      <c r="AJ66" s="10">
        <f>QBs!X2</f>
      </c>
      <c r="AK66" s="6">
        <f>showf(AB66)</f>
      </c>
      <c r="AL66" s="6">
        <f>IF(RIGHT(AK66,1)=")",LEFT(RIGHT(AK66,2)),RIGHT(AK66,1))</f>
      </c>
      <c r="AM66" s="6">
        <f>showf(AF66)</f>
      </c>
      <c r="AN66" s="6">
        <f>showf(AG66)</f>
      </c>
      <c r="AO66" s="6">
        <f>showf(AH66)</f>
      </c>
      <c r="AP66" s="6">
        <f>showf(AI66)</f>
      </c>
      <c r="AQ66" s="6">
        <f>showf(AJ66)</f>
      </c>
      <c r="AR66" s="6">
        <f>IF($AL66=RIGHT(AM66,1),"","!!!")</f>
      </c>
      <c r="AS66" s="6">
        <f>IF($AL66=RIGHT(AN66,1),"","!!!")</f>
      </c>
      <c r="AT66" s="6">
        <f>IF($AL66=RIGHT(AO66,1),"","!!!")</f>
      </c>
      <c r="AU66" s="6">
        <f>IF($AL66=RIGHT(AP66,1),"","!!!")</f>
      </c>
      <c r="AV66" s="6">
        <f>IF($AL66=RIGHT(AQ66,1),"","!!!")</f>
      </c>
    </row>
    <row x14ac:dyDescent="0.25" r="67" customHeight="1" ht="17.25">
      <c r="A67" s="4">
        <f>CONCATENATE(QBs!#REF!," ",QBs!#REF!)</f>
      </c>
      <c r="B67" s="6">
        <f>QBs!#REF!</f>
      </c>
      <c r="C67" s="6">
        <f>QBs!#REF!</f>
      </c>
      <c r="D67" s="6">
        <f>QBs!#REF!</f>
      </c>
      <c r="E67" s="6">
        <f>QBs!#REF!</f>
      </c>
      <c r="F67" s="6">
        <f>QBs!#REF!</f>
      </c>
      <c r="G67" s="6">
        <f>QBs!#REF!</f>
      </c>
      <c r="H67" s="6">
        <f>QBs!#REF!</f>
      </c>
      <c r="I67" s="7">
        <f>QBs!#REF!</f>
      </c>
      <c r="J67" s="4">
        <f>CONCATENATE(QBs!#REF!," ",QBs!#REF!)</f>
      </c>
      <c r="K67" s="6">
        <f>QBs!#REF!</f>
      </c>
      <c r="L67" s="6">
        <f>QBs!#REF!</f>
      </c>
      <c r="M67" s="6">
        <f>QBs!#REF!</f>
      </c>
      <c r="N67" s="6">
        <f>QBs!#REF!</f>
      </c>
      <c r="O67" s="6">
        <f>QBs!#REF!</f>
      </c>
      <c r="P67" s="6">
        <f>QBs!A3</f>
      </c>
      <c r="Q67" s="6">
        <f>QBs!C3</f>
      </c>
      <c r="R67" s="10">
        <f>QBs!D3</f>
      </c>
      <c r="S67" s="4">
        <f>CONCATENATE(QBs!#REF!," ",QBs!#REF!)</f>
      </c>
      <c r="T67" s="6">
        <f>QBs!#REF!</f>
      </c>
      <c r="U67" s="6">
        <f>QBs!#REF!</f>
      </c>
      <c r="V67" s="6">
        <f>QBs!#REF!</f>
      </c>
      <c r="W67" s="11">
        <f>QBs!F3</f>
      </c>
      <c r="X67" s="11">
        <f>QBs!H3</f>
      </c>
      <c r="Y67" s="11">
        <f>QBs!J3</f>
      </c>
      <c r="Z67" s="11">
        <f>QBs!L3</f>
      </c>
      <c r="AA67" s="10">
        <f>QBs!O3</f>
      </c>
      <c r="AB67" s="4">
        <f>CONCATENATE(QBs!B3," ",QBs!A3)</f>
      </c>
      <c r="AC67" s="12">
        <f>QBs!E3</f>
      </c>
      <c r="AD67" s="6">
        <f>QBs!C3</f>
      </c>
      <c r="AE67" s="11">
        <f>QBs!D3</f>
      </c>
      <c r="AF67" s="11">
        <f>QBs!P3</f>
      </c>
      <c r="AG67" s="11">
        <f>QBs!R3</f>
      </c>
      <c r="AH67" s="11">
        <f>QBs!T3</f>
      </c>
      <c r="AI67" s="11">
        <f>QBs!V3</f>
      </c>
      <c r="AJ67" s="10">
        <f>QBs!X3</f>
      </c>
      <c r="AK67" s="6">
        <f>showf(AB67)</f>
      </c>
      <c r="AL67" s="6">
        <f>IF(RIGHT(AK67,1)=")",LEFT(RIGHT(AK67,2)),RIGHT(AK67,1))</f>
      </c>
      <c r="AM67" s="6">
        <f>showf(AF67)</f>
      </c>
      <c r="AN67" s="6">
        <f>showf(AG67)</f>
      </c>
      <c r="AO67" s="6">
        <f>showf(AH67)</f>
      </c>
      <c r="AP67" s="6">
        <f>showf(AI67)</f>
      </c>
      <c r="AQ67" s="6">
        <f>showf(AJ67)</f>
      </c>
      <c r="AR67" s="6">
        <f>IF($AL67=RIGHT(AM67,1),"","!!!")</f>
      </c>
      <c r="AS67" s="6">
        <f>IF($AL67=RIGHT(AN67,1),"","!!!")</f>
      </c>
      <c r="AT67" s="6">
        <f>IF($AL67=RIGHT(AO67,1),"","!!!")</f>
      </c>
      <c r="AU67" s="6">
        <f>IF($AL67=RIGHT(AP67,1),"","!!!")</f>
      </c>
      <c r="AV67" s="6">
        <f>IF($AL67=RIGHT(AQ67,1),"","!!!")</f>
      </c>
    </row>
    <row x14ac:dyDescent="0.25" r="68" customHeight="1" ht="17.25">
      <c r="A68" s="4">
        <f>CONCATENATE(QBs!#REF!," ",QBs!#REF!)</f>
      </c>
      <c r="B68" s="6">
        <f>QBs!#REF!</f>
      </c>
      <c r="C68" s="6">
        <f>QBs!#REF!</f>
      </c>
      <c r="D68" s="6">
        <f>QBs!#REF!</f>
      </c>
      <c r="E68" s="6">
        <f>QBs!#REF!</f>
      </c>
      <c r="F68" s="6">
        <f>QBs!#REF!</f>
      </c>
      <c r="G68" s="6">
        <f>QBs!#REF!</f>
      </c>
      <c r="H68" s="6">
        <f>QBs!#REF!</f>
      </c>
      <c r="I68" s="7">
        <f>QBs!#REF!</f>
      </c>
      <c r="J68" s="4">
        <f>CONCATENATE(QBs!#REF!," ",QBs!#REF!)</f>
      </c>
      <c r="K68" s="6">
        <f>QBs!#REF!</f>
      </c>
      <c r="L68" s="6">
        <f>QBs!#REF!</f>
      </c>
      <c r="M68" s="6">
        <f>QBs!#REF!</f>
      </c>
      <c r="N68" s="6">
        <f>QBs!#REF!</f>
      </c>
      <c r="O68" s="6">
        <f>QBs!#REF!</f>
      </c>
      <c r="P68" s="6">
        <f>QBs!A4</f>
      </c>
      <c r="Q68" s="6">
        <f>QBs!C4</f>
      </c>
      <c r="R68" s="10">
        <f>QBs!D4</f>
      </c>
      <c r="S68" s="4">
        <f>CONCATENATE(QBs!#REF!," ",QBs!#REF!)</f>
      </c>
      <c r="T68" s="6">
        <f>QBs!#REF!</f>
      </c>
      <c r="U68" s="6">
        <f>QBs!#REF!</f>
      </c>
      <c r="V68" s="6">
        <f>QBs!#REF!</f>
      </c>
      <c r="W68" s="11">
        <f>QBs!F4</f>
      </c>
      <c r="X68" s="11">
        <f>QBs!H4</f>
      </c>
      <c r="Y68" s="11">
        <f>QBs!J4</f>
      </c>
      <c r="Z68" s="11">
        <f>QBs!L4</f>
      </c>
      <c r="AA68" s="10">
        <f>QBs!O4</f>
      </c>
      <c r="AB68" s="4">
        <f>CONCATENATE(QBs!B4," ",QBs!A4)</f>
      </c>
      <c r="AC68" s="12">
        <f>QBs!E4</f>
      </c>
      <c r="AD68" s="6">
        <f>QBs!C4</f>
      </c>
      <c r="AE68" s="11">
        <f>QBs!D4</f>
      </c>
      <c r="AF68" s="11">
        <f>QBs!P4</f>
      </c>
      <c r="AG68" s="11">
        <f>QBs!R4</f>
      </c>
      <c r="AH68" s="11">
        <f>QBs!T4</f>
      </c>
      <c r="AI68" s="11">
        <f>QBs!V4</f>
      </c>
      <c r="AJ68" s="10">
        <f>QBs!X4</f>
      </c>
      <c r="AK68" s="6">
        <f>showf(AB68)</f>
      </c>
      <c r="AL68" s="6">
        <f>IF(RIGHT(AK68,1)=")",LEFT(RIGHT(AK68,2)),RIGHT(AK68,1))</f>
      </c>
      <c r="AM68" s="6">
        <f>showf(AF68)</f>
      </c>
      <c r="AN68" s="6">
        <f>showf(AG68)</f>
      </c>
      <c r="AO68" s="6">
        <f>showf(AH68)</f>
      </c>
      <c r="AP68" s="6">
        <f>showf(AI68)</f>
      </c>
      <c r="AQ68" s="6">
        <f>showf(AJ68)</f>
      </c>
      <c r="AR68" s="6">
        <f>IF($AL68=RIGHT(AM68,1),"","!!!")</f>
      </c>
      <c r="AS68" s="6">
        <f>IF($AL68=RIGHT(AN68,1),"","!!!")</f>
      </c>
      <c r="AT68" s="6">
        <f>IF($AL68=RIGHT(AO68,1),"","!!!")</f>
      </c>
      <c r="AU68" s="6">
        <f>IF($AL68=RIGHT(AP68,1),"","!!!")</f>
      </c>
      <c r="AV68" s="6">
        <f>IF($AL68=RIGHT(AQ68,1),"","!!!")</f>
      </c>
    </row>
    <row x14ac:dyDescent="0.25" r="69" customHeight="1" ht="17.25">
      <c r="A69" s="4">
        <f>CONCATENATE(QBs!#REF!," ",QBs!#REF!)</f>
      </c>
      <c r="B69" s="6">
        <f>QBs!#REF!</f>
      </c>
      <c r="C69" s="6">
        <f>QBs!#REF!</f>
      </c>
      <c r="D69" s="6">
        <f>QBs!#REF!</f>
      </c>
      <c r="E69" s="6">
        <f>QBs!#REF!</f>
      </c>
      <c r="F69" s="6">
        <f>QBs!#REF!</f>
      </c>
      <c r="G69" s="6">
        <f>QBs!#REF!</f>
      </c>
      <c r="H69" s="6">
        <f>QBs!#REF!</f>
      </c>
      <c r="I69" s="7">
        <f>QBs!#REF!</f>
      </c>
      <c r="J69" s="4">
        <f>CONCATENATE(QBs!#REF!," ",QBs!#REF!)</f>
      </c>
      <c r="K69" s="6">
        <f>QBs!#REF!</f>
      </c>
      <c r="L69" s="6">
        <f>QBs!#REF!</f>
      </c>
      <c r="M69" s="6">
        <f>QBs!#REF!</f>
      </c>
      <c r="N69" s="6">
        <f>QBs!#REF!</f>
      </c>
      <c r="O69" s="6">
        <f>QBs!#REF!</f>
      </c>
      <c r="P69" s="6">
        <f>QBs!A5</f>
      </c>
      <c r="Q69" s="6">
        <f>QBs!C5</f>
      </c>
      <c r="R69" s="10">
        <f>QBs!D5</f>
      </c>
      <c r="S69" s="4">
        <f>CONCATENATE(QBs!#REF!," ",QBs!#REF!)</f>
      </c>
      <c r="T69" s="6">
        <f>QBs!#REF!</f>
      </c>
      <c r="U69" s="6">
        <f>QBs!#REF!</f>
      </c>
      <c r="V69" s="6">
        <f>QBs!#REF!</f>
      </c>
      <c r="W69" s="11">
        <f>QBs!F5</f>
      </c>
      <c r="X69" s="11">
        <f>QBs!H5</f>
      </c>
      <c r="Y69" s="11">
        <f>QBs!J5</f>
      </c>
      <c r="Z69" s="11">
        <f>QBs!L5</f>
      </c>
      <c r="AA69" s="10">
        <f>QBs!O5</f>
      </c>
      <c r="AB69" s="4">
        <f>CONCATENATE(QBs!B5," ",QBs!A5)</f>
      </c>
      <c r="AC69" s="12">
        <f>QBs!E5</f>
      </c>
      <c r="AD69" s="6">
        <f>QBs!C5</f>
      </c>
      <c r="AE69" s="11">
        <f>QBs!D5</f>
      </c>
      <c r="AF69" s="11">
        <f>QBs!P5</f>
      </c>
      <c r="AG69" s="11">
        <f>QBs!R5</f>
      </c>
      <c r="AH69" s="11">
        <f>QBs!T5</f>
      </c>
      <c r="AI69" s="11">
        <f>QBs!V5</f>
      </c>
      <c r="AJ69" s="10">
        <f>QBs!X5</f>
      </c>
      <c r="AK69" s="6">
        <f>showf(AB69)</f>
      </c>
      <c r="AL69" s="6">
        <f>IF(RIGHT(AK69,1)=")",LEFT(RIGHT(AK69,2)),RIGHT(AK69,1))</f>
      </c>
      <c r="AM69" s="6">
        <f>showf(AF69)</f>
      </c>
      <c r="AN69" s="6">
        <f>showf(AG69)</f>
      </c>
      <c r="AO69" s="6">
        <f>showf(AH69)</f>
      </c>
      <c r="AP69" s="6">
        <f>showf(AI69)</f>
      </c>
      <c r="AQ69" s="6">
        <f>showf(AJ69)</f>
      </c>
      <c r="AR69" s="6">
        <f>IF($AL69=RIGHT(AM69,1),"","!!!")</f>
      </c>
      <c r="AS69" s="6">
        <f>IF($AL69=RIGHT(AN69,1),"","!!!")</f>
      </c>
      <c r="AT69" s="6">
        <f>IF($AL69=RIGHT(AO69,1),"","!!!")</f>
      </c>
      <c r="AU69" s="6">
        <f>IF($AL69=RIGHT(AP69,1),"","!!!")</f>
      </c>
      <c r="AV69" s="6">
        <f>IF($AL69=RIGHT(AQ69,1),"","!!!")</f>
      </c>
    </row>
    <row x14ac:dyDescent="0.25" r="70" customHeight="1" ht="17.25">
      <c r="A70" s="4">
        <f>CONCATENATE(QBs!#REF!," ",QBs!#REF!)</f>
      </c>
      <c r="B70" s="6">
        <f>QBs!#REF!</f>
      </c>
      <c r="C70" s="6">
        <f>QBs!#REF!</f>
      </c>
      <c r="D70" s="6">
        <f>QBs!#REF!</f>
      </c>
      <c r="E70" s="6">
        <f>QBs!#REF!</f>
      </c>
      <c r="F70" s="6">
        <f>QBs!#REF!</f>
      </c>
      <c r="G70" s="6">
        <f>QBs!#REF!</f>
      </c>
      <c r="H70" s="6">
        <f>QBs!#REF!</f>
      </c>
      <c r="I70" s="7">
        <f>QBs!#REF!</f>
      </c>
      <c r="J70" s="4">
        <f>CONCATENATE(QBs!#REF!," ",QBs!#REF!)</f>
      </c>
      <c r="K70" s="6">
        <f>QBs!#REF!</f>
      </c>
      <c r="L70" s="6">
        <f>QBs!#REF!</f>
      </c>
      <c r="M70" s="6">
        <f>QBs!#REF!</f>
      </c>
      <c r="N70" s="6">
        <f>QBs!#REF!</f>
      </c>
      <c r="O70" s="6">
        <f>QBs!#REF!</f>
      </c>
      <c r="P70" s="6">
        <f>QBs!A6</f>
      </c>
      <c r="Q70" s="6">
        <f>QBs!C6</f>
      </c>
      <c r="R70" s="10">
        <f>QBs!D6</f>
      </c>
      <c r="S70" s="4">
        <f>CONCATENATE(QBs!#REF!," ",QBs!#REF!)</f>
      </c>
      <c r="T70" s="6">
        <f>QBs!#REF!</f>
      </c>
      <c r="U70" s="6">
        <f>QBs!#REF!</f>
      </c>
      <c r="V70" s="6">
        <f>QBs!#REF!</f>
      </c>
      <c r="W70" s="11">
        <f>QBs!F6</f>
      </c>
      <c r="X70" s="11">
        <f>QBs!H6</f>
      </c>
      <c r="Y70" s="11">
        <f>QBs!J6</f>
      </c>
      <c r="Z70" s="11">
        <f>QBs!L6</f>
      </c>
      <c r="AA70" s="10">
        <f>QBs!O6</f>
      </c>
      <c r="AB70" s="4">
        <f>CONCATENATE(QBs!B6," ",QBs!A6)</f>
      </c>
      <c r="AC70" s="12">
        <f>QBs!E6</f>
      </c>
      <c r="AD70" s="6">
        <f>QBs!C6</f>
      </c>
      <c r="AE70" s="11">
        <f>QBs!D6</f>
      </c>
      <c r="AF70" s="11">
        <f>QBs!P6</f>
      </c>
      <c r="AG70" s="11">
        <f>QBs!R6</f>
      </c>
      <c r="AH70" s="11">
        <f>QBs!T6</f>
      </c>
      <c r="AI70" s="11">
        <f>QBs!V6</f>
      </c>
      <c r="AJ70" s="10">
        <f>QBs!X6</f>
      </c>
      <c r="AK70" s="6">
        <f>showf(AB70)</f>
      </c>
      <c r="AL70" s="6">
        <f>IF(RIGHT(AK70,1)=")",LEFT(RIGHT(AK70,2)),RIGHT(AK70,1))</f>
      </c>
      <c r="AM70" s="6">
        <f>showf(AF70)</f>
      </c>
      <c r="AN70" s="6">
        <f>showf(AG70)</f>
      </c>
      <c r="AO70" s="6">
        <f>showf(AH70)</f>
      </c>
      <c r="AP70" s="6">
        <f>showf(AI70)</f>
      </c>
      <c r="AQ70" s="6">
        <f>showf(AJ70)</f>
      </c>
      <c r="AR70" s="6">
        <f>IF($AL70=RIGHT(AM70,1),"","!!!")</f>
      </c>
      <c r="AS70" s="6">
        <f>IF($AL70=RIGHT(AN70,1),"","!!!")</f>
      </c>
      <c r="AT70" s="6">
        <f>IF($AL70=RIGHT(AO70,1),"","!!!")</f>
      </c>
      <c r="AU70" s="6">
        <f>IF($AL70=RIGHT(AP70,1),"","!!!")</f>
      </c>
      <c r="AV70" s="6">
        <f>IF($AL70=RIGHT(AQ70,1),"","!!!")</f>
      </c>
    </row>
    <row x14ac:dyDescent="0.25" r="71" customHeight="1" ht="17.25">
      <c r="A71" s="4">
        <f>CONCATENATE(QBs!#REF!," ",QBs!#REF!)</f>
      </c>
      <c r="B71" s="6">
        <f>QBs!#REF!</f>
      </c>
      <c r="C71" s="6">
        <f>QBs!#REF!</f>
      </c>
      <c r="D71" s="6">
        <f>QBs!#REF!</f>
      </c>
      <c r="E71" s="6">
        <f>QBs!#REF!</f>
      </c>
      <c r="F71" s="6">
        <f>QBs!#REF!</f>
      </c>
      <c r="G71" s="6">
        <f>QBs!#REF!</f>
      </c>
      <c r="H71" s="6">
        <f>QBs!#REF!</f>
      </c>
      <c r="I71" s="7">
        <f>QBs!#REF!</f>
      </c>
      <c r="J71" s="4">
        <f>CONCATENATE(QBs!#REF!," ",QBs!#REF!)</f>
      </c>
      <c r="K71" s="6">
        <f>QBs!#REF!</f>
      </c>
      <c r="L71" s="6">
        <f>QBs!#REF!</f>
      </c>
      <c r="M71" s="6">
        <f>QBs!#REF!</f>
      </c>
      <c r="N71" s="6">
        <f>QBs!#REF!</f>
      </c>
      <c r="O71" s="6">
        <f>QBs!#REF!</f>
      </c>
      <c r="P71" s="6">
        <f>QBs!A7</f>
      </c>
      <c r="Q71" s="6">
        <f>QBs!C7</f>
      </c>
      <c r="R71" s="10">
        <f>QBs!D7</f>
      </c>
      <c r="S71" s="4">
        <f>CONCATENATE(QBs!#REF!," ",QBs!#REF!)</f>
      </c>
      <c r="T71" s="6">
        <f>QBs!#REF!</f>
      </c>
      <c r="U71" s="6">
        <f>QBs!#REF!</f>
      </c>
      <c r="V71" s="6">
        <f>QBs!#REF!</f>
      </c>
      <c r="W71" s="11">
        <f>QBs!F7</f>
      </c>
      <c r="X71" s="11">
        <f>QBs!H7</f>
      </c>
      <c r="Y71" s="11">
        <f>QBs!J7</f>
      </c>
      <c r="Z71" s="11">
        <f>QBs!L7</f>
      </c>
      <c r="AA71" s="10">
        <f>QBs!O7</f>
      </c>
      <c r="AB71" s="4">
        <f>CONCATENATE(QBs!B7," ",QBs!A7)</f>
      </c>
      <c r="AC71" s="12">
        <f>QBs!E7</f>
      </c>
      <c r="AD71" s="6">
        <f>QBs!C7</f>
      </c>
      <c r="AE71" s="11">
        <f>QBs!D7</f>
      </c>
      <c r="AF71" s="11">
        <f>QBs!P7</f>
      </c>
      <c r="AG71" s="11">
        <f>QBs!R7</f>
      </c>
      <c r="AH71" s="11">
        <f>QBs!T7</f>
      </c>
      <c r="AI71" s="11">
        <f>QBs!V7</f>
      </c>
      <c r="AJ71" s="10">
        <f>QBs!X7</f>
      </c>
      <c r="AK71" s="6">
        <f>showf(AB71)</f>
      </c>
      <c r="AL71" s="6">
        <f>IF(RIGHT(AK71,1)=")",LEFT(RIGHT(AK71,2)),RIGHT(AK71,1))</f>
      </c>
      <c r="AM71" s="6">
        <f>showf(AF71)</f>
      </c>
      <c r="AN71" s="6">
        <f>showf(AG71)</f>
      </c>
      <c r="AO71" s="6">
        <f>showf(AH71)</f>
      </c>
      <c r="AP71" s="6">
        <f>showf(AI71)</f>
      </c>
      <c r="AQ71" s="6">
        <f>showf(AJ71)</f>
      </c>
      <c r="AR71" s="6">
        <f>IF($AL71=RIGHT(AM71,1),"","!!!")</f>
      </c>
      <c r="AS71" s="6">
        <f>IF($AL71=RIGHT(AN71,1),"","!!!")</f>
      </c>
      <c r="AT71" s="6">
        <f>IF($AL71=RIGHT(AO71,1),"","!!!")</f>
      </c>
      <c r="AU71" s="6">
        <f>IF($AL71=RIGHT(AP71,1),"","!!!")</f>
      </c>
      <c r="AV71" s="6">
        <f>IF($AL71=RIGHT(AQ71,1),"","!!!")</f>
      </c>
    </row>
    <row x14ac:dyDescent="0.25" r="72" customHeight="1" ht="17.25">
      <c r="A72" s="4">
        <f>CONCATENATE(QBs!#REF!," ",QBs!#REF!)</f>
      </c>
      <c r="B72" s="6">
        <f>QBs!#REF!</f>
      </c>
      <c r="C72" s="6">
        <f>QBs!#REF!</f>
      </c>
      <c r="D72" s="6">
        <f>QBs!#REF!</f>
      </c>
      <c r="E72" s="6">
        <f>QBs!#REF!</f>
      </c>
      <c r="F72" s="6">
        <f>QBs!#REF!</f>
      </c>
      <c r="G72" s="6">
        <f>QBs!#REF!</f>
      </c>
      <c r="H72" s="6">
        <f>QBs!#REF!</f>
      </c>
      <c r="I72" s="7">
        <f>QBs!#REF!</f>
      </c>
      <c r="J72" s="4">
        <f>CONCATENATE(QBs!#REF!," ",QBs!#REF!)</f>
      </c>
      <c r="K72" s="6">
        <f>QBs!#REF!</f>
      </c>
      <c r="L72" s="6">
        <f>QBs!#REF!</f>
      </c>
      <c r="M72" s="6">
        <f>QBs!#REF!</f>
      </c>
      <c r="N72" s="6">
        <f>QBs!#REF!</f>
      </c>
      <c r="O72" s="6">
        <f>QBs!#REF!</f>
      </c>
      <c r="P72" s="6">
        <f>QBs!A8</f>
      </c>
      <c r="Q72" s="6">
        <f>QBs!C8</f>
      </c>
      <c r="R72" s="10">
        <f>QBs!D8</f>
      </c>
      <c r="S72" s="4">
        <f>CONCATENATE(QBs!#REF!," ",QBs!#REF!)</f>
      </c>
      <c r="T72" s="6">
        <f>QBs!#REF!</f>
      </c>
      <c r="U72" s="6">
        <f>QBs!#REF!</f>
      </c>
      <c r="V72" s="6">
        <f>QBs!#REF!</f>
      </c>
      <c r="W72" s="11">
        <f>QBs!F8</f>
      </c>
      <c r="X72" s="11">
        <f>QBs!H8</f>
      </c>
      <c r="Y72" s="11">
        <f>QBs!J8</f>
      </c>
      <c r="Z72" s="11">
        <f>QBs!L8</f>
      </c>
      <c r="AA72" s="10">
        <f>QBs!O8</f>
      </c>
      <c r="AB72" s="4">
        <f>CONCATENATE(QBs!B8," ",QBs!A8)</f>
      </c>
      <c r="AC72" s="12">
        <f>QBs!E8</f>
      </c>
      <c r="AD72" s="6">
        <f>QBs!C8</f>
      </c>
      <c r="AE72" s="11">
        <f>QBs!D8</f>
      </c>
      <c r="AF72" s="11">
        <f>QBs!P8</f>
      </c>
      <c r="AG72" s="11">
        <f>QBs!R8</f>
      </c>
      <c r="AH72" s="11">
        <f>QBs!T8</f>
      </c>
      <c r="AI72" s="11">
        <f>QBs!V8</f>
      </c>
      <c r="AJ72" s="10">
        <f>QBs!X8</f>
      </c>
      <c r="AK72" s="6">
        <f>showf(AB72)</f>
      </c>
      <c r="AL72" s="6">
        <f>IF(RIGHT(AK72,1)=")",LEFT(RIGHT(AK72,2)),RIGHT(AK72,1))</f>
      </c>
      <c r="AM72" s="6">
        <f>showf(AF72)</f>
      </c>
      <c r="AN72" s="6">
        <f>showf(AG72)</f>
      </c>
      <c r="AO72" s="6">
        <f>showf(AH72)</f>
      </c>
      <c r="AP72" s="6">
        <f>showf(AI72)</f>
      </c>
      <c r="AQ72" s="6">
        <f>showf(AJ72)</f>
      </c>
      <c r="AR72" s="6">
        <f>IF($AL72=RIGHT(AM72,1),"","!!!")</f>
      </c>
      <c r="AS72" s="6">
        <f>IF($AL72=RIGHT(AN72,1),"","!!!")</f>
      </c>
      <c r="AT72" s="6">
        <f>IF($AL72=RIGHT(AO72,1),"","!!!")</f>
      </c>
      <c r="AU72" s="6">
        <f>IF($AL72=RIGHT(AP72,1),"","!!!")</f>
      </c>
      <c r="AV72" s="6">
        <f>IF($AL72=RIGHT(AQ72,1),"","!!!")</f>
      </c>
    </row>
    <row x14ac:dyDescent="0.25" r="73" customHeight="1" ht="17.25">
      <c r="A73" s="4">
        <f>CONCATENATE(QBs!#REF!," ",QBs!#REF!)</f>
      </c>
      <c r="B73" s="6">
        <f>QBs!#REF!</f>
      </c>
      <c r="C73" s="6">
        <f>QBs!#REF!</f>
      </c>
      <c r="D73" s="6">
        <f>QBs!#REF!</f>
      </c>
      <c r="E73" s="6">
        <f>QBs!#REF!</f>
      </c>
      <c r="F73" s="6">
        <f>QBs!#REF!</f>
      </c>
      <c r="G73" s="6">
        <f>QBs!#REF!</f>
      </c>
      <c r="H73" s="6">
        <f>QBs!#REF!</f>
      </c>
      <c r="I73" s="7">
        <f>QBs!#REF!</f>
      </c>
      <c r="J73" s="4">
        <f>CONCATENATE(QBs!#REF!," ",QBs!#REF!)</f>
      </c>
      <c r="K73" s="6">
        <f>QBs!#REF!</f>
      </c>
      <c r="L73" s="6">
        <f>QBs!#REF!</f>
      </c>
      <c r="M73" s="6">
        <f>QBs!#REF!</f>
      </c>
      <c r="N73" s="6">
        <f>QBs!#REF!</f>
      </c>
      <c r="O73" s="6">
        <f>QBs!#REF!</f>
      </c>
      <c r="P73" s="6">
        <f>QBs!A9</f>
      </c>
      <c r="Q73" s="6">
        <f>QBs!C9</f>
      </c>
      <c r="R73" s="10">
        <f>QBs!D9</f>
      </c>
      <c r="S73" s="4">
        <f>CONCATENATE(QBs!#REF!," ",QBs!#REF!)</f>
      </c>
      <c r="T73" s="6">
        <f>QBs!#REF!</f>
      </c>
      <c r="U73" s="6">
        <f>QBs!#REF!</f>
      </c>
      <c r="V73" s="6">
        <f>QBs!#REF!</f>
      </c>
      <c r="W73" s="11">
        <f>QBs!F9</f>
      </c>
      <c r="X73" s="11">
        <f>QBs!H9</f>
      </c>
      <c r="Y73" s="11">
        <f>QBs!J9</f>
      </c>
      <c r="Z73" s="11">
        <f>QBs!L9</f>
      </c>
      <c r="AA73" s="10">
        <f>QBs!O9</f>
      </c>
      <c r="AB73" s="4">
        <f>CONCATENATE(QBs!B9," ",QBs!A9)</f>
      </c>
      <c r="AC73" s="12">
        <f>QBs!E9</f>
      </c>
      <c r="AD73" s="6">
        <f>QBs!C9</f>
      </c>
      <c r="AE73" s="11">
        <f>QBs!D9</f>
      </c>
      <c r="AF73" s="11">
        <f>QBs!P9</f>
      </c>
      <c r="AG73" s="11">
        <f>QBs!R9</f>
      </c>
      <c r="AH73" s="11">
        <f>QBs!T9</f>
      </c>
      <c r="AI73" s="11">
        <f>QBs!V9</f>
      </c>
      <c r="AJ73" s="10">
        <f>QBs!X9</f>
      </c>
      <c r="AK73" s="6">
        <f>showf(AB73)</f>
      </c>
      <c r="AL73" s="6">
        <f>IF(RIGHT(AK73,1)=")",LEFT(RIGHT(AK73,2)),RIGHT(AK73,1))</f>
      </c>
      <c r="AM73" s="6">
        <f>showf(AF73)</f>
      </c>
      <c r="AN73" s="6">
        <f>showf(AG73)</f>
      </c>
      <c r="AO73" s="6">
        <f>showf(AH73)</f>
      </c>
      <c r="AP73" s="6">
        <f>showf(AI73)</f>
      </c>
      <c r="AQ73" s="6">
        <f>showf(AJ73)</f>
      </c>
      <c r="AR73" s="6">
        <f>IF($AL73=RIGHT(AM73,1),"","!!!")</f>
      </c>
      <c r="AS73" s="6">
        <f>IF($AL73=RIGHT(AN73,1),"","!!!")</f>
      </c>
      <c r="AT73" s="6">
        <f>IF($AL73=RIGHT(AO73,1),"","!!!")</f>
      </c>
      <c r="AU73" s="6">
        <f>IF($AL73=RIGHT(AP73,1),"","!!!")</f>
      </c>
      <c r="AV73" s="6">
        <f>IF($AL73=RIGHT(AQ73,1),"","!!!")</f>
      </c>
    </row>
    <row x14ac:dyDescent="0.25" r="74" customHeight="1" ht="17.25">
      <c r="A74" s="4">
        <f>CONCATENATE(QBs!#REF!," ",QBs!#REF!)</f>
      </c>
      <c r="B74" s="6">
        <f>QBs!#REF!</f>
      </c>
      <c r="C74" s="6">
        <f>QBs!#REF!</f>
      </c>
      <c r="D74" s="6">
        <f>QBs!#REF!</f>
      </c>
      <c r="E74" s="6">
        <f>QBs!#REF!</f>
      </c>
      <c r="F74" s="6">
        <f>QBs!#REF!</f>
      </c>
      <c r="G74" s="6">
        <f>QBs!#REF!</f>
      </c>
      <c r="H74" s="6">
        <f>QBs!#REF!</f>
      </c>
      <c r="I74" s="7">
        <f>QBs!#REF!</f>
      </c>
      <c r="J74" s="4">
        <f>CONCATENATE(QBs!#REF!," ",QBs!#REF!)</f>
      </c>
      <c r="K74" s="6">
        <f>QBs!#REF!</f>
      </c>
      <c r="L74" s="6">
        <f>QBs!#REF!</f>
      </c>
      <c r="M74" s="6">
        <f>QBs!#REF!</f>
      </c>
      <c r="N74" s="6">
        <f>QBs!#REF!</f>
      </c>
      <c r="O74" s="6">
        <f>QBs!#REF!</f>
      </c>
      <c r="P74" s="6">
        <f>QBs!A10</f>
      </c>
      <c r="Q74" s="6">
        <f>QBs!C10</f>
      </c>
      <c r="R74" s="10">
        <f>QBs!D10</f>
      </c>
      <c r="S74" s="4">
        <f>CONCATENATE(QBs!#REF!," ",QBs!#REF!)</f>
      </c>
      <c r="T74" s="6">
        <f>QBs!#REF!</f>
      </c>
      <c r="U74" s="6">
        <f>QBs!#REF!</f>
      </c>
      <c r="V74" s="6">
        <f>QBs!#REF!</f>
      </c>
      <c r="W74" s="11">
        <f>QBs!F10</f>
      </c>
      <c r="X74" s="11">
        <f>QBs!H10</f>
      </c>
      <c r="Y74" s="11">
        <f>QBs!J10</f>
      </c>
      <c r="Z74" s="11">
        <f>QBs!L10</f>
      </c>
      <c r="AA74" s="10">
        <f>QBs!O10</f>
      </c>
      <c r="AB74" s="4">
        <f>CONCATENATE(QBs!B10," ",QBs!A10)</f>
      </c>
      <c r="AC74" s="12">
        <f>QBs!E10</f>
      </c>
      <c r="AD74" s="6">
        <f>QBs!C10</f>
      </c>
      <c r="AE74" s="11">
        <f>QBs!D10</f>
      </c>
      <c r="AF74" s="11">
        <f>QBs!P10</f>
      </c>
      <c r="AG74" s="11">
        <f>QBs!R10</f>
      </c>
      <c r="AH74" s="11">
        <f>QBs!T10</f>
      </c>
      <c r="AI74" s="11">
        <f>QBs!V10</f>
      </c>
      <c r="AJ74" s="10">
        <f>QBs!X10</f>
      </c>
      <c r="AK74" s="6">
        <f>showf(AB74)</f>
      </c>
      <c r="AL74" s="6">
        <f>IF(RIGHT(AK74,1)=")",LEFT(RIGHT(AK74,2)),RIGHT(AK74,1))</f>
      </c>
      <c r="AM74" s="6">
        <f>showf(AF74)</f>
      </c>
      <c r="AN74" s="6">
        <f>showf(AG74)</f>
      </c>
      <c r="AO74" s="6">
        <f>showf(AH74)</f>
      </c>
      <c r="AP74" s="6">
        <f>showf(AI74)</f>
      </c>
      <c r="AQ74" s="6">
        <f>showf(AJ74)</f>
      </c>
      <c r="AR74" s="6">
        <f>IF($AL74=RIGHT(AM74,1),"","!!!")</f>
      </c>
      <c r="AS74" s="6">
        <f>IF($AL74=RIGHT(AN74,1),"","!!!")</f>
      </c>
      <c r="AT74" s="6">
        <f>IF($AL74=RIGHT(AO74,1),"","!!!")</f>
      </c>
      <c r="AU74" s="6">
        <f>IF($AL74=RIGHT(AP74,1),"","!!!")</f>
      </c>
      <c r="AV74" s="6">
        <f>IF($AL74=RIGHT(AQ74,1),"","!!!")</f>
      </c>
    </row>
    <row x14ac:dyDescent="0.25" r="75" customHeight="1" ht="17.25">
      <c r="A75" s="4">
        <f>CONCATENATE(QBs!#REF!," ",QBs!#REF!)</f>
      </c>
      <c r="B75" s="6">
        <f>QBs!#REF!</f>
      </c>
      <c r="C75" s="6">
        <f>QBs!#REF!</f>
      </c>
      <c r="D75" s="6">
        <f>QBs!#REF!</f>
      </c>
      <c r="E75" s="6">
        <f>QBs!#REF!</f>
      </c>
      <c r="F75" s="6">
        <f>QBs!#REF!</f>
      </c>
      <c r="G75" s="6">
        <f>QBs!#REF!</f>
      </c>
      <c r="H75" s="6">
        <f>QBs!#REF!</f>
      </c>
      <c r="I75" s="7">
        <f>QBs!#REF!</f>
      </c>
      <c r="J75" s="4">
        <f>CONCATENATE(QBs!#REF!," ",QBs!#REF!)</f>
      </c>
      <c r="K75" s="6">
        <f>QBs!#REF!</f>
      </c>
      <c r="L75" s="6">
        <f>QBs!#REF!</f>
      </c>
      <c r="M75" s="6">
        <f>QBs!#REF!</f>
      </c>
      <c r="N75" s="6">
        <f>QBs!#REF!</f>
      </c>
      <c r="O75" s="6">
        <f>QBs!#REF!</f>
      </c>
      <c r="P75" s="6">
        <f>QBs!A11</f>
      </c>
      <c r="Q75" s="6">
        <f>QBs!C11</f>
      </c>
      <c r="R75" s="10">
        <f>QBs!D11</f>
      </c>
      <c r="S75" s="4">
        <f>CONCATENATE(QBs!#REF!," ",QBs!#REF!)</f>
      </c>
      <c r="T75" s="6">
        <f>QBs!#REF!</f>
      </c>
      <c r="U75" s="6">
        <f>QBs!#REF!</f>
      </c>
      <c r="V75" s="6">
        <f>QBs!#REF!</f>
      </c>
      <c r="W75" s="11">
        <f>QBs!F11</f>
      </c>
      <c r="X75" s="11">
        <f>QBs!H11</f>
      </c>
      <c r="Y75" s="11">
        <f>QBs!J11</f>
      </c>
      <c r="Z75" s="11">
        <f>QBs!L11</f>
      </c>
      <c r="AA75" s="10">
        <f>QBs!O11</f>
      </c>
      <c r="AB75" s="4">
        <f>CONCATENATE(QBs!B11," ",QBs!A11)</f>
      </c>
      <c r="AC75" s="12">
        <f>QBs!E11</f>
      </c>
      <c r="AD75" s="6">
        <f>QBs!C11</f>
      </c>
      <c r="AE75" s="11">
        <f>QBs!D11</f>
      </c>
      <c r="AF75" s="11">
        <f>QBs!P11</f>
      </c>
      <c r="AG75" s="11">
        <f>QBs!R11</f>
      </c>
      <c r="AH75" s="11">
        <f>QBs!T11</f>
      </c>
      <c r="AI75" s="11">
        <f>QBs!V11</f>
      </c>
      <c r="AJ75" s="10">
        <f>QBs!X11</f>
      </c>
      <c r="AK75" s="6">
        <f>showf(AB75)</f>
      </c>
      <c r="AL75" s="6">
        <f>IF(RIGHT(AK75,1)=")",LEFT(RIGHT(AK75,2)),RIGHT(AK75,1))</f>
      </c>
      <c r="AM75" s="6">
        <f>showf(AF75)</f>
      </c>
      <c r="AN75" s="6">
        <f>showf(AG75)</f>
      </c>
      <c r="AO75" s="6">
        <f>showf(AH75)</f>
      </c>
      <c r="AP75" s="6">
        <f>showf(AI75)</f>
      </c>
      <c r="AQ75" s="6">
        <f>showf(AJ75)</f>
      </c>
      <c r="AR75" s="6">
        <f>IF($AL75=RIGHT(AM75,1),"","!!!")</f>
      </c>
      <c r="AS75" s="6">
        <f>IF($AL75=RIGHT(AN75,1),"","!!!")</f>
      </c>
      <c r="AT75" s="6">
        <f>IF($AL75=RIGHT(AO75,1),"","!!!")</f>
      </c>
      <c r="AU75" s="6">
        <f>IF($AL75=RIGHT(AP75,1),"","!!!")</f>
      </c>
      <c r="AV75" s="6">
        <f>IF($AL75=RIGHT(AQ75,1),"","!!!")</f>
      </c>
    </row>
    <row x14ac:dyDescent="0.25" r="76" customHeight="1" ht="17.25">
      <c r="A76" s="4">
        <f>CONCATENATE(QBs!#REF!," ",QBs!#REF!)</f>
      </c>
      <c r="B76" s="6">
        <f>QBs!#REF!</f>
      </c>
      <c r="C76" s="6">
        <f>QBs!#REF!</f>
      </c>
      <c r="D76" s="6">
        <f>QBs!#REF!</f>
      </c>
      <c r="E76" s="6">
        <f>QBs!#REF!</f>
      </c>
      <c r="F76" s="6">
        <f>QBs!#REF!</f>
      </c>
      <c r="G76" s="6">
        <f>QBs!#REF!</f>
      </c>
      <c r="H76" s="6">
        <f>QBs!#REF!</f>
      </c>
      <c r="I76" s="7">
        <f>QBs!#REF!</f>
      </c>
      <c r="J76" s="4">
        <f>CONCATENATE(QBs!#REF!," ",QBs!#REF!)</f>
      </c>
      <c r="K76" s="6">
        <f>QBs!#REF!</f>
      </c>
      <c r="L76" s="6">
        <f>QBs!#REF!</f>
      </c>
      <c r="M76" s="6">
        <f>QBs!#REF!</f>
      </c>
      <c r="N76" s="6">
        <f>QBs!#REF!</f>
      </c>
      <c r="O76" s="6">
        <f>QBs!#REF!</f>
      </c>
      <c r="P76" s="6">
        <f>QBs!A12</f>
      </c>
      <c r="Q76" s="6">
        <f>QBs!C12</f>
      </c>
      <c r="R76" s="10">
        <f>QBs!D12</f>
      </c>
      <c r="S76" s="4">
        <f>CONCATENATE(QBs!#REF!," ",QBs!#REF!)</f>
      </c>
      <c r="T76" s="6">
        <f>QBs!#REF!</f>
      </c>
      <c r="U76" s="6">
        <f>QBs!#REF!</f>
      </c>
      <c r="V76" s="6">
        <f>QBs!#REF!</f>
      </c>
      <c r="W76" s="11">
        <f>QBs!F12</f>
      </c>
      <c r="X76" s="11">
        <f>QBs!H12</f>
      </c>
      <c r="Y76" s="11">
        <f>QBs!J12</f>
      </c>
      <c r="Z76" s="11">
        <f>QBs!L12</f>
      </c>
      <c r="AA76" s="10">
        <f>QBs!O12</f>
      </c>
      <c r="AB76" s="4">
        <f>CONCATENATE(QBs!B12," ",QBs!A12)</f>
      </c>
      <c r="AC76" s="12">
        <f>QBs!E12</f>
      </c>
      <c r="AD76" s="6">
        <f>QBs!C12</f>
      </c>
      <c r="AE76" s="11">
        <f>QBs!D12</f>
      </c>
      <c r="AF76" s="11">
        <f>QBs!P12</f>
      </c>
      <c r="AG76" s="11">
        <f>QBs!R12</f>
      </c>
      <c r="AH76" s="11">
        <f>QBs!T12</f>
      </c>
      <c r="AI76" s="11">
        <f>QBs!V12</f>
      </c>
      <c r="AJ76" s="10">
        <f>QBs!X12</f>
      </c>
      <c r="AK76" s="6">
        <f>showf(AB76)</f>
      </c>
      <c r="AL76" s="6">
        <f>IF(RIGHT(AK76,1)=")",LEFT(RIGHT(AK76,2)),RIGHT(AK76,1))</f>
      </c>
      <c r="AM76" s="6">
        <f>showf(AF76)</f>
      </c>
      <c r="AN76" s="6">
        <f>showf(AG76)</f>
      </c>
      <c r="AO76" s="6">
        <f>showf(AH76)</f>
      </c>
      <c r="AP76" s="6">
        <f>showf(AI76)</f>
      </c>
      <c r="AQ76" s="6">
        <f>showf(AJ76)</f>
      </c>
      <c r="AR76" s="6">
        <f>IF($AL76=RIGHT(AM76,1),"","!!!")</f>
      </c>
      <c r="AS76" s="6">
        <f>IF($AL76=RIGHT(AN76,1),"","!!!")</f>
      </c>
      <c r="AT76" s="6">
        <f>IF($AL76=RIGHT(AO76,1),"","!!!")</f>
      </c>
      <c r="AU76" s="6">
        <f>IF($AL76=RIGHT(AP76,1),"","!!!")</f>
      </c>
      <c r="AV76" s="6">
        <f>IF($AL76=RIGHT(AQ76,1),"","!!!")</f>
      </c>
    </row>
    <row x14ac:dyDescent="0.25" r="77" customHeight="1" ht="17.25">
      <c r="A77" s="4">
        <f>CONCATENATE(QBs!#REF!," ",QBs!#REF!)</f>
      </c>
      <c r="B77" s="6">
        <f>QBs!#REF!</f>
      </c>
      <c r="C77" s="6">
        <f>QBs!#REF!</f>
      </c>
      <c r="D77" s="6">
        <f>QBs!#REF!</f>
      </c>
      <c r="E77" s="6">
        <f>QBs!#REF!</f>
      </c>
      <c r="F77" s="6">
        <f>QBs!#REF!</f>
      </c>
      <c r="G77" s="6">
        <f>QBs!#REF!</f>
      </c>
      <c r="H77" s="6">
        <f>QBs!#REF!</f>
      </c>
      <c r="I77" s="7">
        <f>QBs!#REF!</f>
      </c>
      <c r="J77" s="4">
        <f>CONCATENATE(QBs!#REF!," ",QBs!#REF!)</f>
      </c>
      <c r="K77" s="6">
        <f>QBs!#REF!</f>
      </c>
      <c r="L77" s="6">
        <f>QBs!#REF!</f>
      </c>
      <c r="M77" s="6">
        <f>QBs!#REF!</f>
      </c>
      <c r="N77" s="6">
        <f>QBs!#REF!</f>
      </c>
      <c r="O77" s="6">
        <f>QBs!#REF!</f>
      </c>
      <c r="P77" s="6">
        <f>QBs!A13</f>
      </c>
      <c r="Q77" s="6">
        <f>QBs!C13</f>
      </c>
      <c r="R77" s="10">
        <f>QBs!D13</f>
      </c>
      <c r="S77" s="4">
        <f>CONCATENATE(QBs!#REF!," ",QBs!#REF!)</f>
      </c>
      <c r="T77" s="6">
        <f>QBs!#REF!</f>
      </c>
      <c r="U77" s="6">
        <f>QBs!#REF!</f>
      </c>
      <c r="V77" s="6">
        <f>QBs!#REF!</f>
      </c>
      <c r="W77" s="11">
        <f>QBs!F13</f>
      </c>
      <c r="X77" s="11">
        <f>QBs!H13</f>
      </c>
      <c r="Y77" s="11">
        <f>QBs!J13</f>
      </c>
      <c r="Z77" s="11">
        <f>QBs!L13</f>
      </c>
      <c r="AA77" s="10">
        <f>QBs!O13</f>
      </c>
      <c r="AB77" s="4">
        <f>CONCATENATE(QBs!B13," ",QBs!A13)</f>
      </c>
      <c r="AC77" s="12">
        <f>QBs!E13</f>
      </c>
      <c r="AD77" s="6">
        <f>QBs!C13</f>
      </c>
      <c r="AE77" s="11">
        <f>QBs!D13</f>
      </c>
      <c r="AF77" s="11">
        <f>QBs!P13</f>
      </c>
      <c r="AG77" s="11">
        <f>QBs!R13</f>
      </c>
      <c r="AH77" s="11">
        <f>QBs!T13</f>
      </c>
      <c r="AI77" s="11">
        <f>QBs!V13</f>
      </c>
      <c r="AJ77" s="10">
        <f>QBs!X13</f>
      </c>
      <c r="AK77" s="6">
        <f>showf(AB77)</f>
      </c>
      <c r="AL77" s="6">
        <f>IF(RIGHT(AK77,1)=")",LEFT(RIGHT(AK77,2)),RIGHT(AK77,1))</f>
      </c>
      <c r="AM77" s="6">
        <f>showf(AF77)</f>
      </c>
      <c r="AN77" s="6">
        <f>showf(AG77)</f>
      </c>
      <c r="AO77" s="6">
        <f>showf(AH77)</f>
      </c>
      <c r="AP77" s="6">
        <f>showf(AI77)</f>
      </c>
      <c r="AQ77" s="6">
        <f>showf(AJ77)</f>
      </c>
      <c r="AR77" s="6">
        <f>IF($AL77=RIGHT(AM77,1),"","!!!")</f>
      </c>
      <c r="AS77" s="6">
        <f>IF($AL77=RIGHT(AN77,1),"","!!!")</f>
      </c>
      <c r="AT77" s="6">
        <f>IF($AL77=RIGHT(AO77,1),"","!!!")</f>
      </c>
      <c r="AU77" s="6">
        <f>IF($AL77=RIGHT(AP77,1),"","!!!")</f>
      </c>
      <c r="AV77" s="6">
        <f>IF($AL77=RIGHT(AQ77,1),"","!!!")</f>
      </c>
    </row>
    <row x14ac:dyDescent="0.25" r="78" customHeight="1" ht="17.25">
      <c r="A78" s="4">
        <f>CONCATENATE(QBs!#REF!," ",QBs!#REF!)</f>
      </c>
      <c r="B78" s="6">
        <f>QBs!#REF!</f>
      </c>
      <c r="C78" s="6">
        <f>QBs!#REF!</f>
      </c>
      <c r="D78" s="6">
        <f>QBs!#REF!</f>
      </c>
      <c r="E78" s="6">
        <f>QBs!#REF!</f>
      </c>
      <c r="F78" s="6">
        <f>QBs!#REF!</f>
      </c>
      <c r="G78" s="6">
        <f>QBs!#REF!</f>
      </c>
      <c r="H78" s="6">
        <f>QBs!#REF!</f>
      </c>
      <c r="I78" s="7">
        <f>QBs!#REF!</f>
      </c>
      <c r="J78" s="4">
        <f>CONCATENATE(QBs!#REF!," ",QBs!#REF!)</f>
      </c>
      <c r="K78" s="6">
        <f>QBs!#REF!</f>
      </c>
      <c r="L78" s="6">
        <f>QBs!#REF!</f>
      </c>
      <c r="M78" s="6">
        <f>QBs!#REF!</f>
      </c>
      <c r="N78" s="6">
        <f>QBs!#REF!</f>
      </c>
      <c r="O78" s="6">
        <f>QBs!#REF!</f>
      </c>
      <c r="P78" s="6">
        <f>QBs!A14</f>
      </c>
      <c r="Q78" s="6">
        <f>QBs!C14</f>
      </c>
      <c r="R78" s="10">
        <f>QBs!D14</f>
      </c>
      <c r="S78" s="4">
        <f>CONCATENATE(QBs!#REF!," ",QBs!#REF!)</f>
      </c>
      <c r="T78" s="6">
        <f>QBs!#REF!</f>
      </c>
      <c r="U78" s="6">
        <f>QBs!#REF!</f>
      </c>
      <c r="V78" s="6">
        <f>QBs!#REF!</f>
      </c>
      <c r="W78" s="11">
        <f>QBs!F14</f>
      </c>
      <c r="X78" s="11">
        <f>QBs!H14</f>
      </c>
      <c r="Y78" s="11">
        <f>QBs!J14</f>
      </c>
      <c r="Z78" s="11">
        <f>QBs!L14</f>
      </c>
      <c r="AA78" s="10">
        <f>QBs!O14</f>
      </c>
      <c r="AB78" s="4">
        <f>CONCATENATE(QBs!B14," ",QBs!A14)</f>
      </c>
      <c r="AC78" s="12">
        <f>QBs!E14</f>
      </c>
      <c r="AD78" s="6">
        <f>QBs!C14</f>
      </c>
      <c r="AE78" s="11">
        <f>QBs!D14</f>
      </c>
      <c r="AF78" s="11">
        <f>QBs!P14</f>
      </c>
      <c r="AG78" s="11">
        <f>QBs!R14</f>
      </c>
      <c r="AH78" s="11">
        <f>QBs!T14</f>
      </c>
      <c r="AI78" s="11">
        <f>QBs!V14</f>
      </c>
      <c r="AJ78" s="10">
        <f>QBs!X14</f>
      </c>
      <c r="AK78" s="6">
        <f>showf(AB78)</f>
      </c>
      <c r="AL78" s="6">
        <f>IF(RIGHT(AK78,1)=")",LEFT(RIGHT(AK78,2)),RIGHT(AK78,1))</f>
      </c>
      <c r="AM78" s="6">
        <f>showf(AF78)</f>
      </c>
      <c r="AN78" s="6">
        <f>showf(AG78)</f>
      </c>
      <c r="AO78" s="6">
        <f>showf(AH78)</f>
      </c>
      <c r="AP78" s="6">
        <f>showf(AI78)</f>
      </c>
      <c r="AQ78" s="6">
        <f>showf(AJ78)</f>
      </c>
      <c r="AR78" s="6">
        <f>IF($AL78=RIGHT(AM78,1),"","!!!")</f>
      </c>
      <c r="AS78" s="6">
        <f>IF($AL78=RIGHT(AN78,1),"","!!!")</f>
      </c>
      <c r="AT78" s="6">
        <f>IF($AL78=RIGHT(AO78,1),"","!!!")</f>
      </c>
      <c r="AU78" s="6">
        <f>IF($AL78=RIGHT(AP78,1),"","!!!")</f>
      </c>
      <c r="AV78" s="6">
        <f>IF($AL78=RIGHT(AQ78,1),"","!!!")</f>
      </c>
    </row>
    <row x14ac:dyDescent="0.25" r="79" customHeight="1" ht="17.25">
      <c r="A79" s="4">
        <f>CONCATENATE(QBs!#REF!," ",QBs!#REF!)</f>
      </c>
      <c r="B79" s="6">
        <f>QBs!#REF!</f>
      </c>
      <c r="C79" s="6">
        <f>QBs!#REF!</f>
      </c>
      <c r="D79" s="6">
        <f>QBs!#REF!</f>
      </c>
      <c r="E79" s="6">
        <f>QBs!#REF!</f>
      </c>
      <c r="F79" s="6">
        <f>QBs!#REF!</f>
      </c>
      <c r="G79" s="6">
        <f>QBs!#REF!</f>
      </c>
      <c r="H79" s="6">
        <f>QBs!#REF!</f>
      </c>
      <c r="I79" s="7">
        <f>QBs!#REF!</f>
      </c>
      <c r="J79" s="4">
        <f>CONCATENATE(QBs!#REF!," ",QBs!#REF!)</f>
      </c>
      <c r="K79" s="6">
        <f>QBs!#REF!</f>
      </c>
      <c r="L79" s="6">
        <f>QBs!#REF!</f>
      </c>
      <c r="M79" s="6">
        <f>QBs!#REF!</f>
      </c>
      <c r="N79" s="6">
        <f>QBs!#REF!</f>
      </c>
      <c r="O79" s="6">
        <f>QBs!#REF!</f>
      </c>
      <c r="P79" s="6">
        <f>QBs!A15</f>
      </c>
      <c r="Q79" s="6">
        <f>QBs!C15</f>
      </c>
      <c r="R79" s="10">
        <f>QBs!D15</f>
      </c>
      <c r="S79" s="4">
        <f>CONCATENATE(QBs!#REF!," ",QBs!#REF!)</f>
      </c>
      <c r="T79" s="6">
        <f>QBs!#REF!</f>
      </c>
      <c r="U79" s="6">
        <f>QBs!#REF!</f>
      </c>
      <c r="V79" s="6">
        <f>QBs!#REF!</f>
      </c>
      <c r="W79" s="11">
        <f>QBs!F15</f>
      </c>
      <c r="X79" s="11">
        <f>QBs!H15</f>
      </c>
      <c r="Y79" s="11">
        <f>QBs!J15</f>
      </c>
      <c r="Z79" s="11">
        <f>QBs!L15</f>
      </c>
      <c r="AA79" s="10">
        <f>QBs!O15</f>
      </c>
      <c r="AB79" s="4">
        <f>CONCATENATE(QBs!B15," ",QBs!A15)</f>
      </c>
      <c r="AC79" s="12">
        <f>QBs!E15</f>
      </c>
      <c r="AD79" s="6">
        <f>QBs!C15</f>
      </c>
      <c r="AE79" s="11">
        <f>QBs!D15</f>
      </c>
      <c r="AF79" s="11">
        <f>QBs!P15</f>
      </c>
      <c r="AG79" s="11">
        <f>QBs!R15</f>
      </c>
      <c r="AH79" s="11">
        <f>QBs!T15</f>
      </c>
      <c r="AI79" s="11">
        <f>QBs!V15</f>
      </c>
      <c r="AJ79" s="10">
        <f>QBs!X15</f>
      </c>
      <c r="AK79" s="6">
        <f>showf(AB79)</f>
      </c>
      <c r="AL79" s="6">
        <f>IF(RIGHT(AK79,1)=")",LEFT(RIGHT(AK79,2)),RIGHT(AK79,1))</f>
      </c>
      <c r="AM79" s="6">
        <f>showf(AF79)</f>
      </c>
      <c r="AN79" s="6">
        <f>showf(AG79)</f>
      </c>
      <c r="AO79" s="6">
        <f>showf(AH79)</f>
      </c>
      <c r="AP79" s="6">
        <f>showf(AI79)</f>
      </c>
      <c r="AQ79" s="6">
        <f>showf(AJ79)</f>
      </c>
      <c r="AR79" s="6">
        <f>IF($AL79=RIGHT(AM79,1),"","!!!")</f>
      </c>
      <c r="AS79" s="6">
        <f>IF($AL79=RIGHT(AN79,1),"","!!!")</f>
      </c>
      <c r="AT79" s="6">
        <f>IF($AL79=RIGHT(AO79,1),"","!!!")</f>
      </c>
      <c r="AU79" s="6">
        <f>IF($AL79=RIGHT(AP79,1),"","!!!")</f>
      </c>
      <c r="AV79" s="6">
        <f>IF($AL79=RIGHT(AQ79,1),"","!!!")</f>
      </c>
    </row>
    <row x14ac:dyDescent="0.25" r="80" customHeight="1" ht="17.25">
      <c r="A80" s="4">
        <f>CONCATENATE(QBs!#REF!," ",QBs!#REF!)</f>
      </c>
      <c r="B80" s="6">
        <f>QBs!#REF!</f>
      </c>
      <c r="C80" s="6">
        <f>QBs!#REF!</f>
      </c>
      <c r="D80" s="6">
        <f>QBs!#REF!</f>
      </c>
      <c r="E80" s="6">
        <f>QBs!#REF!</f>
      </c>
      <c r="F80" s="6">
        <f>QBs!#REF!</f>
      </c>
      <c r="G80" s="6">
        <f>QBs!#REF!</f>
      </c>
      <c r="H80" s="6">
        <f>QBs!#REF!</f>
      </c>
      <c r="I80" s="7">
        <f>QBs!#REF!</f>
      </c>
      <c r="J80" s="4">
        <f>CONCATENATE(QBs!#REF!," ",QBs!#REF!)</f>
      </c>
      <c r="K80" s="6">
        <f>QBs!#REF!</f>
      </c>
      <c r="L80" s="6">
        <f>QBs!#REF!</f>
      </c>
      <c r="M80" s="6">
        <f>QBs!#REF!</f>
      </c>
      <c r="N80" s="6">
        <f>QBs!#REF!</f>
      </c>
      <c r="O80" s="6">
        <f>QBs!#REF!</f>
      </c>
      <c r="P80" s="6">
        <f>QBs!A16</f>
      </c>
      <c r="Q80" s="6">
        <f>QBs!C16</f>
      </c>
      <c r="R80" s="10">
        <f>QBs!D16</f>
      </c>
      <c r="S80" s="4">
        <f>CONCATENATE(QBs!#REF!," ",QBs!#REF!)</f>
      </c>
      <c r="T80" s="6">
        <f>QBs!#REF!</f>
      </c>
      <c r="U80" s="6">
        <f>QBs!#REF!</f>
      </c>
      <c r="V80" s="6">
        <f>QBs!#REF!</f>
      </c>
      <c r="W80" s="11">
        <f>QBs!F16</f>
      </c>
      <c r="X80" s="11">
        <f>QBs!H16</f>
      </c>
      <c r="Y80" s="11">
        <f>QBs!J16</f>
      </c>
      <c r="Z80" s="11">
        <f>QBs!L16</f>
      </c>
      <c r="AA80" s="10">
        <f>QBs!O16</f>
      </c>
      <c r="AB80" s="4">
        <f>CONCATENATE(QBs!B16," ",QBs!A16)</f>
      </c>
      <c r="AC80" s="12">
        <f>QBs!E16</f>
      </c>
      <c r="AD80" s="6">
        <f>QBs!C16</f>
      </c>
      <c r="AE80" s="11">
        <f>QBs!D16</f>
      </c>
      <c r="AF80" s="11">
        <f>QBs!P16</f>
      </c>
      <c r="AG80" s="11">
        <f>QBs!R16</f>
      </c>
      <c r="AH80" s="11">
        <f>QBs!T16</f>
      </c>
      <c r="AI80" s="11">
        <f>QBs!V16</f>
      </c>
      <c r="AJ80" s="10">
        <f>QBs!X16</f>
      </c>
      <c r="AK80" s="6">
        <f>showf(AB80)</f>
      </c>
      <c r="AL80" s="6">
        <f>IF(RIGHT(AK80,1)=")",LEFT(RIGHT(AK80,2)),RIGHT(AK80,1))</f>
      </c>
      <c r="AM80" s="6">
        <f>showf(AF80)</f>
      </c>
      <c r="AN80" s="6">
        <f>showf(AG80)</f>
      </c>
      <c r="AO80" s="6">
        <f>showf(AH80)</f>
      </c>
      <c r="AP80" s="6">
        <f>showf(AI80)</f>
      </c>
      <c r="AQ80" s="6">
        <f>showf(AJ80)</f>
      </c>
      <c r="AR80" s="6">
        <f>IF($AL80=RIGHT(AM80,1),"","!!!")</f>
      </c>
      <c r="AS80" s="6">
        <f>IF($AL80=RIGHT(AN80,1),"","!!!")</f>
      </c>
      <c r="AT80" s="6">
        <f>IF($AL80=RIGHT(AO80,1),"","!!!")</f>
      </c>
      <c r="AU80" s="6">
        <f>IF($AL80=RIGHT(AP80,1),"","!!!")</f>
      </c>
      <c r="AV80" s="6">
        <f>IF($AL80=RIGHT(AQ80,1),"","!!!")</f>
      </c>
    </row>
    <row x14ac:dyDescent="0.25" r="81" customHeight="1" ht="17.25">
      <c r="A81" s="4">
        <f>CONCATENATE(QBs!#REF!," ",QBs!#REF!)</f>
      </c>
      <c r="B81" s="6">
        <f>QBs!#REF!</f>
      </c>
      <c r="C81" s="6">
        <f>QBs!#REF!</f>
      </c>
      <c r="D81" s="6">
        <f>QBs!#REF!</f>
      </c>
      <c r="E81" s="6">
        <f>QBs!#REF!</f>
      </c>
      <c r="F81" s="6">
        <f>QBs!#REF!</f>
      </c>
      <c r="G81" s="6">
        <f>QBs!#REF!</f>
      </c>
      <c r="H81" s="6">
        <f>QBs!#REF!</f>
      </c>
      <c r="I81" s="7">
        <f>QBs!#REF!</f>
      </c>
      <c r="J81" s="4">
        <f>CONCATENATE(QBs!#REF!," ",QBs!#REF!)</f>
      </c>
      <c r="K81" s="6">
        <f>QBs!#REF!</f>
      </c>
      <c r="L81" s="6">
        <f>QBs!#REF!</f>
      </c>
      <c r="M81" s="6">
        <f>QBs!#REF!</f>
      </c>
      <c r="N81" s="6">
        <f>QBs!#REF!</f>
      </c>
      <c r="O81" s="6">
        <f>QBs!#REF!</f>
      </c>
      <c r="P81" s="6">
        <f>QBs!A17</f>
      </c>
      <c r="Q81" s="6">
        <f>QBs!C17</f>
      </c>
      <c r="R81" s="10">
        <f>QBs!D17</f>
      </c>
      <c r="S81" s="4">
        <f>CONCATENATE(QBs!#REF!," ",QBs!#REF!)</f>
      </c>
      <c r="T81" s="6">
        <f>QBs!#REF!</f>
      </c>
      <c r="U81" s="6">
        <f>QBs!#REF!</f>
      </c>
      <c r="V81" s="6">
        <f>QBs!#REF!</f>
      </c>
      <c r="W81" s="11">
        <f>QBs!F17</f>
      </c>
      <c r="X81" s="11">
        <f>QBs!H17</f>
      </c>
      <c r="Y81" s="11">
        <f>QBs!J17</f>
      </c>
      <c r="Z81" s="11">
        <f>QBs!L17</f>
      </c>
      <c r="AA81" s="10">
        <f>QBs!O17</f>
      </c>
      <c r="AB81" s="4">
        <f>CONCATENATE(QBs!B17," ",QBs!A17)</f>
      </c>
      <c r="AC81" s="12">
        <f>QBs!E17</f>
      </c>
      <c r="AD81" s="6">
        <f>QBs!C17</f>
      </c>
      <c r="AE81" s="11">
        <f>QBs!D17</f>
      </c>
      <c r="AF81" s="11">
        <f>QBs!P17</f>
      </c>
      <c r="AG81" s="11">
        <f>QBs!R17</f>
      </c>
      <c r="AH81" s="11">
        <f>QBs!T17</f>
      </c>
      <c r="AI81" s="11">
        <f>QBs!V17</f>
      </c>
      <c r="AJ81" s="10">
        <f>QBs!X17</f>
      </c>
      <c r="AK81" s="6">
        <f>showf(AB81)</f>
      </c>
      <c r="AL81" s="6">
        <f>IF(RIGHT(AK81,1)=")",LEFT(RIGHT(AK81,2)),RIGHT(AK81,1))</f>
      </c>
      <c r="AM81" s="6">
        <f>showf(AF81)</f>
      </c>
      <c r="AN81" s="6">
        <f>showf(AG81)</f>
      </c>
      <c r="AO81" s="6">
        <f>showf(AH81)</f>
      </c>
      <c r="AP81" s="6">
        <f>showf(AI81)</f>
      </c>
      <c r="AQ81" s="6">
        <f>showf(AJ81)</f>
      </c>
      <c r="AR81" s="6">
        <f>IF($AL81=RIGHT(AM81,1),"","!!!")</f>
      </c>
      <c r="AS81" s="6">
        <f>IF($AL81=RIGHT(AN81,1),"","!!!")</f>
      </c>
      <c r="AT81" s="6">
        <f>IF($AL81=RIGHT(AO81,1),"","!!!")</f>
      </c>
      <c r="AU81" s="6">
        <f>IF($AL81=RIGHT(AP81,1),"","!!!")</f>
      </c>
      <c r="AV81" s="6">
        <f>IF($AL81=RIGHT(AQ81,1),"","!!!")</f>
      </c>
    </row>
    <row x14ac:dyDescent="0.25" r="82" customHeight="1" ht="17.25">
      <c r="A82" s="4">
        <f>CONCATENATE(QBs!#REF!," ",QBs!#REF!)</f>
      </c>
      <c r="B82" s="6">
        <f>QBs!#REF!</f>
      </c>
      <c r="C82" s="6">
        <f>QBs!#REF!</f>
      </c>
      <c r="D82" s="6">
        <f>QBs!#REF!</f>
      </c>
      <c r="E82" s="6">
        <f>QBs!#REF!</f>
      </c>
      <c r="F82" s="6">
        <f>QBs!#REF!</f>
      </c>
      <c r="G82" s="6">
        <f>QBs!#REF!</f>
      </c>
      <c r="H82" s="6">
        <f>QBs!#REF!</f>
      </c>
      <c r="I82" s="7">
        <f>QBs!#REF!</f>
      </c>
      <c r="J82" s="4">
        <f>CONCATENATE(QBs!#REF!," ",QBs!#REF!)</f>
      </c>
      <c r="K82" s="6">
        <f>QBs!#REF!</f>
      </c>
      <c r="L82" s="6">
        <f>QBs!#REF!</f>
      </c>
      <c r="M82" s="6">
        <f>QBs!#REF!</f>
      </c>
      <c r="N82" s="6">
        <f>QBs!#REF!</f>
      </c>
      <c r="O82" s="6">
        <f>QBs!#REF!</f>
      </c>
      <c r="P82" s="6">
        <f>QBs!A18</f>
      </c>
      <c r="Q82" s="6">
        <f>QBs!C18</f>
      </c>
      <c r="R82" s="10">
        <f>QBs!D18</f>
      </c>
      <c r="S82" s="4">
        <f>CONCATENATE(QBs!#REF!," ",QBs!#REF!)</f>
      </c>
      <c r="T82" s="6">
        <f>QBs!#REF!</f>
      </c>
      <c r="U82" s="6">
        <f>QBs!#REF!</f>
      </c>
      <c r="V82" s="6">
        <f>QBs!#REF!</f>
      </c>
      <c r="W82" s="11">
        <f>QBs!F18</f>
      </c>
      <c r="X82" s="11">
        <f>QBs!H18</f>
      </c>
      <c r="Y82" s="11">
        <f>QBs!J18</f>
      </c>
      <c r="Z82" s="11">
        <f>QBs!L18</f>
      </c>
      <c r="AA82" s="10">
        <f>QBs!O18</f>
      </c>
      <c r="AB82" s="4">
        <f>CONCATENATE(QBs!B18," ",QBs!A18)</f>
      </c>
      <c r="AC82" s="12">
        <f>QBs!E18</f>
      </c>
      <c r="AD82" s="6">
        <f>QBs!C18</f>
      </c>
      <c r="AE82" s="11">
        <f>QBs!D18</f>
      </c>
      <c r="AF82" s="11">
        <f>QBs!P18</f>
      </c>
      <c r="AG82" s="11">
        <f>QBs!R18</f>
      </c>
      <c r="AH82" s="11">
        <f>QBs!T18</f>
      </c>
      <c r="AI82" s="11">
        <f>QBs!V18</f>
      </c>
      <c r="AJ82" s="10">
        <f>QBs!X18</f>
      </c>
      <c r="AK82" s="6">
        <f>showf(AB82)</f>
      </c>
      <c r="AL82" s="6">
        <f>IF(RIGHT(AK82,1)=")",LEFT(RIGHT(AK82,2)),RIGHT(AK82,1))</f>
      </c>
      <c r="AM82" s="6">
        <f>showf(AF82)</f>
      </c>
      <c r="AN82" s="6">
        <f>showf(AG82)</f>
      </c>
      <c r="AO82" s="6">
        <f>showf(AH82)</f>
      </c>
      <c r="AP82" s="6">
        <f>showf(AI82)</f>
      </c>
      <c r="AQ82" s="6">
        <f>showf(AJ82)</f>
      </c>
      <c r="AR82" s="6">
        <f>IF($AL82=RIGHT(AM82,1),"","!!!")</f>
      </c>
      <c r="AS82" s="6">
        <f>IF($AL82=RIGHT(AN82,1),"","!!!")</f>
      </c>
      <c r="AT82" s="6">
        <f>IF($AL82=RIGHT(AO82,1),"","!!!")</f>
      </c>
      <c r="AU82" s="6">
        <f>IF($AL82=RIGHT(AP82,1),"","!!!")</f>
      </c>
      <c r="AV82" s="6">
        <f>IF($AL82=RIGHT(AQ82,1),"","!!!")</f>
      </c>
    </row>
    <row x14ac:dyDescent="0.25" r="83" customHeight="1" ht="17.25">
      <c r="A83" s="4">
        <f>CONCATENATE(QBs!#REF!," ",QBs!#REF!)</f>
      </c>
      <c r="B83" s="6">
        <f>QBs!#REF!</f>
      </c>
      <c r="C83" s="6">
        <f>QBs!#REF!</f>
      </c>
      <c r="D83" s="6">
        <f>QBs!#REF!</f>
      </c>
      <c r="E83" s="6">
        <f>QBs!#REF!</f>
      </c>
      <c r="F83" s="6">
        <f>QBs!#REF!</f>
      </c>
      <c r="G83" s="6">
        <f>QBs!#REF!</f>
      </c>
      <c r="H83" s="6">
        <f>QBs!#REF!</f>
      </c>
      <c r="I83" s="7">
        <f>QBs!#REF!</f>
      </c>
      <c r="J83" s="4">
        <f>CONCATENATE(QBs!#REF!," ",QBs!#REF!)</f>
      </c>
      <c r="K83" s="6">
        <f>QBs!#REF!</f>
      </c>
      <c r="L83" s="6">
        <f>QBs!#REF!</f>
      </c>
      <c r="M83" s="6">
        <f>QBs!#REF!</f>
      </c>
      <c r="N83" s="6">
        <f>QBs!#REF!</f>
      </c>
      <c r="O83" s="6">
        <f>QBs!#REF!</f>
      </c>
      <c r="P83" s="6">
        <f>QBs!A19</f>
      </c>
      <c r="Q83" s="6">
        <f>QBs!C19</f>
      </c>
      <c r="R83" s="10">
        <f>QBs!D19</f>
      </c>
      <c r="S83" s="4">
        <f>CONCATENATE(QBs!#REF!," ",QBs!#REF!)</f>
      </c>
      <c r="T83" s="6">
        <f>QBs!#REF!</f>
      </c>
      <c r="U83" s="6">
        <f>QBs!#REF!</f>
      </c>
      <c r="V83" s="6">
        <f>QBs!#REF!</f>
      </c>
      <c r="W83" s="11">
        <f>QBs!F19</f>
      </c>
      <c r="X83" s="11">
        <f>QBs!H19</f>
      </c>
      <c r="Y83" s="11">
        <f>QBs!J19</f>
      </c>
      <c r="Z83" s="11">
        <f>QBs!L19</f>
      </c>
      <c r="AA83" s="10">
        <f>QBs!O19</f>
      </c>
      <c r="AB83" s="4">
        <f>CONCATENATE(QBs!B19," ",QBs!A19)</f>
      </c>
      <c r="AC83" s="12">
        <f>QBs!E19</f>
      </c>
      <c r="AD83" s="6">
        <f>QBs!C19</f>
      </c>
      <c r="AE83" s="11">
        <f>QBs!D19</f>
      </c>
      <c r="AF83" s="11">
        <f>QBs!P19</f>
      </c>
      <c r="AG83" s="11">
        <f>QBs!R19</f>
      </c>
      <c r="AH83" s="11">
        <f>QBs!T19</f>
      </c>
      <c r="AI83" s="11">
        <f>QBs!V19</f>
      </c>
      <c r="AJ83" s="10">
        <f>QBs!X19</f>
      </c>
      <c r="AK83" s="6">
        <f>showf(AB83)</f>
      </c>
      <c r="AL83" s="6">
        <f>IF(RIGHT(AK83,1)=")",LEFT(RIGHT(AK83,2)),RIGHT(AK83,1))</f>
      </c>
      <c r="AM83" s="6">
        <f>showf(AF83)</f>
      </c>
      <c r="AN83" s="6">
        <f>showf(AG83)</f>
      </c>
      <c r="AO83" s="6">
        <f>showf(AH83)</f>
      </c>
      <c r="AP83" s="6">
        <f>showf(AI83)</f>
      </c>
      <c r="AQ83" s="6">
        <f>showf(AJ83)</f>
      </c>
      <c r="AR83" s="6">
        <f>IF($AL83=RIGHT(AM83,1),"","!!!")</f>
      </c>
      <c r="AS83" s="6">
        <f>IF($AL83=RIGHT(AN83,1),"","!!!")</f>
      </c>
      <c r="AT83" s="6">
        <f>IF($AL83=RIGHT(AO83,1),"","!!!")</f>
      </c>
      <c r="AU83" s="6">
        <f>IF($AL83=RIGHT(AP83,1),"","!!!")</f>
      </c>
      <c r="AV83" s="6">
        <f>IF($AL83=RIGHT(AQ83,1),"","!!!")</f>
      </c>
    </row>
    <row x14ac:dyDescent="0.25" r="84" customHeight="1" ht="17.25">
      <c r="A84" s="4">
        <f>CONCATENATE(QBs!#REF!," ",QBs!#REF!)</f>
      </c>
      <c r="B84" s="6">
        <f>QBs!#REF!</f>
      </c>
      <c r="C84" s="6">
        <f>QBs!#REF!</f>
      </c>
      <c r="D84" s="6">
        <f>QBs!#REF!</f>
      </c>
      <c r="E84" s="6">
        <f>QBs!#REF!</f>
      </c>
      <c r="F84" s="6">
        <f>QBs!#REF!</f>
      </c>
      <c r="G84" s="6">
        <f>QBs!#REF!</f>
      </c>
      <c r="H84" s="6">
        <f>QBs!#REF!</f>
      </c>
      <c r="I84" s="7">
        <f>QBs!#REF!</f>
      </c>
      <c r="J84" s="4">
        <f>CONCATENATE(QBs!#REF!," ",QBs!#REF!)</f>
      </c>
      <c r="K84" s="6">
        <f>QBs!#REF!</f>
      </c>
      <c r="L84" s="6">
        <f>QBs!#REF!</f>
      </c>
      <c r="M84" s="6">
        <f>QBs!#REF!</f>
      </c>
      <c r="N84" s="6">
        <f>QBs!#REF!</f>
      </c>
      <c r="O84" s="6">
        <f>QBs!#REF!</f>
      </c>
      <c r="P84" s="6">
        <f>QBs!A20</f>
      </c>
      <c r="Q84" s="6">
        <f>QBs!C20</f>
      </c>
      <c r="R84" s="10">
        <f>QBs!D20</f>
      </c>
      <c r="S84" s="4">
        <f>CONCATENATE(QBs!#REF!," ",QBs!#REF!)</f>
      </c>
      <c r="T84" s="6">
        <f>QBs!#REF!</f>
      </c>
      <c r="U84" s="6">
        <f>QBs!#REF!</f>
      </c>
      <c r="V84" s="6">
        <f>QBs!#REF!</f>
      </c>
      <c r="W84" s="11">
        <f>QBs!F20</f>
      </c>
      <c r="X84" s="11">
        <f>QBs!H20</f>
      </c>
      <c r="Y84" s="11">
        <f>QBs!J20</f>
      </c>
      <c r="Z84" s="11">
        <f>QBs!L20</f>
      </c>
      <c r="AA84" s="10">
        <f>QBs!O20</f>
      </c>
      <c r="AB84" s="4">
        <f>CONCATENATE(QBs!B20," ",QBs!A20)</f>
      </c>
      <c r="AC84" s="12">
        <f>QBs!E20</f>
      </c>
      <c r="AD84" s="6">
        <f>QBs!C20</f>
      </c>
      <c r="AE84" s="11">
        <f>QBs!D20</f>
      </c>
      <c r="AF84" s="11">
        <f>QBs!P20</f>
      </c>
      <c r="AG84" s="11">
        <f>QBs!R20</f>
      </c>
      <c r="AH84" s="11">
        <f>QBs!T20</f>
      </c>
      <c r="AI84" s="11">
        <f>QBs!V20</f>
      </c>
      <c r="AJ84" s="10">
        <f>QBs!X20</f>
      </c>
      <c r="AK84" s="6">
        <f>showf(AB84)</f>
      </c>
      <c r="AL84" s="6">
        <f>IF(RIGHT(AK84,1)=")",LEFT(RIGHT(AK84,2)),RIGHT(AK84,1))</f>
      </c>
      <c r="AM84" s="6">
        <f>showf(AF84)</f>
      </c>
      <c r="AN84" s="6">
        <f>showf(AG84)</f>
      </c>
      <c r="AO84" s="6">
        <f>showf(AH84)</f>
      </c>
      <c r="AP84" s="6">
        <f>showf(AI84)</f>
      </c>
      <c r="AQ84" s="6">
        <f>showf(AJ84)</f>
      </c>
      <c r="AR84" s="6">
        <f>IF($AL84=RIGHT(AM84,1),"","!!!")</f>
      </c>
      <c r="AS84" s="6">
        <f>IF($AL84=RIGHT(AN84,1),"","!!!")</f>
      </c>
      <c r="AT84" s="6">
        <f>IF($AL84=RIGHT(AO84,1),"","!!!")</f>
      </c>
      <c r="AU84" s="6">
        <f>IF($AL84=RIGHT(AP84,1),"","!!!")</f>
      </c>
      <c r="AV84" s="6">
        <f>IF($AL84=RIGHT(AQ84,1),"","!!!")</f>
      </c>
    </row>
    <row x14ac:dyDescent="0.25" r="85" customHeight="1" ht="17.25">
      <c r="A85" s="4">
        <f>CONCATENATE(QBs!#REF!," ",QBs!#REF!)</f>
      </c>
      <c r="B85" s="6">
        <f>QBs!#REF!</f>
      </c>
      <c r="C85" s="6">
        <f>QBs!#REF!</f>
      </c>
      <c r="D85" s="6">
        <f>QBs!#REF!</f>
      </c>
      <c r="E85" s="6">
        <f>QBs!#REF!</f>
      </c>
      <c r="F85" s="6">
        <f>QBs!#REF!</f>
      </c>
      <c r="G85" s="6">
        <f>QBs!#REF!</f>
      </c>
      <c r="H85" s="6">
        <f>QBs!#REF!</f>
      </c>
      <c r="I85" s="7">
        <f>QBs!#REF!</f>
      </c>
      <c r="J85" s="4">
        <f>CONCATENATE(QBs!#REF!," ",QBs!#REF!)</f>
      </c>
      <c r="K85" s="6">
        <f>QBs!#REF!</f>
      </c>
      <c r="L85" s="6">
        <f>QBs!#REF!</f>
      </c>
      <c r="M85" s="6">
        <f>QBs!#REF!</f>
      </c>
      <c r="N85" s="6">
        <f>QBs!#REF!</f>
      </c>
      <c r="O85" s="6">
        <f>QBs!#REF!</f>
      </c>
      <c r="P85" s="6">
        <f>QBs!A21</f>
      </c>
      <c r="Q85" s="6">
        <f>QBs!C21</f>
      </c>
      <c r="R85" s="10">
        <f>QBs!D21</f>
      </c>
      <c r="S85" s="4">
        <f>CONCATENATE(QBs!#REF!," ",QBs!#REF!)</f>
      </c>
      <c r="T85" s="6">
        <f>QBs!#REF!</f>
      </c>
      <c r="U85" s="6">
        <f>QBs!#REF!</f>
      </c>
      <c r="V85" s="6">
        <f>QBs!#REF!</f>
      </c>
      <c r="W85" s="11">
        <f>QBs!F21</f>
      </c>
      <c r="X85" s="11">
        <f>QBs!H21</f>
      </c>
      <c r="Y85" s="11">
        <f>QBs!J21</f>
      </c>
      <c r="Z85" s="11">
        <f>QBs!L21</f>
      </c>
      <c r="AA85" s="10">
        <f>QBs!O21</f>
      </c>
      <c r="AB85" s="4">
        <f>CONCATENATE(QBs!B21," ",QBs!A21)</f>
      </c>
      <c r="AC85" s="12">
        <f>QBs!E21</f>
      </c>
      <c r="AD85" s="6">
        <f>QBs!C21</f>
      </c>
      <c r="AE85" s="11">
        <f>QBs!D21</f>
      </c>
      <c r="AF85" s="11">
        <f>QBs!P21</f>
      </c>
      <c r="AG85" s="11">
        <f>QBs!R21</f>
      </c>
      <c r="AH85" s="11">
        <f>QBs!T21</f>
      </c>
      <c r="AI85" s="11">
        <f>QBs!V21</f>
      </c>
      <c r="AJ85" s="10">
        <f>QBs!X21</f>
      </c>
      <c r="AK85" s="6">
        <f>showf(AB85)</f>
      </c>
      <c r="AL85" s="6">
        <f>IF(RIGHT(AK85,1)=")",LEFT(RIGHT(AK85,2)),RIGHT(AK85,1))</f>
      </c>
      <c r="AM85" s="6">
        <f>showf(AF85)</f>
      </c>
      <c r="AN85" s="6">
        <f>showf(AG85)</f>
      </c>
      <c r="AO85" s="6">
        <f>showf(AH85)</f>
      </c>
      <c r="AP85" s="6">
        <f>showf(AI85)</f>
      </c>
      <c r="AQ85" s="6">
        <f>showf(AJ85)</f>
      </c>
      <c r="AR85" s="6">
        <f>IF($AL85=RIGHT(AM85,1),"","!!!")</f>
      </c>
      <c r="AS85" s="6">
        <f>IF($AL85=RIGHT(AN85,1),"","!!!")</f>
      </c>
      <c r="AT85" s="6">
        <f>IF($AL85=RIGHT(AO85,1),"","!!!")</f>
      </c>
      <c r="AU85" s="6">
        <f>IF($AL85=RIGHT(AP85,1),"","!!!")</f>
      </c>
      <c r="AV85" s="6">
        <f>IF($AL85=RIGHT(AQ85,1),"","!!!")</f>
      </c>
    </row>
    <row x14ac:dyDescent="0.25" r="86" customHeight="1" ht="17.25">
      <c r="A86" s="4">
        <f>CONCATENATE(QBs!#REF!," ",QBs!#REF!)</f>
      </c>
      <c r="B86" s="6">
        <f>QBs!#REF!</f>
      </c>
      <c r="C86" s="6">
        <f>QBs!#REF!</f>
      </c>
      <c r="D86" s="6">
        <f>QBs!#REF!</f>
      </c>
      <c r="E86" s="6">
        <f>QBs!#REF!</f>
      </c>
      <c r="F86" s="6">
        <f>QBs!#REF!</f>
      </c>
      <c r="G86" s="6">
        <f>QBs!#REF!</f>
      </c>
      <c r="H86" s="6">
        <f>QBs!#REF!</f>
      </c>
      <c r="I86" s="7">
        <f>QBs!#REF!</f>
      </c>
      <c r="J86" s="4">
        <f>CONCATENATE(QBs!#REF!," ",QBs!#REF!)</f>
      </c>
      <c r="K86" s="6">
        <f>QBs!#REF!</f>
      </c>
      <c r="L86" s="6">
        <f>QBs!#REF!</f>
      </c>
      <c r="M86" s="6">
        <f>QBs!#REF!</f>
      </c>
      <c r="N86" s="6">
        <f>QBs!#REF!</f>
      </c>
      <c r="O86" s="6">
        <f>QBs!#REF!</f>
      </c>
      <c r="P86" s="6">
        <f>QBs!A22</f>
      </c>
      <c r="Q86" s="6">
        <f>QBs!C22</f>
      </c>
      <c r="R86" s="10">
        <f>QBs!D22</f>
      </c>
      <c r="S86" s="4">
        <f>CONCATENATE(QBs!#REF!," ",QBs!#REF!)</f>
      </c>
      <c r="T86" s="6">
        <f>QBs!#REF!</f>
      </c>
      <c r="U86" s="6">
        <f>QBs!#REF!</f>
      </c>
      <c r="V86" s="6">
        <f>QBs!#REF!</f>
      </c>
      <c r="W86" s="11">
        <f>QBs!F22</f>
      </c>
      <c r="X86" s="11">
        <f>QBs!H22</f>
      </c>
      <c r="Y86" s="11">
        <f>QBs!J22</f>
      </c>
      <c r="Z86" s="11">
        <f>QBs!L22</f>
      </c>
      <c r="AA86" s="10">
        <f>QBs!O22</f>
      </c>
      <c r="AB86" s="4">
        <f>CONCATENATE(QBs!B22," ",QBs!A22)</f>
      </c>
      <c r="AC86" s="12">
        <f>QBs!E22</f>
      </c>
      <c r="AD86" s="6">
        <f>QBs!C22</f>
      </c>
      <c r="AE86" s="11">
        <f>QBs!D22</f>
      </c>
      <c r="AF86" s="11">
        <f>QBs!P22</f>
      </c>
      <c r="AG86" s="11">
        <f>QBs!R22</f>
      </c>
      <c r="AH86" s="11">
        <f>QBs!T22</f>
      </c>
      <c r="AI86" s="11">
        <f>QBs!V22</f>
      </c>
      <c r="AJ86" s="10">
        <f>QBs!X22</f>
      </c>
      <c r="AK86" s="6">
        <f>showf(AB86)</f>
      </c>
      <c r="AL86" s="6">
        <f>IF(RIGHT(AK86,1)=")",LEFT(RIGHT(AK86,2)),RIGHT(AK86,1))</f>
      </c>
      <c r="AM86" s="6">
        <f>showf(AF86)</f>
      </c>
      <c r="AN86" s="6">
        <f>showf(AG86)</f>
      </c>
      <c r="AO86" s="6">
        <f>showf(AH86)</f>
      </c>
      <c r="AP86" s="6">
        <f>showf(AI86)</f>
      </c>
      <c r="AQ86" s="6">
        <f>showf(AJ86)</f>
      </c>
      <c r="AR86" s="6">
        <f>IF($AL86=RIGHT(AM86,1),"","!!!")</f>
      </c>
      <c r="AS86" s="6">
        <f>IF($AL86=RIGHT(AN86,1),"","!!!")</f>
      </c>
      <c r="AT86" s="6">
        <f>IF($AL86=RIGHT(AO86,1),"","!!!")</f>
      </c>
      <c r="AU86" s="6">
        <f>IF($AL86=RIGHT(AP86,1),"","!!!")</f>
      </c>
      <c r="AV86" s="6">
        <f>IF($AL86=RIGHT(AQ86,1),"","!!!")</f>
      </c>
    </row>
    <row x14ac:dyDescent="0.25" r="87" customHeight="1" ht="17.25">
      <c r="A87" s="4">
        <f>CONCATENATE(QBs!#REF!," ",QBs!#REF!)</f>
      </c>
      <c r="B87" s="6">
        <f>QBs!#REF!</f>
      </c>
      <c r="C87" s="6">
        <f>QBs!#REF!</f>
      </c>
      <c r="D87" s="6">
        <f>QBs!#REF!</f>
      </c>
      <c r="E87" s="6">
        <f>QBs!#REF!</f>
      </c>
      <c r="F87" s="6">
        <f>QBs!#REF!</f>
      </c>
      <c r="G87" s="6">
        <f>QBs!#REF!</f>
      </c>
      <c r="H87" s="6">
        <f>QBs!#REF!</f>
      </c>
      <c r="I87" s="7">
        <f>QBs!#REF!</f>
      </c>
      <c r="J87" s="4">
        <f>CONCATENATE(QBs!#REF!," ",QBs!#REF!)</f>
      </c>
      <c r="K87" s="6">
        <f>QBs!#REF!</f>
      </c>
      <c r="L87" s="6">
        <f>QBs!#REF!</f>
      </c>
      <c r="M87" s="6">
        <f>QBs!#REF!</f>
      </c>
      <c r="N87" s="6">
        <f>QBs!#REF!</f>
      </c>
      <c r="O87" s="6">
        <f>QBs!#REF!</f>
      </c>
      <c r="P87" s="6">
        <f>QBs!A23</f>
      </c>
      <c r="Q87" s="6">
        <f>QBs!C23</f>
      </c>
      <c r="R87" s="10">
        <f>QBs!D23</f>
      </c>
      <c r="S87" s="4">
        <f>CONCATENATE(QBs!#REF!," ",QBs!#REF!)</f>
      </c>
      <c r="T87" s="6">
        <f>QBs!#REF!</f>
      </c>
      <c r="U87" s="6">
        <f>QBs!#REF!</f>
      </c>
      <c r="V87" s="6">
        <f>QBs!#REF!</f>
      </c>
      <c r="W87" s="11">
        <f>QBs!F23</f>
      </c>
      <c r="X87" s="11">
        <f>QBs!H23</f>
      </c>
      <c r="Y87" s="11">
        <f>QBs!J23</f>
      </c>
      <c r="Z87" s="11">
        <f>QBs!L23</f>
      </c>
      <c r="AA87" s="10">
        <f>QBs!O23</f>
      </c>
      <c r="AB87" s="4">
        <f>CONCATENATE(QBs!B23," ",QBs!A23)</f>
      </c>
      <c r="AC87" s="12">
        <f>QBs!E23</f>
      </c>
      <c r="AD87" s="6">
        <f>QBs!C23</f>
      </c>
      <c r="AE87" s="11">
        <f>QBs!D23</f>
      </c>
      <c r="AF87" s="11">
        <f>QBs!P23</f>
      </c>
      <c r="AG87" s="11">
        <f>QBs!R23</f>
      </c>
      <c r="AH87" s="11">
        <f>QBs!T23</f>
      </c>
      <c r="AI87" s="11">
        <f>QBs!V23</f>
      </c>
      <c r="AJ87" s="10">
        <f>QBs!X23</f>
      </c>
      <c r="AK87" s="6">
        <f>showf(AB87)</f>
      </c>
      <c r="AL87" s="6">
        <f>IF(RIGHT(AK87,1)=")",LEFT(RIGHT(AK87,2)),RIGHT(AK87,1))</f>
      </c>
      <c r="AM87" s="6">
        <f>showf(AF87)</f>
      </c>
      <c r="AN87" s="6">
        <f>showf(AG87)</f>
      </c>
      <c r="AO87" s="6">
        <f>showf(AH87)</f>
      </c>
      <c r="AP87" s="6">
        <f>showf(AI87)</f>
      </c>
      <c r="AQ87" s="6">
        <f>showf(AJ87)</f>
      </c>
      <c r="AR87" s="6">
        <f>IF($AL87=RIGHT(AM87,1),"","!!!")</f>
      </c>
      <c r="AS87" s="6">
        <f>IF($AL87=RIGHT(AN87,1),"","!!!")</f>
      </c>
      <c r="AT87" s="6">
        <f>IF($AL87=RIGHT(AO87,1),"","!!!")</f>
      </c>
      <c r="AU87" s="6">
        <f>IF($AL87=RIGHT(AP87,1),"","!!!")</f>
      </c>
      <c r="AV87" s="6">
        <f>IF($AL87=RIGHT(AQ87,1),"","!!!")</f>
      </c>
    </row>
    <row x14ac:dyDescent="0.25" r="88" customHeight="1" ht="17.25">
      <c r="A88" s="4">
        <f>CONCATENATE(QBs!#REF!," ",QBs!#REF!)</f>
      </c>
      <c r="B88" s="6">
        <f>QBs!#REF!</f>
      </c>
      <c r="C88" s="6">
        <f>QBs!#REF!</f>
      </c>
      <c r="D88" s="6">
        <f>QBs!#REF!</f>
      </c>
      <c r="E88" s="6">
        <f>QBs!#REF!</f>
      </c>
      <c r="F88" s="6">
        <f>QBs!#REF!</f>
      </c>
      <c r="G88" s="6">
        <f>QBs!#REF!</f>
      </c>
      <c r="H88" s="6">
        <f>QBs!#REF!</f>
      </c>
      <c r="I88" s="7">
        <f>QBs!#REF!</f>
      </c>
      <c r="J88" s="4">
        <f>CONCATENATE(QBs!#REF!," ",QBs!#REF!)</f>
      </c>
      <c r="K88" s="6">
        <f>QBs!#REF!</f>
      </c>
      <c r="L88" s="6">
        <f>QBs!#REF!</f>
      </c>
      <c r="M88" s="6">
        <f>QBs!#REF!</f>
      </c>
      <c r="N88" s="6">
        <f>QBs!#REF!</f>
      </c>
      <c r="O88" s="6">
        <f>QBs!#REF!</f>
      </c>
      <c r="P88" s="6">
        <f>QBs!A24</f>
      </c>
      <c r="Q88" s="6">
        <f>QBs!C24</f>
      </c>
      <c r="R88" s="10">
        <f>QBs!D24</f>
      </c>
      <c r="S88" s="4">
        <f>CONCATENATE(QBs!#REF!," ",QBs!#REF!)</f>
      </c>
      <c r="T88" s="6">
        <f>QBs!#REF!</f>
      </c>
      <c r="U88" s="6">
        <f>QBs!#REF!</f>
      </c>
      <c r="V88" s="6">
        <f>QBs!#REF!</f>
      </c>
      <c r="W88" s="11">
        <f>QBs!F24</f>
      </c>
      <c r="X88" s="11">
        <f>QBs!H24</f>
      </c>
      <c r="Y88" s="11">
        <f>QBs!J24</f>
      </c>
      <c r="Z88" s="11">
        <f>QBs!L24</f>
      </c>
      <c r="AA88" s="10">
        <f>QBs!O24</f>
      </c>
      <c r="AB88" s="4">
        <f>CONCATENATE(QBs!B24," ",QBs!A24)</f>
      </c>
      <c r="AC88" s="12">
        <f>QBs!E24</f>
      </c>
      <c r="AD88" s="6">
        <f>QBs!C24</f>
      </c>
      <c r="AE88" s="11">
        <f>QBs!D24</f>
      </c>
      <c r="AF88" s="11">
        <f>QBs!P24</f>
      </c>
      <c r="AG88" s="11">
        <f>QBs!R24</f>
      </c>
      <c r="AH88" s="11">
        <f>QBs!T24</f>
      </c>
      <c r="AI88" s="11">
        <f>QBs!V24</f>
      </c>
      <c r="AJ88" s="10">
        <f>QBs!X24</f>
      </c>
      <c r="AK88" s="6">
        <f>showf(AB88)</f>
      </c>
      <c r="AL88" s="6">
        <f>IF(RIGHT(AK88,1)=")",LEFT(RIGHT(AK88,2)),RIGHT(AK88,1))</f>
      </c>
      <c r="AM88" s="6">
        <f>showf(AF88)</f>
      </c>
      <c r="AN88" s="6">
        <f>showf(AG88)</f>
      </c>
      <c r="AO88" s="6">
        <f>showf(AH88)</f>
      </c>
      <c r="AP88" s="6">
        <f>showf(AI88)</f>
      </c>
      <c r="AQ88" s="6">
        <f>showf(AJ88)</f>
      </c>
      <c r="AR88" s="6">
        <f>IF($AL88=RIGHT(AM88,1),"","!!!")</f>
      </c>
      <c r="AS88" s="6">
        <f>IF($AL88=RIGHT(AN88,1),"","!!!")</f>
      </c>
      <c r="AT88" s="6">
        <f>IF($AL88=RIGHT(AO88,1),"","!!!")</f>
      </c>
      <c r="AU88" s="6">
        <f>IF($AL88=RIGHT(AP88,1),"","!!!")</f>
      </c>
      <c r="AV88" s="6">
        <f>IF($AL88=RIGHT(AQ88,1),"","!!!")</f>
      </c>
    </row>
    <row x14ac:dyDescent="0.25" r="89" customHeight="1" ht="17.25">
      <c r="A89" s="4">
        <f>CONCATENATE(QBs!#REF!," ",QBs!#REF!)</f>
      </c>
      <c r="B89" s="6">
        <f>QBs!#REF!</f>
      </c>
      <c r="C89" s="6">
        <f>QBs!#REF!</f>
      </c>
      <c r="D89" s="6">
        <f>QBs!#REF!</f>
      </c>
      <c r="E89" s="6">
        <f>QBs!#REF!</f>
      </c>
      <c r="F89" s="6">
        <f>QBs!#REF!</f>
      </c>
      <c r="G89" s="6">
        <f>QBs!#REF!</f>
      </c>
      <c r="H89" s="6">
        <f>QBs!#REF!</f>
      </c>
      <c r="I89" s="7">
        <f>QBs!#REF!</f>
      </c>
      <c r="J89" s="4">
        <f>CONCATENATE(QBs!#REF!," ",QBs!#REF!)</f>
      </c>
      <c r="K89" s="6">
        <f>QBs!#REF!</f>
      </c>
      <c r="L89" s="6">
        <f>QBs!#REF!</f>
      </c>
      <c r="M89" s="6">
        <f>QBs!#REF!</f>
      </c>
      <c r="N89" s="6">
        <f>QBs!#REF!</f>
      </c>
      <c r="O89" s="6">
        <f>QBs!#REF!</f>
      </c>
      <c r="P89" s="6">
        <f>QBs!A25</f>
      </c>
      <c r="Q89" s="6">
        <f>QBs!C25</f>
      </c>
      <c r="R89" s="10">
        <f>QBs!D25</f>
      </c>
      <c r="S89" s="4">
        <f>CONCATENATE(QBs!#REF!," ",QBs!#REF!)</f>
      </c>
      <c r="T89" s="6">
        <f>QBs!#REF!</f>
      </c>
      <c r="U89" s="6">
        <f>QBs!#REF!</f>
      </c>
      <c r="V89" s="6">
        <f>QBs!#REF!</f>
      </c>
      <c r="W89" s="11">
        <f>QBs!F25</f>
      </c>
      <c r="X89" s="11">
        <f>QBs!H25</f>
      </c>
      <c r="Y89" s="11">
        <f>QBs!J25</f>
      </c>
      <c r="Z89" s="11">
        <f>QBs!L25</f>
      </c>
      <c r="AA89" s="10">
        <f>QBs!O25</f>
      </c>
      <c r="AB89" s="4">
        <f>CONCATENATE(QBs!B25," ",QBs!A25)</f>
      </c>
      <c r="AC89" s="12">
        <f>QBs!E25</f>
      </c>
      <c r="AD89" s="6">
        <f>QBs!C25</f>
      </c>
      <c r="AE89" s="11">
        <f>QBs!D25</f>
      </c>
      <c r="AF89" s="11">
        <f>QBs!P25</f>
      </c>
      <c r="AG89" s="11">
        <f>QBs!R25</f>
      </c>
      <c r="AH89" s="11">
        <f>QBs!T25</f>
      </c>
      <c r="AI89" s="11">
        <f>QBs!V25</f>
      </c>
      <c r="AJ89" s="10">
        <f>QBs!X25</f>
      </c>
      <c r="AK89" s="6">
        <f>showf(AB89)</f>
      </c>
      <c r="AL89" s="6">
        <f>IF(RIGHT(AK89,1)=")",LEFT(RIGHT(AK89,2)),RIGHT(AK89,1))</f>
      </c>
      <c r="AM89" s="6">
        <f>showf(AF89)</f>
      </c>
      <c r="AN89" s="6">
        <f>showf(AG89)</f>
      </c>
      <c r="AO89" s="6">
        <f>showf(AH89)</f>
      </c>
      <c r="AP89" s="6">
        <f>showf(AI89)</f>
      </c>
      <c r="AQ89" s="6">
        <f>showf(AJ89)</f>
      </c>
      <c r="AR89" s="6">
        <f>IF($AL89=RIGHT(AM89,1),"","!!!")</f>
      </c>
      <c r="AS89" s="6">
        <f>IF($AL89=RIGHT(AN89,1),"","!!!")</f>
      </c>
      <c r="AT89" s="6">
        <f>IF($AL89=RIGHT(AO89,1),"","!!!")</f>
      </c>
      <c r="AU89" s="6">
        <f>IF($AL89=RIGHT(AP89,1),"","!!!")</f>
      </c>
      <c r="AV89" s="6">
        <f>IF($AL89=RIGHT(AQ89,1),"","!!!")</f>
      </c>
    </row>
    <row x14ac:dyDescent="0.25" r="90" customHeight="1" ht="17.25">
      <c r="A90" s="4">
        <f>CONCATENATE(QBs!#REF!," ",QBs!#REF!)</f>
      </c>
      <c r="B90" s="6">
        <f>QBs!#REF!</f>
      </c>
      <c r="C90" s="6">
        <f>QBs!#REF!</f>
      </c>
      <c r="D90" s="6">
        <f>QBs!#REF!</f>
      </c>
      <c r="E90" s="6">
        <f>QBs!#REF!</f>
      </c>
      <c r="F90" s="6">
        <f>QBs!#REF!</f>
      </c>
      <c r="G90" s="6">
        <f>QBs!#REF!</f>
      </c>
      <c r="H90" s="6">
        <f>QBs!#REF!</f>
      </c>
      <c r="I90" s="7">
        <f>QBs!#REF!</f>
      </c>
      <c r="J90" s="4">
        <f>CONCATENATE(QBs!#REF!," ",QBs!#REF!)</f>
      </c>
      <c r="K90" s="6">
        <f>QBs!#REF!</f>
      </c>
      <c r="L90" s="6">
        <f>QBs!#REF!</f>
      </c>
      <c r="M90" s="6">
        <f>QBs!#REF!</f>
      </c>
      <c r="N90" s="6">
        <f>QBs!#REF!</f>
      </c>
      <c r="O90" s="6">
        <f>QBs!#REF!</f>
      </c>
      <c r="P90" s="6">
        <f>QBs!A26</f>
      </c>
      <c r="Q90" s="6">
        <f>QBs!C26</f>
      </c>
      <c r="R90" s="10">
        <f>QBs!D26</f>
      </c>
      <c r="S90" s="4">
        <f>CONCATENATE(QBs!#REF!," ",QBs!#REF!)</f>
      </c>
      <c r="T90" s="6">
        <f>QBs!#REF!</f>
      </c>
      <c r="U90" s="6">
        <f>QBs!#REF!</f>
      </c>
      <c r="V90" s="6">
        <f>QBs!#REF!</f>
      </c>
      <c r="W90" s="11">
        <f>QBs!F26</f>
      </c>
      <c r="X90" s="11">
        <f>QBs!H26</f>
      </c>
      <c r="Y90" s="11">
        <f>QBs!J26</f>
      </c>
      <c r="Z90" s="11">
        <f>QBs!L26</f>
      </c>
      <c r="AA90" s="10">
        <f>QBs!O26</f>
      </c>
      <c r="AB90" s="4">
        <f>CONCATENATE(QBs!B26," ",QBs!A26)</f>
      </c>
      <c r="AC90" s="12">
        <f>QBs!E26</f>
      </c>
      <c r="AD90" s="6">
        <f>QBs!C26</f>
      </c>
      <c r="AE90" s="11">
        <f>QBs!D26</f>
      </c>
      <c r="AF90" s="11">
        <f>QBs!P26</f>
      </c>
      <c r="AG90" s="11">
        <f>QBs!R26</f>
      </c>
      <c r="AH90" s="11">
        <f>QBs!T26</f>
      </c>
      <c r="AI90" s="11">
        <f>QBs!V26</f>
      </c>
      <c r="AJ90" s="10">
        <f>QBs!X26</f>
      </c>
      <c r="AK90" s="6">
        <f>showf(AB90)</f>
      </c>
      <c r="AL90" s="6">
        <f>IF(RIGHT(AK90,1)=")",LEFT(RIGHT(AK90,2)),RIGHT(AK90,1))</f>
      </c>
      <c r="AM90" s="6">
        <f>showf(AF90)</f>
      </c>
      <c r="AN90" s="6">
        <f>showf(AG90)</f>
      </c>
      <c r="AO90" s="6">
        <f>showf(AH90)</f>
      </c>
      <c r="AP90" s="6">
        <f>showf(AI90)</f>
      </c>
      <c r="AQ90" s="6">
        <f>showf(AJ90)</f>
      </c>
      <c r="AR90" s="6">
        <f>IF($AL90=RIGHT(AM90,1),"","!!!")</f>
      </c>
      <c r="AS90" s="6">
        <f>IF($AL90=RIGHT(AN90,1),"","!!!")</f>
      </c>
      <c r="AT90" s="6">
        <f>IF($AL90=RIGHT(AO90,1),"","!!!")</f>
      </c>
      <c r="AU90" s="6">
        <f>IF($AL90=RIGHT(AP90,1),"","!!!")</f>
      </c>
      <c r="AV90" s="6">
        <f>IF($AL90=RIGHT(AQ90,1),"","!!!")</f>
      </c>
    </row>
    <row x14ac:dyDescent="0.25" r="91" customHeight="1" ht="17.25">
      <c r="A91" s="4">
        <f>CONCATENATE(QBs!#REF!," ",QBs!#REF!)</f>
      </c>
      <c r="B91" s="6">
        <f>QBs!#REF!</f>
      </c>
      <c r="C91" s="6">
        <f>QBs!#REF!</f>
      </c>
      <c r="D91" s="6">
        <f>QBs!#REF!</f>
      </c>
      <c r="E91" s="6">
        <f>QBs!#REF!</f>
      </c>
      <c r="F91" s="6">
        <f>QBs!#REF!</f>
      </c>
      <c r="G91" s="6">
        <f>QBs!#REF!</f>
      </c>
      <c r="H91" s="6">
        <f>QBs!#REF!</f>
      </c>
      <c r="I91" s="7">
        <f>QBs!#REF!</f>
      </c>
      <c r="J91" s="4">
        <f>CONCATENATE(QBs!#REF!," ",QBs!#REF!)</f>
      </c>
      <c r="K91" s="6">
        <f>QBs!#REF!</f>
      </c>
      <c r="L91" s="6">
        <f>QBs!#REF!</f>
      </c>
      <c r="M91" s="6">
        <f>QBs!#REF!</f>
      </c>
      <c r="N91" s="6">
        <f>QBs!#REF!</f>
      </c>
      <c r="O91" s="6">
        <f>QBs!#REF!</f>
      </c>
      <c r="P91" s="6">
        <f>QBs!A27</f>
      </c>
      <c r="Q91" s="6">
        <f>QBs!C27</f>
      </c>
      <c r="R91" s="10">
        <f>QBs!D27</f>
      </c>
      <c r="S91" s="4">
        <f>CONCATENATE(QBs!#REF!," ",QBs!#REF!)</f>
      </c>
      <c r="T91" s="6">
        <f>QBs!#REF!</f>
      </c>
      <c r="U91" s="6">
        <f>QBs!#REF!</f>
      </c>
      <c r="V91" s="6">
        <f>QBs!#REF!</f>
      </c>
      <c r="W91" s="11">
        <f>QBs!F27</f>
      </c>
      <c r="X91" s="11">
        <f>QBs!H27</f>
      </c>
      <c r="Y91" s="11">
        <f>QBs!J27</f>
      </c>
      <c r="Z91" s="11">
        <f>QBs!L27</f>
      </c>
      <c r="AA91" s="10">
        <f>QBs!O27</f>
      </c>
      <c r="AB91" s="4">
        <f>CONCATENATE(QBs!B27," ",QBs!A27)</f>
      </c>
      <c r="AC91" s="12">
        <f>QBs!E27</f>
      </c>
      <c r="AD91" s="6">
        <f>QBs!C27</f>
      </c>
      <c r="AE91" s="11">
        <f>QBs!D27</f>
      </c>
      <c r="AF91" s="11">
        <f>QBs!P27</f>
      </c>
      <c r="AG91" s="11">
        <f>QBs!R27</f>
      </c>
      <c r="AH91" s="11">
        <f>QBs!T27</f>
      </c>
      <c r="AI91" s="11">
        <f>QBs!V27</f>
      </c>
      <c r="AJ91" s="10">
        <f>QBs!X27</f>
      </c>
      <c r="AK91" s="6">
        <f>showf(AB91)</f>
      </c>
      <c r="AL91" s="6">
        <f>IF(RIGHT(AK91,1)=")",LEFT(RIGHT(AK91,2)),RIGHT(AK91,1))</f>
      </c>
      <c r="AM91" s="6">
        <f>showf(AF91)</f>
      </c>
      <c r="AN91" s="6">
        <f>showf(AG91)</f>
      </c>
      <c r="AO91" s="6">
        <f>showf(AH91)</f>
      </c>
      <c r="AP91" s="6">
        <f>showf(AI91)</f>
      </c>
      <c r="AQ91" s="6">
        <f>showf(AJ91)</f>
      </c>
      <c r="AR91" s="6">
        <f>IF($AL91=RIGHT(AM91,1),"","!!!")</f>
      </c>
      <c r="AS91" s="6">
        <f>IF($AL91=RIGHT(AN91,1),"","!!!")</f>
      </c>
      <c r="AT91" s="6">
        <f>IF($AL91=RIGHT(AO91,1),"","!!!")</f>
      </c>
      <c r="AU91" s="6">
        <f>IF($AL91=RIGHT(AP91,1),"","!!!")</f>
      </c>
      <c r="AV91" s="6">
        <f>IF($AL91=RIGHT(AQ91,1),"","!!!")</f>
      </c>
    </row>
    <row x14ac:dyDescent="0.25" r="92" customHeight="1" ht="17.25">
      <c r="A92" s="4">
        <f>CONCATENATE(QBs!#REF!," ",QBs!#REF!)</f>
      </c>
      <c r="B92" s="6">
        <f>QBs!#REF!</f>
      </c>
      <c r="C92" s="6">
        <f>QBs!#REF!</f>
      </c>
      <c r="D92" s="6">
        <f>QBs!#REF!</f>
      </c>
      <c r="E92" s="6">
        <f>QBs!#REF!</f>
      </c>
      <c r="F92" s="6">
        <f>QBs!#REF!</f>
      </c>
      <c r="G92" s="6">
        <f>QBs!#REF!</f>
      </c>
      <c r="H92" s="6">
        <f>QBs!#REF!</f>
      </c>
      <c r="I92" s="7">
        <f>QBs!#REF!</f>
      </c>
      <c r="J92" s="4">
        <f>CONCATENATE(QBs!#REF!," ",QBs!#REF!)</f>
      </c>
      <c r="K92" s="6">
        <f>QBs!#REF!</f>
      </c>
      <c r="L92" s="6">
        <f>QBs!#REF!</f>
      </c>
      <c r="M92" s="6">
        <f>QBs!#REF!</f>
      </c>
      <c r="N92" s="6">
        <f>QBs!#REF!</f>
      </c>
      <c r="O92" s="6">
        <f>QBs!#REF!</f>
      </c>
      <c r="P92" s="6">
        <f>QBs!A28</f>
      </c>
      <c r="Q92" s="6">
        <f>QBs!C28</f>
      </c>
      <c r="R92" s="10">
        <f>QBs!D28</f>
      </c>
      <c r="S92" s="4">
        <f>CONCATENATE(QBs!#REF!," ",QBs!#REF!)</f>
      </c>
      <c r="T92" s="6">
        <f>QBs!#REF!</f>
      </c>
      <c r="U92" s="6">
        <f>QBs!#REF!</f>
      </c>
      <c r="V92" s="6">
        <f>QBs!#REF!</f>
      </c>
      <c r="W92" s="11">
        <f>QBs!F28</f>
      </c>
      <c r="X92" s="11">
        <f>QBs!H28</f>
      </c>
      <c r="Y92" s="11">
        <f>QBs!J28</f>
      </c>
      <c r="Z92" s="11">
        <f>QBs!L28</f>
      </c>
      <c r="AA92" s="10">
        <f>QBs!O28</f>
      </c>
      <c r="AB92" s="4">
        <f>CONCATENATE(QBs!B28," ",QBs!A28)</f>
      </c>
      <c r="AC92" s="12">
        <f>QBs!E28</f>
      </c>
      <c r="AD92" s="6">
        <f>QBs!C28</f>
      </c>
      <c r="AE92" s="11">
        <f>QBs!D28</f>
      </c>
      <c r="AF92" s="11">
        <f>QBs!P28</f>
      </c>
      <c r="AG92" s="11">
        <f>QBs!R28</f>
      </c>
      <c r="AH92" s="11">
        <f>QBs!T28</f>
      </c>
      <c r="AI92" s="11">
        <f>QBs!V28</f>
      </c>
      <c r="AJ92" s="10">
        <f>QBs!X28</f>
      </c>
      <c r="AK92" s="6">
        <f>showf(AB92)</f>
      </c>
      <c r="AL92" s="6">
        <f>IF(RIGHT(AK92,1)=")",LEFT(RIGHT(AK92,2)),RIGHT(AK92,1))</f>
      </c>
      <c r="AM92" s="6">
        <f>showf(AF92)</f>
      </c>
      <c r="AN92" s="6">
        <f>showf(AG92)</f>
      </c>
      <c r="AO92" s="6">
        <f>showf(AH92)</f>
      </c>
      <c r="AP92" s="6">
        <f>showf(AI92)</f>
      </c>
      <c r="AQ92" s="6">
        <f>showf(AJ92)</f>
      </c>
      <c r="AR92" s="6">
        <f>IF($AL92=RIGHT(AM92,1),"","!!!")</f>
      </c>
      <c r="AS92" s="6">
        <f>IF($AL92=RIGHT(AN92,1),"","!!!")</f>
      </c>
      <c r="AT92" s="6">
        <f>IF($AL92=RIGHT(AO92,1),"","!!!")</f>
      </c>
      <c r="AU92" s="6">
        <f>IF($AL92=RIGHT(AP92,1),"","!!!")</f>
      </c>
      <c r="AV92" s="6">
        <f>IF($AL92=RIGHT(AQ92,1),"","!!!")</f>
      </c>
    </row>
    <row x14ac:dyDescent="0.25" r="93" customHeight="1" ht="17.25">
      <c r="A93" s="4">
        <f>CONCATENATE(QBs!#REF!," ",QBs!#REF!)</f>
      </c>
      <c r="B93" s="6">
        <f>QBs!#REF!</f>
      </c>
      <c r="C93" s="6">
        <f>QBs!#REF!</f>
      </c>
      <c r="D93" s="6">
        <f>QBs!#REF!</f>
      </c>
      <c r="E93" s="6">
        <f>QBs!#REF!</f>
      </c>
      <c r="F93" s="6">
        <f>QBs!#REF!</f>
      </c>
      <c r="G93" s="6">
        <f>QBs!#REF!</f>
      </c>
      <c r="H93" s="6">
        <f>QBs!#REF!</f>
      </c>
      <c r="I93" s="7">
        <f>QBs!#REF!</f>
      </c>
      <c r="J93" s="4">
        <f>CONCATENATE(QBs!#REF!," ",QBs!#REF!)</f>
      </c>
      <c r="K93" s="6">
        <f>QBs!#REF!</f>
      </c>
      <c r="L93" s="6">
        <f>QBs!#REF!</f>
      </c>
      <c r="M93" s="6">
        <f>QBs!#REF!</f>
      </c>
      <c r="N93" s="6">
        <f>QBs!#REF!</f>
      </c>
      <c r="O93" s="6">
        <f>QBs!#REF!</f>
      </c>
      <c r="P93" s="6">
        <f>QBs!A29</f>
      </c>
      <c r="Q93" s="6">
        <f>QBs!C29</f>
      </c>
      <c r="R93" s="10">
        <f>QBs!D29</f>
      </c>
      <c r="S93" s="4">
        <f>CONCATENATE(QBs!#REF!," ",QBs!#REF!)</f>
      </c>
      <c r="T93" s="6">
        <f>QBs!#REF!</f>
      </c>
      <c r="U93" s="6">
        <f>QBs!#REF!</f>
      </c>
      <c r="V93" s="6">
        <f>QBs!#REF!</f>
      </c>
      <c r="W93" s="11">
        <f>QBs!F29</f>
      </c>
      <c r="X93" s="11">
        <f>QBs!H29</f>
      </c>
      <c r="Y93" s="11">
        <f>QBs!J29</f>
      </c>
      <c r="Z93" s="11">
        <f>QBs!L29</f>
      </c>
      <c r="AA93" s="10">
        <f>QBs!O29</f>
      </c>
      <c r="AB93" s="4">
        <f>CONCATENATE(QBs!B29," ",QBs!A29)</f>
      </c>
      <c r="AC93" s="12">
        <f>QBs!E29</f>
      </c>
      <c r="AD93" s="6">
        <f>QBs!C29</f>
      </c>
      <c r="AE93" s="11">
        <f>QBs!D29</f>
      </c>
      <c r="AF93" s="11">
        <f>QBs!P29</f>
      </c>
      <c r="AG93" s="11">
        <f>QBs!R29</f>
      </c>
      <c r="AH93" s="11">
        <f>QBs!T29</f>
      </c>
      <c r="AI93" s="11">
        <f>QBs!V29</f>
      </c>
      <c r="AJ93" s="10">
        <f>QBs!X29</f>
      </c>
      <c r="AK93" s="6">
        <f>showf(AB93)</f>
      </c>
      <c r="AL93" s="6">
        <f>IF(RIGHT(AK93,1)=")",LEFT(RIGHT(AK93,2)),RIGHT(AK93,1))</f>
      </c>
      <c r="AM93" s="6">
        <f>showf(AF93)</f>
      </c>
      <c r="AN93" s="6">
        <f>showf(AG93)</f>
      </c>
      <c r="AO93" s="6">
        <f>showf(AH93)</f>
      </c>
      <c r="AP93" s="6">
        <f>showf(AI93)</f>
      </c>
      <c r="AQ93" s="6">
        <f>showf(AJ93)</f>
      </c>
      <c r="AR93" s="6">
        <f>IF($AL93=RIGHT(AM93,1),"","!!!")</f>
      </c>
      <c r="AS93" s="6">
        <f>IF($AL93=RIGHT(AN93,1),"","!!!")</f>
      </c>
      <c r="AT93" s="6">
        <f>IF($AL93=RIGHT(AO93,1),"","!!!")</f>
      </c>
      <c r="AU93" s="6">
        <f>IF($AL93=RIGHT(AP93,1),"","!!!")</f>
      </c>
      <c r="AV93" s="6">
        <f>IF($AL93=RIGHT(AQ93,1),"","!!!")</f>
      </c>
    </row>
    <row x14ac:dyDescent="0.25" r="94" customHeight="1" ht="17.25">
      <c r="A94" s="4">
        <f>CONCATENATE(QBs!#REF!," ",QBs!#REF!)</f>
      </c>
      <c r="B94" s="6">
        <f>QBs!#REF!</f>
      </c>
      <c r="C94" s="6">
        <f>QBs!#REF!</f>
      </c>
      <c r="D94" s="6">
        <f>QBs!#REF!</f>
      </c>
      <c r="E94" s="6">
        <f>QBs!#REF!</f>
      </c>
      <c r="F94" s="6">
        <f>QBs!#REF!</f>
      </c>
      <c r="G94" s="6">
        <f>QBs!#REF!</f>
      </c>
      <c r="H94" s="6">
        <f>QBs!#REF!</f>
      </c>
      <c r="I94" s="7">
        <f>QBs!#REF!</f>
      </c>
      <c r="J94" s="4">
        <f>CONCATENATE(QBs!#REF!," ",QBs!#REF!)</f>
      </c>
      <c r="K94" s="6">
        <f>QBs!#REF!</f>
      </c>
      <c r="L94" s="6">
        <f>QBs!#REF!</f>
      </c>
      <c r="M94" s="6">
        <f>QBs!#REF!</f>
      </c>
      <c r="N94" s="6">
        <f>QBs!#REF!</f>
      </c>
      <c r="O94" s="6">
        <f>QBs!#REF!</f>
      </c>
      <c r="P94" s="6">
        <f>QBs!A30</f>
      </c>
      <c r="Q94" s="6">
        <f>QBs!C30</f>
      </c>
      <c r="R94" s="10">
        <f>QBs!D30</f>
      </c>
      <c r="S94" s="4">
        <f>CONCATENATE(QBs!#REF!," ",QBs!#REF!)</f>
      </c>
      <c r="T94" s="6">
        <f>QBs!#REF!</f>
      </c>
      <c r="U94" s="6">
        <f>QBs!#REF!</f>
      </c>
      <c r="V94" s="6">
        <f>QBs!#REF!</f>
      </c>
      <c r="W94" s="11">
        <f>QBs!F30</f>
      </c>
      <c r="X94" s="11">
        <f>QBs!H30</f>
      </c>
      <c r="Y94" s="11">
        <f>QBs!J30</f>
      </c>
      <c r="Z94" s="11">
        <f>QBs!L30</f>
      </c>
      <c r="AA94" s="10">
        <f>QBs!O30</f>
      </c>
      <c r="AB94" s="4">
        <f>CONCATENATE(QBs!B30," ",QBs!A30)</f>
      </c>
      <c r="AC94" s="12">
        <f>QBs!E30</f>
      </c>
      <c r="AD94" s="6">
        <f>QBs!C30</f>
      </c>
      <c r="AE94" s="11">
        <f>QBs!D30</f>
      </c>
      <c r="AF94" s="11">
        <f>QBs!P30</f>
      </c>
      <c r="AG94" s="11">
        <f>QBs!R30</f>
      </c>
      <c r="AH94" s="11">
        <f>QBs!T30</f>
      </c>
      <c r="AI94" s="11">
        <f>QBs!V30</f>
      </c>
      <c r="AJ94" s="10">
        <f>QBs!X30</f>
      </c>
      <c r="AK94" s="6">
        <f>showf(AB94)</f>
      </c>
      <c r="AL94" s="6">
        <f>IF(RIGHT(AK94,1)=")",LEFT(RIGHT(AK94,2)),RIGHT(AK94,1))</f>
      </c>
      <c r="AM94" s="6">
        <f>showf(AF94)</f>
      </c>
      <c r="AN94" s="6">
        <f>showf(AG94)</f>
      </c>
      <c r="AO94" s="6">
        <f>showf(AH94)</f>
      </c>
      <c r="AP94" s="6">
        <f>showf(AI94)</f>
      </c>
      <c r="AQ94" s="6">
        <f>showf(AJ94)</f>
      </c>
      <c r="AR94" s="6">
        <f>IF($AL94=RIGHT(AM94,1),"","!!!")</f>
      </c>
      <c r="AS94" s="6">
        <f>IF($AL94=RIGHT(AN94,1),"","!!!")</f>
      </c>
      <c r="AT94" s="6">
        <f>IF($AL94=RIGHT(AO94,1),"","!!!")</f>
      </c>
      <c r="AU94" s="6">
        <f>IF($AL94=RIGHT(AP94,1),"","!!!")</f>
      </c>
      <c r="AV94" s="6">
        <f>IF($AL94=RIGHT(AQ94,1),"","!!!")</f>
      </c>
    </row>
    <row x14ac:dyDescent="0.25" r="95" customHeight="1" ht="17.25">
      <c r="A95" s="4">
        <f>CONCATENATE(QBs!#REF!," ",QBs!#REF!)</f>
      </c>
      <c r="B95" s="6">
        <f>QBs!#REF!</f>
      </c>
      <c r="C95" s="6">
        <f>QBs!#REF!</f>
      </c>
      <c r="D95" s="6">
        <f>QBs!#REF!</f>
      </c>
      <c r="E95" s="6">
        <f>QBs!#REF!</f>
      </c>
      <c r="F95" s="6">
        <f>QBs!#REF!</f>
      </c>
      <c r="G95" s="6">
        <f>QBs!#REF!</f>
      </c>
      <c r="H95" s="6">
        <f>QBs!#REF!</f>
      </c>
      <c r="I95" s="7">
        <f>QBs!#REF!</f>
      </c>
      <c r="J95" s="4">
        <f>CONCATENATE(QBs!#REF!," ",QBs!#REF!)</f>
      </c>
      <c r="K95" s="6">
        <f>QBs!#REF!</f>
      </c>
      <c r="L95" s="6">
        <f>QBs!#REF!</f>
      </c>
      <c r="M95" s="6">
        <f>QBs!#REF!</f>
      </c>
      <c r="N95" s="6">
        <f>QBs!#REF!</f>
      </c>
      <c r="O95" s="6">
        <f>QBs!#REF!</f>
      </c>
      <c r="P95" s="6">
        <f>QBs!A31</f>
      </c>
      <c r="Q95" s="6">
        <f>QBs!C31</f>
      </c>
      <c r="R95" s="10">
        <f>QBs!D31</f>
      </c>
      <c r="S95" s="4">
        <f>CONCATENATE(QBs!#REF!," ",QBs!#REF!)</f>
      </c>
      <c r="T95" s="6">
        <f>QBs!#REF!</f>
      </c>
      <c r="U95" s="6">
        <f>QBs!#REF!</f>
      </c>
      <c r="V95" s="6">
        <f>QBs!#REF!</f>
      </c>
      <c r="W95" s="11">
        <f>QBs!F31</f>
      </c>
      <c r="X95" s="11">
        <f>QBs!H31</f>
      </c>
      <c r="Y95" s="11">
        <f>QBs!J31</f>
      </c>
      <c r="Z95" s="11">
        <f>QBs!L31</f>
      </c>
      <c r="AA95" s="10">
        <f>QBs!O31</f>
      </c>
      <c r="AB95" s="4">
        <f>CONCATENATE(QBs!B31," ",QBs!A31)</f>
      </c>
      <c r="AC95" s="12">
        <f>QBs!E31</f>
      </c>
      <c r="AD95" s="6">
        <f>QBs!C31</f>
      </c>
      <c r="AE95" s="11">
        <f>QBs!D31</f>
      </c>
      <c r="AF95" s="11">
        <f>QBs!P31</f>
      </c>
      <c r="AG95" s="11">
        <f>QBs!R31</f>
      </c>
      <c r="AH95" s="11">
        <f>QBs!T31</f>
      </c>
      <c r="AI95" s="11">
        <f>QBs!V31</f>
      </c>
      <c r="AJ95" s="10">
        <f>QBs!X31</f>
      </c>
      <c r="AK95" s="6">
        <f>showf(AB95)</f>
      </c>
      <c r="AL95" s="6">
        <f>IF(RIGHT(AK95,1)=")",LEFT(RIGHT(AK95,2)),RIGHT(AK95,1))</f>
      </c>
      <c r="AM95" s="6">
        <f>showf(AF95)</f>
      </c>
      <c r="AN95" s="6">
        <f>showf(AG95)</f>
      </c>
      <c r="AO95" s="6">
        <f>showf(AH95)</f>
      </c>
      <c r="AP95" s="6">
        <f>showf(AI95)</f>
      </c>
      <c r="AQ95" s="6">
        <f>showf(AJ95)</f>
      </c>
      <c r="AR95" s="6">
        <f>IF($AL95=RIGHT(AM95,1),"","!!!")</f>
      </c>
      <c r="AS95" s="6">
        <f>IF($AL95=RIGHT(AN95,1),"","!!!")</f>
      </c>
      <c r="AT95" s="6">
        <f>IF($AL95=RIGHT(AO95,1),"","!!!")</f>
      </c>
      <c r="AU95" s="6">
        <f>IF($AL95=RIGHT(AP95,1),"","!!!")</f>
      </c>
      <c r="AV95" s="6">
        <f>IF($AL95=RIGHT(AQ95,1),"","!!!")</f>
      </c>
    </row>
    <row x14ac:dyDescent="0.25" r="96" customHeight="1" ht="17.25">
      <c r="A96" s="4">
        <f>CONCATENATE(QBs!#REF!," ",QBs!#REF!)</f>
      </c>
      <c r="B96" s="6">
        <f>QBs!#REF!</f>
      </c>
      <c r="C96" s="6">
        <f>QBs!#REF!</f>
      </c>
      <c r="D96" s="6">
        <f>QBs!#REF!</f>
      </c>
      <c r="E96" s="6">
        <f>QBs!#REF!</f>
      </c>
      <c r="F96" s="6">
        <f>QBs!#REF!</f>
      </c>
      <c r="G96" s="6">
        <f>QBs!#REF!</f>
      </c>
      <c r="H96" s="6">
        <f>QBs!#REF!</f>
      </c>
      <c r="I96" s="7">
        <f>QBs!#REF!</f>
      </c>
      <c r="J96" s="4">
        <f>CONCATENATE(QBs!#REF!," ",QBs!#REF!)</f>
      </c>
      <c r="K96" s="6">
        <f>QBs!#REF!</f>
      </c>
      <c r="L96" s="6">
        <f>QBs!#REF!</f>
      </c>
      <c r="M96" s="6">
        <f>QBs!#REF!</f>
      </c>
      <c r="N96" s="6">
        <f>QBs!#REF!</f>
      </c>
      <c r="O96" s="6">
        <f>QBs!#REF!</f>
      </c>
      <c r="P96" s="6">
        <f>QBs!A32</f>
      </c>
      <c r="Q96" s="6">
        <f>QBs!C32</f>
      </c>
      <c r="R96" s="10">
        <f>QBs!D32</f>
      </c>
      <c r="S96" s="4">
        <f>CONCATENATE(QBs!#REF!," ",QBs!#REF!)</f>
      </c>
      <c r="T96" s="6">
        <f>QBs!#REF!</f>
      </c>
      <c r="U96" s="6">
        <f>QBs!#REF!</f>
      </c>
      <c r="V96" s="6">
        <f>QBs!#REF!</f>
      </c>
      <c r="W96" s="11">
        <f>QBs!F32</f>
      </c>
      <c r="X96" s="11">
        <f>QBs!H32</f>
      </c>
      <c r="Y96" s="11">
        <f>QBs!J32</f>
      </c>
      <c r="Z96" s="11">
        <f>QBs!L32</f>
      </c>
      <c r="AA96" s="10">
        <f>QBs!O32</f>
      </c>
      <c r="AB96" s="4">
        <f>CONCATENATE(QBs!B32," ",QBs!A32)</f>
      </c>
      <c r="AC96" s="12">
        <f>QBs!E32</f>
      </c>
      <c r="AD96" s="6">
        <f>QBs!C32</f>
      </c>
      <c r="AE96" s="11">
        <f>QBs!D32</f>
      </c>
      <c r="AF96" s="11">
        <f>QBs!P32</f>
      </c>
      <c r="AG96" s="11">
        <f>QBs!R32</f>
      </c>
      <c r="AH96" s="11">
        <f>QBs!T32</f>
      </c>
      <c r="AI96" s="11">
        <f>QBs!V32</f>
      </c>
      <c r="AJ96" s="10">
        <f>QBs!X32</f>
      </c>
      <c r="AK96" s="6">
        <f>showf(AB96)</f>
      </c>
      <c r="AL96" s="6">
        <f>IF(RIGHT(AK96,1)=")",LEFT(RIGHT(AK96,2)),RIGHT(AK96,1))</f>
      </c>
      <c r="AM96" s="6">
        <f>showf(AF96)</f>
      </c>
      <c r="AN96" s="6">
        <f>showf(AG96)</f>
      </c>
      <c r="AO96" s="6">
        <f>showf(AH96)</f>
      </c>
      <c r="AP96" s="6">
        <f>showf(AI96)</f>
      </c>
      <c r="AQ96" s="6">
        <f>showf(AJ96)</f>
      </c>
      <c r="AR96" s="6">
        <f>IF($AL96=RIGHT(AM96,1),"","!!!")</f>
      </c>
      <c r="AS96" s="6">
        <f>IF($AL96=RIGHT(AN96,1),"","!!!")</f>
      </c>
      <c r="AT96" s="6">
        <f>IF($AL96=RIGHT(AO96,1),"","!!!")</f>
      </c>
      <c r="AU96" s="6">
        <f>IF($AL96=RIGHT(AP96,1),"","!!!")</f>
      </c>
      <c r="AV96" s="6">
        <f>IF($AL96=RIGHT(AQ96,1),"","!!!")</f>
      </c>
    </row>
    <row x14ac:dyDescent="0.25" r="97" customHeight="1" ht="17.25">
      <c r="A97" s="4">
        <f>CONCATENATE(QBs!#REF!," ",QBs!#REF!)</f>
      </c>
      <c r="B97" s="6">
        <f>QBs!#REF!</f>
      </c>
      <c r="C97" s="6">
        <f>QBs!#REF!</f>
      </c>
      <c r="D97" s="6">
        <f>QBs!#REF!</f>
      </c>
      <c r="E97" s="6">
        <f>QBs!#REF!</f>
      </c>
      <c r="F97" s="6">
        <f>QBs!#REF!</f>
      </c>
      <c r="G97" s="6">
        <f>QBs!#REF!</f>
      </c>
      <c r="H97" s="6">
        <f>QBs!#REF!</f>
      </c>
      <c r="I97" s="7">
        <f>QBs!#REF!</f>
      </c>
      <c r="J97" s="4">
        <f>CONCATENATE(QBs!#REF!," ",QBs!#REF!)</f>
      </c>
      <c r="K97" s="6">
        <f>QBs!#REF!</f>
      </c>
      <c r="L97" s="6">
        <f>QBs!#REF!</f>
      </c>
      <c r="M97" s="6">
        <f>QBs!#REF!</f>
      </c>
      <c r="N97" s="6">
        <f>QBs!#REF!</f>
      </c>
      <c r="O97" s="6">
        <f>QBs!#REF!</f>
      </c>
      <c r="P97" s="6">
        <f>QBs!A33</f>
      </c>
      <c r="Q97" s="6">
        <f>QBs!C33</f>
      </c>
      <c r="R97" s="10">
        <f>QBs!D33</f>
      </c>
      <c r="S97" s="4">
        <f>CONCATENATE(QBs!#REF!," ",QBs!#REF!)</f>
      </c>
      <c r="T97" s="6">
        <f>QBs!#REF!</f>
      </c>
      <c r="U97" s="6">
        <f>QBs!#REF!</f>
      </c>
      <c r="V97" s="6">
        <f>QBs!#REF!</f>
      </c>
      <c r="W97" s="11">
        <f>QBs!F33</f>
      </c>
      <c r="X97" s="11">
        <f>QBs!H33</f>
      </c>
      <c r="Y97" s="11">
        <f>QBs!J33</f>
      </c>
      <c r="Z97" s="11">
        <f>QBs!L33</f>
      </c>
      <c r="AA97" s="10">
        <f>QBs!O33</f>
      </c>
      <c r="AB97" s="4">
        <f>CONCATENATE(QBs!B33," ",QBs!A33)</f>
      </c>
      <c r="AC97" s="12">
        <f>QBs!E33</f>
      </c>
      <c r="AD97" s="6">
        <f>QBs!C33</f>
      </c>
      <c r="AE97" s="11">
        <f>QBs!D33</f>
      </c>
      <c r="AF97" s="11">
        <f>QBs!P33</f>
      </c>
      <c r="AG97" s="11">
        <f>QBs!R33</f>
      </c>
      <c r="AH97" s="11">
        <f>QBs!T33</f>
      </c>
      <c r="AI97" s="11">
        <f>QBs!V33</f>
      </c>
      <c r="AJ97" s="10">
        <f>QBs!X33</f>
      </c>
      <c r="AK97" s="6">
        <f>showf(AB97)</f>
      </c>
      <c r="AL97" s="6">
        <f>IF(RIGHT(AK97,1)=")",LEFT(RIGHT(AK97,2)),RIGHT(AK97,1))</f>
      </c>
      <c r="AM97" s="6">
        <f>showf(AF97)</f>
      </c>
      <c r="AN97" s="6">
        <f>showf(AG97)</f>
      </c>
      <c r="AO97" s="6">
        <f>showf(AH97)</f>
      </c>
      <c r="AP97" s="6">
        <f>showf(AI97)</f>
      </c>
      <c r="AQ97" s="6">
        <f>showf(AJ97)</f>
      </c>
      <c r="AR97" s="6">
        <f>IF($AL97=RIGHT(AM97,1),"","!!!")</f>
      </c>
      <c r="AS97" s="6">
        <f>IF($AL97=RIGHT(AN97,1),"","!!!")</f>
      </c>
      <c r="AT97" s="6">
        <f>IF($AL97=RIGHT(AO97,1),"","!!!")</f>
      </c>
      <c r="AU97" s="6">
        <f>IF($AL97=RIGHT(AP97,1),"","!!!")</f>
      </c>
      <c r="AV97" s="6">
        <f>IF($AL97=RIGHT(AQ97,1),"","!!!")</f>
      </c>
    </row>
    <row x14ac:dyDescent="0.25" r="98" customHeight="1" ht="17.25">
      <c r="A98" s="4">
        <f>CONCATENATE(QBs!#REF!," ",QBs!#REF!)</f>
      </c>
      <c r="B98" s="6">
        <f>QBs!#REF!</f>
      </c>
      <c r="C98" s="6">
        <f>QBs!#REF!</f>
      </c>
      <c r="D98" s="6">
        <f>QBs!#REF!</f>
      </c>
      <c r="E98" s="6">
        <f>QBs!#REF!</f>
      </c>
      <c r="F98" s="6">
        <f>QBs!#REF!</f>
      </c>
      <c r="G98" s="6">
        <f>QBs!#REF!</f>
      </c>
      <c r="H98" s="6">
        <f>QBs!#REF!</f>
      </c>
      <c r="I98" s="7">
        <f>QBs!#REF!</f>
      </c>
      <c r="J98" s="4">
        <f>CONCATENATE(QBs!#REF!," ",QBs!#REF!)</f>
      </c>
      <c r="K98" s="6">
        <f>QBs!#REF!</f>
      </c>
      <c r="L98" s="6">
        <f>QBs!#REF!</f>
      </c>
      <c r="M98" s="6">
        <f>QBs!#REF!</f>
      </c>
      <c r="N98" s="6">
        <f>QBs!#REF!</f>
      </c>
      <c r="O98" s="6">
        <f>QBs!#REF!</f>
      </c>
      <c r="P98" s="6">
        <f>QBs!A34</f>
      </c>
      <c r="Q98" s="6">
        <f>QBs!C34</f>
      </c>
      <c r="R98" s="10">
        <f>QBs!D34</f>
      </c>
      <c r="S98" s="4">
        <f>CONCATENATE(QBs!#REF!," ",QBs!#REF!)</f>
      </c>
      <c r="T98" s="6">
        <f>QBs!#REF!</f>
      </c>
      <c r="U98" s="6">
        <f>QBs!#REF!</f>
      </c>
      <c r="V98" s="6">
        <f>QBs!#REF!</f>
      </c>
      <c r="W98" s="11">
        <f>QBs!F34</f>
      </c>
      <c r="X98" s="11">
        <f>QBs!H34</f>
      </c>
      <c r="Y98" s="11">
        <f>QBs!J34</f>
      </c>
      <c r="Z98" s="11">
        <f>QBs!L34</f>
      </c>
      <c r="AA98" s="10">
        <f>QBs!O34</f>
      </c>
      <c r="AB98" s="4">
        <f>CONCATENATE(QBs!B34," ",QBs!A34)</f>
      </c>
      <c r="AC98" s="12">
        <f>QBs!E34</f>
      </c>
      <c r="AD98" s="6">
        <f>QBs!C34</f>
      </c>
      <c r="AE98" s="11">
        <f>QBs!D34</f>
      </c>
      <c r="AF98" s="11">
        <f>QBs!P34</f>
      </c>
      <c r="AG98" s="11">
        <f>QBs!R34</f>
      </c>
      <c r="AH98" s="11">
        <f>QBs!T34</f>
      </c>
      <c r="AI98" s="11">
        <f>QBs!V34</f>
      </c>
      <c r="AJ98" s="10">
        <f>QBs!X34</f>
      </c>
      <c r="AK98" s="6">
        <f>showf(AB98)</f>
      </c>
      <c r="AL98" s="6">
        <f>IF(RIGHT(AK98,1)=")",LEFT(RIGHT(AK98,2)),RIGHT(AK98,1))</f>
      </c>
      <c r="AM98" s="6">
        <f>showf(AF98)</f>
      </c>
      <c r="AN98" s="6">
        <f>showf(AG98)</f>
      </c>
      <c r="AO98" s="6">
        <f>showf(AH98)</f>
      </c>
      <c r="AP98" s="6">
        <f>showf(AI98)</f>
      </c>
      <c r="AQ98" s="6">
        <f>showf(AJ98)</f>
      </c>
      <c r="AR98" s="6">
        <f>IF($AL98=RIGHT(AM98,1),"","!!!")</f>
      </c>
      <c r="AS98" s="6">
        <f>IF($AL98=RIGHT(AN98,1),"","!!!")</f>
      </c>
      <c r="AT98" s="6">
        <f>IF($AL98=RIGHT(AO98,1),"","!!!")</f>
      </c>
      <c r="AU98" s="6">
        <f>IF($AL98=RIGHT(AP98,1),"","!!!")</f>
      </c>
      <c r="AV98" s="6">
        <f>IF($AL98=RIGHT(AQ98,1),"","!!!")</f>
      </c>
    </row>
    <row x14ac:dyDescent="0.25" r="99" customHeight="1" ht="17.25">
      <c r="A99" s="4">
        <f>CONCATENATE(QBs!#REF!," ",QBs!#REF!)</f>
      </c>
      <c r="B99" s="6">
        <f>QBs!#REF!</f>
      </c>
      <c r="C99" s="6">
        <f>QBs!#REF!</f>
      </c>
      <c r="D99" s="6">
        <f>QBs!#REF!</f>
      </c>
      <c r="E99" s="6">
        <f>QBs!#REF!</f>
      </c>
      <c r="F99" s="6">
        <f>QBs!#REF!</f>
      </c>
      <c r="G99" s="6">
        <f>QBs!#REF!</f>
      </c>
      <c r="H99" s="6">
        <f>QBs!#REF!</f>
      </c>
      <c r="I99" s="7">
        <f>QBs!#REF!</f>
      </c>
      <c r="J99" s="4">
        <f>CONCATENATE(QBs!#REF!," ",QBs!#REF!)</f>
      </c>
      <c r="K99" s="6">
        <f>QBs!#REF!</f>
      </c>
      <c r="L99" s="6">
        <f>QBs!#REF!</f>
      </c>
      <c r="M99" s="6">
        <f>QBs!#REF!</f>
      </c>
      <c r="N99" s="6">
        <f>QBs!#REF!</f>
      </c>
      <c r="O99" s="6">
        <f>QBs!#REF!</f>
      </c>
      <c r="P99" s="6">
        <f>QBs!A35</f>
      </c>
      <c r="Q99" s="6">
        <f>QBs!C35</f>
      </c>
      <c r="R99" s="10">
        <f>QBs!D35</f>
      </c>
      <c r="S99" s="4">
        <f>CONCATENATE(QBs!#REF!," ",QBs!#REF!)</f>
      </c>
      <c r="T99" s="6">
        <f>QBs!#REF!</f>
      </c>
      <c r="U99" s="6">
        <f>QBs!#REF!</f>
      </c>
      <c r="V99" s="6">
        <f>QBs!#REF!</f>
      </c>
      <c r="W99" s="11">
        <f>QBs!F35</f>
      </c>
      <c r="X99" s="11">
        <f>QBs!H35</f>
      </c>
      <c r="Y99" s="11">
        <f>QBs!J35</f>
      </c>
      <c r="Z99" s="11">
        <f>QBs!L35</f>
      </c>
      <c r="AA99" s="10">
        <f>QBs!O35</f>
      </c>
      <c r="AB99" s="4">
        <f>CONCATENATE(QBs!B35," ",QBs!A35)</f>
      </c>
      <c r="AC99" s="12">
        <f>QBs!E35</f>
      </c>
      <c r="AD99" s="6">
        <f>QBs!C35</f>
      </c>
      <c r="AE99" s="11">
        <f>QBs!D35</f>
      </c>
      <c r="AF99" s="11">
        <f>QBs!P35</f>
      </c>
      <c r="AG99" s="11">
        <f>QBs!R35</f>
      </c>
      <c r="AH99" s="11">
        <f>QBs!T35</f>
      </c>
      <c r="AI99" s="11">
        <f>QBs!V35</f>
      </c>
      <c r="AJ99" s="10">
        <f>QBs!X35</f>
      </c>
      <c r="AK99" s="6">
        <f>showf(AB99)</f>
      </c>
      <c r="AL99" s="6">
        <f>IF(RIGHT(AK99,1)=")",LEFT(RIGHT(AK99,2)),RIGHT(AK99,1))</f>
      </c>
      <c r="AM99" s="6">
        <f>showf(AF99)</f>
      </c>
      <c r="AN99" s="6">
        <f>showf(AG99)</f>
      </c>
      <c r="AO99" s="6">
        <f>showf(AH99)</f>
      </c>
      <c r="AP99" s="6">
        <f>showf(AI99)</f>
      </c>
      <c r="AQ99" s="6">
        <f>showf(AJ99)</f>
      </c>
      <c r="AR99" s="6">
        <f>IF($AL99=RIGHT(AM99,1),"","!!!")</f>
      </c>
      <c r="AS99" s="6">
        <f>IF($AL99=RIGHT(AN99,1),"","!!!")</f>
      </c>
      <c r="AT99" s="6">
        <f>IF($AL99=RIGHT(AO99,1),"","!!!")</f>
      </c>
      <c r="AU99" s="6">
        <f>IF($AL99=RIGHT(AP99,1),"","!!!")</f>
      </c>
      <c r="AV99" s="6">
        <f>IF($AL99=RIGHT(AQ99,1),"","!!!")</f>
      </c>
    </row>
    <row x14ac:dyDescent="0.25" r="100" customHeight="1" ht="17.25">
      <c r="A100" s="4">
        <f>CONCATENATE(QBs!#REF!," ",QBs!#REF!)</f>
      </c>
      <c r="B100" s="6">
        <f>QBs!#REF!</f>
      </c>
      <c r="C100" s="6">
        <f>QBs!#REF!</f>
      </c>
      <c r="D100" s="6">
        <f>QBs!#REF!</f>
      </c>
      <c r="E100" s="6">
        <f>QBs!#REF!</f>
      </c>
      <c r="F100" s="6">
        <f>QBs!#REF!</f>
      </c>
      <c r="G100" s="6">
        <f>QBs!#REF!</f>
      </c>
      <c r="H100" s="6">
        <f>QBs!#REF!</f>
      </c>
      <c r="I100" s="7">
        <f>QBs!#REF!</f>
      </c>
      <c r="J100" s="4">
        <f>CONCATENATE(QBs!#REF!," ",QBs!#REF!)</f>
      </c>
      <c r="K100" s="6">
        <f>QBs!#REF!</f>
      </c>
      <c r="L100" s="6">
        <f>QBs!#REF!</f>
      </c>
      <c r="M100" s="6">
        <f>QBs!#REF!</f>
      </c>
      <c r="N100" s="6">
        <f>QBs!#REF!</f>
      </c>
      <c r="O100" s="6">
        <f>QBs!#REF!</f>
      </c>
      <c r="P100" s="6">
        <f>QBs!A36</f>
      </c>
      <c r="Q100" s="6">
        <f>QBs!C36</f>
      </c>
      <c r="R100" s="10">
        <f>QBs!D36</f>
      </c>
      <c r="S100" s="4">
        <f>CONCATENATE(QBs!#REF!," ",QBs!#REF!)</f>
      </c>
      <c r="T100" s="6">
        <f>QBs!#REF!</f>
      </c>
      <c r="U100" s="6">
        <f>QBs!#REF!</f>
      </c>
      <c r="V100" s="6">
        <f>QBs!#REF!</f>
      </c>
      <c r="W100" s="11">
        <f>QBs!F36</f>
      </c>
      <c r="X100" s="11">
        <f>QBs!H36</f>
      </c>
      <c r="Y100" s="11">
        <f>QBs!J36</f>
      </c>
      <c r="Z100" s="11">
        <f>QBs!L36</f>
      </c>
      <c r="AA100" s="10">
        <f>QBs!O36</f>
      </c>
      <c r="AB100" s="4">
        <f>CONCATENATE(QBs!B36," ",QBs!A36)</f>
      </c>
      <c r="AC100" s="12">
        <f>QBs!E36</f>
      </c>
      <c r="AD100" s="6">
        <f>QBs!C36</f>
      </c>
      <c r="AE100" s="11">
        <f>QBs!D36</f>
      </c>
      <c r="AF100" s="11">
        <f>QBs!P36</f>
      </c>
      <c r="AG100" s="11">
        <f>QBs!R36</f>
      </c>
      <c r="AH100" s="11">
        <f>QBs!T36</f>
      </c>
      <c r="AI100" s="11">
        <f>QBs!V36</f>
      </c>
      <c r="AJ100" s="10">
        <f>QBs!X36</f>
      </c>
      <c r="AK100" s="6">
        <f>showf(AB100)</f>
      </c>
      <c r="AL100" s="6">
        <f>IF(RIGHT(AK100,1)=")",LEFT(RIGHT(AK100,2)),RIGHT(AK100,1))</f>
      </c>
      <c r="AM100" s="6">
        <f>showf(AF100)</f>
      </c>
      <c r="AN100" s="6">
        <f>showf(AG100)</f>
      </c>
      <c r="AO100" s="6">
        <f>showf(AH100)</f>
      </c>
      <c r="AP100" s="6">
        <f>showf(AI100)</f>
      </c>
      <c r="AQ100" s="6">
        <f>showf(AJ100)</f>
      </c>
      <c r="AR100" s="6">
        <f>IF($AL100=RIGHT(AM100,1),"","!!!")</f>
      </c>
      <c r="AS100" s="6">
        <f>IF($AL100=RIGHT(AN100,1),"","!!!")</f>
      </c>
      <c r="AT100" s="6">
        <f>IF($AL100=RIGHT(AO100,1),"","!!!")</f>
      </c>
      <c r="AU100" s="6">
        <f>IF($AL100=RIGHT(AP100,1),"","!!!")</f>
      </c>
      <c r="AV100" s="6">
        <f>IF($AL100=RIGHT(AQ100,1),"","!!!")</f>
      </c>
    </row>
    <row x14ac:dyDescent="0.25" r="101" customHeight="1" ht="17.25">
      <c r="A101" s="4">
        <f>CONCATENATE(RBs!#REF!," ",RBs!#REF!)</f>
      </c>
      <c r="B101" s="6">
        <f>RBs!#REF!</f>
      </c>
      <c r="C101" s="6">
        <f>RBs!#REF!</f>
      </c>
      <c r="D101" s="6">
        <f>RBs!#REF!</f>
      </c>
      <c r="E101" s="6">
        <f>RBs!#REF!</f>
      </c>
      <c r="F101" s="6">
        <f>RBs!#REF!</f>
      </c>
      <c r="G101" s="6">
        <f>RBs!#REF!</f>
      </c>
      <c r="H101" s="6">
        <f>RBs!#REF!</f>
      </c>
      <c r="I101" s="7">
        <f>RBs!#REF!</f>
      </c>
      <c r="J101" s="4">
        <f>CONCATENATE(RBs!#REF!," ",RBs!#REF!)</f>
      </c>
      <c r="K101" s="6">
        <f>RBs!#REF!</f>
      </c>
      <c r="L101" s="6">
        <f>RBs!#REF!</f>
      </c>
      <c r="M101" s="6">
        <f>RBs!#REF!</f>
      </c>
      <c r="N101" s="6">
        <f>RBs!#REF!</f>
      </c>
      <c r="O101" s="6">
        <f>RBs!#REF!</f>
      </c>
      <c r="P101" s="6">
        <f>RBs!A2</f>
      </c>
      <c r="Q101" s="6">
        <f>RBs!C2</f>
      </c>
      <c r="R101" s="10">
        <f>RBs!D2</f>
      </c>
      <c r="S101" s="4">
        <f>CONCATENATE(RBs!#REF!," ",RBs!#REF!)</f>
      </c>
      <c r="T101" s="6">
        <f>RBs!#REF!</f>
      </c>
      <c r="U101" s="6">
        <f>RBs!#REF!</f>
      </c>
      <c r="V101" s="6">
        <f>RBs!#REF!</f>
      </c>
      <c r="W101" s="11">
        <f>RBs!F2</f>
      </c>
      <c r="X101" s="11">
        <f>RBs!H2</f>
      </c>
      <c r="Y101" s="11">
        <f>RBs!J2</f>
      </c>
      <c r="Z101" s="11">
        <f>RBs!L2</f>
      </c>
      <c r="AA101" s="10">
        <f>RBs!O2</f>
      </c>
      <c r="AB101" s="4">
        <f>CONCATENATE(RBs!B2," ",RBs!A2)</f>
      </c>
      <c r="AC101" s="12">
        <f>RBs!E2</f>
      </c>
      <c r="AD101" s="6">
        <f>RBs!C2</f>
      </c>
      <c r="AE101" s="11">
        <f>RBs!D2</f>
      </c>
      <c r="AF101" s="11">
        <f>RBs!P2</f>
      </c>
      <c r="AG101" s="11">
        <f>RBs!R2</f>
      </c>
      <c r="AH101" s="11">
        <f>RBs!T2</f>
      </c>
      <c r="AI101" s="11">
        <f>RBs!V2</f>
      </c>
      <c r="AJ101" s="10">
        <f>RBs!X2</f>
      </c>
      <c r="AK101" s="6">
        <f>showf(AB101)</f>
      </c>
      <c r="AL101" s="6">
        <f>IF(RIGHT(AK101,1)=")",LEFT(RIGHT(AK101,2)),RIGHT(AK101,1))</f>
      </c>
      <c r="AM101" s="6">
        <f>showf(AF101)</f>
      </c>
      <c r="AN101" s="6">
        <f>showf(AG101)</f>
      </c>
      <c r="AO101" s="6">
        <f>showf(AH101)</f>
      </c>
      <c r="AP101" s="6">
        <f>showf(AI101)</f>
      </c>
      <c r="AQ101" s="6">
        <f>showf(AJ101)</f>
      </c>
      <c r="AR101" s="6">
        <f>IF($AL101=RIGHT(AM101,1),"","!!!")</f>
      </c>
      <c r="AS101" s="6">
        <f>IF($AL101=RIGHT(AN101,1),"","!!!")</f>
      </c>
      <c r="AT101" s="6">
        <f>IF($AL101=RIGHT(AO101,1),"","!!!")</f>
      </c>
      <c r="AU101" s="6">
        <f>IF($AL101=RIGHT(AP101,1),"","!!!")</f>
      </c>
      <c r="AV101" s="6">
        <f>IF($AL101=RIGHT(AQ101,1),"","!!!")</f>
      </c>
    </row>
    <row x14ac:dyDescent="0.25" r="102" customHeight="1" ht="17.25">
      <c r="A102" s="4">
        <f>CONCATENATE(RBs!#REF!," ",RBs!#REF!)</f>
      </c>
      <c r="B102" s="6">
        <f>RBs!#REF!</f>
      </c>
      <c r="C102" s="6">
        <f>RBs!#REF!</f>
      </c>
      <c r="D102" s="6">
        <f>RBs!#REF!</f>
      </c>
      <c r="E102" s="6">
        <f>RBs!#REF!</f>
      </c>
      <c r="F102" s="6">
        <f>RBs!#REF!</f>
      </c>
      <c r="G102" s="6">
        <f>RBs!#REF!</f>
      </c>
      <c r="H102" s="6">
        <f>RBs!#REF!</f>
      </c>
      <c r="I102" s="7">
        <f>RBs!#REF!</f>
      </c>
      <c r="J102" s="4">
        <f>CONCATENATE(RBs!#REF!," ",RBs!#REF!)</f>
      </c>
      <c r="K102" s="6">
        <f>RBs!#REF!</f>
      </c>
      <c r="L102" s="6">
        <f>RBs!#REF!</f>
      </c>
      <c r="M102" s="6">
        <f>RBs!#REF!</f>
      </c>
      <c r="N102" s="6">
        <f>RBs!#REF!</f>
      </c>
      <c r="O102" s="6">
        <f>RBs!#REF!</f>
      </c>
      <c r="P102" s="6">
        <f>RBs!A3</f>
      </c>
      <c r="Q102" s="6">
        <f>RBs!C3</f>
      </c>
      <c r="R102" s="10">
        <f>RBs!D3</f>
      </c>
      <c r="S102" s="4">
        <f>CONCATENATE(RBs!#REF!," ",RBs!#REF!)</f>
      </c>
      <c r="T102" s="6">
        <f>RBs!#REF!</f>
      </c>
      <c r="U102" s="6">
        <f>RBs!#REF!</f>
      </c>
      <c r="V102" s="6">
        <f>RBs!#REF!</f>
      </c>
      <c r="W102" s="11">
        <f>RBs!F3</f>
      </c>
      <c r="X102" s="11">
        <f>RBs!H3</f>
      </c>
      <c r="Y102" s="11">
        <f>RBs!J3</f>
      </c>
      <c r="Z102" s="11">
        <f>RBs!L3</f>
      </c>
      <c r="AA102" s="10">
        <f>RBs!O3</f>
      </c>
      <c r="AB102" s="4">
        <f>CONCATENATE(RBs!B3," ",RBs!A3)</f>
      </c>
      <c r="AC102" s="12">
        <f>RBs!E3</f>
      </c>
      <c r="AD102" s="6">
        <f>RBs!C3</f>
      </c>
      <c r="AE102" s="11">
        <f>RBs!D3</f>
      </c>
      <c r="AF102" s="11">
        <f>RBs!P3</f>
      </c>
      <c r="AG102" s="11">
        <f>RBs!R3</f>
      </c>
      <c r="AH102" s="11">
        <f>RBs!T3</f>
      </c>
      <c r="AI102" s="11">
        <f>RBs!V3</f>
      </c>
      <c r="AJ102" s="10">
        <f>RBs!X3</f>
      </c>
      <c r="AK102" s="6">
        <f>showf(AB102)</f>
      </c>
      <c r="AL102" s="6">
        <f>IF(RIGHT(AK102,1)=")",LEFT(RIGHT(AK102,2)),RIGHT(AK102,1))</f>
      </c>
      <c r="AM102" s="6">
        <f>showf(AF102)</f>
      </c>
      <c r="AN102" s="6">
        <f>showf(AG102)</f>
      </c>
      <c r="AO102" s="6">
        <f>showf(AH102)</f>
      </c>
      <c r="AP102" s="6">
        <f>showf(AI102)</f>
      </c>
      <c r="AQ102" s="6">
        <f>showf(AJ102)</f>
      </c>
      <c r="AR102" s="6">
        <f>IF($AL102=RIGHT(AM102,1),"","!!!")</f>
      </c>
      <c r="AS102" s="6">
        <f>IF($AL102=RIGHT(AN102,1),"","!!!")</f>
      </c>
      <c r="AT102" s="6">
        <f>IF($AL102=RIGHT(AO102,1),"","!!!")</f>
      </c>
      <c r="AU102" s="6">
        <f>IF($AL102=RIGHT(AP102,1),"","!!!")</f>
      </c>
      <c r="AV102" s="6">
        <f>IF($AL102=RIGHT(AQ102,1),"","!!!")</f>
      </c>
    </row>
    <row x14ac:dyDescent="0.25" r="103" customHeight="1" ht="17.25">
      <c r="A103" s="4">
        <f>CONCATENATE(RBs!#REF!," ",RBs!#REF!)</f>
      </c>
      <c r="B103" s="6">
        <f>RBs!#REF!</f>
      </c>
      <c r="C103" s="6">
        <f>RBs!#REF!</f>
      </c>
      <c r="D103" s="6">
        <f>RBs!#REF!</f>
      </c>
      <c r="E103" s="6">
        <f>RBs!#REF!</f>
      </c>
      <c r="F103" s="6">
        <f>RBs!#REF!</f>
      </c>
      <c r="G103" s="6">
        <f>RBs!#REF!</f>
      </c>
      <c r="H103" s="6">
        <f>RBs!#REF!</f>
      </c>
      <c r="I103" s="7">
        <f>RBs!#REF!</f>
      </c>
      <c r="J103" s="4">
        <f>CONCATENATE(RBs!#REF!," ",RBs!#REF!)</f>
      </c>
      <c r="K103" s="6">
        <f>RBs!#REF!</f>
      </c>
      <c r="L103" s="6">
        <f>RBs!#REF!</f>
      </c>
      <c r="M103" s="6">
        <f>RBs!#REF!</f>
      </c>
      <c r="N103" s="6">
        <f>RBs!#REF!</f>
      </c>
      <c r="O103" s="6">
        <f>RBs!#REF!</f>
      </c>
      <c r="P103" s="6">
        <f>RBs!A4</f>
      </c>
      <c r="Q103" s="6">
        <f>RBs!C4</f>
      </c>
      <c r="R103" s="10">
        <f>RBs!D4</f>
      </c>
      <c r="S103" s="4">
        <f>CONCATENATE(RBs!#REF!," ",RBs!#REF!)</f>
      </c>
      <c r="T103" s="6">
        <f>RBs!#REF!</f>
      </c>
      <c r="U103" s="6">
        <f>RBs!#REF!</f>
      </c>
      <c r="V103" s="6">
        <f>RBs!#REF!</f>
      </c>
      <c r="W103" s="11">
        <f>RBs!F4</f>
      </c>
      <c r="X103" s="11">
        <f>RBs!H4</f>
      </c>
      <c r="Y103" s="11">
        <f>RBs!J4</f>
      </c>
      <c r="Z103" s="11">
        <f>RBs!L4</f>
      </c>
      <c r="AA103" s="10">
        <f>RBs!O4</f>
      </c>
      <c r="AB103" s="4">
        <f>CONCATENATE(RBs!B4," ",RBs!A4)</f>
      </c>
      <c r="AC103" s="12">
        <f>RBs!E4</f>
      </c>
      <c r="AD103" s="6">
        <f>RBs!C4</f>
      </c>
      <c r="AE103" s="11">
        <f>RBs!D4</f>
      </c>
      <c r="AF103" s="11">
        <f>RBs!P4</f>
      </c>
      <c r="AG103" s="11">
        <f>RBs!R4</f>
      </c>
      <c r="AH103" s="11">
        <f>RBs!T4</f>
      </c>
      <c r="AI103" s="11">
        <f>RBs!V4</f>
      </c>
      <c r="AJ103" s="10">
        <f>RBs!X4</f>
      </c>
      <c r="AK103" s="6">
        <f>showf(AB103)</f>
      </c>
      <c r="AL103" s="6">
        <f>IF(RIGHT(AK103,1)=")",LEFT(RIGHT(AK103,2)),RIGHT(AK103,1))</f>
      </c>
      <c r="AM103" s="6">
        <f>showf(AF103)</f>
      </c>
      <c r="AN103" s="6">
        <f>showf(AG103)</f>
      </c>
      <c r="AO103" s="6">
        <f>showf(AH103)</f>
      </c>
      <c r="AP103" s="6">
        <f>showf(AI103)</f>
      </c>
      <c r="AQ103" s="6">
        <f>showf(AJ103)</f>
      </c>
      <c r="AR103" s="6">
        <f>IF($AL103=RIGHT(AM103,1),"","!!!")</f>
      </c>
      <c r="AS103" s="6">
        <f>IF($AL103=RIGHT(AN103,1),"","!!!")</f>
      </c>
      <c r="AT103" s="6">
        <f>IF($AL103=RIGHT(AO103,1),"","!!!")</f>
      </c>
      <c r="AU103" s="6">
        <f>IF($AL103=RIGHT(AP103,1),"","!!!")</f>
      </c>
      <c r="AV103" s="6">
        <f>IF($AL103=RIGHT(AQ103,1),"","!!!")</f>
      </c>
    </row>
    <row x14ac:dyDescent="0.25" r="104" customHeight="1" ht="17.25">
      <c r="A104" s="4">
        <f>CONCATENATE(RBs!#REF!," ",RBs!#REF!)</f>
      </c>
      <c r="B104" s="6">
        <f>RBs!#REF!</f>
      </c>
      <c r="C104" s="6">
        <f>RBs!#REF!</f>
      </c>
      <c r="D104" s="6">
        <f>RBs!#REF!</f>
      </c>
      <c r="E104" s="6">
        <f>RBs!#REF!</f>
      </c>
      <c r="F104" s="6">
        <f>RBs!#REF!</f>
      </c>
      <c r="G104" s="6">
        <f>RBs!#REF!</f>
      </c>
      <c r="H104" s="6">
        <f>RBs!#REF!</f>
      </c>
      <c r="I104" s="7">
        <f>RBs!#REF!</f>
      </c>
      <c r="J104" s="4">
        <f>CONCATENATE(RBs!#REF!," ",RBs!#REF!)</f>
      </c>
      <c r="K104" s="6">
        <f>RBs!#REF!</f>
      </c>
      <c r="L104" s="6">
        <f>RBs!#REF!</f>
      </c>
      <c r="M104" s="6">
        <f>RBs!#REF!</f>
      </c>
      <c r="N104" s="6">
        <f>RBs!#REF!</f>
      </c>
      <c r="O104" s="6">
        <f>RBs!#REF!</f>
      </c>
      <c r="P104" s="6">
        <f>RBs!A5</f>
      </c>
      <c r="Q104" s="6">
        <f>RBs!C5</f>
      </c>
      <c r="R104" s="10">
        <f>RBs!D5</f>
      </c>
      <c r="S104" s="4">
        <f>CONCATENATE(RBs!#REF!," ",RBs!#REF!)</f>
      </c>
      <c r="T104" s="6">
        <f>RBs!#REF!</f>
      </c>
      <c r="U104" s="6">
        <f>RBs!#REF!</f>
      </c>
      <c r="V104" s="6">
        <f>RBs!#REF!</f>
      </c>
      <c r="W104" s="11">
        <f>RBs!F5</f>
      </c>
      <c r="X104" s="11">
        <f>RBs!H5</f>
      </c>
      <c r="Y104" s="11">
        <f>RBs!J5</f>
      </c>
      <c r="Z104" s="11">
        <f>RBs!L5</f>
      </c>
      <c r="AA104" s="10">
        <f>RBs!O5</f>
      </c>
      <c r="AB104" s="4">
        <f>CONCATENATE(RBs!B5," ",RBs!A5)</f>
      </c>
      <c r="AC104" s="12">
        <f>RBs!E5</f>
      </c>
      <c r="AD104" s="6">
        <f>RBs!C5</f>
      </c>
      <c r="AE104" s="11">
        <f>RBs!D5</f>
      </c>
      <c r="AF104" s="11">
        <f>RBs!P5</f>
      </c>
      <c r="AG104" s="11">
        <f>RBs!R5</f>
      </c>
      <c r="AH104" s="11">
        <f>RBs!T5</f>
      </c>
      <c r="AI104" s="11">
        <f>RBs!V5</f>
      </c>
      <c r="AJ104" s="10">
        <f>RBs!X5</f>
      </c>
      <c r="AK104" s="6">
        <f>showf(AB104)</f>
      </c>
      <c r="AL104" s="6">
        <f>IF(RIGHT(AK104,1)=")",LEFT(RIGHT(AK104,2)),RIGHT(AK104,1))</f>
      </c>
      <c r="AM104" s="6">
        <f>showf(AF104)</f>
      </c>
      <c r="AN104" s="6">
        <f>showf(AG104)</f>
      </c>
      <c r="AO104" s="6">
        <f>showf(AH104)</f>
      </c>
      <c r="AP104" s="6">
        <f>showf(AI104)</f>
      </c>
      <c r="AQ104" s="6">
        <f>showf(AJ104)</f>
      </c>
      <c r="AR104" s="6">
        <f>IF($AL104=RIGHT(AM104,1),"","!!!")</f>
      </c>
      <c r="AS104" s="6">
        <f>IF($AL104=RIGHT(AN104,1),"","!!!")</f>
      </c>
      <c r="AT104" s="6">
        <f>IF($AL104=RIGHT(AO104,1),"","!!!")</f>
      </c>
      <c r="AU104" s="6">
        <f>IF($AL104=RIGHT(AP104,1),"","!!!")</f>
      </c>
      <c r="AV104" s="6">
        <f>IF($AL104=RIGHT(AQ104,1),"","!!!")</f>
      </c>
    </row>
    <row x14ac:dyDescent="0.25" r="105" customHeight="1" ht="17.25">
      <c r="A105" s="4">
        <f>CONCATENATE(RBs!#REF!," ",RBs!#REF!)</f>
      </c>
      <c r="B105" s="6">
        <f>RBs!#REF!</f>
      </c>
      <c r="C105" s="6">
        <f>RBs!#REF!</f>
      </c>
      <c r="D105" s="6">
        <f>RBs!#REF!</f>
      </c>
      <c r="E105" s="6">
        <f>RBs!#REF!</f>
      </c>
      <c r="F105" s="6">
        <f>RBs!#REF!</f>
      </c>
      <c r="G105" s="6">
        <f>RBs!#REF!</f>
      </c>
      <c r="H105" s="6">
        <f>RBs!#REF!</f>
      </c>
      <c r="I105" s="7">
        <f>RBs!#REF!</f>
      </c>
      <c r="J105" s="4">
        <f>CONCATENATE(RBs!#REF!," ",RBs!#REF!)</f>
      </c>
      <c r="K105" s="6">
        <f>RBs!#REF!</f>
      </c>
      <c r="L105" s="6">
        <f>RBs!#REF!</f>
      </c>
      <c r="M105" s="6">
        <f>RBs!#REF!</f>
      </c>
      <c r="N105" s="6">
        <f>RBs!#REF!</f>
      </c>
      <c r="O105" s="6">
        <f>RBs!#REF!</f>
      </c>
      <c r="P105" s="6">
        <f>RBs!A6</f>
      </c>
      <c r="Q105" s="6">
        <f>RBs!C6</f>
      </c>
      <c r="R105" s="10">
        <f>RBs!D6</f>
      </c>
      <c r="S105" s="4">
        <f>CONCATENATE(RBs!#REF!," ",RBs!#REF!)</f>
      </c>
      <c r="T105" s="6">
        <f>RBs!#REF!</f>
      </c>
      <c r="U105" s="6">
        <f>RBs!#REF!</f>
      </c>
      <c r="V105" s="6">
        <f>RBs!#REF!</f>
      </c>
      <c r="W105" s="11">
        <f>RBs!F6</f>
      </c>
      <c r="X105" s="11">
        <f>RBs!H6</f>
      </c>
      <c r="Y105" s="11">
        <f>RBs!J6</f>
      </c>
      <c r="Z105" s="11">
        <f>RBs!L6</f>
      </c>
      <c r="AA105" s="10">
        <f>RBs!O6</f>
      </c>
      <c r="AB105" s="4">
        <f>CONCATENATE(RBs!B6," ",RBs!A6)</f>
      </c>
      <c r="AC105" s="12">
        <f>RBs!E6</f>
      </c>
      <c r="AD105" s="6">
        <f>RBs!C6</f>
      </c>
      <c r="AE105" s="11">
        <f>RBs!D6</f>
      </c>
      <c r="AF105" s="11">
        <f>RBs!P6</f>
      </c>
      <c r="AG105" s="11">
        <f>RBs!R6</f>
      </c>
      <c r="AH105" s="11">
        <f>RBs!T6</f>
      </c>
      <c r="AI105" s="11">
        <f>RBs!V6</f>
      </c>
      <c r="AJ105" s="10">
        <f>RBs!X6</f>
      </c>
      <c r="AK105" s="6">
        <f>showf(AB105)</f>
      </c>
      <c r="AL105" s="6">
        <f>IF(RIGHT(AK105,1)=")",LEFT(RIGHT(AK105,2)),RIGHT(AK105,1))</f>
      </c>
      <c r="AM105" s="6">
        <f>showf(AF105)</f>
      </c>
      <c r="AN105" s="6">
        <f>showf(AG105)</f>
      </c>
      <c r="AO105" s="6">
        <f>showf(AH105)</f>
      </c>
      <c r="AP105" s="6">
        <f>showf(AI105)</f>
      </c>
      <c r="AQ105" s="6">
        <f>showf(AJ105)</f>
      </c>
      <c r="AR105" s="6">
        <f>IF($AL105=RIGHT(AM105,1),"","!!!")</f>
      </c>
      <c r="AS105" s="6">
        <f>IF($AL105=RIGHT(AN105,1),"","!!!")</f>
      </c>
      <c r="AT105" s="6">
        <f>IF($AL105=RIGHT(AO105,1),"","!!!")</f>
      </c>
      <c r="AU105" s="6">
        <f>IF($AL105=RIGHT(AP105,1),"","!!!")</f>
      </c>
      <c r="AV105" s="6">
        <f>IF($AL105=RIGHT(AQ105,1),"","!!!")</f>
      </c>
    </row>
    <row x14ac:dyDescent="0.25" r="106" customHeight="1" ht="17.25">
      <c r="A106" s="4">
        <f>CONCATENATE(RBs!#REF!," ",RBs!#REF!)</f>
      </c>
      <c r="B106" s="6">
        <f>RBs!#REF!</f>
      </c>
      <c r="C106" s="6">
        <f>RBs!#REF!</f>
      </c>
      <c r="D106" s="6">
        <f>RBs!#REF!</f>
      </c>
      <c r="E106" s="6">
        <f>RBs!#REF!</f>
      </c>
      <c r="F106" s="6">
        <f>RBs!#REF!</f>
      </c>
      <c r="G106" s="6">
        <f>RBs!#REF!</f>
      </c>
      <c r="H106" s="6">
        <f>RBs!#REF!</f>
      </c>
      <c r="I106" s="7">
        <f>RBs!#REF!</f>
      </c>
      <c r="J106" s="4">
        <f>CONCATENATE(RBs!#REF!," ",RBs!#REF!)</f>
      </c>
      <c r="K106" s="6">
        <f>RBs!#REF!</f>
      </c>
      <c r="L106" s="6">
        <f>RBs!#REF!</f>
      </c>
      <c r="M106" s="6">
        <f>RBs!#REF!</f>
      </c>
      <c r="N106" s="6">
        <f>RBs!#REF!</f>
      </c>
      <c r="O106" s="6">
        <f>RBs!#REF!</f>
      </c>
      <c r="P106" s="6">
        <f>RBs!A7</f>
      </c>
      <c r="Q106" s="6">
        <f>RBs!C7</f>
      </c>
      <c r="R106" s="10">
        <f>RBs!D7</f>
      </c>
      <c r="S106" s="4">
        <f>CONCATENATE(RBs!#REF!," ",RBs!#REF!)</f>
      </c>
      <c r="T106" s="6">
        <f>RBs!#REF!</f>
      </c>
      <c r="U106" s="6">
        <f>RBs!#REF!</f>
      </c>
      <c r="V106" s="6">
        <f>RBs!#REF!</f>
      </c>
      <c r="W106" s="11">
        <f>RBs!F7</f>
      </c>
      <c r="X106" s="11">
        <f>RBs!H7</f>
      </c>
      <c r="Y106" s="11">
        <f>RBs!J7</f>
      </c>
      <c r="Z106" s="11">
        <f>RBs!L7</f>
      </c>
      <c r="AA106" s="10">
        <f>RBs!O7</f>
      </c>
      <c r="AB106" s="4">
        <f>CONCATENATE(RBs!B7," ",RBs!A7)</f>
      </c>
      <c r="AC106" s="12">
        <f>RBs!E7</f>
      </c>
      <c r="AD106" s="6">
        <f>RBs!C7</f>
      </c>
      <c r="AE106" s="11">
        <f>RBs!D7</f>
      </c>
      <c r="AF106" s="11">
        <f>RBs!P7</f>
      </c>
      <c r="AG106" s="11">
        <f>RBs!R7</f>
      </c>
      <c r="AH106" s="11">
        <f>RBs!T7</f>
      </c>
      <c r="AI106" s="11">
        <f>RBs!V7</f>
      </c>
      <c r="AJ106" s="10">
        <f>RBs!X7</f>
      </c>
      <c r="AK106" s="6">
        <f>showf(AB106)</f>
      </c>
      <c r="AL106" s="6">
        <f>IF(RIGHT(AK106,1)=")",LEFT(RIGHT(AK106,2)),RIGHT(AK106,1))</f>
      </c>
      <c r="AM106" s="6">
        <f>showf(AF106)</f>
      </c>
      <c r="AN106" s="6">
        <f>showf(AG106)</f>
      </c>
      <c r="AO106" s="6">
        <f>showf(AH106)</f>
      </c>
      <c r="AP106" s="6">
        <f>showf(AI106)</f>
      </c>
      <c r="AQ106" s="6">
        <f>showf(AJ106)</f>
      </c>
      <c r="AR106" s="6">
        <f>IF($AL106=RIGHT(AM106,1),"","!!!")</f>
      </c>
      <c r="AS106" s="6">
        <f>IF($AL106=RIGHT(AN106,1),"","!!!")</f>
      </c>
      <c r="AT106" s="6">
        <f>IF($AL106=RIGHT(AO106,1),"","!!!")</f>
      </c>
      <c r="AU106" s="6">
        <f>IF($AL106=RIGHT(AP106,1),"","!!!")</f>
      </c>
      <c r="AV106" s="6">
        <f>IF($AL106=RIGHT(AQ106,1),"","!!!")</f>
      </c>
    </row>
    <row x14ac:dyDescent="0.25" r="107" customHeight="1" ht="17.25">
      <c r="A107" s="4">
        <f>CONCATENATE(RBs!#REF!," ",RBs!#REF!)</f>
      </c>
      <c r="B107" s="6">
        <f>RBs!#REF!</f>
      </c>
      <c r="C107" s="6">
        <f>RBs!#REF!</f>
      </c>
      <c r="D107" s="6">
        <f>RBs!#REF!</f>
      </c>
      <c r="E107" s="6">
        <f>RBs!#REF!</f>
      </c>
      <c r="F107" s="6">
        <f>RBs!#REF!</f>
      </c>
      <c r="G107" s="6">
        <f>RBs!#REF!</f>
      </c>
      <c r="H107" s="6">
        <f>RBs!#REF!</f>
      </c>
      <c r="I107" s="7">
        <f>RBs!#REF!</f>
      </c>
      <c r="J107" s="4">
        <f>CONCATENATE(RBs!#REF!," ",RBs!#REF!)</f>
      </c>
      <c r="K107" s="6">
        <f>RBs!#REF!</f>
      </c>
      <c r="L107" s="6">
        <f>RBs!#REF!</f>
      </c>
      <c r="M107" s="6">
        <f>RBs!#REF!</f>
      </c>
      <c r="N107" s="6">
        <f>RBs!#REF!</f>
      </c>
      <c r="O107" s="6">
        <f>RBs!#REF!</f>
      </c>
      <c r="P107" s="6">
        <f>RBs!A8</f>
      </c>
      <c r="Q107" s="6">
        <f>RBs!C8</f>
      </c>
      <c r="R107" s="10">
        <f>RBs!D8</f>
      </c>
      <c r="S107" s="4">
        <f>CONCATENATE(RBs!#REF!," ",RBs!#REF!)</f>
      </c>
      <c r="T107" s="6">
        <f>RBs!#REF!</f>
      </c>
      <c r="U107" s="6">
        <f>RBs!#REF!</f>
      </c>
      <c r="V107" s="6">
        <f>RBs!#REF!</f>
      </c>
      <c r="W107" s="11">
        <f>RBs!F8</f>
      </c>
      <c r="X107" s="11">
        <f>RBs!H8</f>
      </c>
      <c r="Y107" s="11">
        <f>RBs!J8</f>
      </c>
      <c r="Z107" s="11">
        <f>RBs!L8</f>
      </c>
      <c r="AA107" s="10">
        <f>RBs!O8</f>
      </c>
      <c r="AB107" s="4">
        <f>CONCATENATE(RBs!B8," ",RBs!A8)</f>
      </c>
      <c r="AC107" s="12">
        <f>RBs!E8</f>
      </c>
      <c r="AD107" s="6">
        <f>RBs!C8</f>
      </c>
      <c r="AE107" s="11">
        <f>RBs!D8</f>
      </c>
      <c r="AF107" s="11">
        <f>RBs!P8</f>
      </c>
      <c r="AG107" s="11">
        <f>RBs!R8</f>
      </c>
      <c r="AH107" s="11">
        <f>RBs!T8</f>
      </c>
      <c r="AI107" s="11">
        <f>RBs!V8</f>
      </c>
      <c r="AJ107" s="10">
        <f>RBs!X8</f>
      </c>
      <c r="AK107" s="6">
        <f>showf(AB107)</f>
      </c>
      <c r="AL107" s="6">
        <f>IF(RIGHT(AK107,1)=")",LEFT(RIGHT(AK107,2)),RIGHT(AK107,1))</f>
      </c>
      <c r="AM107" s="6">
        <f>showf(AF107)</f>
      </c>
      <c r="AN107" s="6">
        <f>showf(AG107)</f>
      </c>
      <c r="AO107" s="6">
        <f>showf(AH107)</f>
      </c>
      <c r="AP107" s="6">
        <f>showf(AI107)</f>
      </c>
      <c r="AQ107" s="6">
        <f>showf(AJ107)</f>
      </c>
      <c r="AR107" s="6">
        <f>IF($AL107=RIGHT(AM107,1),"","!!!")</f>
      </c>
      <c r="AS107" s="6">
        <f>IF($AL107=RIGHT(AN107,1),"","!!!")</f>
      </c>
      <c r="AT107" s="6">
        <f>IF($AL107=RIGHT(AO107,1),"","!!!")</f>
      </c>
      <c r="AU107" s="6">
        <f>IF($AL107=RIGHT(AP107,1),"","!!!")</f>
      </c>
      <c r="AV107" s="6">
        <f>IF($AL107=RIGHT(AQ107,1),"","!!!")</f>
      </c>
    </row>
    <row x14ac:dyDescent="0.25" r="108" customHeight="1" ht="17.25">
      <c r="A108" s="4">
        <f>CONCATENATE(RBs!#REF!," ",RBs!#REF!)</f>
      </c>
      <c r="B108" s="6">
        <f>RBs!#REF!</f>
      </c>
      <c r="C108" s="6">
        <f>RBs!#REF!</f>
      </c>
      <c r="D108" s="6">
        <f>RBs!#REF!</f>
      </c>
      <c r="E108" s="6">
        <f>RBs!#REF!</f>
      </c>
      <c r="F108" s="6">
        <f>RBs!#REF!</f>
      </c>
      <c r="G108" s="6">
        <f>RBs!#REF!</f>
      </c>
      <c r="H108" s="6">
        <f>RBs!#REF!</f>
      </c>
      <c r="I108" s="7">
        <f>RBs!#REF!</f>
      </c>
      <c r="J108" s="4">
        <f>CONCATENATE(RBs!#REF!," ",RBs!#REF!)</f>
      </c>
      <c r="K108" s="6">
        <f>RBs!#REF!</f>
      </c>
      <c r="L108" s="6">
        <f>RBs!#REF!</f>
      </c>
      <c r="M108" s="6">
        <f>RBs!#REF!</f>
      </c>
      <c r="N108" s="6">
        <f>RBs!#REF!</f>
      </c>
      <c r="O108" s="6">
        <f>RBs!#REF!</f>
      </c>
      <c r="P108" s="6">
        <f>RBs!A9</f>
      </c>
      <c r="Q108" s="6">
        <f>RBs!C9</f>
      </c>
      <c r="R108" s="10">
        <f>RBs!D9</f>
      </c>
      <c r="S108" s="4">
        <f>CONCATENATE(RBs!#REF!," ",RBs!#REF!)</f>
      </c>
      <c r="T108" s="6">
        <f>RBs!#REF!</f>
      </c>
      <c r="U108" s="6">
        <f>RBs!#REF!</f>
      </c>
      <c r="V108" s="6">
        <f>RBs!#REF!</f>
      </c>
      <c r="W108" s="11">
        <f>RBs!F9</f>
      </c>
      <c r="X108" s="11">
        <f>RBs!H9</f>
      </c>
      <c r="Y108" s="11">
        <f>RBs!J9</f>
      </c>
      <c r="Z108" s="11">
        <f>RBs!L9</f>
      </c>
      <c r="AA108" s="10">
        <f>RBs!O9</f>
      </c>
      <c r="AB108" s="4">
        <f>CONCATENATE(RBs!B9," ",RBs!A9)</f>
      </c>
      <c r="AC108" s="12">
        <f>RBs!E9</f>
      </c>
      <c r="AD108" s="6">
        <f>RBs!C9</f>
      </c>
      <c r="AE108" s="11">
        <f>RBs!D9</f>
      </c>
      <c r="AF108" s="11">
        <f>RBs!P9</f>
      </c>
      <c r="AG108" s="11">
        <f>RBs!R9</f>
      </c>
      <c r="AH108" s="11">
        <f>RBs!T9</f>
      </c>
      <c r="AI108" s="11">
        <f>RBs!V9</f>
      </c>
      <c r="AJ108" s="10">
        <f>RBs!X9</f>
      </c>
      <c r="AK108" s="6">
        <f>showf(AB108)</f>
      </c>
      <c r="AL108" s="6">
        <f>IF(RIGHT(AK108,1)=")",LEFT(RIGHT(AK108,2)),RIGHT(AK108,1))</f>
      </c>
      <c r="AM108" s="6">
        <f>showf(AF108)</f>
      </c>
      <c r="AN108" s="6">
        <f>showf(AG108)</f>
      </c>
      <c r="AO108" s="6">
        <f>showf(AH108)</f>
      </c>
      <c r="AP108" s="6">
        <f>showf(AI108)</f>
      </c>
      <c r="AQ108" s="6">
        <f>showf(AJ108)</f>
      </c>
      <c r="AR108" s="6">
        <f>IF($AL108=RIGHT(AM108,1),"","!!!")</f>
      </c>
      <c r="AS108" s="6">
        <f>IF($AL108=RIGHT(AN108,1),"","!!!")</f>
      </c>
      <c r="AT108" s="6">
        <f>IF($AL108=RIGHT(AO108,1),"","!!!")</f>
      </c>
      <c r="AU108" s="6">
        <f>IF($AL108=RIGHT(AP108,1),"","!!!")</f>
      </c>
      <c r="AV108" s="6">
        <f>IF($AL108=RIGHT(AQ108,1),"","!!!")</f>
      </c>
    </row>
    <row x14ac:dyDescent="0.25" r="109" customHeight="1" ht="17.25">
      <c r="A109" s="4">
        <f>CONCATENATE(RBs!#REF!," ",RBs!#REF!)</f>
      </c>
      <c r="B109" s="6">
        <f>RBs!#REF!</f>
      </c>
      <c r="C109" s="6">
        <f>RBs!#REF!</f>
      </c>
      <c r="D109" s="6">
        <f>RBs!#REF!</f>
      </c>
      <c r="E109" s="6">
        <f>RBs!#REF!</f>
      </c>
      <c r="F109" s="6">
        <f>RBs!#REF!</f>
      </c>
      <c r="G109" s="6">
        <f>RBs!#REF!</f>
      </c>
      <c r="H109" s="6">
        <f>RBs!#REF!</f>
      </c>
      <c r="I109" s="7">
        <f>RBs!#REF!</f>
      </c>
      <c r="J109" s="4">
        <f>CONCATENATE(RBs!#REF!," ",RBs!#REF!)</f>
      </c>
      <c r="K109" s="6">
        <f>RBs!#REF!</f>
      </c>
      <c r="L109" s="6">
        <f>RBs!#REF!</f>
      </c>
      <c r="M109" s="6">
        <f>RBs!#REF!</f>
      </c>
      <c r="N109" s="6">
        <f>RBs!#REF!</f>
      </c>
      <c r="O109" s="6">
        <f>RBs!#REF!</f>
      </c>
      <c r="P109" s="6">
        <f>RBs!A10</f>
      </c>
      <c r="Q109" s="6">
        <f>RBs!C10</f>
      </c>
      <c r="R109" s="10">
        <f>RBs!D10</f>
      </c>
      <c r="S109" s="4">
        <f>CONCATENATE(RBs!#REF!," ",RBs!#REF!)</f>
      </c>
      <c r="T109" s="6">
        <f>RBs!#REF!</f>
      </c>
      <c r="U109" s="6">
        <f>RBs!#REF!</f>
      </c>
      <c r="V109" s="6">
        <f>RBs!#REF!</f>
      </c>
      <c r="W109" s="11">
        <f>RBs!F10</f>
      </c>
      <c r="X109" s="11">
        <f>RBs!H10</f>
      </c>
      <c r="Y109" s="11">
        <f>RBs!J10</f>
      </c>
      <c r="Z109" s="11">
        <f>RBs!L10</f>
      </c>
      <c r="AA109" s="10">
        <f>RBs!O10</f>
      </c>
      <c r="AB109" s="4">
        <f>CONCATENATE(RBs!B10," ",RBs!A10)</f>
      </c>
      <c r="AC109" s="12">
        <f>RBs!E10</f>
      </c>
      <c r="AD109" s="6">
        <f>RBs!C10</f>
      </c>
      <c r="AE109" s="11">
        <f>RBs!D10</f>
      </c>
      <c r="AF109" s="11">
        <f>RBs!P10</f>
      </c>
      <c r="AG109" s="11">
        <f>RBs!R10</f>
      </c>
      <c r="AH109" s="11">
        <f>RBs!T10</f>
      </c>
      <c r="AI109" s="11">
        <f>RBs!V10</f>
      </c>
      <c r="AJ109" s="10">
        <f>RBs!X10</f>
      </c>
      <c r="AK109" s="6">
        <f>showf(AB109)</f>
      </c>
      <c r="AL109" s="6">
        <f>IF(RIGHT(AK109,1)=")",LEFT(RIGHT(AK109,2)),RIGHT(AK109,1))</f>
      </c>
      <c r="AM109" s="6">
        <f>showf(AF109)</f>
      </c>
      <c r="AN109" s="6">
        <f>showf(AG109)</f>
      </c>
      <c r="AO109" s="6">
        <f>showf(AH109)</f>
      </c>
      <c r="AP109" s="6">
        <f>showf(AI109)</f>
      </c>
      <c r="AQ109" s="6">
        <f>showf(AJ109)</f>
      </c>
      <c r="AR109" s="6">
        <f>IF($AL109=RIGHT(AM109,1),"","!!!")</f>
      </c>
      <c r="AS109" s="6">
        <f>IF($AL109=RIGHT(AN109,1),"","!!!")</f>
      </c>
      <c r="AT109" s="6">
        <f>IF($AL109=RIGHT(AO109,1),"","!!!")</f>
      </c>
      <c r="AU109" s="6">
        <f>IF($AL109=RIGHT(AP109,1),"","!!!")</f>
      </c>
      <c r="AV109" s="6">
        <f>IF($AL109=RIGHT(AQ109,1),"","!!!")</f>
      </c>
    </row>
    <row x14ac:dyDescent="0.25" r="110" customHeight="1" ht="17.25">
      <c r="A110" s="4">
        <f>CONCATENATE(RBs!#REF!," ",RBs!#REF!)</f>
      </c>
      <c r="B110" s="6">
        <f>RBs!#REF!</f>
      </c>
      <c r="C110" s="6">
        <f>RBs!#REF!</f>
      </c>
      <c r="D110" s="6">
        <f>RBs!#REF!</f>
      </c>
      <c r="E110" s="6">
        <f>RBs!#REF!</f>
      </c>
      <c r="F110" s="6">
        <f>RBs!#REF!</f>
      </c>
      <c r="G110" s="6">
        <f>RBs!#REF!</f>
      </c>
      <c r="H110" s="6">
        <f>RBs!#REF!</f>
      </c>
      <c r="I110" s="7">
        <f>RBs!#REF!</f>
      </c>
      <c r="J110" s="4">
        <f>CONCATENATE(RBs!#REF!," ",RBs!#REF!)</f>
      </c>
      <c r="K110" s="6">
        <f>RBs!#REF!</f>
      </c>
      <c r="L110" s="6">
        <f>RBs!#REF!</f>
      </c>
      <c r="M110" s="6">
        <f>RBs!#REF!</f>
      </c>
      <c r="N110" s="6">
        <f>RBs!#REF!</f>
      </c>
      <c r="O110" s="6">
        <f>RBs!#REF!</f>
      </c>
      <c r="P110" s="6">
        <f>RBs!A11</f>
      </c>
      <c r="Q110" s="6">
        <f>RBs!C11</f>
      </c>
      <c r="R110" s="10">
        <f>RBs!D11</f>
      </c>
      <c r="S110" s="4">
        <f>CONCATENATE(RBs!#REF!," ",RBs!#REF!)</f>
      </c>
      <c r="T110" s="6">
        <f>RBs!#REF!</f>
      </c>
      <c r="U110" s="6">
        <f>RBs!#REF!</f>
      </c>
      <c r="V110" s="6">
        <f>RBs!#REF!</f>
      </c>
      <c r="W110" s="11">
        <f>RBs!F11</f>
      </c>
      <c r="X110" s="11">
        <f>RBs!H11</f>
      </c>
      <c r="Y110" s="11">
        <f>RBs!J11</f>
      </c>
      <c r="Z110" s="11">
        <f>RBs!L11</f>
      </c>
      <c r="AA110" s="10">
        <f>RBs!O11</f>
      </c>
      <c r="AB110" s="4">
        <f>CONCATENATE(RBs!B11," ",RBs!A11)</f>
      </c>
      <c r="AC110" s="12">
        <f>RBs!E11</f>
      </c>
      <c r="AD110" s="6">
        <f>RBs!C11</f>
      </c>
      <c r="AE110" s="11">
        <f>RBs!D11</f>
      </c>
      <c r="AF110" s="11">
        <f>RBs!P11</f>
      </c>
      <c r="AG110" s="11">
        <f>RBs!R11</f>
      </c>
      <c r="AH110" s="11">
        <f>RBs!T11</f>
      </c>
      <c r="AI110" s="11">
        <f>RBs!V11</f>
      </c>
      <c r="AJ110" s="10">
        <f>RBs!X11</f>
      </c>
      <c r="AK110" s="6">
        <f>showf(AB110)</f>
      </c>
      <c r="AL110" s="6">
        <f>IF(RIGHT(AK110,1)=")",LEFT(RIGHT(AK110,2)),RIGHT(AK110,1))</f>
      </c>
      <c r="AM110" s="6">
        <f>showf(AF110)</f>
      </c>
      <c r="AN110" s="6">
        <f>showf(AG110)</f>
      </c>
      <c r="AO110" s="6">
        <f>showf(AH110)</f>
      </c>
      <c r="AP110" s="6">
        <f>showf(AI110)</f>
      </c>
      <c r="AQ110" s="6">
        <f>showf(AJ110)</f>
      </c>
      <c r="AR110" s="6">
        <f>IF($AL110=RIGHT(AM110,1),"","!!!")</f>
      </c>
      <c r="AS110" s="6">
        <f>IF($AL110=RIGHT(AN110,1),"","!!!")</f>
      </c>
      <c r="AT110" s="6">
        <f>IF($AL110=RIGHT(AO110,1),"","!!!")</f>
      </c>
      <c r="AU110" s="6">
        <f>IF($AL110=RIGHT(AP110,1),"","!!!")</f>
      </c>
      <c r="AV110" s="6">
        <f>IF($AL110=RIGHT(AQ110,1),"","!!!")</f>
      </c>
    </row>
    <row x14ac:dyDescent="0.25" r="111" customHeight="1" ht="17.25">
      <c r="A111" s="4">
        <f>CONCATENATE(RBs!#REF!," ",RBs!#REF!)</f>
      </c>
      <c r="B111" s="6">
        <f>RBs!#REF!</f>
      </c>
      <c r="C111" s="6">
        <f>RBs!#REF!</f>
      </c>
      <c r="D111" s="6">
        <f>RBs!#REF!</f>
      </c>
      <c r="E111" s="6">
        <f>RBs!#REF!</f>
      </c>
      <c r="F111" s="6">
        <f>RBs!#REF!</f>
      </c>
      <c r="G111" s="6">
        <f>RBs!#REF!</f>
      </c>
      <c r="H111" s="6">
        <f>RBs!#REF!</f>
      </c>
      <c r="I111" s="7">
        <f>RBs!#REF!</f>
      </c>
      <c r="J111" s="4">
        <f>CONCATENATE(RBs!#REF!," ",RBs!#REF!)</f>
      </c>
      <c r="K111" s="6">
        <f>RBs!#REF!</f>
      </c>
      <c r="L111" s="6">
        <f>RBs!#REF!</f>
      </c>
      <c r="M111" s="6">
        <f>RBs!#REF!</f>
      </c>
      <c r="N111" s="6">
        <f>RBs!#REF!</f>
      </c>
      <c r="O111" s="6">
        <f>RBs!#REF!</f>
      </c>
      <c r="P111" s="6">
        <f>RBs!A12</f>
      </c>
      <c r="Q111" s="6">
        <f>RBs!C12</f>
      </c>
      <c r="R111" s="10">
        <f>RBs!D12</f>
      </c>
      <c r="S111" s="4">
        <f>CONCATENATE(RBs!#REF!," ",RBs!#REF!)</f>
      </c>
      <c r="T111" s="6">
        <f>RBs!#REF!</f>
      </c>
      <c r="U111" s="6">
        <f>RBs!#REF!</f>
      </c>
      <c r="V111" s="6">
        <f>RBs!#REF!</f>
      </c>
      <c r="W111" s="11">
        <f>RBs!F12</f>
      </c>
      <c r="X111" s="11">
        <f>RBs!H12</f>
      </c>
      <c r="Y111" s="11">
        <f>RBs!J12</f>
      </c>
      <c r="Z111" s="11">
        <f>RBs!L12</f>
      </c>
      <c r="AA111" s="10">
        <f>RBs!O12</f>
      </c>
      <c r="AB111" s="4">
        <f>CONCATENATE(RBs!B12," ",RBs!A12)</f>
      </c>
      <c r="AC111" s="12">
        <f>RBs!E12</f>
      </c>
      <c r="AD111" s="6">
        <f>RBs!C12</f>
      </c>
      <c r="AE111" s="11">
        <f>RBs!D12</f>
      </c>
      <c r="AF111" s="11">
        <f>RBs!P12</f>
      </c>
      <c r="AG111" s="11">
        <f>RBs!R12</f>
      </c>
      <c r="AH111" s="11">
        <f>RBs!T12</f>
      </c>
      <c r="AI111" s="11">
        <f>RBs!V12</f>
      </c>
      <c r="AJ111" s="10">
        <f>RBs!X12</f>
      </c>
      <c r="AK111" s="6">
        <f>showf(AB111)</f>
      </c>
      <c r="AL111" s="6">
        <f>IF(RIGHT(AK111,1)=")",LEFT(RIGHT(AK111,2)),RIGHT(AK111,1))</f>
      </c>
      <c r="AM111" s="6">
        <f>showf(AF111)</f>
      </c>
      <c r="AN111" s="6">
        <f>showf(AG111)</f>
      </c>
      <c r="AO111" s="6">
        <f>showf(AH111)</f>
      </c>
      <c r="AP111" s="6">
        <f>showf(AI111)</f>
      </c>
      <c r="AQ111" s="6">
        <f>showf(AJ111)</f>
      </c>
      <c r="AR111" s="6">
        <f>IF($AL111=RIGHT(AM111,1),"","!!!")</f>
      </c>
      <c r="AS111" s="6">
        <f>IF($AL111=RIGHT(AN111,1),"","!!!")</f>
      </c>
      <c r="AT111" s="6">
        <f>IF($AL111=RIGHT(AO111,1),"","!!!")</f>
      </c>
      <c r="AU111" s="6">
        <f>IF($AL111=RIGHT(AP111,1),"","!!!")</f>
      </c>
      <c r="AV111" s="6">
        <f>IF($AL111=RIGHT(AQ111,1),"","!!!")</f>
      </c>
    </row>
    <row x14ac:dyDescent="0.25" r="112" customHeight="1" ht="17.25">
      <c r="A112" s="4">
        <f>CONCATENATE(RBs!#REF!," ",RBs!#REF!)</f>
      </c>
      <c r="B112" s="6">
        <f>RBs!#REF!</f>
      </c>
      <c r="C112" s="6">
        <f>RBs!#REF!</f>
      </c>
      <c r="D112" s="6">
        <f>RBs!#REF!</f>
      </c>
      <c r="E112" s="6">
        <f>RBs!#REF!</f>
      </c>
      <c r="F112" s="6">
        <f>RBs!#REF!</f>
      </c>
      <c r="G112" s="6">
        <f>RBs!#REF!</f>
      </c>
      <c r="H112" s="6">
        <f>RBs!#REF!</f>
      </c>
      <c r="I112" s="7">
        <f>RBs!#REF!</f>
      </c>
      <c r="J112" s="4">
        <f>CONCATENATE(RBs!#REF!," ",RBs!#REF!)</f>
      </c>
      <c r="K112" s="6">
        <f>RBs!#REF!</f>
      </c>
      <c r="L112" s="6">
        <f>RBs!#REF!</f>
      </c>
      <c r="M112" s="6">
        <f>RBs!#REF!</f>
      </c>
      <c r="N112" s="6">
        <f>RBs!#REF!</f>
      </c>
      <c r="O112" s="6">
        <f>RBs!#REF!</f>
      </c>
      <c r="P112" s="6">
        <f>RBs!A13</f>
      </c>
      <c r="Q112" s="6">
        <f>RBs!C13</f>
      </c>
      <c r="R112" s="10">
        <f>RBs!D13</f>
      </c>
      <c r="S112" s="4">
        <f>CONCATENATE(RBs!#REF!," ",RBs!#REF!)</f>
      </c>
      <c r="T112" s="6">
        <f>RBs!#REF!</f>
      </c>
      <c r="U112" s="6">
        <f>RBs!#REF!</f>
      </c>
      <c r="V112" s="6">
        <f>RBs!#REF!</f>
      </c>
      <c r="W112" s="11">
        <f>RBs!F13</f>
      </c>
      <c r="X112" s="11">
        <f>RBs!H13</f>
      </c>
      <c r="Y112" s="11">
        <f>RBs!J13</f>
      </c>
      <c r="Z112" s="11">
        <f>RBs!L13</f>
      </c>
      <c r="AA112" s="10">
        <f>RBs!O13</f>
      </c>
      <c r="AB112" s="4">
        <f>CONCATENATE(RBs!B13," ",RBs!A13)</f>
      </c>
      <c r="AC112" s="12">
        <f>RBs!E13</f>
      </c>
      <c r="AD112" s="6">
        <f>RBs!C13</f>
      </c>
      <c r="AE112" s="11">
        <f>RBs!D13</f>
      </c>
      <c r="AF112" s="11">
        <f>RBs!P13</f>
      </c>
      <c r="AG112" s="11">
        <f>RBs!R13</f>
      </c>
      <c r="AH112" s="11">
        <f>RBs!T13</f>
      </c>
      <c r="AI112" s="11">
        <f>RBs!V13</f>
      </c>
      <c r="AJ112" s="10">
        <f>RBs!X13</f>
      </c>
      <c r="AK112" s="6">
        <f>showf(AB112)</f>
      </c>
      <c r="AL112" s="6">
        <f>IF(RIGHT(AK112,1)=")",LEFT(RIGHT(AK112,2)),RIGHT(AK112,1))</f>
      </c>
      <c r="AM112" s="6">
        <f>showf(AF112)</f>
      </c>
      <c r="AN112" s="6">
        <f>showf(AG112)</f>
      </c>
      <c r="AO112" s="6">
        <f>showf(AH112)</f>
      </c>
      <c r="AP112" s="6">
        <f>showf(AI112)</f>
      </c>
      <c r="AQ112" s="6">
        <f>showf(AJ112)</f>
      </c>
      <c r="AR112" s="6">
        <f>IF($AL112=RIGHT(AM112,1),"","!!!")</f>
      </c>
      <c r="AS112" s="6">
        <f>IF($AL112=RIGHT(AN112,1),"","!!!")</f>
      </c>
      <c r="AT112" s="6">
        <f>IF($AL112=RIGHT(AO112,1),"","!!!")</f>
      </c>
      <c r="AU112" s="6">
        <f>IF($AL112=RIGHT(AP112,1),"","!!!")</f>
      </c>
      <c r="AV112" s="6">
        <f>IF($AL112=RIGHT(AQ112,1),"","!!!")</f>
      </c>
    </row>
    <row x14ac:dyDescent="0.25" r="113" customHeight="1" ht="17.25">
      <c r="A113" s="4">
        <f>CONCATENATE(RBs!#REF!," ",RBs!#REF!)</f>
      </c>
      <c r="B113" s="6">
        <f>RBs!#REF!</f>
      </c>
      <c r="C113" s="6">
        <f>RBs!#REF!</f>
      </c>
      <c r="D113" s="6">
        <f>RBs!#REF!</f>
      </c>
      <c r="E113" s="6">
        <f>RBs!#REF!</f>
      </c>
      <c r="F113" s="6">
        <f>RBs!#REF!</f>
      </c>
      <c r="G113" s="6">
        <f>RBs!#REF!</f>
      </c>
      <c r="H113" s="6">
        <f>RBs!#REF!</f>
      </c>
      <c r="I113" s="7">
        <f>RBs!#REF!</f>
      </c>
      <c r="J113" s="4">
        <f>CONCATENATE(RBs!#REF!," ",RBs!#REF!)</f>
      </c>
      <c r="K113" s="6">
        <f>RBs!#REF!</f>
      </c>
      <c r="L113" s="6">
        <f>RBs!#REF!</f>
      </c>
      <c r="M113" s="6">
        <f>RBs!#REF!</f>
      </c>
      <c r="N113" s="6">
        <f>RBs!#REF!</f>
      </c>
      <c r="O113" s="6">
        <f>RBs!#REF!</f>
      </c>
      <c r="P113" s="6">
        <f>RBs!A14</f>
      </c>
      <c r="Q113" s="6">
        <f>RBs!C14</f>
      </c>
      <c r="R113" s="10">
        <f>RBs!D14</f>
      </c>
      <c r="S113" s="4">
        <f>CONCATENATE(RBs!#REF!," ",RBs!#REF!)</f>
      </c>
      <c r="T113" s="6">
        <f>RBs!#REF!</f>
      </c>
      <c r="U113" s="6">
        <f>RBs!#REF!</f>
      </c>
      <c r="V113" s="6">
        <f>RBs!#REF!</f>
      </c>
      <c r="W113" s="11">
        <f>RBs!F14</f>
      </c>
      <c r="X113" s="11">
        <f>RBs!H14</f>
      </c>
      <c r="Y113" s="11">
        <f>RBs!J14</f>
      </c>
      <c r="Z113" s="11">
        <f>RBs!L14</f>
      </c>
      <c r="AA113" s="10">
        <f>RBs!O14</f>
      </c>
      <c r="AB113" s="4">
        <f>CONCATENATE(RBs!B14," ",RBs!A14)</f>
      </c>
      <c r="AC113" s="12">
        <f>RBs!E14</f>
      </c>
      <c r="AD113" s="6">
        <f>RBs!C14</f>
      </c>
      <c r="AE113" s="11">
        <f>RBs!D14</f>
      </c>
      <c r="AF113" s="11">
        <f>RBs!P14</f>
      </c>
      <c r="AG113" s="11">
        <f>RBs!R14</f>
      </c>
      <c r="AH113" s="11">
        <f>RBs!T14</f>
      </c>
      <c r="AI113" s="11">
        <f>RBs!V14</f>
      </c>
      <c r="AJ113" s="10">
        <f>RBs!X14</f>
      </c>
      <c r="AK113" s="6">
        <f>showf(AB113)</f>
      </c>
      <c r="AL113" s="6">
        <f>IF(RIGHT(AK113,1)=")",LEFT(RIGHT(AK113,2)),RIGHT(AK113,1))</f>
      </c>
      <c r="AM113" s="6">
        <f>showf(AF113)</f>
      </c>
      <c r="AN113" s="6">
        <f>showf(AG113)</f>
      </c>
      <c r="AO113" s="6">
        <f>showf(AH113)</f>
      </c>
      <c r="AP113" s="6">
        <f>showf(AI113)</f>
      </c>
      <c r="AQ113" s="6">
        <f>showf(AJ113)</f>
      </c>
      <c r="AR113" s="6">
        <f>IF($AL113=RIGHT(AM113,1),"","!!!")</f>
      </c>
      <c r="AS113" s="6">
        <f>IF($AL113=RIGHT(AN113,1),"","!!!")</f>
      </c>
      <c r="AT113" s="6">
        <f>IF($AL113=RIGHT(AO113,1),"","!!!")</f>
      </c>
      <c r="AU113" s="6">
        <f>IF($AL113=RIGHT(AP113,1),"","!!!")</f>
      </c>
      <c r="AV113" s="6">
        <f>IF($AL113=RIGHT(AQ113,1),"","!!!")</f>
      </c>
    </row>
    <row x14ac:dyDescent="0.25" r="114" customHeight="1" ht="17.25">
      <c r="A114" s="4">
        <f>CONCATENATE(RBs!#REF!," ",RBs!#REF!)</f>
      </c>
      <c r="B114" s="6">
        <f>RBs!#REF!</f>
      </c>
      <c r="C114" s="6">
        <f>RBs!#REF!</f>
      </c>
      <c r="D114" s="6">
        <f>RBs!#REF!</f>
      </c>
      <c r="E114" s="6">
        <f>RBs!#REF!</f>
      </c>
      <c r="F114" s="6">
        <f>RBs!#REF!</f>
      </c>
      <c r="G114" s="6">
        <f>RBs!#REF!</f>
      </c>
      <c r="H114" s="6">
        <f>RBs!#REF!</f>
      </c>
      <c r="I114" s="7">
        <f>RBs!#REF!</f>
      </c>
      <c r="J114" s="4">
        <f>CONCATENATE(RBs!#REF!," ",RBs!#REF!)</f>
      </c>
      <c r="K114" s="6">
        <f>RBs!#REF!</f>
      </c>
      <c r="L114" s="6">
        <f>RBs!#REF!</f>
      </c>
      <c r="M114" s="6">
        <f>RBs!#REF!</f>
      </c>
      <c r="N114" s="6">
        <f>RBs!#REF!</f>
      </c>
      <c r="O114" s="6">
        <f>RBs!#REF!</f>
      </c>
      <c r="P114" s="6">
        <f>RBs!A15</f>
      </c>
      <c r="Q114" s="6">
        <f>RBs!C15</f>
      </c>
      <c r="R114" s="10">
        <f>RBs!D15</f>
      </c>
      <c r="S114" s="4">
        <f>CONCATENATE(RBs!#REF!," ",RBs!#REF!)</f>
      </c>
      <c r="T114" s="6">
        <f>RBs!#REF!</f>
      </c>
      <c r="U114" s="6">
        <f>RBs!#REF!</f>
      </c>
      <c r="V114" s="6">
        <f>RBs!#REF!</f>
      </c>
      <c r="W114" s="11">
        <f>RBs!F15</f>
      </c>
      <c r="X114" s="11">
        <f>RBs!H15</f>
      </c>
      <c r="Y114" s="11">
        <f>RBs!J15</f>
      </c>
      <c r="Z114" s="11">
        <f>RBs!L15</f>
      </c>
      <c r="AA114" s="10">
        <f>RBs!O15</f>
      </c>
      <c r="AB114" s="4">
        <f>CONCATENATE(RBs!B15," ",RBs!A15)</f>
      </c>
      <c r="AC114" s="12">
        <f>RBs!E15</f>
      </c>
      <c r="AD114" s="6">
        <f>RBs!C15</f>
      </c>
      <c r="AE114" s="11">
        <f>RBs!D15</f>
      </c>
      <c r="AF114" s="11">
        <f>RBs!P15</f>
      </c>
      <c r="AG114" s="11">
        <f>RBs!R15</f>
      </c>
      <c r="AH114" s="11">
        <f>RBs!T15</f>
      </c>
      <c r="AI114" s="11">
        <f>RBs!V15</f>
      </c>
      <c r="AJ114" s="10">
        <f>RBs!X15</f>
      </c>
      <c r="AK114" s="6">
        <f>showf(AB114)</f>
      </c>
      <c r="AL114" s="6">
        <f>IF(RIGHT(AK114,1)=")",LEFT(RIGHT(AK114,2)),RIGHT(AK114,1))</f>
      </c>
      <c r="AM114" s="6">
        <f>showf(AF114)</f>
      </c>
      <c r="AN114" s="6">
        <f>showf(AG114)</f>
      </c>
      <c r="AO114" s="6">
        <f>showf(AH114)</f>
      </c>
      <c r="AP114" s="6">
        <f>showf(AI114)</f>
      </c>
      <c r="AQ114" s="6">
        <f>showf(AJ114)</f>
      </c>
      <c r="AR114" s="6">
        <f>IF($AL114=RIGHT(AM114,1),"","!!!")</f>
      </c>
      <c r="AS114" s="6">
        <f>IF($AL114=RIGHT(AN114,1),"","!!!")</f>
      </c>
      <c r="AT114" s="6">
        <f>IF($AL114=RIGHT(AO114,1),"","!!!")</f>
      </c>
      <c r="AU114" s="6">
        <f>IF($AL114=RIGHT(AP114,1),"","!!!")</f>
      </c>
      <c r="AV114" s="6">
        <f>IF($AL114=RIGHT(AQ114,1),"","!!!")</f>
      </c>
    </row>
    <row x14ac:dyDescent="0.25" r="115" customHeight="1" ht="17.25">
      <c r="A115" s="4">
        <f>CONCATENATE(RBs!#REF!," ",RBs!#REF!)</f>
      </c>
      <c r="B115" s="6">
        <f>RBs!#REF!</f>
      </c>
      <c r="C115" s="6">
        <f>RBs!#REF!</f>
      </c>
      <c r="D115" s="6">
        <f>RBs!#REF!</f>
      </c>
      <c r="E115" s="6">
        <f>RBs!#REF!</f>
      </c>
      <c r="F115" s="6">
        <f>RBs!#REF!</f>
      </c>
      <c r="G115" s="6">
        <f>RBs!#REF!</f>
      </c>
      <c r="H115" s="6">
        <f>RBs!#REF!</f>
      </c>
      <c r="I115" s="7">
        <f>RBs!#REF!</f>
      </c>
      <c r="J115" s="4">
        <f>CONCATENATE(RBs!#REF!," ",RBs!#REF!)</f>
      </c>
      <c r="K115" s="6">
        <f>RBs!#REF!</f>
      </c>
      <c r="L115" s="6">
        <f>RBs!#REF!</f>
      </c>
      <c r="M115" s="6">
        <f>RBs!#REF!</f>
      </c>
      <c r="N115" s="6">
        <f>RBs!#REF!</f>
      </c>
      <c r="O115" s="6">
        <f>RBs!#REF!</f>
      </c>
      <c r="P115" s="6">
        <f>RBs!A16</f>
      </c>
      <c r="Q115" s="6">
        <f>RBs!C16</f>
      </c>
      <c r="R115" s="10">
        <f>RBs!D16</f>
      </c>
      <c r="S115" s="4">
        <f>CONCATENATE(RBs!#REF!," ",RBs!#REF!)</f>
      </c>
      <c r="T115" s="6">
        <f>RBs!#REF!</f>
      </c>
      <c r="U115" s="6">
        <f>RBs!#REF!</f>
      </c>
      <c r="V115" s="6">
        <f>RBs!#REF!</f>
      </c>
      <c r="W115" s="11">
        <f>RBs!F16</f>
      </c>
      <c r="X115" s="11">
        <f>RBs!H16</f>
      </c>
      <c r="Y115" s="11">
        <f>RBs!J16</f>
      </c>
      <c r="Z115" s="11">
        <f>RBs!L16</f>
      </c>
      <c r="AA115" s="10">
        <f>RBs!O16</f>
      </c>
      <c r="AB115" s="4">
        <f>CONCATENATE(RBs!B16," ",RBs!A16)</f>
      </c>
      <c r="AC115" s="12">
        <f>RBs!E16</f>
      </c>
      <c r="AD115" s="6">
        <f>RBs!C16</f>
      </c>
      <c r="AE115" s="11">
        <f>RBs!D16</f>
      </c>
      <c r="AF115" s="11">
        <f>RBs!P16</f>
      </c>
      <c r="AG115" s="11">
        <f>RBs!R16</f>
      </c>
      <c r="AH115" s="11">
        <f>RBs!T16</f>
      </c>
      <c r="AI115" s="11">
        <f>RBs!V16</f>
      </c>
      <c r="AJ115" s="10">
        <f>RBs!X16</f>
      </c>
      <c r="AK115" s="6">
        <f>showf(AB115)</f>
      </c>
      <c r="AL115" s="6">
        <f>IF(RIGHT(AK115,1)=")",LEFT(RIGHT(AK115,2)),RIGHT(AK115,1))</f>
      </c>
      <c r="AM115" s="6">
        <f>showf(AF115)</f>
      </c>
      <c r="AN115" s="6">
        <f>showf(AG115)</f>
      </c>
      <c r="AO115" s="6">
        <f>showf(AH115)</f>
      </c>
      <c r="AP115" s="6">
        <f>showf(AI115)</f>
      </c>
      <c r="AQ115" s="6">
        <f>showf(AJ115)</f>
      </c>
      <c r="AR115" s="6">
        <f>IF($AL115=RIGHT(AM115,1),"","!!!")</f>
      </c>
      <c r="AS115" s="6">
        <f>IF($AL115=RIGHT(AN115,1),"","!!!")</f>
      </c>
      <c r="AT115" s="6">
        <f>IF($AL115=RIGHT(AO115,1),"","!!!")</f>
      </c>
      <c r="AU115" s="6">
        <f>IF($AL115=RIGHT(AP115,1),"","!!!")</f>
      </c>
      <c r="AV115" s="6">
        <f>IF($AL115=RIGHT(AQ115,1),"","!!!")</f>
      </c>
    </row>
    <row x14ac:dyDescent="0.25" r="116" customHeight="1" ht="17.25">
      <c r="A116" s="4">
        <f>CONCATENATE(RBs!#REF!," ",RBs!#REF!)</f>
      </c>
      <c r="B116" s="6">
        <f>RBs!#REF!</f>
      </c>
      <c r="C116" s="6">
        <f>RBs!#REF!</f>
      </c>
      <c r="D116" s="6">
        <f>RBs!#REF!</f>
      </c>
      <c r="E116" s="6">
        <f>RBs!#REF!</f>
      </c>
      <c r="F116" s="6">
        <f>RBs!#REF!</f>
      </c>
      <c r="G116" s="6">
        <f>RBs!#REF!</f>
      </c>
      <c r="H116" s="6">
        <f>RBs!#REF!</f>
      </c>
      <c r="I116" s="7">
        <f>RBs!#REF!</f>
      </c>
      <c r="J116" s="4">
        <f>CONCATENATE(RBs!#REF!," ",RBs!#REF!)</f>
      </c>
      <c r="K116" s="6">
        <f>RBs!#REF!</f>
      </c>
      <c r="L116" s="6">
        <f>RBs!#REF!</f>
      </c>
      <c r="M116" s="6">
        <f>RBs!#REF!</f>
      </c>
      <c r="N116" s="6">
        <f>RBs!#REF!</f>
      </c>
      <c r="O116" s="6">
        <f>RBs!#REF!</f>
      </c>
      <c r="P116" s="6">
        <f>RBs!A17</f>
      </c>
      <c r="Q116" s="6">
        <f>RBs!C17</f>
      </c>
      <c r="R116" s="10">
        <f>RBs!D17</f>
      </c>
      <c r="S116" s="4">
        <f>CONCATENATE(RBs!#REF!," ",RBs!#REF!)</f>
      </c>
      <c r="T116" s="6">
        <f>RBs!#REF!</f>
      </c>
      <c r="U116" s="6">
        <f>RBs!#REF!</f>
      </c>
      <c r="V116" s="6">
        <f>RBs!#REF!</f>
      </c>
      <c r="W116" s="11">
        <f>RBs!F17</f>
      </c>
      <c r="X116" s="11">
        <f>RBs!H17</f>
      </c>
      <c r="Y116" s="11">
        <f>RBs!J17</f>
      </c>
      <c r="Z116" s="11">
        <f>RBs!L17</f>
      </c>
      <c r="AA116" s="10">
        <f>RBs!O17</f>
      </c>
      <c r="AB116" s="4">
        <f>CONCATENATE(RBs!B17," ",RBs!A17)</f>
      </c>
      <c r="AC116" s="12">
        <f>RBs!E17</f>
      </c>
      <c r="AD116" s="6">
        <f>RBs!C17</f>
      </c>
      <c r="AE116" s="11">
        <f>RBs!D17</f>
      </c>
      <c r="AF116" s="11">
        <f>RBs!P17</f>
      </c>
      <c r="AG116" s="11">
        <f>RBs!R17</f>
      </c>
      <c r="AH116" s="11">
        <f>RBs!T17</f>
      </c>
      <c r="AI116" s="11">
        <f>RBs!V17</f>
      </c>
      <c r="AJ116" s="10">
        <f>RBs!X17</f>
      </c>
      <c r="AK116" s="6">
        <f>showf(AB116)</f>
      </c>
      <c r="AL116" s="6">
        <f>IF(RIGHT(AK116,1)=")",LEFT(RIGHT(AK116,2)),RIGHT(AK116,1))</f>
      </c>
      <c r="AM116" s="6">
        <f>showf(AF116)</f>
      </c>
      <c r="AN116" s="6">
        <f>showf(AG116)</f>
      </c>
      <c r="AO116" s="6">
        <f>showf(AH116)</f>
      </c>
      <c r="AP116" s="6">
        <f>showf(AI116)</f>
      </c>
      <c r="AQ116" s="6">
        <f>showf(AJ116)</f>
      </c>
      <c r="AR116" s="6">
        <f>IF($AL116=RIGHT(AM116,1),"","!!!")</f>
      </c>
      <c r="AS116" s="6">
        <f>IF($AL116=RIGHT(AN116,1),"","!!!")</f>
      </c>
      <c r="AT116" s="6">
        <f>IF($AL116=RIGHT(AO116,1),"","!!!")</f>
      </c>
      <c r="AU116" s="6">
        <f>IF($AL116=RIGHT(AP116,1),"","!!!")</f>
      </c>
      <c r="AV116" s="6">
        <f>IF($AL116=RIGHT(AQ116,1),"","!!!")</f>
      </c>
    </row>
    <row x14ac:dyDescent="0.25" r="117" customHeight="1" ht="17.25">
      <c r="A117" s="4">
        <f>CONCATENATE(RBs!#REF!," ",RBs!#REF!)</f>
      </c>
      <c r="B117" s="6">
        <f>RBs!#REF!</f>
      </c>
      <c r="C117" s="6">
        <f>RBs!#REF!</f>
      </c>
      <c r="D117" s="6">
        <f>RBs!#REF!</f>
      </c>
      <c r="E117" s="6">
        <f>RBs!#REF!</f>
      </c>
      <c r="F117" s="6">
        <f>RBs!#REF!</f>
      </c>
      <c r="G117" s="6">
        <f>RBs!#REF!</f>
      </c>
      <c r="H117" s="6">
        <f>RBs!#REF!</f>
      </c>
      <c r="I117" s="7">
        <f>RBs!#REF!</f>
      </c>
      <c r="J117" s="4">
        <f>CONCATENATE(RBs!#REF!," ",RBs!#REF!)</f>
      </c>
      <c r="K117" s="6">
        <f>RBs!#REF!</f>
      </c>
      <c r="L117" s="6">
        <f>RBs!#REF!</f>
      </c>
      <c r="M117" s="6">
        <f>RBs!#REF!</f>
      </c>
      <c r="N117" s="6">
        <f>RBs!#REF!</f>
      </c>
      <c r="O117" s="6">
        <f>RBs!#REF!</f>
      </c>
      <c r="P117" s="6">
        <f>RBs!A18</f>
      </c>
      <c r="Q117" s="6">
        <f>RBs!C18</f>
      </c>
      <c r="R117" s="10">
        <f>RBs!D18</f>
      </c>
      <c r="S117" s="4">
        <f>CONCATENATE(RBs!#REF!," ",RBs!#REF!)</f>
      </c>
      <c r="T117" s="6">
        <f>RBs!#REF!</f>
      </c>
      <c r="U117" s="6">
        <f>RBs!#REF!</f>
      </c>
      <c r="V117" s="6">
        <f>RBs!#REF!</f>
      </c>
      <c r="W117" s="11">
        <f>RBs!F18</f>
      </c>
      <c r="X117" s="11">
        <f>RBs!H18</f>
      </c>
      <c r="Y117" s="11">
        <f>RBs!J18</f>
      </c>
      <c r="Z117" s="11">
        <f>RBs!L18</f>
      </c>
      <c r="AA117" s="10">
        <f>RBs!O18</f>
      </c>
      <c r="AB117" s="4">
        <f>CONCATENATE(RBs!B18," ",RBs!A18)</f>
      </c>
      <c r="AC117" s="12">
        <f>RBs!E18</f>
      </c>
      <c r="AD117" s="6">
        <f>RBs!C18</f>
      </c>
      <c r="AE117" s="11">
        <f>RBs!D18</f>
      </c>
      <c r="AF117" s="11">
        <f>RBs!P18</f>
      </c>
      <c r="AG117" s="11">
        <f>RBs!R18</f>
      </c>
      <c r="AH117" s="11">
        <f>RBs!T18</f>
      </c>
      <c r="AI117" s="11">
        <f>RBs!V18</f>
      </c>
      <c r="AJ117" s="10">
        <f>RBs!X18</f>
      </c>
      <c r="AK117" s="6">
        <f>showf(AB117)</f>
      </c>
      <c r="AL117" s="6">
        <f>IF(RIGHT(AK117,1)=")",LEFT(RIGHT(AK117,2)),RIGHT(AK117,1))</f>
      </c>
      <c r="AM117" s="6">
        <f>showf(AF117)</f>
      </c>
      <c r="AN117" s="6">
        <f>showf(AG117)</f>
      </c>
      <c r="AO117" s="6">
        <f>showf(AH117)</f>
      </c>
      <c r="AP117" s="6">
        <f>showf(AI117)</f>
      </c>
      <c r="AQ117" s="6">
        <f>showf(AJ117)</f>
      </c>
      <c r="AR117" s="6">
        <f>IF($AL117=RIGHT(AM117,1),"","!!!")</f>
      </c>
      <c r="AS117" s="6">
        <f>IF($AL117=RIGHT(AN117,1),"","!!!")</f>
      </c>
      <c r="AT117" s="6">
        <f>IF($AL117=RIGHT(AO117,1),"","!!!")</f>
      </c>
      <c r="AU117" s="6">
        <f>IF($AL117=RIGHT(AP117,1),"","!!!")</f>
      </c>
      <c r="AV117" s="6">
        <f>IF($AL117=RIGHT(AQ117,1),"","!!!")</f>
      </c>
    </row>
    <row x14ac:dyDescent="0.25" r="118" customHeight="1" ht="17.25">
      <c r="A118" s="4">
        <f>CONCATENATE(RBs!#REF!," ",RBs!#REF!)</f>
      </c>
      <c r="B118" s="6">
        <f>RBs!#REF!</f>
      </c>
      <c r="C118" s="6">
        <f>RBs!#REF!</f>
      </c>
      <c r="D118" s="6">
        <f>RBs!#REF!</f>
      </c>
      <c r="E118" s="6">
        <f>RBs!#REF!</f>
      </c>
      <c r="F118" s="6">
        <f>RBs!#REF!</f>
      </c>
      <c r="G118" s="6">
        <f>RBs!#REF!</f>
      </c>
      <c r="H118" s="6">
        <f>RBs!#REF!</f>
      </c>
      <c r="I118" s="7">
        <f>RBs!#REF!</f>
      </c>
      <c r="J118" s="4">
        <f>CONCATENATE(RBs!#REF!," ",RBs!#REF!)</f>
      </c>
      <c r="K118" s="6">
        <f>RBs!#REF!</f>
      </c>
      <c r="L118" s="6">
        <f>RBs!#REF!</f>
      </c>
      <c r="M118" s="6">
        <f>RBs!#REF!</f>
      </c>
      <c r="N118" s="6">
        <f>RBs!#REF!</f>
      </c>
      <c r="O118" s="6">
        <f>RBs!#REF!</f>
      </c>
      <c r="P118" s="6">
        <f>RBs!A19</f>
      </c>
      <c r="Q118" s="6">
        <f>RBs!C19</f>
      </c>
      <c r="R118" s="10">
        <f>RBs!D19</f>
      </c>
      <c r="S118" s="4">
        <f>CONCATENATE(RBs!#REF!," ",RBs!#REF!)</f>
      </c>
      <c r="T118" s="6">
        <f>RBs!#REF!</f>
      </c>
      <c r="U118" s="6">
        <f>RBs!#REF!</f>
      </c>
      <c r="V118" s="6">
        <f>RBs!#REF!</f>
      </c>
      <c r="W118" s="11">
        <f>RBs!F19</f>
      </c>
      <c r="X118" s="11">
        <f>RBs!H19</f>
      </c>
      <c r="Y118" s="11">
        <f>RBs!J19</f>
      </c>
      <c r="Z118" s="11">
        <f>RBs!L19</f>
      </c>
      <c r="AA118" s="10">
        <f>RBs!O19</f>
      </c>
      <c r="AB118" s="4">
        <f>CONCATENATE(RBs!B19," ",RBs!A19)</f>
      </c>
      <c r="AC118" s="12">
        <f>RBs!E19</f>
      </c>
      <c r="AD118" s="6">
        <f>RBs!C19</f>
      </c>
      <c r="AE118" s="11">
        <f>RBs!D19</f>
      </c>
      <c r="AF118" s="11">
        <f>RBs!P19</f>
      </c>
      <c r="AG118" s="11">
        <f>RBs!R19</f>
      </c>
      <c r="AH118" s="11">
        <f>RBs!T19</f>
      </c>
      <c r="AI118" s="11">
        <f>RBs!V19</f>
      </c>
      <c r="AJ118" s="10">
        <f>RBs!X19</f>
      </c>
      <c r="AK118" s="6">
        <f>showf(AB118)</f>
      </c>
      <c r="AL118" s="6">
        <f>IF(RIGHT(AK118,1)=")",LEFT(RIGHT(AK118,2)),RIGHT(AK118,1))</f>
      </c>
      <c r="AM118" s="6">
        <f>showf(AF118)</f>
      </c>
      <c r="AN118" s="6">
        <f>showf(AG118)</f>
      </c>
      <c r="AO118" s="6">
        <f>showf(AH118)</f>
      </c>
      <c r="AP118" s="6">
        <f>showf(AI118)</f>
      </c>
      <c r="AQ118" s="6">
        <f>showf(AJ118)</f>
      </c>
      <c r="AR118" s="6">
        <f>IF($AL118=RIGHT(AM118,1),"","!!!")</f>
      </c>
      <c r="AS118" s="6">
        <f>IF($AL118=RIGHT(AN118,1),"","!!!")</f>
      </c>
      <c r="AT118" s="6">
        <f>IF($AL118=RIGHT(AO118,1),"","!!!")</f>
      </c>
      <c r="AU118" s="6">
        <f>IF($AL118=RIGHT(AP118,1),"","!!!")</f>
      </c>
      <c r="AV118" s="6">
        <f>IF($AL118=RIGHT(AQ118,1),"","!!!")</f>
      </c>
    </row>
    <row x14ac:dyDescent="0.25" r="119" customHeight="1" ht="17.25">
      <c r="A119" s="4">
        <f>CONCATENATE(RBs!#REF!," ",RBs!#REF!)</f>
      </c>
      <c r="B119" s="6">
        <f>RBs!#REF!</f>
      </c>
      <c r="C119" s="6">
        <f>RBs!#REF!</f>
      </c>
      <c r="D119" s="6">
        <f>RBs!#REF!</f>
      </c>
      <c r="E119" s="6">
        <f>RBs!#REF!</f>
      </c>
      <c r="F119" s="6">
        <f>RBs!#REF!</f>
      </c>
      <c r="G119" s="6">
        <f>RBs!#REF!</f>
      </c>
      <c r="H119" s="6">
        <f>RBs!#REF!</f>
      </c>
      <c r="I119" s="7">
        <f>RBs!#REF!</f>
      </c>
      <c r="J119" s="4">
        <f>CONCATENATE(RBs!#REF!," ",RBs!#REF!)</f>
      </c>
      <c r="K119" s="6">
        <f>RBs!#REF!</f>
      </c>
      <c r="L119" s="6">
        <f>RBs!#REF!</f>
      </c>
      <c r="M119" s="6">
        <f>RBs!#REF!</f>
      </c>
      <c r="N119" s="6">
        <f>RBs!#REF!</f>
      </c>
      <c r="O119" s="6">
        <f>RBs!#REF!</f>
      </c>
      <c r="P119" s="6">
        <f>RBs!A20</f>
      </c>
      <c r="Q119" s="6">
        <f>RBs!C20</f>
      </c>
      <c r="R119" s="10">
        <f>RBs!D20</f>
      </c>
      <c r="S119" s="4">
        <f>CONCATENATE(RBs!#REF!," ",RBs!#REF!)</f>
      </c>
      <c r="T119" s="6">
        <f>RBs!#REF!</f>
      </c>
      <c r="U119" s="6">
        <f>RBs!#REF!</f>
      </c>
      <c r="V119" s="6">
        <f>RBs!#REF!</f>
      </c>
      <c r="W119" s="11">
        <f>RBs!F20</f>
      </c>
      <c r="X119" s="11">
        <f>RBs!H20</f>
      </c>
      <c r="Y119" s="11">
        <f>RBs!J20</f>
      </c>
      <c r="Z119" s="11">
        <f>RBs!L20</f>
      </c>
      <c r="AA119" s="10">
        <f>RBs!O20</f>
      </c>
      <c r="AB119" s="4">
        <f>CONCATENATE(RBs!B20," ",RBs!A20)</f>
      </c>
      <c r="AC119" s="12">
        <f>RBs!E20</f>
      </c>
      <c r="AD119" s="6">
        <f>RBs!C20</f>
      </c>
      <c r="AE119" s="11">
        <f>RBs!D20</f>
      </c>
      <c r="AF119" s="11">
        <f>RBs!P20</f>
      </c>
      <c r="AG119" s="11">
        <f>RBs!R20</f>
      </c>
      <c r="AH119" s="11">
        <f>RBs!T20</f>
      </c>
      <c r="AI119" s="11">
        <f>RBs!V20</f>
      </c>
      <c r="AJ119" s="10">
        <f>RBs!X20</f>
      </c>
      <c r="AK119" s="6">
        <f>showf(AB119)</f>
      </c>
      <c r="AL119" s="6">
        <f>IF(RIGHT(AK119,1)=")",LEFT(RIGHT(AK119,2)),RIGHT(AK119,1))</f>
      </c>
      <c r="AM119" s="6">
        <f>showf(AF119)</f>
      </c>
      <c r="AN119" s="6">
        <f>showf(AG119)</f>
      </c>
      <c r="AO119" s="6">
        <f>showf(AH119)</f>
      </c>
      <c r="AP119" s="6">
        <f>showf(AI119)</f>
      </c>
      <c r="AQ119" s="6">
        <f>showf(AJ119)</f>
      </c>
      <c r="AR119" s="6">
        <f>IF($AL119=RIGHT(AM119,1),"","!!!")</f>
      </c>
      <c r="AS119" s="6">
        <f>IF($AL119=RIGHT(AN119,1),"","!!!")</f>
      </c>
      <c r="AT119" s="6">
        <f>IF($AL119=RIGHT(AO119,1),"","!!!")</f>
      </c>
      <c r="AU119" s="6">
        <f>IF($AL119=RIGHT(AP119,1),"","!!!")</f>
      </c>
      <c r="AV119" s="6">
        <f>IF($AL119=RIGHT(AQ119,1),"","!!!")</f>
      </c>
    </row>
    <row x14ac:dyDescent="0.25" r="120" customHeight="1" ht="17.25">
      <c r="A120" s="4">
        <f>CONCATENATE(RBs!#REF!," ",RBs!#REF!)</f>
      </c>
      <c r="B120" s="6">
        <f>RBs!#REF!</f>
      </c>
      <c r="C120" s="6">
        <f>RBs!#REF!</f>
      </c>
      <c r="D120" s="6">
        <f>RBs!#REF!</f>
      </c>
      <c r="E120" s="6">
        <f>RBs!#REF!</f>
      </c>
      <c r="F120" s="6">
        <f>RBs!#REF!</f>
      </c>
      <c r="G120" s="6">
        <f>RBs!#REF!</f>
      </c>
      <c r="H120" s="6">
        <f>RBs!#REF!</f>
      </c>
      <c r="I120" s="7">
        <f>RBs!#REF!</f>
      </c>
      <c r="J120" s="4">
        <f>CONCATENATE(RBs!#REF!," ",RBs!#REF!)</f>
      </c>
      <c r="K120" s="6">
        <f>RBs!#REF!</f>
      </c>
      <c r="L120" s="6">
        <f>RBs!#REF!</f>
      </c>
      <c r="M120" s="6">
        <f>RBs!#REF!</f>
      </c>
      <c r="N120" s="6">
        <f>RBs!#REF!</f>
      </c>
      <c r="O120" s="6">
        <f>RBs!#REF!</f>
      </c>
      <c r="P120" s="6">
        <f>RBs!A21</f>
      </c>
      <c r="Q120" s="6">
        <f>RBs!C21</f>
      </c>
      <c r="R120" s="10">
        <f>RBs!D21</f>
      </c>
      <c r="S120" s="4">
        <f>CONCATENATE(RBs!#REF!," ",RBs!#REF!)</f>
      </c>
      <c r="T120" s="6">
        <f>RBs!#REF!</f>
      </c>
      <c r="U120" s="6">
        <f>RBs!#REF!</f>
      </c>
      <c r="V120" s="6">
        <f>RBs!#REF!</f>
      </c>
      <c r="W120" s="11">
        <f>RBs!F21</f>
      </c>
      <c r="X120" s="11">
        <f>RBs!H21</f>
      </c>
      <c r="Y120" s="11">
        <f>RBs!J21</f>
      </c>
      <c r="Z120" s="11">
        <f>RBs!L21</f>
      </c>
      <c r="AA120" s="10">
        <f>RBs!O21</f>
      </c>
      <c r="AB120" s="4">
        <f>CONCATENATE(RBs!B21," ",RBs!A21)</f>
      </c>
      <c r="AC120" s="12">
        <f>RBs!E21</f>
      </c>
      <c r="AD120" s="6">
        <f>RBs!C21</f>
      </c>
      <c r="AE120" s="11">
        <f>RBs!D21</f>
      </c>
      <c r="AF120" s="11">
        <f>RBs!P21</f>
      </c>
      <c r="AG120" s="11">
        <f>RBs!R21</f>
      </c>
      <c r="AH120" s="11">
        <f>RBs!T21</f>
      </c>
      <c r="AI120" s="11">
        <f>RBs!V21</f>
      </c>
      <c r="AJ120" s="10">
        <f>RBs!X21</f>
      </c>
      <c r="AK120" s="6">
        <f>showf(AB120)</f>
      </c>
      <c r="AL120" s="6">
        <f>IF(RIGHT(AK120,1)=")",LEFT(RIGHT(AK120,2)),RIGHT(AK120,1))</f>
      </c>
      <c r="AM120" s="6">
        <f>showf(AF120)</f>
      </c>
      <c r="AN120" s="6">
        <f>showf(AG120)</f>
      </c>
      <c r="AO120" s="6">
        <f>showf(AH120)</f>
      </c>
      <c r="AP120" s="6">
        <f>showf(AI120)</f>
      </c>
      <c r="AQ120" s="6">
        <f>showf(AJ120)</f>
      </c>
      <c r="AR120" s="6">
        <f>IF($AL120=RIGHT(AM120,1),"","!!!")</f>
      </c>
      <c r="AS120" s="6">
        <f>IF($AL120=RIGHT(AN120,1),"","!!!")</f>
      </c>
      <c r="AT120" s="6">
        <f>IF($AL120=RIGHT(AO120,1),"","!!!")</f>
      </c>
      <c r="AU120" s="6">
        <f>IF($AL120=RIGHT(AP120,1),"","!!!")</f>
      </c>
      <c r="AV120" s="6">
        <f>IF($AL120=RIGHT(AQ120,1),"","!!!")</f>
      </c>
    </row>
    <row x14ac:dyDescent="0.25" r="121" customHeight="1" ht="17.25">
      <c r="A121" s="4">
        <f>CONCATENATE(RBs!#REF!," ",RBs!#REF!)</f>
      </c>
      <c r="B121" s="6">
        <f>RBs!#REF!</f>
      </c>
      <c r="C121" s="6">
        <f>RBs!#REF!</f>
      </c>
      <c r="D121" s="6">
        <f>RBs!#REF!</f>
      </c>
      <c r="E121" s="6">
        <f>RBs!#REF!</f>
      </c>
      <c r="F121" s="6">
        <f>RBs!#REF!</f>
      </c>
      <c r="G121" s="6">
        <f>RBs!#REF!</f>
      </c>
      <c r="H121" s="6">
        <f>RBs!#REF!</f>
      </c>
      <c r="I121" s="7">
        <f>RBs!#REF!</f>
      </c>
      <c r="J121" s="4">
        <f>CONCATENATE(RBs!#REF!," ",RBs!#REF!)</f>
      </c>
      <c r="K121" s="6">
        <f>RBs!#REF!</f>
      </c>
      <c r="L121" s="6">
        <f>RBs!#REF!</f>
      </c>
      <c r="M121" s="6">
        <f>RBs!#REF!</f>
      </c>
      <c r="N121" s="6">
        <f>RBs!#REF!</f>
      </c>
      <c r="O121" s="6">
        <f>RBs!#REF!</f>
      </c>
      <c r="P121" s="6">
        <f>RBs!A22</f>
      </c>
      <c r="Q121" s="6">
        <f>RBs!C22</f>
      </c>
      <c r="R121" s="10">
        <f>RBs!D22</f>
      </c>
      <c r="S121" s="4">
        <f>CONCATENATE(RBs!#REF!," ",RBs!#REF!)</f>
      </c>
      <c r="T121" s="6">
        <f>RBs!#REF!</f>
      </c>
      <c r="U121" s="6">
        <f>RBs!#REF!</f>
      </c>
      <c r="V121" s="6">
        <f>RBs!#REF!</f>
      </c>
      <c r="W121" s="11">
        <f>RBs!F22</f>
      </c>
      <c r="X121" s="11">
        <f>RBs!H22</f>
      </c>
      <c r="Y121" s="11">
        <f>RBs!J22</f>
      </c>
      <c r="Z121" s="11">
        <f>RBs!L22</f>
      </c>
      <c r="AA121" s="10">
        <f>RBs!O22</f>
      </c>
      <c r="AB121" s="4">
        <f>CONCATENATE(RBs!B22," ",RBs!A22)</f>
      </c>
      <c r="AC121" s="12">
        <f>RBs!E22</f>
      </c>
      <c r="AD121" s="6">
        <f>RBs!C22</f>
      </c>
      <c r="AE121" s="11">
        <f>RBs!D22</f>
      </c>
      <c r="AF121" s="11">
        <f>RBs!P22</f>
      </c>
      <c r="AG121" s="11">
        <f>RBs!R22</f>
      </c>
      <c r="AH121" s="11">
        <f>RBs!T22</f>
      </c>
      <c r="AI121" s="11">
        <f>RBs!V22</f>
      </c>
      <c r="AJ121" s="10">
        <f>RBs!X22</f>
      </c>
      <c r="AK121" s="6">
        <f>showf(AB121)</f>
      </c>
      <c r="AL121" s="6">
        <f>IF(RIGHT(AK121,1)=")",LEFT(RIGHT(AK121,2)),RIGHT(AK121,1))</f>
      </c>
      <c r="AM121" s="6">
        <f>showf(AF121)</f>
      </c>
      <c r="AN121" s="6">
        <f>showf(AG121)</f>
      </c>
      <c r="AO121" s="6">
        <f>showf(AH121)</f>
      </c>
      <c r="AP121" s="6">
        <f>showf(AI121)</f>
      </c>
      <c r="AQ121" s="6">
        <f>showf(AJ121)</f>
      </c>
      <c r="AR121" s="6">
        <f>IF($AL121=RIGHT(AM121,1),"","!!!")</f>
      </c>
      <c r="AS121" s="6">
        <f>IF($AL121=RIGHT(AN121,1),"","!!!")</f>
      </c>
      <c r="AT121" s="6">
        <f>IF($AL121=RIGHT(AO121,1),"","!!!")</f>
      </c>
      <c r="AU121" s="6">
        <f>IF($AL121=RIGHT(AP121,1),"","!!!")</f>
      </c>
      <c r="AV121" s="6">
        <f>IF($AL121=RIGHT(AQ121,1),"","!!!")</f>
      </c>
    </row>
    <row x14ac:dyDescent="0.25" r="122" customHeight="1" ht="17.25">
      <c r="A122" s="4">
        <f>CONCATENATE(RBs!#REF!," ",RBs!#REF!)</f>
      </c>
      <c r="B122" s="6">
        <f>RBs!#REF!</f>
      </c>
      <c r="C122" s="6">
        <f>RBs!#REF!</f>
      </c>
      <c r="D122" s="6">
        <f>RBs!#REF!</f>
      </c>
      <c r="E122" s="6">
        <f>RBs!#REF!</f>
      </c>
      <c r="F122" s="6">
        <f>RBs!#REF!</f>
      </c>
      <c r="G122" s="6">
        <f>RBs!#REF!</f>
      </c>
      <c r="H122" s="6">
        <f>RBs!#REF!</f>
      </c>
      <c r="I122" s="7">
        <f>RBs!#REF!</f>
      </c>
      <c r="J122" s="4">
        <f>CONCATENATE(RBs!#REF!," ",RBs!#REF!)</f>
      </c>
      <c r="K122" s="6">
        <f>RBs!#REF!</f>
      </c>
      <c r="L122" s="6">
        <f>RBs!#REF!</f>
      </c>
      <c r="M122" s="6">
        <f>RBs!#REF!</f>
      </c>
      <c r="N122" s="6">
        <f>RBs!#REF!</f>
      </c>
      <c r="O122" s="6">
        <f>RBs!#REF!</f>
      </c>
      <c r="P122" s="6">
        <f>RBs!A23</f>
      </c>
      <c r="Q122" s="6">
        <f>RBs!C23</f>
      </c>
      <c r="R122" s="10">
        <f>RBs!D23</f>
      </c>
      <c r="S122" s="4">
        <f>CONCATENATE(RBs!#REF!," ",RBs!#REF!)</f>
      </c>
      <c r="T122" s="6">
        <f>RBs!#REF!</f>
      </c>
      <c r="U122" s="6">
        <f>RBs!#REF!</f>
      </c>
      <c r="V122" s="6">
        <f>RBs!#REF!</f>
      </c>
      <c r="W122" s="11">
        <f>RBs!F23</f>
      </c>
      <c r="X122" s="11">
        <f>RBs!H23</f>
      </c>
      <c r="Y122" s="11">
        <f>RBs!J23</f>
      </c>
      <c r="Z122" s="11">
        <f>RBs!L23</f>
      </c>
      <c r="AA122" s="10">
        <f>RBs!O23</f>
      </c>
      <c r="AB122" s="4">
        <f>CONCATENATE(RBs!B23," ",RBs!A23)</f>
      </c>
      <c r="AC122" s="12">
        <f>RBs!E23</f>
      </c>
      <c r="AD122" s="6">
        <f>RBs!C23</f>
      </c>
      <c r="AE122" s="11">
        <f>RBs!D23</f>
      </c>
      <c r="AF122" s="11">
        <f>RBs!P23</f>
      </c>
      <c r="AG122" s="11">
        <f>RBs!R23</f>
      </c>
      <c r="AH122" s="11">
        <f>RBs!T23</f>
      </c>
      <c r="AI122" s="11">
        <f>RBs!V23</f>
      </c>
      <c r="AJ122" s="10">
        <f>RBs!X23</f>
      </c>
      <c r="AK122" s="6">
        <f>showf(AB122)</f>
      </c>
      <c r="AL122" s="6">
        <f>IF(RIGHT(AK122,1)=")",LEFT(RIGHT(AK122,2)),RIGHT(AK122,1))</f>
      </c>
      <c r="AM122" s="6">
        <f>showf(AF122)</f>
      </c>
      <c r="AN122" s="6">
        <f>showf(AG122)</f>
      </c>
      <c r="AO122" s="6">
        <f>showf(AH122)</f>
      </c>
      <c r="AP122" s="6">
        <f>showf(AI122)</f>
      </c>
      <c r="AQ122" s="6">
        <f>showf(AJ122)</f>
      </c>
      <c r="AR122" s="6">
        <f>IF($AL122=RIGHT(AM122,1),"","!!!")</f>
      </c>
      <c r="AS122" s="6">
        <f>IF($AL122=RIGHT(AN122,1),"","!!!")</f>
      </c>
      <c r="AT122" s="6">
        <f>IF($AL122=RIGHT(AO122,1),"","!!!")</f>
      </c>
      <c r="AU122" s="6">
        <f>IF($AL122=RIGHT(AP122,1),"","!!!")</f>
      </c>
      <c r="AV122" s="6">
        <f>IF($AL122=RIGHT(AQ122,1),"","!!!")</f>
      </c>
    </row>
    <row x14ac:dyDescent="0.25" r="123" customHeight="1" ht="17.25">
      <c r="A123" s="4">
        <f>CONCATENATE(RBs!#REF!," ",RBs!#REF!)</f>
      </c>
      <c r="B123" s="6">
        <f>RBs!#REF!</f>
      </c>
      <c r="C123" s="6">
        <f>RBs!#REF!</f>
      </c>
      <c r="D123" s="6">
        <f>RBs!#REF!</f>
      </c>
      <c r="E123" s="6">
        <f>RBs!#REF!</f>
      </c>
      <c r="F123" s="6">
        <f>RBs!#REF!</f>
      </c>
      <c r="G123" s="6">
        <f>RBs!#REF!</f>
      </c>
      <c r="H123" s="6">
        <f>RBs!#REF!</f>
      </c>
      <c r="I123" s="7">
        <f>RBs!#REF!</f>
      </c>
      <c r="J123" s="4">
        <f>CONCATENATE(RBs!#REF!," ",RBs!#REF!)</f>
      </c>
      <c r="K123" s="6">
        <f>RBs!#REF!</f>
      </c>
      <c r="L123" s="6">
        <f>RBs!#REF!</f>
      </c>
      <c r="M123" s="6">
        <f>RBs!#REF!</f>
      </c>
      <c r="N123" s="6">
        <f>RBs!#REF!</f>
      </c>
      <c r="O123" s="6">
        <f>RBs!#REF!</f>
      </c>
      <c r="P123" s="6">
        <f>RBs!A24</f>
      </c>
      <c r="Q123" s="6">
        <f>RBs!C24</f>
      </c>
      <c r="R123" s="10">
        <f>RBs!D24</f>
      </c>
      <c r="S123" s="4">
        <f>CONCATENATE(RBs!#REF!," ",RBs!#REF!)</f>
      </c>
      <c r="T123" s="6">
        <f>RBs!#REF!</f>
      </c>
      <c r="U123" s="6">
        <f>RBs!#REF!</f>
      </c>
      <c r="V123" s="6">
        <f>RBs!#REF!</f>
      </c>
      <c r="W123" s="11">
        <f>RBs!F24</f>
      </c>
      <c r="X123" s="11">
        <f>RBs!H24</f>
      </c>
      <c r="Y123" s="11">
        <f>RBs!J24</f>
      </c>
      <c r="Z123" s="11">
        <f>RBs!L24</f>
      </c>
      <c r="AA123" s="10">
        <f>RBs!O24</f>
      </c>
      <c r="AB123" s="4">
        <f>CONCATENATE(RBs!B24," ",RBs!A24)</f>
      </c>
      <c r="AC123" s="12">
        <f>RBs!E24</f>
      </c>
      <c r="AD123" s="6">
        <f>RBs!C24</f>
      </c>
      <c r="AE123" s="11">
        <f>RBs!D24</f>
      </c>
      <c r="AF123" s="11">
        <f>RBs!P24</f>
      </c>
      <c r="AG123" s="11">
        <f>RBs!R24</f>
      </c>
      <c r="AH123" s="11">
        <f>RBs!T24</f>
      </c>
      <c r="AI123" s="11">
        <f>RBs!V24</f>
      </c>
      <c r="AJ123" s="10">
        <f>RBs!X24</f>
      </c>
      <c r="AK123" s="6">
        <f>showf(AB123)</f>
      </c>
      <c r="AL123" s="6">
        <f>IF(RIGHT(AK123,1)=")",LEFT(RIGHT(AK123,2)),RIGHT(AK123,1))</f>
      </c>
      <c r="AM123" s="6">
        <f>showf(AF123)</f>
      </c>
      <c r="AN123" s="6">
        <f>showf(AG123)</f>
      </c>
      <c r="AO123" s="6">
        <f>showf(AH123)</f>
      </c>
      <c r="AP123" s="6">
        <f>showf(AI123)</f>
      </c>
      <c r="AQ123" s="6">
        <f>showf(AJ123)</f>
      </c>
      <c r="AR123" s="6">
        <f>IF($AL123=RIGHT(AM123,1),"","!!!")</f>
      </c>
      <c r="AS123" s="6">
        <f>IF($AL123=RIGHT(AN123,1),"","!!!")</f>
      </c>
      <c r="AT123" s="6">
        <f>IF($AL123=RIGHT(AO123,1),"","!!!")</f>
      </c>
      <c r="AU123" s="6">
        <f>IF($AL123=RIGHT(AP123,1),"","!!!")</f>
      </c>
      <c r="AV123" s="6">
        <f>IF($AL123=RIGHT(AQ123,1),"","!!!")</f>
      </c>
    </row>
    <row x14ac:dyDescent="0.25" r="124" customHeight="1" ht="17.25">
      <c r="A124" s="4">
        <f>CONCATENATE(RBs!#REF!," ",RBs!#REF!)</f>
      </c>
      <c r="B124" s="6">
        <f>RBs!#REF!</f>
      </c>
      <c r="C124" s="6">
        <f>RBs!#REF!</f>
      </c>
      <c r="D124" s="6">
        <f>RBs!#REF!</f>
      </c>
      <c r="E124" s="6">
        <f>RBs!#REF!</f>
      </c>
      <c r="F124" s="6">
        <f>RBs!#REF!</f>
      </c>
      <c r="G124" s="6">
        <f>RBs!#REF!</f>
      </c>
      <c r="H124" s="6">
        <f>RBs!#REF!</f>
      </c>
      <c r="I124" s="7">
        <f>RBs!#REF!</f>
      </c>
      <c r="J124" s="4">
        <f>CONCATENATE(RBs!#REF!," ",RBs!#REF!)</f>
      </c>
      <c r="K124" s="6">
        <f>RBs!#REF!</f>
      </c>
      <c r="L124" s="6">
        <f>RBs!#REF!</f>
      </c>
      <c r="M124" s="6">
        <f>RBs!#REF!</f>
      </c>
      <c r="N124" s="6">
        <f>RBs!#REF!</f>
      </c>
      <c r="O124" s="6">
        <f>RBs!#REF!</f>
      </c>
      <c r="P124" s="6">
        <f>RBs!A25</f>
      </c>
      <c r="Q124" s="6">
        <f>RBs!C25</f>
      </c>
      <c r="R124" s="10">
        <f>RBs!D25</f>
      </c>
      <c r="S124" s="4">
        <f>CONCATENATE(RBs!#REF!," ",RBs!#REF!)</f>
      </c>
      <c r="T124" s="6">
        <f>RBs!#REF!</f>
      </c>
      <c r="U124" s="6">
        <f>RBs!#REF!</f>
      </c>
      <c r="V124" s="6">
        <f>RBs!#REF!</f>
      </c>
      <c r="W124" s="11">
        <f>RBs!F25</f>
      </c>
      <c r="X124" s="11">
        <f>RBs!H25</f>
      </c>
      <c r="Y124" s="11">
        <f>RBs!J25</f>
      </c>
      <c r="Z124" s="11">
        <f>RBs!L25</f>
      </c>
      <c r="AA124" s="10">
        <f>RBs!O25</f>
      </c>
      <c r="AB124" s="4">
        <f>CONCATENATE(RBs!B25," ",RBs!A25)</f>
      </c>
      <c r="AC124" s="12">
        <f>RBs!E25</f>
      </c>
      <c r="AD124" s="6">
        <f>RBs!C25</f>
      </c>
      <c r="AE124" s="11">
        <f>RBs!D25</f>
      </c>
      <c r="AF124" s="11">
        <f>RBs!P25</f>
      </c>
      <c r="AG124" s="11">
        <f>RBs!R25</f>
      </c>
      <c r="AH124" s="11">
        <f>RBs!T25</f>
      </c>
      <c r="AI124" s="11">
        <f>RBs!V25</f>
      </c>
      <c r="AJ124" s="10">
        <f>RBs!X25</f>
      </c>
      <c r="AK124" s="6">
        <f>showf(AB124)</f>
      </c>
      <c r="AL124" s="6">
        <f>IF(RIGHT(AK124,1)=")",LEFT(RIGHT(AK124,2)),RIGHT(AK124,1))</f>
      </c>
      <c r="AM124" s="6">
        <f>showf(AF124)</f>
      </c>
      <c r="AN124" s="6">
        <f>showf(AG124)</f>
      </c>
      <c r="AO124" s="6">
        <f>showf(AH124)</f>
      </c>
      <c r="AP124" s="6">
        <f>showf(AI124)</f>
      </c>
      <c r="AQ124" s="6">
        <f>showf(AJ124)</f>
      </c>
      <c r="AR124" s="6">
        <f>IF($AL124=RIGHT(AM124,1),"","!!!")</f>
      </c>
      <c r="AS124" s="6">
        <f>IF($AL124=RIGHT(AN124,1),"","!!!")</f>
      </c>
      <c r="AT124" s="6">
        <f>IF($AL124=RIGHT(AO124,1),"","!!!")</f>
      </c>
      <c r="AU124" s="6">
        <f>IF($AL124=RIGHT(AP124,1),"","!!!")</f>
      </c>
      <c r="AV124" s="6">
        <f>IF($AL124=RIGHT(AQ124,1),"","!!!")</f>
      </c>
    </row>
    <row x14ac:dyDescent="0.25" r="125" customHeight="1" ht="17.25">
      <c r="A125" s="4">
        <f>CONCATENATE(RBs!#REF!," ",RBs!#REF!)</f>
      </c>
      <c r="B125" s="6">
        <f>RBs!#REF!</f>
      </c>
      <c r="C125" s="6">
        <f>RBs!#REF!</f>
      </c>
      <c r="D125" s="6">
        <f>RBs!#REF!</f>
      </c>
      <c r="E125" s="6">
        <f>RBs!#REF!</f>
      </c>
      <c r="F125" s="6">
        <f>RBs!#REF!</f>
      </c>
      <c r="G125" s="6">
        <f>RBs!#REF!</f>
      </c>
      <c r="H125" s="6">
        <f>RBs!#REF!</f>
      </c>
      <c r="I125" s="7">
        <f>RBs!#REF!</f>
      </c>
      <c r="J125" s="4">
        <f>CONCATENATE(RBs!#REF!," ",RBs!#REF!)</f>
      </c>
      <c r="K125" s="6">
        <f>RBs!#REF!</f>
      </c>
      <c r="L125" s="6">
        <f>RBs!#REF!</f>
      </c>
      <c r="M125" s="6">
        <f>RBs!#REF!</f>
      </c>
      <c r="N125" s="6">
        <f>RBs!#REF!</f>
      </c>
      <c r="O125" s="6">
        <f>RBs!#REF!</f>
      </c>
      <c r="P125" s="6">
        <f>RBs!A26</f>
      </c>
      <c r="Q125" s="6">
        <f>RBs!C26</f>
      </c>
      <c r="R125" s="10">
        <f>RBs!D26</f>
      </c>
      <c r="S125" s="4">
        <f>CONCATENATE(RBs!#REF!," ",RBs!#REF!)</f>
      </c>
      <c r="T125" s="6">
        <f>RBs!#REF!</f>
      </c>
      <c r="U125" s="6">
        <f>RBs!#REF!</f>
      </c>
      <c r="V125" s="6">
        <f>RBs!#REF!</f>
      </c>
      <c r="W125" s="11">
        <f>RBs!F26</f>
      </c>
      <c r="X125" s="11">
        <f>RBs!H26</f>
      </c>
      <c r="Y125" s="11">
        <f>RBs!J26</f>
      </c>
      <c r="Z125" s="11">
        <f>RBs!L26</f>
      </c>
      <c r="AA125" s="10">
        <f>RBs!O26</f>
      </c>
      <c r="AB125" s="4">
        <f>CONCATENATE(RBs!B26," ",RBs!A26)</f>
      </c>
      <c r="AC125" s="12">
        <f>RBs!E26</f>
      </c>
      <c r="AD125" s="6">
        <f>RBs!C26</f>
      </c>
      <c r="AE125" s="11">
        <f>RBs!D26</f>
      </c>
      <c r="AF125" s="11">
        <f>RBs!P26</f>
      </c>
      <c r="AG125" s="11">
        <f>RBs!R26</f>
      </c>
      <c r="AH125" s="11">
        <f>RBs!T26</f>
      </c>
      <c r="AI125" s="11">
        <f>RBs!V26</f>
      </c>
      <c r="AJ125" s="10">
        <f>RBs!X26</f>
      </c>
      <c r="AK125" s="6">
        <f>showf(AB125)</f>
      </c>
      <c r="AL125" s="6">
        <f>IF(RIGHT(AK125,1)=")",LEFT(RIGHT(AK125,2)),RIGHT(AK125,1))</f>
      </c>
      <c r="AM125" s="6">
        <f>showf(AF125)</f>
      </c>
      <c r="AN125" s="6">
        <f>showf(AG125)</f>
      </c>
      <c r="AO125" s="6">
        <f>showf(AH125)</f>
      </c>
      <c r="AP125" s="6">
        <f>showf(AI125)</f>
      </c>
      <c r="AQ125" s="6">
        <f>showf(AJ125)</f>
      </c>
      <c r="AR125" s="6">
        <f>IF($AL125=RIGHT(AM125,1),"","!!!")</f>
      </c>
      <c r="AS125" s="6">
        <f>IF($AL125=RIGHT(AN125,1),"","!!!")</f>
      </c>
      <c r="AT125" s="6">
        <f>IF($AL125=RIGHT(AO125,1),"","!!!")</f>
      </c>
      <c r="AU125" s="6">
        <f>IF($AL125=RIGHT(AP125,1),"","!!!")</f>
      </c>
      <c r="AV125" s="6">
        <f>IF($AL125=RIGHT(AQ125,1),"","!!!")</f>
      </c>
    </row>
    <row x14ac:dyDescent="0.25" r="126" customHeight="1" ht="17.25">
      <c r="A126" s="4">
        <f>CONCATENATE(RBs!#REF!," ",RBs!#REF!)</f>
      </c>
      <c r="B126" s="6">
        <f>RBs!#REF!</f>
      </c>
      <c r="C126" s="6">
        <f>RBs!#REF!</f>
      </c>
      <c r="D126" s="6">
        <f>RBs!#REF!</f>
      </c>
      <c r="E126" s="6">
        <f>RBs!#REF!</f>
      </c>
      <c r="F126" s="6">
        <f>RBs!#REF!</f>
      </c>
      <c r="G126" s="6">
        <f>RBs!#REF!</f>
      </c>
      <c r="H126" s="6">
        <f>RBs!#REF!</f>
      </c>
      <c r="I126" s="7">
        <f>RBs!#REF!</f>
      </c>
      <c r="J126" s="4">
        <f>CONCATENATE(RBs!#REF!," ",RBs!#REF!)</f>
      </c>
      <c r="K126" s="6">
        <f>RBs!#REF!</f>
      </c>
      <c r="L126" s="6">
        <f>RBs!#REF!</f>
      </c>
      <c r="M126" s="6">
        <f>RBs!#REF!</f>
      </c>
      <c r="N126" s="6">
        <f>RBs!#REF!</f>
      </c>
      <c r="O126" s="6">
        <f>RBs!#REF!</f>
      </c>
      <c r="P126" s="6">
        <f>RBs!A27</f>
      </c>
      <c r="Q126" s="6">
        <f>RBs!C27</f>
      </c>
      <c r="R126" s="10">
        <f>RBs!D27</f>
      </c>
      <c r="S126" s="4">
        <f>CONCATENATE(RBs!#REF!," ",RBs!#REF!)</f>
      </c>
      <c r="T126" s="6">
        <f>RBs!#REF!</f>
      </c>
      <c r="U126" s="6">
        <f>RBs!#REF!</f>
      </c>
      <c r="V126" s="6">
        <f>RBs!#REF!</f>
      </c>
      <c r="W126" s="11">
        <f>RBs!F27</f>
      </c>
      <c r="X126" s="11">
        <f>RBs!H27</f>
      </c>
      <c r="Y126" s="11">
        <f>RBs!J27</f>
      </c>
      <c r="Z126" s="11">
        <f>RBs!L27</f>
      </c>
      <c r="AA126" s="10">
        <f>RBs!O27</f>
      </c>
      <c r="AB126" s="4">
        <f>CONCATENATE(RBs!B27," ",RBs!A27)</f>
      </c>
      <c r="AC126" s="12">
        <f>RBs!E27</f>
      </c>
      <c r="AD126" s="6">
        <f>RBs!C27</f>
      </c>
      <c r="AE126" s="11">
        <f>RBs!D27</f>
      </c>
      <c r="AF126" s="11">
        <f>RBs!P27</f>
      </c>
      <c r="AG126" s="11">
        <f>RBs!R27</f>
      </c>
      <c r="AH126" s="11">
        <f>RBs!T27</f>
      </c>
      <c r="AI126" s="11">
        <f>RBs!V27</f>
      </c>
      <c r="AJ126" s="10">
        <f>RBs!X27</f>
      </c>
      <c r="AK126" s="6">
        <f>showf(AB126)</f>
      </c>
      <c r="AL126" s="6">
        <f>IF(RIGHT(AK126,1)=")",LEFT(RIGHT(AK126,2)),RIGHT(AK126,1))</f>
      </c>
      <c r="AM126" s="6">
        <f>showf(AF126)</f>
      </c>
      <c r="AN126" s="6">
        <f>showf(AG126)</f>
      </c>
      <c r="AO126" s="6">
        <f>showf(AH126)</f>
      </c>
      <c r="AP126" s="6">
        <f>showf(AI126)</f>
      </c>
      <c r="AQ126" s="6">
        <f>showf(AJ126)</f>
      </c>
      <c r="AR126" s="6">
        <f>IF($AL126=RIGHT(AM126,1),"","!!!")</f>
      </c>
      <c r="AS126" s="6">
        <f>IF($AL126=RIGHT(AN126,1),"","!!!")</f>
      </c>
      <c r="AT126" s="6">
        <f>IF($AL126=RIGHT(AO126,1),"","!!!")</f>
      </c>
      <c r="AU126" s="6">
        <f>IF($AL126=RIGHT(AP126,1),"","!!!")</f>
      </c>
      <c r="AV126" s="6">
        <f>IF($AL126=RIGHT(AQ126,1),"","!!!")</f>
      </c>
    </row>
    <row x14ac:dyDescent="0.25" r="127" customHeight="1" ht="17.25">
      <c r="A127" s="4">
        <f>CONCATENATE(RBs!#REF!," ",RBs!#REF!)</f>
      </c>
      <c r="B127" s="6">
        <f>RBs!#REF!</f>
      </c>
      <c r="C127" s="6">
        <f>RBs!#REF!</f>
      </c>
      <c r="D127" s="6">
        <f>RBs!#REF!</f>
      </c>
      <c r="E127" s="6">
        <f>RBs!#REF!</f>
      </c>
      <c r="F127" s="6">
        <f>RBs!#REF!</f>
      </c>
      <c r="G127" s="6">
        <f>RBs!#REF!</f>
      </c>
      <c r="H127" s="6">
        <f>RBs!#REF!</f>
      </c>
      <c r="I127" s="7">
        <f>RBs!#REF!</f>
      </c>
      <c r="J127" s="4">
        <f>CONCATENATE(RBs!#REF!," ",RBs!#REF!)</f>
      </c>
      <c r="K127" s="6">
        <f>RBs!#REF!</f>
      </c>
      <c r="L127" s="6">
        <f>RBs!#REF!</f>
      </c>
      <c r="M127" s="6">
        <f>RBs!#REF!</f>
      </c>
      <c r="N127" s="6">
        <f>RBs!#REF!</f>
      </c>
      <c r="O127" s="6">
        <f>RBs!#REF!</f>
      </c>
      <c r="P127" s="6">
        <f>RBs!A28</f>
      </c>
      <c r="Q127" s="6">
        <f>RBs!C28</f>
      </c>
      <c r="R127" s="10">
        <f>RBs!D28</f>
      </c>
      <c r="S127" s="4">
        <f>CONCATENATE(RBs!#REF!," ",RBs!#REF!)</f>
      </c>
      <c r="T127" s="6">
        <f>RBs!#REF!</f>
      </c>
      <c r="U127" s="6">
        <f>RBs!#REF!</f>
      </c>
      <c r="V127" s="6">
        <f>RBs!#REF!</f>
      </c>
      <c r="W127" s="11">
        <f>RBs!F28</f>
      </c>
      <c r="X127" s="11">
        <f>RBs!H28</f>
      </c>
      <c r="Y127" s="11">
        <f>RBs!J28</f>
      </c>
      <c r="Z127" s="11">
        <f>RBs!L28</f>
      </c>
      <c r="AA127" s="10">
        <f>RBs!O28</f>
      </c>
      <c r="AB127" s="4">
        <f>CONCATENATE(RBs!B28," ",RBs!A28)</f>
      </c>
      <c r="AC127" s="12">
        <f>RBs!E28</f>
      </c>
      <c r="AD127" s="6">
        <f>RBs!C28</f>
      </c>
      <c r="AE127" s="11">
        <f>RBs!D28</f>
      </c>
      <c r="AF127" s="11">
        <f>RBs!P28</f>
      </c>
      <c r="AG127" s="11">
        <f>RBs!R28</f>
      </c>
      <c r="AH127" s="11">
        <f>RBs!T28</f>
      </c>
      <c r="AI127" s="11">
        <f>RBs!V28</f>
      </c>
      <c r="AJ127" s="10">
        <f>RBs!X28</f>
      </c>
      <c r="AK127" s="6">
        <f>showf(AB127)</f>
      </c>
      <c r="AL127" s="6">
        <f>IF(RIGHT(AK127,1)=")",LEFT(RIGHT(AK127,2)),RIGHT(AK127,1))</f>
      </c>
      <c r="AM127" s="6">
        <f>showf(AF127)</f>
      </c>
      <c r="AN127" s="6">
        <f>showf(AG127)</f>
      </c>
      <c r="AO127" s="6">
        <f>showf(AH127)</f>
      </c>
      <c r="AP127" s="6">
        <f>showf(AI127)</f>
      </c>
      <c r="AQ127" s="6">
        <f>showf(AJ127)</f>
      </c>
      <c r="AR127" s="6">
        <f>IF($AL127=RIGHT(AM127,1),"","!!!")</f>
      </c>
      <c r="AS127" s="6">
        <f>IF($AL127=RIGHT(AN127,1),"","!!!")</f>
      </c>
      <c r="AT127" s="6">
        <f>IF($AL127=RIGHT(AO127,1),"","!!!")</f>
      </c>
      <c r="AU127" s="6">
        <f>IF($AL127=RIGHT(AP127,1),"","!!!")</f>
      </c>
      <c r="AV127" s="6">
        <f>IF($AL127=RIGHT(AQ127,1),"","!!!")</f>
      </c>
    </row>
    <row x14ac:dyDescent="0.25" r="128" customHeight="1" ht="17.25">
      <c r="A128" s="4">
        <f>CONCATENATE(RBs!#REF!," ",RBs!#REF!)</f>
      </c>
      <c r="B128" s="6">
        <f>RBs!#REF!</f>
      </c>
      <c r="C128" s="6">
        <f>RBs!#REF!</f>
      </c>
      <c r="D128" s="6">
        <f>RBs!#REF!</f>
      </c>
      <c r="E128" s="6">
        <f>RBs!#REF!</f>
      </c>
      <c r="F128" s="6">
        <f>RBs!#REF!</f>
      </c>
      <c r="G128" s="6">
        <f>RBs!#REF!</f>
      </c>
      <c r="H128" s="6">
        <f>RBs!#REF!</f>
      </c>
      <c r="I128" s="7">
        <f>RBs!#REF!</f>
      </c>
      <c r="J128" s="4">
        <f>CONCATENATE(RBs!#REF!," ",RBs!#REF!)</f>
      </c>
      <c r="K128" s="6">
        <f>RBs!#REF!</f>
      </c>
      <c r="L128" s="6">
        <f>RBs!#REF!</f>
      </c>
      <c r="M128" s="6">
        <f>RBs!#REF!</f>
      </c>
      <c r="N128" s="6">
        <f>RBs!#REF!</f>
      </c>
      <c r="O128" s="6">
        <f>RBs!#REF!</f>
      </c>
      <c r="P128" s="6">
        <f>RBs!A29</f>
      </c>
      <c r="Q128" s="6">
        <f>RBs!C29</f>
      </c>
      <c r="R128" s="10">
        <f>RBs!D29</f>
      </c>
      <c r="S128" s="4">
        <f>CONCATENATE(RBs!#REF!," ",RBs!#REF!)</f>
      </c>
      <c r="T128" s="6">
        <f>RBs!#REF!</f>
      </c>
      <c r="U128" s="6">
        <f>RBs!#REF!</f>
      </c>
      <c r="V128" s="6">
        <f>RBs!#REF!</f>
      </c>
      <c r="W128" s="11">
        <f>RBs!F29</f>
      </c>
      <c r="X128" s="11">
        <f>RBs!H29</f>
      </c>
      <c r="Y128" s="11">
        <f>RBs!J29</f>
      </c>
      <c r="Z128" s="11">
        <f>RBs!L29</f>
      </c>
      <c r="AA128" s="10">
        <f>RBs!O29</f>
      </c>
      <c r="AB128" s="4">
        <f>CONCATENATE(RBs!B29," ",RBs!A29)</f>
      </c>
      <c r="AC128" s="12">
        <f>RBs!E29</f>
      </c>
      <c r="AD128" s="6">
        <f>RBs!C29</f>
      </c>
      <c r="AE128" s="11">
        <f>RBs!D29</f>
      </c>
      <c r="AF128" s="11">
        <f>RBs!P29</f>
      </c>
      <c r="AG128" s="11">
        <f>RBs!R29</f>
      </c>
      <c r="AH128" s="11">
        <f>RBs!T29</f>
      </c>
      <c r="AI128" s="11">
        <f>RBs!V29</f>
      </c>
      <c r="AJ128" s="10">
        <f>RBs!X29</f>
      </c>
      <c r="AK128" s="6">
        <f>showf(AB128)</f>
      </c>
      <c r="AL128" s="6">
        <f>IF(RIGHT(AK128,1)=")",LEFT(RIGHT(AK128,2)),RIGHT(AK128,1))</f>
      </c>
      <c r="AM128" s="6">
        <f>showf(AF128)</f>
      </c>
      <c r="AN128" s="6">
        <f>showf(AG128)</f>
      </c>
      <c r="AO128" s="6">
        <f>showf(AH128)</f>
      </c>
      <c r="AP128" s="6">
        <f>showf(AI128)</f>
      </c>
      <c r="AQ128" s="6">
        <f>showf(AJ128)</f>
      </c>
      <c r="AR128" s="6">
        <f>IF($AL128=RIGHT(AM128,1),"","!!!")</f>
      </c>
      <c r="AS128" s="6">
        <f>IF($AL128=RIGHT(AN128,1),"","!!!")</f>
      </c>
      <c r="AT128" s="6">
        <f>IF($AL128=RIGHT(AO128,1),"","!!!")</f>
      </c>
      <c r="AU128" s="6">
        <f>IF($AL128=RIGHT(AP128,1),"","!!!")</f>
      </c>
      <c r="AV128" s="6">
        <f>IF($AL128=RIGHT(AQ128,1),"","!!!")</f>
      </c>
    </row>
    <row x14ac:dyDescent="0.25" r="129" customHeight="1" ht="17.25">
      <c r="A129" s="4">
        <f>CONCATENATE(RBs!#REF!," ",RBs!#REF!)</f>
      </c>
      <c r="B129" s="6">
        <f>RBs!#REF!</f>
      </c>
      <c r="C129" s="6">
        <f>RBs!#REF!</f>
      </c>
      <c r="D129" s="6">
        <f>RBs!#REF!</f>
      </c>
      <c r="E129" s="6">
        <f>RBs!#REF!</f>
      </c>
      <c r="F129" s="6">
        <f>RBs!#REF!</f>
      </c>
      <c r="G129" s="6">
        <f>RBs!#REF!</f>
      </c>
      <c r="H129" s="6">
        <f>RBs!#REF!</f>
      </c>
      <c r="I129" s="7">
        <f>RBs!#REF!</f>
      </c>
      <c r="J129" s="4">
        <f>CONCATENATE(RBs!#REF!," ",RBs!#REF!)</f>
      </c>
      <c r="K129" s="6">
        <f>RBs!#REF!</f>
      </c>
      <c r="L129" s="6">
        <f>RBs!#REF!</f>
      </c>
      <c r="M129" s="6">
        <f>RBs!#REF!</f>
      </c>
      <c r="N129" s="6">
        <f>RBs!#REF!</f>
      </c>
      <c r="O129" s="6">
        <f>RBs!#REF!</f>
      </c>
      <c r="P129" s="6">
        <f>RBs!A30</f>
      </c>
      <c r="Q129" s="6">
        <f>RBs!C30</f>
      </c>
      <c r="R129" s="10">
        <f>RBs!D30</f>
      </c>
      <c r="S129" s="4">
        <f>CONCATENATE(RBs!#REF!," ",RBs!#REF!)</f>
      </c>
      <c r="T129" s="6">
        <f>RBs!#REF!</f>
      </c>
      <c r="U129" s="6">
        <f>RBs!#REF!</f>
      </c>
      <c r="V129" s="6">
        <f>RBs!#REF!</f>
      </c>
      <c r="W129" s="11">
        <f>RBs!F30</f>
      </c>
      <c r="X129" s="11">
        <f>RBs!H30</f>
      </c>
      <c r="Y129" s="11">
        <f>RBs!J30</f>
      </c>
      <c r="Z129" s="11">
        <f>RBs!L30</f>
      </c>
      <c r="AA129" s="10">
        <f>RBs!O30</f>
      </c>
      <c r="AB129" s="4">
        <f>CONCATENATE(RBs!B30," ",RBs!A30)</f>
      </c>
      <c r="AC129" s="12">
        <f>RBs!E30</f>
      </c>
      <c r="AD129" s="6">
        <f>RBs!C30</f>
      </c>
      <c r="AE129" s="11">
        <f>RBs!D30</f>
      </c>
      <c r="AF129" s="11">
        <f>RBs!P30</f>
      </c>
      <c r="AG129" s="11">
        <f>RBs!R30</f>
      </c>
      <c r="AH129" s="11">
        <f>RBs!T30</f>
      </c>
      <c r="AI129" s="11">
        <f>RBs!V30</f>
      </c>
      <c r="AJ129" s="10">
        <f>RBs!X30</f>
      </c>
      <c r="AK129" s="6">
        <f>showf(AB129)</f>
      </c>
      <c r="AL129" s="6">
        <f>IF(RIGHT(AK129,1)=")",LEFT(RIGHT(AK129,2)),RIGHT(AK129,1))</f>
      </c>
      <c r="AM129" s="6">
        <f>showf(AF129)</f>
      </c>
      <c r="AN129" s="6">
        <f>showf(AG129)</f>
      </c>
      <c r="AO129" s="6">
        <f>showf(AH129)</f>
      </c>
      <c r="AP129" s="6">
        <f>showf(AI129)</f>
      </c>
      <c r="AQ129" s="6">
        <f>showf(AJ129)</f>
      </c>
      <c r="AR129" s="6">
        <f>IF($AL129=RIGHT(AM129,1),"","!!!")</f>
      </c>
      <c r="AS129" s="6">
        <f>IF($AL129=RIGHT(AN129,1),"","!!!")</f>
      </c>
      <c r="AT129" s="6">
        <f>IF($AL129=RIGHT(AO129,1),"","!!!")</f>
      </c>
      <c r="AU129" s="6">
        <f>IF($AL129=RIGHT(AP129,1),"","!!!")</f>
      </c>
      <c r="AV129" s="6">
        <f>IF($AL129=RIGHT(AQ129,1),"","!!!")</f>
      </c>
    </row>
    <row x14ac:dyDescent="0.25" r="130" customHeight="1" ht="17.25">
      <c r="A130" s="4">
        <f>CONCATENATE(RBs!#REF!," ",RBs!#REF!)</f>
      </c>
      <c r="B130" s="6">
        <f>RBs!#REF!</f>
      </c>
      <c r="C130" s="6">
        <f>RBs!#REF!</f>
      </c>
      <c r="D130" s="6">
        <f>RBs!#REF!</f>
      </c>
      <c r="E130" s="6">
        <f>RBs!#REF!</f>
      </c>
      <c r="F130" s="6">
        <f>RBs!#REF!</f>
      </c>
      <c r="G130" s="6">
        <f>RBs!#REF!</f>
      </c>
      <c r="H130" s="6">
        <f>RBs!#REF!</f>
      </c>
      <c r="I130" s="7">
        <f>RBs!#REF!</f>
      </c>
      <c r="J130" s="4">
        <f>CONCATENATE(RBs!#REF!," ",RBs!#REF!)</f>
      </c>
      <c r="K130" s="6">
        <f>RBs!#REF!</f>
      </c>
      <c r="L130" s="6">
        <f>RBs!#REF!</f>
      </c>
      <c r="M130" s="6">
        <f>RBs!#REF!</f>
      </c>
      <c r="N130" s="6">
        <f>RBs!#REF!</f>
      </c>
      <c r="O130" s="6">
        <f>RBs!#REF!</f>
      </c>
      <c r="P130" s="6">
        <f>RBs!A31</f>
      </c>
      <c r="Q130" s="6">
        <f>RBs!C31</f>
      </c>
      <c r="R130" s="10">
        <f>RBs!D31</f>
      </c>
      <c r="S130" s="4">
        <f>CONCATENATE(RBs!#REF!," ",RBs!#REF!)</f>
      </c>
      <c r="T130" s="6">
        <f>RBs!#REF!</f>
      </c>
      <c r="U130" s="6">
        <f>RBs!#REF!</f>
      </c>
      <c r="V130" s="6">
        <f>RBs!#REF!</f>
      </c>
      <c r="W130" s="11">
        <f>RBs!F31</f>
      </c>
      <c r="X130" s="11">
        <f>RBs!H31</f>
      </c>
      <c r="Y130" s="11">
        <f>RBs!J31</f>
      </c>
      <c r="Z130" s="11">
        <f>RBs!L31</f>
      </c>
      <c r="AA130" s="10">
        <f>RBs!O31</f>
      </c>
      <c r="AB130" s="4">
        <f>CONCATENATE(RBs!B31," ",RBs!A31)</f>
      </c>
      <c r="AC130" s="12">
        <f>RBs!E31</f>
      </c>
      <c r="AD130" s="6">
        <f>RBs!C31</f>
      </c>
      <c r="AE130" s="11">
        <f>RBs!D31</f>
      </c>
      <c r="AF130" s="11">
        <f>RBs!P31</f>
      </c>
      <c r="AG130" s="11">
        <f>RBs!R31</f>
      </c>
      <c r="AH130" s="11">
        <f>RBs!T31</f>
      </c>
      <c r="AI130" s="11">
        <f>RBs!V31</f>
      </c>
      <c r="AJ130" s="10">
        <f>RBs!X31</f>
      </c>
      <c r="AK130" s="6">
        <f>showf(AB130)</f>
      </c>
      <c r="AL130" s="6">
        <f>IF(RIGHT(AK130,1)=")",LEFT(RIGHT(AK130,2)),RIGHT(AK130,1))</f>
      </c>
      <c r="AM130" s="6">
        <f>showf(AF130)</f>
      </c>
      <c r="AN130" s="6">
        <f>showf(AG130)</f>
      </c>
      <c r="AO130" s="6">
        <f>showf(AH130)</f>
      </c>
      <c r="AP130" s="6">
        <f>showf(AI130)</f>
      </c>
      <c r="AQ130" s="6">
        <f>showf(AJ130)</f>
      </c>
      <c r="AR130" s="6">
        <f>IF($AL130=RIGHT(AM130,1),"","!!!")</f>
      </c>
      <c r="AS130" s="6">
        <f>IF($AL130=RIGHT(AN130,1),"","!!!")</f>
      </c>
      <c r="AT130" s="6">
        <f>IF($AL130=RIGHT(AO130,1),"","!!!")</f>
      </c>
      <c r="AU130" s="6">
        <f>IF($AL130=RIGHT(AP130,1),"","!!!")</f>
      </c>
      <c r="AV130" s="6">
        <f>IF($AL130=RIGHT(AQ130,1),"","!!!")</f>
      </c>
    </row>
    <row x14ac:dyDescent="0.25" r="131" customHeight="1" ht="17.25">
      <c r="A131" s="4">
        <f>CONCATENATE(RBs!#REF!," ",RBs!#REF!)</f>
      </c>
      <c r="B131" s="6">
        <f>RBs!#REF!</f>
      </c>
      <c r="C131" s="6">
        <f>RBs!#REF!</f>
      </c>
      <c r="D131" s="6">
        <f>RBs!#REF!</f>
      </c>
      <c r="E131" s="6">
        <f>RBs!#REF!</f>
      </c>
      <c r="F131" s="6">
        <f>RBs!#REF!</f>
      </c>
      <c r="G131" s="6">
        <f>RBs!#REF!</f>
      </c>
      <c r="H131" s="6">
        <f>RBs!#REF!</f>
      </c>
      <c r="I131" s="7">
        <f>RBs!#REF!</f>
      </c>
      <c r="J131" s="4">
        <f>CONCATENATE(RBs!#REF!," ",RBs!#REF!)</f>
      </c>
      <c r="K131" s="6">
        <f>RBs!#REF!</f>
      </c>
      <c r="L131" s="6">
        <f>RBs!#REF!</f>
      </c>
      <c r="M131" s="6">
        <f>RBs!#REF!</f>
      </c>
      <c r="N131" s="6">
        <f>RBs!#REF!</f>
      </c>
      <c r="O131" s="6">
        <f>RBs!#REF!</f>
      </c>
      <c r="P131" s="6">
        <f>RBs!A32</f>
      </c>
      <c r="Q131" s="6">
        <f>RBs!C32</f>
      </c>
      <c r="R131" s="10">
        <f>RBs!D32</f>
      </c>
      <c r="S131" s="4">
        <f>CONCATENATE(RBs!#REF!," ",RBs!#REF!)</f>
      </c>
      <c r="T131" s="6">
        <f>RBs!#REF!</f>
      </c>
      <c r="U131" s="6">
        <f>RBs!#REF!</f>
      </c>
      <c r="V131" s="6">
        <f>RBs!#REF!</f>
      </c>
      <c r="W131" s="11">
        <f>RBs!F32</f>
      </c>
      <c r="X131" s="11">
        <f>RBs!H32</f>
      </c>
      <c r="Y131" s="11">
        <f>RBs!J32</f>
      </c>
      <c r="Z131" s="11">
        <f>RBs!L32</f>
      </c>
      <c r="AA131" s="10">
        <f>RBs!O32</f>
      </c>
      <c r="AB131" s="4">
        <f>CONCATENATE(RBs!B32," ",RBs!A32)</f>
      </c>
      <c r="AC131" s="12">
        <f>RBs!E32</f>
      </c>
      <c r="AD131" s="6">
        <f>RBs!C32</f>
      </c>
      <c r="AE131" s="11">
        <f>RBs!D32</f>
      </c>
      <c r="AF131" s="11">
        <f>RBs!P32</f>
      </c>
      <c r="AG131" s="11">
        <f>RBs!R32</f>
      </c>
      <c r="AH131" s="11">
        <f>RBs!T32</f>
      </c>
      <c r="AI131" s="11">
        <f>RBs!V32</f>
      </c>
      <c r="AJ131" s="10">
        <f>RBs!X32</f>
      </c>
      <c r="AK131" s="6">
        <f>showf(AB131)</f>
      </c>
      <c r="AL131" s="6">
        <f>IF(RIGHT(AK131,1)=")",LEFT(RIGHT(AK131,2)),RIGHT(AK131,1))</f>
      </c>
      <c r="AM131" s="6">
        <f>showf(AF131)</f>
      </c>
      <c r="AN131" s="6">
        <f>showf(AG131)</f>
      </c>
      <c r="AO131" s="6">
        <f>showf(AH131)</f>
      </c>
      <c r="AP131" s="6">
        <f>showf(AI131)</f>
      </c>
      <c r="AQ131" s="6">
        <f>showf(AJ131)</f>
      </c>
      <c r="AR131" s="6">
        <f>IF($AL131=RIGHT(AM131,1),"","!!!")</f>
      </c>
      <c r="AS131" s="6">
        <f>IF($AL131=RIGHT(AN131,1),"","!!!")</f>
      </c>
      <c r="AT131" s="6">
        <f>IF($AL131=RIGHT(AO131,1),"","!!!")</f>
      </c>
      <c r="AU131" s="6">
        <f>IF($AL131=RIGHT(AP131,1),"","!!!")</f>
      </c>
      <c r="AV131" s="6">
        <f>IF($AL131=RIGHT(AQ131,1),"","!!!")</f>
      </c>
    </row>
    <row x14ac:dyDescent="0.25" r="132" customHeight="1" ht="17.25">
      <c r="A132" s="4">
        <f>CONCATENATE(RBs!#REF!," ",RBs!#REF!)</f>
      </c>
      <c r="B132" s="6">
        <f>RBs!#REF!</f>
      </c>
      <c r="C132" s="6">
        <f>RBs!#REF!</f>
      </c>
      <c r="D132" s="6">
        <f>RBs!#REF!</f>
      </c>
      <c r="E132" s="6">
        <f>RBs!#REF!</f>
      </c>
      <c r="F132" s="6">
        <f>RBs!#REF!</f>
      </c>
      <c r="G132" s="6">
        <f>RBs!#REF!</f>
      </c>
      <c r="H132" s="6">
        <f>RBs!#REF!</f>
      </c>
      <c r="I132" s="7">
        <f>RBs!#REF!</f>
      </c>
      <c r="J132" s="4">
        <f>CONCATENATE(RBs!#REF!," ",RBs!#REF!)</f>
      </c>
      <c r="K132" s="6">
        <f>RBs!#REF!</f>
      </c>
      <c r="L132" s="6">
        <f>RBs!#REF!</f>
      </c>
      <c r="M132" s="6">
        <f>RBs!#REF!</f>
      </c>
      <c r="N132" s="6">
        <f>RBs!#REF!</f>
      </c>
      <c r="O132" s="6">
        <f>RBs!#REF!</f>
      </c>
      <c r="P132" s="6">
        <f>RBs!A33</f>
      </c>
      <c r="Q132" s="6">
        <f>RBs!C33</f>
      </c>
      <c r="R132" s="10">
        <f>RBs!D33</f>
      </c>
      <c r="S132" s="4">
        <f>CONCATENATE(RBs!#REF!," ",RBs!#REF!)</f>
      </c>
      <c r="T132" s="6">
        <f>RBs!#REF!</f>
      </c>
      <c r="U132" s="6">
        <f>RBs!#REF!</f>
      </c>
      <c r="V132" s="6">
        <f>RBs!#REF!</f>
      </c>
      <c r="W132" s="11">
        <f>RBs!F33</f>
      </c>
      <c r="X132" s="11">
        <f>RBs!H33</f>
      </c>
      <c r="Y132" s="11">
        <f>RBs!J33</f>
      </c>
      <c r="Z132" s="11">
        <f>RBs!L33</f>
      </c>
      <c r="AA132" s="10">
        <f>RBs!O33</f>
      </c>
      <c r="AB132" s="4">
        <f>CONCATENATE(RBs!B33," ",RBs!A33)</f>
      </c>
      <c r="AC132" s="12">
        <f>RBs!E33</f>
      </c>
      <c r="AD132" s="6">
        <f>RBs!C33</f>
      </c>
      <c r="AE132" s="11">
        <f>RBs!D33</f>
      </c>
      <c r="AF132" s="11">
        <f>RBs!P33</f>
      </c>
      <c r="AG132" s="11">
        <f>RBs!R33</f>
      </c>
      <c r="AH132" s="11">
        <f>RBs!T33</f>
      </c>
      <c r="AI132" s="11">
        <f>RBs!V33</f>
      </c>
      <c r="AJ132" s="10">
        <f>RBs!X33</f>
      </c>
      <c r="AK132" s="6">
        <f>showf(AB132)</f>
      </c>
      <c r="AL132" s="6">
        <f>IF(RIGHT(AK132,1)=")",LEFT(RIGHT(AK132,2)),RIGHT(AK132,1))</f>
      </c>
      <c r="AM132" s="6">
        <f>showf(AF132)</f>
      </c>
      <c r="AN132" s="6">
        <f>showf(AG132)</f>
      </c>
      <c r="AO132" s="6">
        <f>showf(AH132)</f>
      </c>
      <c r="AP132" s="6">
        <f>showf(AI132)</f>
      </c>
      <c r="AQ132" s="6">
        <f>showf(AJ132)</f>
      </c>
      <c r="AR132" s="6">
        <f>IF($AL132=RIGHT(AM132,1),"","!!!")</f>
      </c>
      <c r="AS132" s="6">
        <f>IF($AL132=RIGHT(AN132,1),"","!!!")</f>
      </c>
      <c r="AT132" s="6">
        <f>IF($AL132=RIGHT(AO132,1),"","!!!")</f>
      </c>
      <c r="AU132" s="6">
        <f>IF($AL132=RIGHT(AP132,1),"","!!!")</f>
      </c>
      <c r="AV132" s="6">
        <f>IF($AL132=RIGHT(AQ132,1),"","!!!")</f>
      </c>
    </row>
    <row x14ac:dyDescent="0.25" r="133" customHeight="1" ht="17.25">
      <c r="A133" s="4">
        <f>CONCATENATE(RBs!#REF!," ",RBs!#REF!)</f>
      </c>
      <c r="B133" s="6">
        <f>RBs!#REF!</f>
      </c>
      <c r="C133" s="6">
        <f>RBs!#REF!</f>
      </c>
      <c r="D133" s="6">
        <f>RBs!#REF!</f>
      </c>
      <c r="E133" s="6">
        <f>RBs!#REF!</f>
      </c>
      <c r="F133" s="6">
        <f>RBs!#REF!</f>
      </c>
      <c r="G133" s="6">
        <f>RBs!#REF!</f>
      </c>
      <c r="H133" s="6">
        <f>RBs!#REF!</f>
      </c>
      <c r="I133" s="7">
        <f>RBs!#REF!</f>
      </c>
      <c r="J133" s="4">
        <f>CONCATENATE(RBs!#REF!," ",RBs!#REF!)</f>
      </c>
      <c r="K133" s="6">
        <f>RBs!#REF!</f>
      </c>
      <c r="L133" s="6">
        <f>RBs!#REF!</f>
      </c>
      <c r="M133" s="6">
        <f>RBs!#REF!</f>
      </c>
      <c r="N133" s="6">
        <f>RBs!#REF!</f>
      </c>
      <c r="O133" s="6">
        <f>RBs!#REF!</f>
      </c>
      <c r="P133" s="6">
        <f>RBs!A34</f>
      </c>
      <c r="Q133" s="6">
        <f>RBs!C34</f>
      </c>
      <c r="R133" s="10">
        <f>RBs!D34</f>
      </c>
      <c r="S133" s="4">
        <f>CONCATENATE(RBs!#REF!," ",RBs!#REF!)</f>
      </c>
      <c r="T133" s="6">
        <f>RBs!#REF!</f>
      </c>
      <c r="U133" s="6">
        <f>RBs!#REF!</f>
      </c>
      <c r="V133" s="6">
        <f>RBs!#REF!</f>
      </c>
      <c r="W133" s="11">
        <f>RBs!F34</f>
      </c>
      <c r="X133" s="11">
        <f>RBs!H34</f>
      </c>
      <c r="Y133" s="11">
        <f>RBs!J34</f>
      </c>
      <c r="Z133" s="11">
        <f>RBs!L34</f>
      </c>
      <c r="AA133" s="10">
        <f>RBs!O34</f>
      </c>
      <c r="AB133" s="4">
        <f>CONCATENATE(RBs!B34," ",RBs!A34)</f>
      </c>
      <c r="AC133" s="12">
        <f>RBs!E34</f>
      </c>
      <c r="AD133" s="6">
        <f>RBs!C34</f>
      </c>
      <c r="AE133" s="11">
        <f>RBs!D34</f>
      </c>
      <c r="AF133" s="11">
        <f>RBs!P34</f>
      </c>
      <c r="AG133" s="11">
        <f>RBs!R34</f>
      </c>
      <c r="AH133" s="11">
        <f>RBs!T34</f>
      </c>
      <c r="AI133" s="11">
        <f>RBs!V34</f>
      </c>
      <c r="AJ133" s="10">
        <f>RBs!X34</f>
      </c>
      <c r="AK133" s="6">
        <f>showf(AB133)</f>
      </c>
      <c r="AL133" s="6">
        <f>IF(RIGHT(AK133,1)=")",LEFT(RIGHT(AK133,2)),RIGHT(AK133,1))</f>
      </c>
      <c r="AM133" s="6">
        <f>showf(AF133)</f>
      </c>
      <c r="AN133" s="6">
        <f>showf(AG133)</f>
      </c>
      <c r="AO133" s="6">
        <f>showf(AH133)</f>
      </c>
      <c r="AP133" s="6">
        <f>showf(AI133)</f>
      </c>
      <c r="AQ133" s="6">
        <f>showf(AJ133)</f>
      </c>
      <c r="AR133" s="6">
        <f>IF($AL133=RIGHT(AM133,1),"","!!!")</f>
      </c>
      <c r="AS133" s="6">
        <f>IF($AL133=RIGHT(AN133,1),"","!!!")</f>
      </c>
      <c r="AT133" s="6">
        <f>IF($AL133=RIGHT(AO133,1),"","!!!")</f>
      </c>
      <c r="AU133" s="6">
        <f>IF($AL133=RIGHT(AP133,1),"","!!!")</f>
      </c>
      <c r="AV133" s="6">
        <f>IF($AL133=RIGHT(AQ133,1),"","!!!")</f>
      </c>
    </row>
    <row x14ac:dyDescent="0.25" r="134" customHeight="1" ht="17.25">
      <c r="A134" s="4">
        <f>CONCATENATE(RBs!#REF!," ",RBs!#REF!)</f>
      </c>
      <c r="B134" s="6">
        <f>RBs!#REF!</f>
      </c>
      <c r="C134" s="6">
        <f>RBs!#REF!</f>
      </c>
      <c r="D134" s="6">
        <f>RBs!#REF!</f>
      </c>
      <c r="E134" s="6">
        <f>RBs!#REF!</f>
      </c>
      <c r="F134" s="6">
        <f>RBs!#REF!</f>
      </c>
      <c r="G134" s="6">
        <f>RBs!#REF!</f>
      </c>
      <c r="H134" s="6">
        <f>RBs!#REF!</f>
      </c>
      <c r="I134" s="7">
        <f>RBs!#REF!</f>
      </c>
      <c r="J134" s="4">
        <f>CONCATENATE(RBs!#REF!," ",RBs!#REF!)</f>
      </c>
      <c r="K134" s="6">
        <f>RBs!#REF!</f>
      </c>
      <c r="L134" s="6">
        <f>RBs!#REF!</f>
      </c>
      <c r="M134" s="6">
        <f>RBs!#REF!</f>
      </c>
      <c r="N134" s="6">
        <f>RBs!#REF!</f>
      </c>
      <c r="O134" s="6">
        <f>RBs!#REF!</f>
      </c>
      <c r="P134" s="6">
        <f>RBs!A36</f>
      </c>
      <c r="Q134" s="6">
        <f>RBs!C36</f>
      </c>
      <c r="R134" s="10">
        <f>RBs!D36</f>
      </c>
      <c r="S134" s="4">
        <f>CONCATENATE(RBs!#REF!," ",RBs!#REF!)</f>
      </c>
      <c r="T134" s="6">
        <f>RBs!#REF!</f>
      </c>
      <c r="U134" s="6">
        <f>RBs!#REF!</f>
      </c>
      <c r="V134" s="6">
        <f>RBs!#REF!</f>
      </c>
      <c r="W134" s="11">
        <f>RBs!F36</f>
      </c>
      <c r="X134" s="11">
        <f>RBs!H36</f>
      </c>
      <c r="Y134" s="11">
        <f>RBs!J36</f>
      </c>
      <c r="Z134" s="11">
        <f>RBs!L36</f>
      </c>
      <c r="AA134" s="10">
        <f>RBs!O36</f>
      </c>
      <c r="AB134" s="4">
        <f>CONCATENATE(RBs!B36," ",RBs!A36)</f>
      </c>
      <c r="AC134" s="12">
        <f>RBs!E36</f>
      </c>
      <c r="AD134" s="6">
        <f>RBs!C36</f>
      </c>
      <c r="AE134" s="11">
        <f>RBs!D36</f>
      </c>
      <c r="AF134" s="11">
        <f>RBs!P36</f>
      </c>
      <c r="AG134" s="11">
        <f>RBs!R36</f>
      </c>
      <c r="AH134" s="11">
        <f>RBs!T36</f>
      </c>
      <c r="AI134" s="11">
        <f>RBs!V36</f>
      </c>
      <c r="AJ134" s="10">
        <f>RBs!X36</f>
      </c>
      <c r="AK134" s="6">
        <f>showf(AB134)</f>
      </c>
      <c r="AL134" s="6">
        <f>IF(RIGHT(AK134,1)=")",LEFT(RIGHT(AK134,2)),RIGHT(AK134,1))</f>
      </c>
      <c r="AM134" s="6">
        <f>showf(AF134)</f>
      </c>
      <c r="AN134" s="6">
        <f>showf(AG134)</f>
      </c>
      <c r="AO134" s="6">
        <f>showf(AH134)</f>
      </c>
      <c r="AP134" s="6">
        <f>showf(AI134)</f>
      </c>
      <c r="AQ134" s="6">
        <f>showf(AJ134)</f>
      </c>
      <c r="AR134" s="6">
        <f>IF($AL134=RIGHT(AM134,1),"","!!!")</f>
      </c>
      <c r="AS134" s="6">
        <f>IF($AL134=RIGHT(AN134,1),"","!!!")</f>
      </c>
      <c r="AT134" s="6">
        <f>IF($AL134=RIGHT(AO134,1),"","!!!")</f>
      </c>
      <c r="AU134" s="6">
        <f>IF($AL134=RIGHT(AP134,1),"","!!!")</f>
      </c>
      <c r="AV134" s="6">
        <f>IF($AL134=RIGHT(AQ134,1),"","!!!")</f>
      </c>
    </row>
    <row x14ac:dyDescent="0.25" r="135" customHeight="1" ht="17.25">
      <c r="A135" s="4">
        <f>CONCATENATE(RBs!#REF!," ",RBs!#REF!)</f>
      </c>
      <c r="B135" s="6">
        <f>RBs!#REF!</f>
      </c>
      <c r="C135" s="6">
        <f>RBs!#REF!</f>
      </c>
      <c r="D135" s="6">
        <f>RBs!#REF!</f>
      </c>
      <c r="E135" s="6">
        <f>RBs!#REF!</f>
      </c>
      <c r="F135" s="6">
        <f>RBs!#REF!</f>
      </c>
      <c r="G135" s="6">
        <f>RBs!#REF!</f>
      </c>
      <c r="H135" s="6">
        <f>RBs!#REF!</f>
      </c>
      <c r="I135" s="7">
        <f>RBs!#REF!</f>
      </c>
      <c r="J135" s="4">
        <f>CONCATENATE(RBs!#REF!," ",RBs!#REF!)</f>
      </c>
      <c r="K135" s="6">
        <f>RBs!#REF!</f>
      </c>
      <c r="L135" s="6">
        <f>RBs!#REF!</f>
      </c>
      <c r="M135" s="6">
        <f>RBs!#REF!</f>
      </c>
      <c r="N135" s="6">
        <f>RBs!#REF!</f>
      </c>
      <c r="O135" s="6">
        <f>RBs!#REF!</f>
      </c>
      <c r="P135" s="6">
        <f>RBs!A35</f>
      </c>
      <c r="Q135" s="6">
        <f>RBs!C35</f>
      </c>
      <c r="R135" s="10">
        <f>RBs!D35</f>
      </c>
      <c r="S135" s="4">
        <f>CONCATENATE(RBs!#REF!," ",RBs!#REF!)</f>
      </c>
      <c r="T135" s="6">
        <f>RBs!#REF!</f>
      </c>
      <c r="U135" s="6">
        <f>RBs!#REF!</f>
      </c>
      <c r="V135" s="6">
        <f>RBs!#REF!</f>
      </c>
      <c r="W135" s="11">
        <f>RBs!F35</f>
      </c>
      <c r="X135" s="11">
        <f>RBs!H35</f>
      </c>
      <c r="Y135" s="11">
        <f>RBs!J35</f>
      </c>
      <c r="Z135" s="11">
        <f>RBs!L35</f>
      </c>
      <c r="AA135" s="10">
        <f>RBs!O35</f>
      </c>
      <c r="AB135" s="4">
        <f>CONCATENATE(RBs!B35," ",RBs!A35)</f>
      </c>
      <c r="AC135" s="12">
        <f>RBs!E35</f>
      </c>
      <c r="AD135" s="6">
        <f>RBs!C35</f>
      </c>
      <c r="AE135" s="11">
        <f>RBs!D35</f>
      </c>
      <c r="AF135" s="11">
        <f>RBs!P35</f>
      </c>
      <c r="AG135" s="11">
        <f>RBs!R35</f>
      </c>
      <c r="AH135" s="11">
        <f>RBs!T35</f>
      </c>
      <c r="AI135" s="11">
        <f>RBs!V35</f>
      </c>
      <c r="AJ135" s="10">
        <f>RBs!X35</f>
      </c>
      <c r="AK135" s="6">
        <f>showf(AB135)</f>
      </c>
      <c r="AL135" s="6">
        <f>IF(RIGHT(AK135,1)=")",LEFT(RIGHT(AK135,2)),RIGHT(AK135,1))</f>
      </c>
      <c r="AM135" s="6">
        <f>showf(AF135)</f>
      </c>
      <c r="AN135" s="6">
        <f>showf(AG135)</f>
      </c>
      <c r="AO135" s="6">
        <f>showf(AH135)</f>
      </c>
      <c r="AP135" s="6">
        <f>showf(AI135)</f>
      </c>
      <c r="AQ135" s="6">
        <f>showf(AJ135)</f>
      </c>
      <c r="AR135" s="6">
        <f>IF($AL135=RIGHT(AM135,1),"","!!!")</f>
      </c>
      <c r="AS135" s="6">
        <f>IF($AL135=RIGHT(AN135,1),"","!!!")</f>
      </c>
      <c r="AT135" s="6">
        <f>IF($AL135=RIGHT(AO135,1),"","!!!")</f>
      </c>
      <c r="AU135" s="6">
        <f>IF($AL135=RIGHT(AP135,1),"","!!!")</f>
      </c>
      <c r="AV135" s="6">
        <f>IF($AL135=RIGHT(AQ135,1),"","!!!")</f>
      </c>
    </row>
    <row x14ac:dyDescent="0.25" r="136" customHeight="1" ht="17.25">
      <c r="A136" s="4">
        <f>CONCATENATE(RBs!#REF!," ",RBs!#REF!)</f>
      </c>
      <c r="B136" s="6">
        <f>RBs!#REF!</f>
      </c>
      <c r="C136" s="6">
        <f>RBs!#REF!</f>
      </c>
      <c r="D136" s="6">
        <f>RBs!#REF!</f>
      </c>
      <c r="E136" s="6">
        <f>RBs!#REF!</f>
      </c>
      <c r="F136" s="6">
        <f>RBs!#REF!</f>
      </c>
      <c r="G136" s="6">
        <f>RBs!#REF!</f>
      </c>
      <c r="H136" s="6">
        <f>RBs!#REF!</f>
      </c>
      <c r="I136" s="7">
        <f>RBs!#REF!</f>
      </c>
      <c r="J136" s="4">
        <f>CONCATENATE(RBs!#REF!," ",RBs!#REF!)</f>
      </c>
      <c r="K136" s="6">
        <f>RBs!#REF!</f>
      </c>
      <c r="L136" s="6">
        <f>RBs!#REF!</f>
      </c>
      <c r="M136" s="6">
        <f>RBs!#REF!</f>
      </c>
      <c r="N136" s="6">
        <f>RBs!#REF!</f>
      </c>
      <c r="O136" s="6">
        <f>RBs!#REF!</f>
      </c>
      <c r="P136" s="6">
        <f>RBs!A37</f>
      </c>
      <c r="Q136" s="6">
        <f>RBs!C37</f>
      </c>
      <c r="R136" s="10">
        <f>RBs!D37</f>
      </c>
      <c r="S136" s="4">
        <f>CONCATENATE(RBs!#REF!," ",RBs!#REF!)</f>
      </c>
      <c r="T136" s="6">
        <f>RBs!#REF!</f>
      </c>
      <c r="U136" s="6">
        <f>RBs!#REF!</f>
      </c>
      <c r="V136" s="6">
        <f>RBs!#REF!</f>
      </c>
      <c r="W136" s="11">
        <f>RBs!F37</f>
      </c>
      <c r="X136" s="11">
        <f>RBs!H37</f>
      </c>
      <c r="Y136" s="11">
        <f>RBs!J37</f>
      </c>
      <c r="Z136" s="11">
        <f>RBs!L37</f>
      </c>
      <c r="AA136" s="10">
        <f>RBs!O37</f>
      </c>
      <c r="AB136" s="4">
        <f>CONCATENATE(RBs!B37," ",RBs!A37)</f>
      </c>
      <c r="AC136" s="12">
        <f>RBs!E37</f>
      </c>
      <c r="AD136" s="6">
        <f>RBs!C37</f>
      </c>
      <c r="AE136" s="11">
        <f>RBs!D37</f>
      </c>
      <c r="AF136" s="11">
        <f>RBs!P37</f>
      </c>
      <c r="AG136" s="11">
        <f>RBs!R37</f>
      </c>
      <c r="AH136" s="11">
        <f>RBs!T37</f>
      </c>
      <c r="AI136" s="11">
        <f>RBs!V37</f>
      </c>
      <c r="AJ136" s="10">
        <f>RBs!X37</f>
      </c>
      <c r="AK136" s="6">
        <f>showf(AB136)</f>
      </c>
      <c r="AL136" s="6">
        <f>IF(RIGHT(AK136,1)=")",LEFT(RIGHT(AK136,2)),RIGHT(AK136,1))</f>
      </c>
      <c r="AM136" s="6">
        <f>showf(AF136)</f>
      </c>
      <c r="AN136" s="6">
        <f>showf(AG136)</f>
      </c>
      <c r="AO136" s="6">
        <f>showf(AH136)</f>
      </c>
      <c r="AP136" s="6">
        <f>showf(AI136)</f>
      </c>
      <c r="AQ136" s="6">
        <f>showf(AJ136)</f>
      </c>
      <c r="AR136" s="6">
        <f>IF($AL136=RIGHT(AM136,1),"","!!!")</f>
      </c>
      <c r="AS136" s="6">
        <f>IF($AL136=RIGHT(AN136,1),"","!!!")</f>
      </c>
      <c r="AT136" s="6">
        <f>IF($AL136=RIGHT(AO136,1),"","!!!")</f>
      </c>
      <c r="AU136" s="6">
        <f>IF($AL136=RIGHT(AP136,1),"","!!!")</f>
      </c>
      <c r="AV136" s="6">
        <f>IF($AL136=RIGHT(AQ136,1),"","!!!")</f>
      </c>
    </row>
    <row x14ac:dyDescent="0.25" r="137" customHeight="1" ht="17.25">
      <c r="A137" s="4">
        <f>CONCATENATE(RBs!#REF!," ",RBs!#REF!)</f>
      </c>
      <c r="B137" s="6">
        <f>RBs!#REF!</f>
      </c>
      <c r="C137" s="6">
        <f>RBs!#REF!</f>
      </c>
      <c r="D137" s="6">
        <f>RBs!#REF!</f>
      </c>
      <c r="E137" s="6">
        <f>RBs!#REF!</f>
      </c>
      <c r="F137" s="6">
        <f>RBs!#REF!</f>
      </c>
      <c r="G137" s="6">
        <f>RBs!#REF!</f>
      </c>
      <c r="H137" s="6">
        <f>RBs!#REF!</f>
      </c>
      <c r="I137" s="7">
        <f>RBs!#REF!</f>
      </c>
      <c r="J137" s="4">
        <f>CONCATENATE(RBs!#REF!," ",RBs!#REF!)</f>
      </c>
      <c r="K137" s="6">
        <f>RBs!#REF!</f>
      </c>
      <c r="L137" s="6">
        <f>RBs!#REF!</f>
      </c>
      <c r="M137" s="6">
        <f>RBs!#REF!</f>
      </c>
      <c r="N137" s="6">
        <f>RBs!#REF!</f>
      </c>
      <c r="O137" s="6">
        <f>RBs!#REF!</f>
      </c>
      <c r="P137" s="6">
        <f>RBs!A38</f>
      </c>
      <c r="Q137" s="6">
        <f>RBs!C38</f>
      </c>
      <c r="R137" s="10">
        <f>RBs!D38</f>
      </c>
      <c r="S137" s="4">
        <f>CONCATENATE(RBs!#REF!," ",RBs!#REF!)</f>
      </c>
      <c r="T137" s="6">
        <f>RBs!#REF!</f>
      </c>
      <c r="U137" s="6">
        <f>RBs!#REF!</f>
      </c>
      <c r="V137" s="6">
        <f>RBs!#REF!</f>
      </c>
      <c r="W137" s="11">
        <f>RBs!F38</f>
      </c>
      <c r="X137" s="11">
        <f>RBs!H38</f>
      </c>
      <c r="Y137" s="11">
        <f>RBs!J38</f>
      </c>
      <c r="Z137" s="11">
        <f>RBs!L38</f>
      </c>
      <c r="AA137" s="10">
        <f>RBs!O38</f>
      </c>
      <c r="AB137" s="4">
        <f>CONCATENATE(RBs!B38," ",RBs!A38)</f>
      </c>
      <c r="AC137" s="12">
        <f>RBs!E38</f>
      </c>
      <c r="AD137" s="6">
        <f>RBs!C38</f>
      </c>
      <c r="AE137" s="11">
        <f>RBs!D38</f>
      </c>
      <c r="AF137" s="11">
        <f>RBs!P38</f>
      </c>
      <c r="AG137" s="11">
        <f>RBs!R38</f>
      </c>
      <c r="AH137" s="11">
        <f>RBs!T38</f>
      </c>
      <c r="AI137" s="11">
        <f>RBs!V38</f>
      </c>
      <c r="AJ137" s="10">
        <f>RBs!X38</f>
      </c>
      <c r="AK137" s="6">
        <f>showf(AB137)</f>
      </c>
      <c r="AL137" s="6">
        <f>IF(RIGHT(AK137,1)=")",LEFT(RIGHT(AK137,2)),RIGHT(AK137,1))</f>
      </c>
      <c r="AM137" s="6">
        <f>showf(AF137)</f>
      </c>
      <c r="AN137" s="6">
        <f>showf(AG137)</f>
      </c>
      <c r="AO137" s="6">
        <f>showf(AH137)</f>
      </c>
      <c r="AP137" s="6">
        <f>showf(AI137)</f>
      </c>
      <c r="AQ137" s="6">
        <f>showf(AJ137)</f>
      </c>
      <c r="AR137" s="6">
        <f>IF($AL137=RIGHT(AM137,1),"","!!!")</f>
      </c>
      <c r="AS137" s="6">
        <f>IF($AL137=RIGHT(AN137,1),"","!!!")</f>
      </c>
      <c r="AT137" s="6">
        <f>IF($AL137=RIGHT(AO137,1),"","!!!")</f>
      </c>
      <c r="AU137" s="6">
        <f>IF($AL137=RIGHT(AP137,1),"","!!!")</f>
      </c>
      <c r="AV137" s="6">
        <f>IF($AL137=RIGHT(AQ137,1),"","!!!")</f>
      </c>
    </row>
    <row x14ac:dyDescent="0.25" r="138" customHeight="1" ht="17.25">
      <c r="A138" s="4">
        <f>CONCATENATE(RBs!#REF!," ",RBs!#REF!)</f>
      </c>
      <c r="B138" s="6">
        <f>RBs!#REF!</f>
      </c>
      <c r="C138" s="6">
        <f>RBs!#REF!</f>
      </c>
      <c r="D138" s="6">
        <f>RBs!#REF!</f>
      </c>
      <c r="E138" s="6">
        <f>RBs!#REF!</f>
      </c>
      <c r="F138" s="6">
        <f>RBs!#REF!</f>
      </c>
      <c r="G138" s="6">
        <f>RBs!#REF!</f>
      </c>
      <c r="H138" s="6">
        <f>RBs!#REF!</f>
      </c>
      <c r="I138" s="7">
        <f>RBs!#REF!</f>
      </c>
      <c r="J138" s="4">
        <f>CONCATENATE(RBs!#REF!," ",RBs!#REF!)</f>
      </c>
      <c r="K138" s="6">
        <f>RBs!#REF!</f>
      </c>
      <c r="L138" s="6">
        <f>RBs!#REF!</f>
      </c>
      <c r="M138" s="6">
        <f>RBs!#REF!</f>
      </c>
      <c r="N138" s="6">
        <f>RBs!#REF!</f>
      </c>
      <c r="O138" s="6">
        <f>RBs!#REF!</f>
      </c>
      <c r="P138" s="6">
        <f>RBs!A39</f>
      </c>
      <c r="Q138" s="6">
        <f>RBs!C39</f>
      </c>
      <c r="R138" s="10">
        <f>RBs!D39</f>
      </c>
      <c r="S138" s="4">
        <f>CONCATENATE(RBs!#REF!," ",RBs!#REF!)</f>
      </c>
      <c r="T138" s="6">
        <f>RBs!#REF!</f>
      </c>
      <c r="U138" s="6">
        <f>RBs!#REF!</f>
      </c>
      <c r="V138" s="6">
        <f>RBs!#REF!</f>
      </c>
      <c r="W138" s="11">
        <f>RBs!F39</f>
      </c>
      <c r="X138" s="11">
        <f>RBs!H39</f>
      </c>
      <c r="Y138" s="11">
        <f>RBs!J39</f>
      </c>
      <c r="Z138" s="11">
        <f>RBs!L39</f>
      </c>
      <c r="AA138" s="10">
        <f>RBs!O39</f>
      </c>
      <c r="AB138" s="4">
        <f>CONCATENATE(RBs!B39," ",RBs!A39)</f>
      </c>
      <c r="AC138" s="12">
        <f>RBs!E39</f>
      </c>
      <c r="AD138" s="6">
        <f>RBs!C39</f>
      </c>
      <c r="AE138" s="11">
        <f>RBs!D39</f>
      </c>
      <c r="AF138" s="11">
        <f>RBs!P39</f>
      </c>
      <c r="AG138" s="11">
        <f>RBs!R39</f>
      </c>
      <c r="AH138" s="11">
        <f>RBs!T39</f>
      </c>
      <c r="AI138" s="11">
        <f>RBs!V39</f>
      </c>
      <c r="AJ138" s="10">
        <f>RBs!X39</f>
      </c>
      <c r="AK138" s="6">
        <f>showf(AB138)</f>
      </c>
      <c r="AL138" s="6">
        <f>IF(RIGHT(AK138,1)=")",LEFT(RIGHT(AK138,2)),RIGHT(AK138,1))</f>
      </c>
      <c r="AM138" s="6">
        <f>showf(AF138)</f>
      </c>
      <c r="AN138" s="6">
        <f>showf(AG138)</f>
      </c>
      <c r="AO138" s="6">
        <f>showf(AH138)</f>
      </c>
      <c r="AP138" s="6">
        <f>showf(AI138)</f>
      </c>
      <c r="AQ138" s="6">
        <f>showf(AJ138)</f>
      </c>
      <c r="AR138" s="6">
        <f>IF($AL138=RIGHT(AM138,1),"","!!!")</f>
      </c>
      <c r="AS138" s="6">
        <f>IF($AL138=RIGHT(AN138,1),"","!!!")</f>
      </c>
      <c r="AT138" s="6">
        <f>IF($AL138=RIGHT(AO138,1),"","!!!")</f>
      </c>
      <c r="AU138" s="6">
        <f>IF($AL138=RIGHT(AP138,1),"","!!!")</f>
      </c>
      <c r="AV138" s="6">
        <f>IF($AL138=RIGHT(AQ138,1),"","!!!")</f>
      </c>
    </row>
    <row x14ac:dyDescent="0.25" r="139" customHeight="1" ht="17.25">
      <c r="A139" s="4">
        <f>CONCATENATE(RBs!#REF!," ",RBs!#REF!)</f>
      </c>
      <c r="B139" s="6">
        <f>RBs!#REF!</f>
      </c>
      <c r="C139" s="6">
        <f>RBs!#REF!</f>
      </c>
      <c r="D139" s="6">
        <f>RBs!#REF!</f>
      </c>
      <c r="E139" s="6">
        <f>RBs!#REF!</f>
      </c>
      <c r="F139" s="6">
        <f>RBs!#REF!</f>
      </c>
      <c r="G139" s="6">
        <f>RBs!#REF!</f>
      </c>
      <c r="H139" s="6">
        <f>RBs!#REF!</f>
      </c>
      <c r="I139" s="7">
        <f>RBs!#REF!</f>
      </c>
      <c r="J139" s="4">
        <f>CONCATENATE(RBs!#REF!," ",RBs!#REF!)</f>
      </c>
      <c r="K139" s="6">
        <f>RBs!#REF!</f>
      </c>
      <c r="L139" s="6">
        <f>RBs!#REF!</f>
      </c>
      <c r="M139" s="6">
        <f>RBs!#REF!</f>
      </c>
      <c r="N139" s="6">
        <f>RBs!#REF!</f>
      </c>
      <c r="O139" s="6">
        <f>RBs!#REF!</f>
      </c>
      <c r="P139" s="6">
        <f>RBs!A40</f>
      </c>
      <c r="Q139" s="6">
        <f>RBs!C40</f>
      </c>
      <c r="R139" s="10">
        <f>RBs!D40</f>
      </c>
      <c r="S139" s="4">
        <f>CONCATENATE(RBs!#REF!," ",RBs!#REF!)</f>
      </c>
      <c r="T139" s="6">
        <f>RBs!#REF!</f>
      </c>
      <c r="U139" s="6">
        <f>RBs!#REF!</f>
      </c>
      <c r="V139" s="6">
        <f>RBs!#REF!</f>
      </c>
      <c r="W139" s="11">
        <f>RBs!F40</f>
      </c>
      <c r="X139" s="11">
        <f>RBs!H40</f>
      </c>
      <c r="Y139" s="11">
        <f>RBs!J40</f>
      </c>
      <c r="Z139" s="11">
        <f>RBs!L40</f>
      </c>
      <c r="AA139" s="10">
        <f>RBs!O40</f>
      </c>
      <c r="AB139" s="4">
        <f>CONCATENATE(RBs!B40," ",RBs!A40)</f>
      </c>
      <c r="AC139" s="12">
        <f>RBs!E40</f>
      </c>
      <c r="AD139" s="6">
        <f>RBs!C40</f>
      </c>
      <c r="AE139" s="11">
        <f>RBs!D40</f>
      </c>
      <c r="AF139" s="11">
        <f>RBs!P40</f>
      </c>
      <c r="AG139" s="11">
        <f>RBs!R40</f>
      </c>
      <c r="AH139" s="11">
        <f>RBs!T40</f>
      </c>
      <c r="AI139" s="11">
        <f>RBs!V40</f>
      </c>
      <c r="AJ139" s="10">
        <f>RBs!X40</f>
      </c>
      <c r="AK139" s="6">
        <f>showf(AB139)</f>
      </c>
      <c r="AL139" s="6">
        <f>IF(RIGHT(AK139,1)=")",LEFT(RIGHT(AK139,2)),RIGHT(AK139,1))</f>
      </c>
      <c r="AM139" s="6">
        <f>showf(AF139)</f>
      </c>
      <c r="AN139" s="6">
        <f>showf(AG139)</f>
      </c>
      <c r="AO139" s="6">
        <f>showf(AH139)</f>
      </c>
      <c r="AP139" s="6">
        <f>showf(AI139)</f>
      </c>
      <c r="AQ139" s="6">
        <f>showf(AJ139)</f>
      </c>
      <c r="AR139" s="6">
        <f>IF($AL139=RIGHT(AM139,1),"","!!!")</f>
      </c>
      <c r="AS139" s="6">
        <f>IF($AL139=RIGHT(AN139,1),"","!!!")</f>
      </c>
      <c r="AT139" s="6">
        <f>IF($AL139=RIGHT(AO139,1),"","!!!")</f>
      </c>
      <c r="AU139" s="6">
        <f>IF($AL139=RIGHT(AP139,1),"","!!!")</f>
      </c>
      <c r="AV139" s="6">
        <f>IF($AL139=RIGHT(AQ139,1),"","!!!")</f>
      </c>
    </row>
    <row x14ac:dyDescent="0.25" r="140" customHeight="1" ht="17.25">
      <c r="A140" s="4">
        <f>CONCATENATE(RBs!#REF!," ",RBs!#REF!)</f>
      </c>
      <c r="B140" s="6">
        <f>RBs!#REF!</f>
      </c>
      <c r="C140" s="6">
        <f>RBs!#REF!</f>
      </c>
      <c r="D140" s="6">
        <f>RBs!#REF!</f>
      </c>
      <c r="E140" s="6">
        <f>RBs!#REF!</f>
      </c>
      <c r="F140" s="6">
        <f>RBs!#REF!</f>
      </c>
      <c r="G140" s="6">
        <f>RBs!#REF!</f>
      </c>
      <c r="H140" s="6">
        <f>RBs!#REF!</f>
      </c>
      <c r="I140" s="7">
        <f>RBs!#REF!</f>
      </c>
      <c r="J140" s="4">
        <f>CONCATENATE(RBs!#REF!," ",RBs!#REF!)</f>
      </c>
      <c r="K140" s="6">
        <f>RBs!#REF!</f>
      </c>
      <c r="L140" s="6">
        <f>RBs!#REF!</f>
      </c>
      <c r="M140" s="6">
        <f>RBs!#REF!</f>
      </c>
      <c r="N140" s="6">
        <f>RBs!#REF!</f>
      </c>
      <c r="O140" s="6">
        <f>RBs!#REF!</f>
      </c>
      <c r="P140" s="6">
        <f>RBs!A41</f>
      </c>
      <c r="Q140" s="6">
        <f>RBs!C41</f>
      </c>
      <c r="R140" s="10">
        <f>RBs!D41</f>
      </c>
      <c r="S140" s="4">
        <f>CONCATENATE(RBs!#REF!," ",RBs!#REF!)</f>
      </c>
      <c r="T140" s="6">
        <f>RBs!#REF!</f>
      </c>
      <c r="U140" s="6">
        <f>RBs!#REF!</f>
      </c>
      <c r="V140" s="6">
        <f>RBs!#REF!</f>
      </c>
      <c r="W140" s="11">
        <f>RBs!F41</f>
      </c>
      <c r="X140" s="11">
        <f>RBs!H41</f>
      </c>
      <c r="Y140" s="11">
        <f>RBs!J41</f>
      </c>
      <c r="Z140" s="11">
        <f>RBs!L41</f>
      </c>
      <c r="AA140" s="10">
        <f>RBs!O41</f>
      </c>
      <c r="AB140" s="4">
        <f>CONCATENATE(RBs!B41," ",RBs!A41)</f>
      </c>
      <c r="AC140" s="12">
        <f>RBs!E41</f>
      </c>
      <c r="AD140" s="6">
        <f>RBs!C41</f>
      </c>
      <c r="AE140" s="11">
        <f>RBs!D41</f>
      </c>
      <c r="AF140" s="11">
        <f>RBs!P41</f>
      </c>
      <c r="AG140" s="11">
        <f>RBs!R41</f>
      </c>
      <c r="AH140" s="11">
        <f>RBs!T41</f>
      </c>
      <c r="AI140" s="11">
        <f>RBs!V41</f>
      </c>
      <c r="AJ140" s="10">
        <f>RBs!X41</f>
      </c>
      <c r="AK140" s="6">
        <f>showf(AB140)</f>
      </c>
      <c r="AL140" s="6">
        <f>IF(RIGHT(AK140,1)=")",LEFT(RIGHT(AK140,2)),RIGHT(AK140,1))</f>
      </c>
      <c r="AM140" s="6">
        <f>showf(AF140)</f>
      </c>
      <c r="AN140" s="6">
        <f>showf(AG140)</f>
      </c>
      <c r="AO140" s="6">
        <f>showf(AH140)</f>
      </c>
      <c r="AP140" s="6">
        <f>showf(AI140)</f>
      </c>
      <c r="AQ140" s="6">
        <f>showf(AJ140)</f>
      </c>
      <c r="AR140" s="6">
        <f>IF($AL140=RIGHT(AM140,1),"","!!!")</f>
      </c>
      <c r="AS140" s="6">
        <f>IF($AL140=RIGHT(AN140,1),"","!!!")</f>
      </c>
      <c r="AT140" s="6">
        <f>IF($AL140=RIGHT(AO140,1),"","!!!")</f>
      </c>
      <c r="AU140" s="6">
        <f>IF($AL140=RIGHT(AP140,1),"","!!!")</f>
      </c>
      <c r="AV140" s="6">
        <f>IF($AL140=RIGHT(AQ140,1),"","!!!")</f>
      </c>
    </row>
    <row x14ac:dyDescent="0.25" r="141" customHeight="1" ht="17.25">
      <c r="A141" s="4">
        <f>CONCATENATE(RBs!#REF!," ",RBs!#REF!)</f>
      </c>
      <c r="B141" s="6">
        <f>RBs!#REF!</f>
      </c>
      <c r="C141" s="6">
        <f>RBs!#REF!</f>
      </c>
      <c r="D141" s="6">
        <f>RBs!#REF!</f>
      </c>
      <c r="E141" s="6">
        <f>RBs!#REF!</f>
      </c>
      <c r="F141" s="6">
        <f>RBs!#REF!</f>
      </c>
      <c r="G141" s="6">
        <f>RBs!#REF!</f>
      </c>
      <c r="H141" s="6">
        <f>RBs!#REF!</f>
      </c>
      <c r="I141" s="7">
        <f>RBs!#REF!</f>
      </c>
      <c r="J141" s="4">
        <f>CONCATENATE(RBs!#REF!," ",RBs!#REF!)</f>
      </c>
      <c r="K141" s="6">
        <f>RBs!#REF!</f>
      </c>
      <c r="L141" s="6">
        <f>RBs!#REF!</f>
      </c>
      <c r="M141" s="6">
        <f>RBs!#REF!</f>
      </c>
      <c r="N141" s="6">
        <f>RBs!#REF!</f>
      </c>
      <c r="O141" s="6">
        <f>RBs!#REF!</f>
      </c>
      <c r="P141" s="6">
        <f>RBs!A42</f>
      </c>
      <c r="Q141" s="6">
        <f>RBs!C42</f>
      </c>
      <c r="R141" s="10">
        <f>RBs!D42</f>
      </c>
      <c r="S141" s="4">
        <f>CONCATENATE(RBs!#REF!," ",RBs!#REF!)</f>
      </c>
      <c r="T141" s="6">
        <f>RBs!#REF!</f>
      </c>
      <c r="U141" s="6">
        <f>RBs!#REF!</f>
      </c>
      <c r="V141" s="6">
        <f>RBs!#REF!</f>
      </c>
      <c r="W141" s="11">
        <f>RBs!F42</f>
      </c>
      <c r="X141" s="11">
        <f>RBs!H42</f>
      </c>
      <c r="Y141" s="11">
        <f>RBs!J42</f>
      </c>
      <c r="Z141" s="11">
        <f>RBs!L42</f>
      </c>
      <c r="AA141" s="10">
        <f>RBs!O42</f>
      </c>
      <c r="AB141" s="4">
        <f>CONCATENATE(RBs!B42," ",RBs!A42)</f>
      </c>
      <c r="AC141" s="12">
        <f>RBs!E42</f>
      </c>
      <c r="AD141" s="6">
        <f>RBs!C42</f>
      </c>
      <c r="AE141" s="11">
        <f>RBs!D42</f>
      </c>
      <c r="AF141" s="11">
        <f>RBs!P42</f>
      </c>
      <c r="AG141" s="11">
        <f>RBs!R42</f>
      </c>
      <c r="AH141" s="11">
        <f>RBs!T42</f>
      </c>
      <c r="AI141" s="11">
        <f>RBs!V42</f>
      </c>
      <c r="AJ141" s="10">
        <f>RBs!X42</f>
      </c>
      <c r="AK141" s="6">
        <f>showf(AB141)</f>
      </c>
      <c r="AL141" s="6">
        <f>IF(RIGHT(AK141,1)=")",LEFT(RIGHT(AK141,2)),RIGHT(AK141,1))</f>
      </c>
      <c r="AM141" s="6">
        <f>showf(AF141)</f>
      </c>
      <c r="AN141" s="6">
        <f>showf(AG141)</f>
      </c>
      <c r="AO141" s="6">
        <f>showf(AH141)</f>
      </c>
      <c r="AP141" s="6">
        <f>showf(AI141)</f>
      </c>
      <c r="AQ141" s="6">
        <f>showf(AJ141)</f>
      </c>
      <c r="AR141" s="6">
        <f>IF($AL141=RIGHT(AM141,1),"","!!!")</f>
      </c>
      <c r="AS141" s="6">
        <f>IF($AL141=RIGHT(AN141,1),"","!!!")</f>
      </c>
      <c r="AT141" s="6">
        <f>IF($AL141=RIGHT(AO141,1),"","!!!")</f>
      </c>
      <c r="AU141" s="6">
        <f>IF($AL141=RIGHT(AP141,1),"","!!!")</f>
      </c>
      <c r="AV141" s="6">
        <f>IF($AL141=RIGHT(AQ141,1),"","!!!")</f>
      </c>
    </row>
    <row x14ac:dyDescent="0.25" r="142" customHeight="1" ht="17.25">
      <c r="A142" s="4">
        <f>CONCATENATE(RBs!#REF!," ",RBs!#REF!)</f>
      </c>
      <c r="B142" s="6">
        <f>RBs!#REF!</f>
      </c>
      <c r="C142" s="6">
        <f>RBs!#REF!</f>
      </c>
      <c r="D142" s="6">
        <f>RBs!#REF!</f>
      </c>
      <c r="E142" s="6">
        <f>RBs!#REF!</f>
      </c>
      <c r="F142" s="6">
        <f>RBs!#REF!</f>
      </c>
      <c r="G142" s="6">
        <f>RBs!#REF!</f>
      </c>
      <c r="H142" s="6">
        <f>RBs!#REF!</f>
      </c>
      <c r="I142" s="7">
        <f>RBs!#REF!</f>
      </c>
      <c r="J142" s="4">
        <f>CONCATENATE(RBs!#REF!," ",RBs!#REF!)</f>
      </c>
      <c r="K142" s="6">
        <f>RBs!#REF!</f>
      </c>
      <c r="L142" s="6">
        <f>RBs!#REF!</f>
      </c>
      <c r="M142" s="6">
        <f>RBs!#REF!</f>
      </c>
      <c r="N142" s="6">
        <f>RBs!#REF!</f>
      </c>
      <c r="O142" s="6">
        <f>RBs!#REF!</f>
      </c>
      <c r="P142" s="6">
        <f>RBs!A43</f>
      </c>
      <c r="Q142" s="6">
        <f>RBs!C43</f>
      </c>
      <c r="R142" s="10">
        <f>RBs!D43</f>
      </c>
      <c r="S142" s="4">
        <f>CONCATENATE(RBs!#REF!," ",RBs!#REF!)</f>
      </c>
      <c r="T142" s="6">
        <f>RBs!#REF!</f>
      </c>
      <c r="U142" s="6">
        <f>RBs!#REF!</f>
      </c>
      <c r="V142" s="6">
        <f>RBs!#REF!</f>
      </c>
      <c r="W142" s="11">
        <f>RBs!F43</f>
      </c>
      <c r="X142" s="11">
        <f>RBs!H43</f>
      </c>
      <c r="Y142" s="11">
        <f>RBs!J43</f>
      </c>
      <c r="Z142" s="11">
        <f>RBs!L43</f>
      </c>
      <c r="AA142" s="10">
        <f>RBs!O43</f>
      </c>
      <c r="AB142" s="4">
        <f>CONCATENATE(RBs!B43," ",RBs!A43)</f>
      </c>
      <c r="AC142" s="12">
        <f>RBs!E43</f>
      </c>
      <c r="AD142" s="6">
        <f>RBs!C43</f>
      </c>
      <c r="AE142" s="11">
        <f>RBs!D43</f>
      </c>
      <c r="AF142" s="11">
        <f>RBs!P43</f>
      </c>
      <c r="AG142" s="11">
        <f>RBs!R43</f>
      </c>
      <c r="AH142" s="11">
        <f>RBs!T43</f>
      </c>
      <c r="AI142" s="11">
        <f>RBs!V43</f>
      </c>
      <c r="AJ142" s="10">
        <f>RBs!X43</f>
      </c>
      <c r="AK142" s="6">
        <f>showf(AB142)</f>
      </c>
      <c r="AL142" s="6">
        <f>IF(RIGHT(AK142,1)=")",LEFT(RIGHT(AK142,2)),RIGHT(AK142,1))</f>
      </c>
      <c r="AM142" s="6">
        <f>showf(AF142)</f>
      </c>
      <c r="AN142" s="6">
        <f>showf(AG142)</f>
      </c>
      <c r="AO142" s="6">
        <f>showf(AH142)</f>
      </c>
      <c r="AP142" s="6">
        <f>showf(AI142)</f>
      </c>
      <c r="AQ142" s="6">
        <f>showf(AJ142)</f>
      </c>
      <c r="AR142" s="6">
        <f>IF($AL142=RIGHT(AM142,1),"","!!!")</f>
      </c>
      <c r="AS142" s="6">
        <f>IF($AL142=RIGHT(AN142,1),"","!!!")</f>
      </c>
      <c r="AT142" s="6">
        <f>IF($AL142=RIGHT(AO142,1),"","!!!")</f>
      </c>
      <c r="AU142" s="6">
        <f>IF($AL142=RIGHT(AP142,1),"","!!!")</f>
      </c>
      <c r="AV142" s="6">
        <f>IF($AL142=RIGHT(AQ142,1),"","!!!")</f>
      </c>
    </row>
    <row x14ac:dyDescent="0.25" r="143" customHeight="1" ht="17.25">
      <c r="A143" s="4">
        <f>CONCATENATE(RBs!#REF!," ",RBs!#REF!)</f>
      </c>
      <c r="B143" s="6">
        <f>RBs!#REF!</f>
      </c>
      <c r="C143" s="6">
        <f>RBs!#REF!</f>
      </c>
      <c r="D143" s="6">
        <f>RBs!#REF!</f>
      </c>
      <c r="E143" s="6">
        <f>RBs!#REF!</f>
      </c>
      <c r="F143" s="6">
        <f>RBs!#REF!</f>
      </c>
      <c r="G143" s="6">
        <f>RBs!#REF!</f>
      </c>
      <c r="H143" s="6">
        <f>RBs!#REF!</f>
      </c>
      <c r="I143" s="7">
        <f>RBs!#REF!</f>
      </c>
      <c r="J143" s="4">
        <f>CONCATENATE(RBs!#REF!," ",RBs!#REF!)</f>
      </c>
      <c r="K143" s="6">
        <f>RBs!#REF!</f>
      </c>
      <c r="L143" s="6">
        <f>RBs!#REF!</f>
      </c>
      <c r="M143" s="6">
        <f>RBs!#REF!</f>
      </c>
      <c r="N143" s="6">
        <f>RBs!#REF!</f>
      </c>
      <c r="O143" s="6">
        <f>RBs!#REF!</f>
      </c>
      <c r="P143" s="6">
        <f>RBs!A44</f>
      </c>
      <c r="Q143" s="6">
        <f>RBs!C44</f>
      </c>
      <c r="R143" s="10">
        <f>RBs!D44</f>
      </c>
      <c r="S143" s="4">
        <f>CONCATENATE(RBs!#REF!," ",RBs!#REF!)</f>
      </c>
      <c r="T143" s="6">
        <f>RBs!#REF!</f>
      </c>
      <c r="U143" s="6">
        <f>RBs!#REF!</f>
      </c>
      <c r="V143" s="6">
        <f>RBs!#REF!</f>
      </c>
      <c r="W143" s="11">
        <f>RBs!F44</f>
      </c>
      <c r="X143" s="11">
        <f>RBs!H44</f>
      </c>
      <c r="Y143" s="11">
        <f>RBs!J44</f>
      </c>
      <c r="Z143" s="11">
        <f>RBs!L44</f>
      </c>
      <c r="AA143" s="10">
        <f>RBs!O44</f>
      </c>
      <c r="AB143" s="4">
        <f>CONCATENATE(RBs!B44," ",RBs!A44)</f>
      </c>
      <c r="AC143" s="12">
        <f>RBs!E44</f>
      </c>
      <c r="AD143" s="6">
        <f>RBs!C44</f>
      </c>
      <c r="AE143" s="11">
        <f>RBs!D44</f>
      </c>
      <c r="AF143" s="11">
        <f>RBs!P44</f>
      </c>
      <c r="AG143" s="11">
        <f>RBs!R44</f>
      </c>
      <c r="AH143" s="11">
        <f>RBs!T44</f>
      </c>
      <c r="AI143" s="11">
        <f>RBs!V44</f>
      </c>
      <c r="AJ143" s="10">
        <f>RBs!X44</f>
      </c>
      <c r="AK143" s="6">
        <f>showf(AB143)</f>
      </c>
      <c r="AL143" s="6">
        <f>IF(RIGHT(AK143,1)=")",LEFT(RIGHT(AK143,2)),RIGHT(AK143,1))</f>
      </c>
      <c r="AM143" s="6">
        <f>showf(AF143)</f>
      </c>
      <c r="AN143" s="6">
        <f>showf(AG143)</f>
      </c>
      <c r="AO143" s="6">
        <f>showf(AH143)</f>
      </c>
      <c r="AP143" s="6">
        <f>showf(AI143)</f>
      </c>
      <c r="AQ143" s="6">
        <f>showf(AJ143)</f>
      </c>
      <c r="AR143" s="6">
        <f>IF($AL143=RIGHT(AM143,1),"","!!!")</f>
      </c>
      <c r="AS143" s="6">
        <f>IF($AL143=RIGHT(AN143,1),"","!!!")</f>
      </c>
      <c r="AT143" s="6">
        <f>IF($AL143=RIGHT(AO143,1),"","!!!")</f>
      </c>
      <c r="AU143" s="6">
        <f>IF($AL143=RIGHT(AP143,1),"","!!!")</f>
      </c>
      <c r="AV143" s="6">
        <f>IF($AL143=RIGHT(AQ143,1),"","!!!")</f>
      </c>
    </row>
    <row x14ac:dyDescent="0.25" r="144" customHeight="1" ht="17.25">
      <c r="A144" s="4">
        <f>CONCATENATE(RBs!#REF!," ",RBs!#REF!)</f>
      </c>
      <c r="B144" s="6">
        <f>RBs!#REF!</f>
      </c>
      <c r="C144" s="6">
        <f>RBs!#REF!</f>
      </c>
      <c r="D144" s="6">
        <f>RBs!#REF!</f>
      </c>
      <c r="E144" s="6">
        <f>RBs!#REF!</f>
      </c>
      <c r="F144" s="6">
        <f>RBs!#REF!</f>
      </c>
      <c r="G144" s="6">
        <f>RBs!#REF!</f>
      </c>
      <c r="H144" s="6">
        <f>RBs!#REF!</f>
      </c>
      <c r="I144" s="7">
        <f>RBs!#REF!</f>
      </c>
      <c r="J144" s="4">
        <f>CONCATENATE(RBs!#REF!," ",RBs!#REF!)</f>
      </c>
      <c r="K144" s="6">
        <f>RBs!#REF!</f>
      </c>
      <c r="L144" s="6">
        <f>RBs!#REF!</f>
      </c>
      <c r="M144" s="6">
        <f>RBs!#REF!</f>
      </c>
      <c r="N144" s="6">
        <f>RBs!#REF!</f>
      </c>
      <c r="O144" s="6">
        <f>RBs!#REF!</f>
      </c>
      <c r="P144" s="6">
        <f>RBs!A45</f>
      </c>
      <c r="Q144" s="6">
        <f>RBs!C45</f>
      </c>
      <c r="R144" s="10">
        <f>RBs!D45</f>
      </c>
      <c r="S144" s="4">
        <f>CONCATENATE(RBs!#REF!," ",RBs!#REF!)</f>
      </c>
      <c r="T144" s="6">
        <f>RBs!#REF!</f>
      </c>
      <c r="U144" s="6">
        <f>RBs!#REF!</f>
      </c>
      <c r="V144" s="6">
        <f>RBs!#REF!</f>
      </c>
      <c r="W144" s="11">
        <f>RBs!F45</f>
      </c>
      <c r="X144" s="11">
        <f>RBs!H45</f>
      </c>
      <c r="Y144" s="11">
        <f>RBs!J45</f>
      </c>
      <c r="Z144" s="11">
        <f>RBs!L45</f>
      </c>
      <c r="AA144" s="10">
        <f>RBs!O45</f>
      </c>
      <c r="AB144" s="4">
        <f>CONCATENATE(RBs!B45," ",RBs!A45)</f>
      </c>
      <c r="AC144" s="12">
        <f>RBs!E45</f>
      </c>
      <c r="AD144" s="6">
        <f>RBs!C45</f>
      </c>
      <c r="AE144" s="11">
        <f>RBs!D45</f>
      </c>
      <c r="AF144" s="11">
        <f>RBs!P45</f>
      </c>
      <c r="AG144" s="11">
        <f>RBs!R45</f>
      </c>
      <c r="AH144" s="11">
        <f>RBs!T45</f>
      </c>
      <c r="AI144" s="11">
        <f>RBs!V45</f>
      </c>
      <c r="AJ144" s="10">
        <f>RBs!X45</f>
      </c>
      <c r="AK144" s="6">
        <f>showf(AB144)</f>
      </c>
      <c r="AL144" s="6">
        <f>IF(RIGHT(AK144,1)=")",LEFT(RIGHT(AK144,2)),RIGHT(AK144,1))</f>
      </c>
      <c r="AM144" s="6">
        <f>showf(AF144)</f>
      </c>
      <c r="AN144" s="6">
        <f>showf(AG144)</f>
      </c>
      <c r="AO144" s="6">
        <f>showf(AH144)</f>
      </c>
      <c r="AP144" s="6">
        <f>showf(AI144)</f>
      </c>
      <c r="AQ144" s="6">
        <f>showf(AJ144)</f>
      </c>
      <c r="AR144" s="6">
        <f>IF($AL144=RIGHT(AM144,1),"","!!!")</f>
      </c>
      <c r="AS144" s="6">
        <f>IF($AL144=RIGHT(AN144,1),"","!!!")</f>
      </c>
      <c r="AT144" s="6">
        <f>IF($AL144=RIGHT(AO144,1),"","!!!")</f>
      </c>
      <c r="AU144" s="6">
        <f>IF($AL144=RIGHT(AP144,1),"","!!!")</f>
      </c>
      <c r="AV144" s="6">
        <f>IF($AL144=RIGHT(AQ144,1),"","!!!")</f>
      </c>
    </row>
    <row x14ac:dyDescent="0.25" r="145" customHeight="1" ht="17.25">
      <c r="A145" s="4">
        <f>CONCATENATE(RBs!#REF!," ",RBs!#REF!)</f>
      </c>
      <c r="B145" s="6">
        <f>RBs!#REF!</f>
      </c>
      <c r="C145" s="6">
        <f>RBs!#REF!</f>
      </c>
      <c r="D145" s="6">
        <f>RBs!#REF!</f>
      </c>
      <c r="E145" s="6">
        <f>RBs!#REF!</f>
      </c>
      <c r="F145" s="6">
        <f>RBs!#REF!</f>
      </c>
      <c r="G145" s="6">
        <f>RBs!#REF!</f>
      </c>
      <c r="H145" s="6">
        <f>RBs!#REF!</f>
      </c>
      <c r="I145" s="7">
        <f>RBs!#REF!</f>
      </c>
      <c r="J145" s="4">
        <f>CONCATENATE(RBs!#REF!," ",RBs!#REF!)</f>
      </c>
      <c r="K145" s="6">
        <f>RBs!#REF!</f>
      </c>
      <c r="L145" s="6">
        <f>RBs!#REF!</f>
      </c>
      <c r="M145" s="6">
        <f>RBs!#REF!</f>
      </c>
      <c r="N145" s="6">
        <f>RBs!#REF!</f>
      </c>
      <c r="O145" s="6">
        <f>RBs!#REF!</f>
      </c>
      <c r="P145" s="6">
        <f>RBs!A46</f>
      </c>
      <c r="Q145" s="6">
        <f>RBs!C46</f>
      </c>
      <c r="R145" s="10">
        <f>RBs!D46</f>
      </c>
      <c r="S145" s="4">
        <f>CONCATENATE(RBs!#REF!," ",RBs!#REF!)</f>
      </c>
      <c r="T145" s="6">
        <f>RBs!#REF!</f>
      </c>
      <c r="U145" s="6">
        <f>RBs!#REF!</f>
      </c>
      <c r="V145" s="6">
        <f>RBs!#REF!</f>
      </c>
      <c r="W145" s="11">
        <f>RBs!F46</f>
      </c>
      <c r="X145" s="11">
        <f>RBs!H46</f>
      </c>
      <c r="Y145" s="11">
        <f>RBs!J46</f>
      </c>
      <c r="Z145" s="11">
        <f>RBs!L46</f>
      </c>
      <c r="AA145" s="10">
        <f>RBs!O46</f>
      </c>
      <c r="AB145" s="4">
        <f>CONCATENATE(RBs!B46," ",RBs!A46)</f>
      </c>
      <c r="AC145" s="12">
        <f>RBs!E46</f>
      </c>
      <c r="AD145" s="6">
        <f>RBs!C46</f>
      </c>
      <c r="AE145" s="11">
        <f>RBs!D46</f>
      </c>
      <c r="AF145" s="11">
        <f>RBs!P46</f>
      </c>
      <c r="AG145" s="11">
        <f>RBs!R46</f>
      </c>
      <c r="AH145" s="11">
        <f>RBs!T46</f>
      </c>
      <c r="AI145" s="11">
        <f>RBs!V46</f>
      </c>
      <c r="AJ145" s="10">
        <f>RBs!X46</f>
      </c>
      <c r="AK145" s="6">
        <f>showf(AB145)</f>
      </c>
      <c r="AL145" s="6">
        <f>IF(RIGHT(AK145,1)=")",LEFT(RIGHT(AK145,2)),RIGHT(AK145,1))</f>
      </c>
      <c r="AM145" s="6">
        <f>showf(AF145)</f>
      </c>
      <c r="AN145" s="6">
        <f>showf(AG145)</f>
      </c>
      <c r="AO145" s="6">
        <f>showf(AH145)</f>
      </c>
      <c r="AP145" s="6">
        <f>showf(AI145)</f>
      </c>
      <c r="AQ145" s="6">
        <f>showf(AJ145)</f>
      </c>
      <c r="AR145" s="6">
        <f>IF($AL145=RIGHT(AM145,1),"","!!!")</f>
      </c>
      <c r="AS145" s="6">
        <f>IF($AL145=RIGHT(AN145,1),"","!!!")</f>
      </c>
      <c r="AT145" s="6">
        <f>IF($AL145=RIGHT(AO145,1),"","!!!")</f>
      </c>
      <c r="AU145" s="6">
        <f>IF($AL145=RIGHT(AP145,1),"","!!!")</f>
      </c>
      <c r="AV145" s="6">
        <f>IF($AL145=RIGHT(AQ145,1),"","!!!")</f>
      </c>
    </row>
    <row x14ac:dyDescent="0.25" r="146" customHeight="1" ht="17.25">
      <c r="A146" s="4">
        <f>CONCATENATE(RBs!#REF!," ",RBs!#REF!)</f>
      </c>
      <c r="B146" s="6">
        <f>RBs!#REF!</f>
      </c>
      <c r="C146" s="6">
        <f>RBs!#REF!</f>
      </c>
      <c r="D146" s="6">
        <f>RBs!#REF!</f>
      </c>
      <c r="E146" s="6">
        <f>RBs!#REF!</f>
      </c>
      <c r="F146" s="6">
        <f>RBs!#REF!</f>
      </c>
      <c r="G146" s="6">
        <f>RBs!#REF!</f>
      </c>
      <c r="H146" s="6">
        <f>RBs!#REF!</f>
      </c>
      <c r="I146" s="7">
        <f>RBs!#REF!</f>
      </c>
      <c r="J146" s="4">
        <f>CONCATENATE(RBs!#REF!," ",RBs!#REF!)</f>
      </c>
      <c r="K146" s="6">
        <f>RBs!#REF!</f>
      </c>
      <c r="L146" s="6">
        <f>RBs!#REF!</f>
      </c>
      <c r="M146" s="6">
        <f>RBs!#REF!</f>
      </c>
      <c r="N146" s="6">
        <f>RBs!#REF!</f>
      </c>
      <c r="O146" s="6">
        <f>RBs!#REF!</f>
      </c>
      <c r="P146" s="6">
        <f>RBs!A47</f>
      </c>
      <c r="Q146" s="6">
        <f>RBs!C47</f>
      </c>
      <c r="R146" s="10">
        <f>RBs!D47</f>
      </c>
      <c r="S146" s="4">
        <f>CONCATENATE(RBs!#REF!," ",RBs!#REF!)</f>
      </c>
      <c r="T146" s="6">
        <f>RBs!#REF!</f>
      </c>
      <c r="U146" s="6">
        <f>RBs!#REF!</f>
      </c>
      <c r="V146" s="6">
        <f>RBs!#REF!</f>
      </c>
      <c r="W146" s="11">
        <f>RBs!F47</f>
      </c>
      <c r="X146" s="11">
        <f>RBs!H47</f>
      </c>
      <c r="Y146" s="11">
        <f>RBs!J47</f>
      </c>
      <c r="Z146" s="11">
        <f>RBs!L47</f>
      </c>
      <c r="AA146" s="10">
        <f>RBs!O47</f>
      </c>
      <c r="AB146" s="4">
        <f>CONCATENATE(RBs!B47," ",RBs!A47)</f>
      </c>
      <c r="AC146" s="12">
        <f>RBs!E47</f>
      </c>
      <c r="AD146" s="6">
        <f>RBs!C47</f>
      </c>
      <c r="AE146" s="11">
        <f>RBs!D47</f>
      </c>
      <c r="AF146" s="11">
        <f>RBs!P47</f>
      </c>
      <c r="AG146" s="11">
        <f>RBs!R47</f>
      </c>
      <c r="AH146" s="11">
        <f>RBs!T47</f>
      </c>
      <c r="AI146" s="11">
        <f>RBs!V47</f>
      </c>
      <c r="AJ146" s="10">
        <f>RBs!X47</f>
      </c>
      <c r="AK146" s="6">
        <f>showf(AB146)</f>
      </c>
      <c r="AL146" s="6">
        <f>IF(RIGHT(AK146,1)=")",LEFT(RIGHT(AK146,2)),RIGHT(AK146,1))</f>
      </c>
      <c r="AM146" s="6">
        <f>showf(AF146)</f>
      </c>
      <c r="AN146" s="6">
        <f>showf(AG146)</f>
      </c>
      <c r="AO146" s="6">
        <f>showf(AH146)</f>
      </c>
      <c r="AP146" s="6">
        <f>showf(AI146)</f>
      </c>
      <c r="AQ146" s="6">
        <f>showf(AJ146)</f>
      </c>
      <c r="AR146" s="6">
        <f>IF($AL146=RIGHT(AM146,1),"","!!!")</f>
      </c>
      <c r="AS146" s="6">
        <f>IF($AL146=RIGHT(AN146,1),"","!!!")</f>
      </c>
      <c r="AT146" s="6">
        <f>IF($AL146=RIGHT(AO146,1),"","!!!")</f>
      </c>
      <c r="AU146" s="6">
        <f>IF($AL146=RIGHT(AP146,1),"","!!!")</f>
      </c>
      <c r="AV146" s="6">
        <f>IF($AL146=RIGHT(AQ146,1),"","!!!")</f>
      </c>
    </row>
    <row x14ac:dyDescent="0.25" r="147" customHeight="1" ht="17.25">
      <c r="A147" s="4">
        <f>CONCATENATE(RBs!#REF!," ",RBs!#REF!)</f>
      </c>
      <c r="B147" s="6">
        <f>RBs!#REF!</f>
      </c>
      <c r="C147" s="6">
        <f>RBs!#REF!</f>
      </c>
      <c r="D147" s="6">
        <f>RBs!#REF!</f>
      </c>
      <c r="E147" s="6">
        <f>RBs!#REF!</f>
      </c>
      <c r="F147" s="6">
        <f>RBs!#REF!</f>
      </c>
      <c r="G147" s="6">
        <f>RBs!#REF!</f>
      </c>
      <c r="H147" s="6">
        <f>RBs!#REF!</f>
      </c>
      <c r="I147" s="7">
        <f>RBs!#REF!</f>
      </c>
      <c r="J147" s="4">
        <f>CONCATENATE(RBs!#REF!," ",RBs!#REF!)</f>
      </c>
      <c r="K147" s="6">
        <f>RBs!#REF!</f>
      </c>
      <c r="L147" s="6">
        <f>RBs!#REF!</f>
      </c>
      <c r="M147" s="6">
        <f>RBs!#REF!</f>
      </c>
      <c r="N147" s="6">
        <f>RBs!#REF!</f>
      </c>
      <c r="O147" s="6">
        <f>RBs!#REF!</f>
      </c>
      <c r="P147" s="6">
        <f>RBs!A48</f>
      </c>
      <c r="Q147" s="6">
        <f>RBs!C48</f>
      </c>
      <c r="R147" s="10">
        <f>RBs!D48</f>
      </c>
      <c r="S147" s="4">
        <f>CONCATENATE(RBs!#REF!," ",RBs!#REF!)</f>
      </c>
      <c r="T147" s="6">
        <f>RBs!#REF!</f>
      </c>
      <c r="U147" s="6">
        <f>RBs!#REF!</f>
      </c>
      <c r="V147" s="6">
        <f>RBs!#REF!</f>
      </c>
      <c r="W147" s="11">
        <f>RBs!F48</f>
      </c>
      <c r="X147" s="11">
        <f>RBs!H48</f>
      </c>
      <c r="Y147" s="11">
        <f>RBs!J48</f>
      </c>
      <c r="Z147" s="11">
        <f>RBs!L48</f>
      </c>
      <c r="AA147" s="10">
        <f>RBs!O48</f>
      </c>
      <c r="AB147" s="4">
        <f>CONCATENATE(RBs!B48," ",RBs!A48)</f>
      </c>
      <c r="AC147" s="12">
        <f>RBs!E48</f>
      </c>
      <c r="AD147" s="6">
        <f>RBs!C48</f>
      </c>
      <c r="AE147" s="11">
        <f>RBs!D48</f>
      </c>
      <c r="AF147" s="11">
        <f>RBs!P48</f>
      </c>
      <c r="AG147" s="11">
        <f>RBs!R48</f>
      </c>
      <c r="AH147" s="11">
        <f>RBs!T48</f>
      </c>
      <c r="AI147" s="11">
        <f>RBs!V48</f>
      </c>
      <c r="AJ147" s="10">
        <f>RBs!X48</f>
      </c>
      <c r="AK147" s="6">
        <f>showf(AB147)</f>
      </c>
      <c r="AL147" s="6">
        <f>IF(RIGHT(AK147,1)=")",LEFT(RIGHT(AK147,2)),RIGHT(AK147,1))</f>
      </c>
      <c r="AM147" s="6">
        <f>showf(AF147)</f>
      </c>
      <c r="AN147" s="6">
        <f>showf(AG147)</f>
      </c>
      <c r="AO147" s="6">
        <f>showf(AH147)</f>
      </c>
      <c r="AP147" s="6">
        <f>showf(AI147)</f>
      </c>
      <c r="AQ147" s="6">
        <f>showf(AJ147)</f>
      </c>
      <c r="AR147" s="6">
        <f>IF($AL147=RIGHT(AM147,1),"","!!!")</f>
      </c>
      <c r="AS147" s="6">
        <f>IF($AL147=RIGHT(AN147,1),"","!!!")</f>
      </c>
      <c r="AT147" s="6">
        <f>IF($AL147=RIGHT(AO147,1),"","!!!")</f>
      </c>
      <c r="AU147" s="6">
        <f>IF($AL147=RIGHT(AP147,1),"","!!!")</f>
      </c>
      <c r="AV147" s="6">
        <f>IF($AL147=RIGHT(AQ147,1),"","!!!")</f>
      </c>
    </row>
    <row x14ac:dyDescent="0.25" r="148" customHeight="1" ht="17.25">
      <c r="A148" s="4">
        <f>CONCATENATE(RBs!#REF!," ",RBs!#REF!)</f>
      </c>
      <c r="B148" s="6">
        <f>RBs!#REF!</f>
      </c>
      <c r="C148" s="6">
        <f>RBs!#REF!</f>
      </c>
      <c r="D148" s="6">
        <f>RBs!#REF!</f>
      </c>
      <c r="E148" s="6">
        <f>RBs!#REF!</f>
      </c>
      <c r="F148" s="6">
        <f>RBs!#REF!</f>
      </c>
      <c r="G148" s="6">
        <f>RBs!#REF!</f>
      </c>
      <c r="H148" s="6">
        <f>RBs!#REF!</f>
      </c>
      <c r="I148" s="7">
        <f>RBs!#REF!</f>
      </c>
      <c r="J148" s="4">
        <f>CONCATENATE(RBs!#REF!," ",RBs!#REF!)</f>
      </c>
      <c r="K148" s="6">
        <f>RBs!#REF!</f>
      </c>
      <c r="L148" s="6">
        <f>RBs!#REF!</f>
      </c>
      <c r="M148" s="6">
        <f>RBs!#REF!</f>
      </c>
      <c r="N148" s="6">
        <f>RBs!#REF!</f>
      </c>
      <c r="O148" s="6">
        <f>RBs!#REF!</f>
      </c>
      <c r="P148" s="6">
        <f>RBs!A49</f>
      </c>
      <c r="Q148" s="6">
        <f>RBs!C49</f>
      </c>
      <c r="R148" s="10">
        <f>RBs!D49</f>
      </c>
      <c r="S148" s="4">
        <f>CONCATENATE(RBs!#REF!," ",RBs!#REF!)</f>
      </c>
      <c r="T148" s="6">
        <f>RBs!#REF!</f>
      </c>
      <c r="U148" s="6">
        <f>RBs!#REF!</f>
      </c>
      <c r="V148" s="6">
        <f>RBs!#REF!</f>
      </c>
      <c r="W148" s="11">
        <f>RBs!F49</f>
      </c>
      <c r="X148" s="11">
        <f>RBs!H49</f>
      </c>
      <c r="Y148" s="11">
        <f>RBs!J49</f>
      </c>
      <c r="Z148" s="11">
        <f>RBs!L49</f>
      </c>
      <c r="AA148" s="10">
        <f>RBs!O49</f>
      </c>
      <c r="AB148" s="4">
        <f>CONCATENATE(RBs!B49," ",RBs!A49)</f>
      </c>
      <c r="AC148" s="12">
        <f>RBs!E49</f>
      </c>
      <c r="AD148" s="6">
        <f>RBs!C49</f>
      </c>
      <c r="AE148" s="11">
        <f>RBs!D49</f>
      </c>
      <c r="AF148" s="11">
        <f>RBs!P49</f>
      </c>
      <c r="AG148" s="11">
        <f>RBs!R49</f>
      </c>
      <c r="AH148" s="11">
        <f>RBs!T49</f>
      </c>
      <c r="AI148" s="11">
        <f>RBs!V49</f>
      </c>
      <c r="AJ148" s="10">
        <f>RBs!X49</f>
      </c>
      <c r="AK148" s="6">
        <f>showf(AB148)</f>
      </c>
      <c r="AL148" s="6">
        <f>IF(RIGHT(AK148,1)=")",LEFT(RIGHT(AK148,2)),RIGHT(AK148,1))</f>
      </c>
      <c r="AM148" s="6">
        <f>showf(AF148)</f>
      </c>
      <c r="AN148" s="6">
        <f>showf(AG148)</f>
      </c>
      <c r="AO148" s="6">
        <f>showf(AH148)</f>
      </c>
      <c r="AP148" s="6">
        <f>showf(AI148)</f>
      </c>
      <c r="AQ148" s="6">
        <f>showf(AJ148)</f>
      </c>
      <c r="AR148" s="6">
        <f>IF($AL148=RIGHT(AM148,1),"","!!!")</f>
      </c>
      <c r="AS148" s="6">
        <f>IF($AL148=RIGHT(AN148,1),"","!!!")</f>
      </c>
      <c r="AT148" s="6">
        <f>IF($AL148=RIGHT(AO148,1),"","!!!")</f>
      </c>
      <c r="AU148" s="6">
        <f>IF($AL148=RIGHT(AP148,1),"","!!!")</f>
      </c>
      <c r="AV148" s="6">
        <f>IF($AL148=RIGHT(AQ148,1),"","!!!")</f>
      </c>
    </row>
    <row x14ac:dyDescent="0.25" r="149" customHeight="1" ht="17.25">
      <c r="A149" s="4">
        <f>CONCATENATE(RBs!#REF!," ",RBs!#REF!)</f>
      </c>
      <c r="B149" s="6">
        <f>RBs!#REF!</f>
      </c>
      <c r="C149" s="6">
        <f>RBs!#REF!</f>
      </c>
      <c r="D149" s="6">
        <f>RBs!#REF!</f>
      </c>
      <c r="E149" s="6">
        <f>RBs!#REF!</f>
      </c>
      <c r="F149" s="6">
        <f>RBs!#REF!</f>
      </c>
      <c r="G149" s="6">
        <f>RBs!#REF!</f>
      </c>
      <c r="H149" s="6">
        <f>RBs!#REF!</f>
      </c>
      <c r="I149" s="7">
        <f>RBs!#REF!</f>
      </c>
      <c r="J149" s="4">
        <f>CONCATENATE(RBs!#REF!," ",RBs!#REF!)</f>
      </c>
      <c r="K149" s="6">
        <f>RBs!#REF!</f>
      </c>
      <c r="L149" s="6">
        <f>RBs!#REF!</f>
      </c>
      <c r="M149" s="6">
        <f>RBs!#REF!</f>
      </c>
      <c r="N149" s="6">
        <f>RBs!#REF!</f>
      </c>
      <c r="O149" s="6">
        <f>RBs!#REF!</f>
      </c>
      <c r="P149" s="6">
        <f>RBs!A50</f>
      </c>
      <c r="Q149" s="6">
        <f>RBs!C50</f>
      </c>
      <c r="R149" s="10">
        <f>RBs!D50</f>
      </c>
      <c r="S149" s="4">
        <f>CONCATENATE(RBs!#REF!," ",RBs!#REF!)</f>
      </c>
      <c r="T149" s="6">
        <f>RBs!#REF!</f>
      </c>
      <c r="U149" s="6">
        <f>RBs!#REF!</f>
      </c>
      <c r="V149" s="6">
        <f>RBs!#REF!</f>
      </c>
      <c r="W149" s="11">
        <f>RBs!F50</f>
      </c>
      <c r="X149" s="11">
        <f>RBs!H50</f>
      </c>
      <c r="Y149" s="11">
        <f>RBs!J50</f>
      </c>
      <c r="Z149" s="11">
        <f>RBs!L50</f>
      </c>
      <c r="AA149" s="10">
        <f>RBs!O50</f>
      </c>
      <c r="AB149" s="4">
        <f>CONCATENATE(RBs!B50," ",RBs!A50)</f>
      </c>
      <c r="AC149" s="12">
        <f>RBs!E50</f>
      </c>
      <c r="AD149" s="6">
        <f>RBs!C50</f>
      </c>
      <c r="AE149" s="11">
        <f>RBs!D50</f>
      </c>
      <c r="AF149" s="11">
        <f>RBs!P50</f>
      </c>
      <c r="AG149" s="11">
        <f>RBs!R50</f>
      </c>
      <c r="AH149" s="11">
        <f>RBs!T50</f>
      </c>
      <c r="AI149" s="11">
        <f>RBs!V50</f>
      </c>
      <c r="AJ149" s="10">
        <f>RBs!X50</f>
      </c>
      <c r="AK149" s="6">
        <f>showf(AB149)</f>
      </c>
      <c r="AL149" s="6">
        <f>IF(RIGHT(AK149,1)=")",LEFT(RIGHT(AK149,2)),RIGHT(AK149,1))</f>
      </c>
      <c r="AM149" s="6">
        <f>showf(AF149)</f>
      </c>
      <c r="AN149" s="6">
        <f>showf(AG149)</f>
      </c>
      <c r="AO149" s="6">
        <f>showf(AH149)</f>
      </c>
      <c r="AP149" s="6">
        <f>showf(AI149)</f>
      </c>
      <c r="AQ149" s="6">
        <f>showf(AJ149)</f>
      </c>
      <c r="AR149" s="6">
        <f>IF($AL149=RIGHT(AM149,1),"","!!!")</f>
      </c>
      <c r="AS149" s="6">
        <f>IF($AL149=RIGHT(AN149,1),"","!!!")</f>
      </c>
      <c r="AT149" s="6">
        <f>IF($AL149=RIGHT(AO149,1),"","!!!")</f>
      </c>
      <c r="AU149" s="6">
        <f>IF($AL149=RIGHT(AP149,1),"","!!!")</f>
      </c>
      <c r="AV149" s="6">
        <f>IF($AL149=RIGHT(AQ149,1),"","!!!")</f>
      </c>
    </row>
    <row x14ac:dyDescent="0.25" r="150" customHeight="1" ht="17.25">
      <c r="A150" s="4">
        <f>CONCATENATE(RBs!#REF!," ",RBs!#REF!)</f>
      </c>
      <c r="B150" s="6">
        <f>RBs!#REF!</f>
      </c>
      <c r="C150" s="6">
        <f>RBs!#REF!</f>
      </c>
      <c r="D150" s="6">
        <f>RBs!#REF!</f>
      </c>
      <c r="E150" s="6">
        <f>RBs!#REF!</f>
      </c>
      <c r="F150" s="6">
        <f>RBs!#REF!</f>
      </c>
      <c r="G150" s="6">
        <f>RBs!#REF!</f>
      </c>
      <c r="H150" s="6">
        <f>RBs!#REF!</f>
      </c>
      <c r="I150" s="7">
        <f>RBs!#REF!</f>
      </c>
      <c r="J150" s="4">
        <f>CONCATENATE(RBs!#REF!," ",RBs!#REF!)</f>
      </c>
      <c r="K150" s="6">
        <f>RBs!#REF!</f>
      </c>
      <c r="L150" s="6">
        <f>RBs!#REF!</f>
      </c>
      <c r="M150" s="6">
        <f>RBs!#REF!</f>
      </c>
      <c r="N150" s="6">
        <f>RBs!#REF!</f>
      </c>
      <c r="O150" s="6">
        <f>RBs!#REF!</f>
      </c>
      <c r="P150" s="6">
        <f>RBs!A51</f>
      </c>
      <c r="Q150" s="6">
        <f>RBs!C51</f>
      </c>
      <c r="R150" s="10">
        <f>RBs!D51</f>
      </c>
      <c r="S150" s="4">
        <f>CONCATENATE(RBs!#REF!," ",RBs!#REF!)</f>
      </c>
      <c r="T150" s="6">
        <f>RBs!#REF!</f>
      </c>
      <c r="U150" s="6">
        <f>RBs!#REF!</f>
      </c>
      <c r="V150" s="6">
        <f>RBs!#REF!</f>
      </c>
      <c r="W150" s="11">
        <f>RBs!F51</f>
      </c>
      <c r="X150" s="11">
        <f>RBs!H51</f>
      </c>
      <c r="Y150" s="11">
        <f>RBs!J51</f>
      </c>
      <c r="Z150" s="11">
        <f>RBs!L51</f>
      </c>
      <c r="AA150" s="10">
        <f>RBs!O51</f>
      </c>
      <c r="AB150" s="4">
        <f>CONCATENATE(RBs!B51," ",RBs!A51)</f>
      </c>
      <c r="AC150" s="12">
        <f>RBs!E51</f>
      </c>
      <c r="AD150" s="6">
        <f>RBs!C51</f>
      </c>
      <c r="AE150" s="11">
        <f>RBs!D51</f>
      </c>
      <c r="AF150" s="11">
        <f>RBs!P51</f>
      </c>
      <c r="AG150" s="11">
        <f>RBs!R51</f>
      </c>
      <c r="AH150" s="11">
        <f>RBs!T51</f>
      </c>
      <c r="AI150" s="11">
        <f>RBs!V51</f>
      </c>
      <c r="AJ150" s="10">
        <f>RBs!X51</f>
      </c>
      <c r="AK150" s="6">
        <f>showf(AB150)</f>
      </c>
      <c r="AL150" s="6">
        <f>IF(RIGHT(AK150,1)=")",LEFT(RIGHT(AK150,2)),RIGHT(AK150,1))</f>
      </c>
      <c r="AM150" s="6">
        <f>showf(AF150)</f>
      </c>
      <c r="AN150" s="6">
        <f>showf(AG150)</f>
      </c>
      <c r="AO150" s="6">
        <f>showf(AH150)</f>
      </c>
      <c r="AP150" s="6">
        <f>showf(AI150)</f>
      </c>
      <c r="AQ150" s="6">
        <f>showf(AJ150)</f>
      </c>
      <c r="AR150" s="6">
        <f>IF($AL150=RIGHT(AM150,1),"","!!!")</f>
      </c>
      <c r="AS150" s="6">
        <f>IF($AL150=RIGHT(AN150,1),"","!!!")</f>
      </c>
      <c r="AT150" s="6">
        <f>IF($AL150=RIGHT(AO150,1),"","!!!")</f>
      </c>
      <c r="AU150" s="6">
        <f>IF($AL150=RIGHT(AP150,1),"","!!!")</f>
      </c>
      <c r="AV150" s="6">
        <f>IF($AL150=RIGHT(AQ150,1),"","!!!")</f>
      </c>
    </row>
    <row x14ac:dyDescent="0.25" r="151" customHeight="1" ht="17.25">
      <c r="A151" s="4">
        <f>CONCATENATE(RBs!#REF!," ",RBs!#REF!)</f>
      </c>
      <c r="B151" s="6">
        <f>RBs!#REF!</f>
      </c>
      <c r="C151" s="6">
        <f>RBs!#REF!</f>
      </c>
      <c r="D151" s="6">
        <f>RBs!#REF!</f>
      </c>
      <c r="E151" s="6">
        <f>RBs!#REF!</f>
      </c>
      <c r="F151" s="6">
        <f>RBs!#REF!</f>
      </c>
      <c r="G151" s="6">
        <f>RBs!#REF!</f>
      </c>
      <c r="H151" s="6">
        <f>RBs!#REF!</f>
      </c>
      <c r="I151" s="7">
        <f>RBs!#REF!</f>
      </c>
      <c r="J151" s="4">
        <f>CONCATENATE(RBs!#REF!," ",RBs!#REF!)</f>
      </c>
      <c r="K151" s="6">
        <f>RBs!#REF!</f>
      </c>
      <c r="L151" s="6">
        <f>RBs!#REF!</f>
      </c>
      <c r="M151" s="6">
        <f>RBs!#REF!</f>
      </c>
      <c r="N151" s="6">
        <f>RBs!#REF!</f>
      </c>
      <c r="O151" s="6">
        <f>RBs!#REF!</f>
      </c>
      <c r="P151" s="6">
        <f>RBs!A52</f>
      </c>
      <c r="Q151" s="6">
        <f>RBs!C52</f>
      </c>
      <c r="R151" s="10">
        <f>RBs!D52</f>
      </c>
      <c r="S151" s="4">
        <f>CONCATENATE(RBs!#REF!," ",RBs!#REF!)</f>
      </c>
      <c r="T151" s="6">
        <f>RBs!#REF!</f>
      </c>
      <c r="U151" s="6">
        <f>RBs!#REF!</f>
      </c>
      <c r="V151" s="6">
        <f>RBs!#REF!</f>
      </c>
      <c r="W151" s="11">
        <f>RBs!F52</f>
      </c>
      <c r="X151" s="11">
        <f>RBs!H52</f>
      </c>
      <c r="Y151" s="11">
        <f>RBs!J52</f>
      </c>
      <c r="Z151" s="11">
        <f>RBs!L52</f>
      </c>
      <c r="AA151" s="10">
        <f>RBs!O52</f>
      </c>
      <c r="AB151" s="4">
        <f>CONCATENATE(RBs!B52," ",RBs!A52)</f>
      </c>
      <c r="AC151" s="12">
        <f>RBs!E52</f>
      </c>
      <c r="AD151" s="6">
        <f>RBs!C52</f>
      </c>
      <c r="AE151" s="11">
        <f>RBs!D52</f>
      </c>
      <c r="AF151" s="11">
        <f>RBs!P52</f>
      </c>
      <c r="AG151" s="11">
        <f>RBs!R52</f>
      </c>
      <c r="AH151" s="11">
        <f>RBs!T52</f>
      </c>
      <c r="AI151" s="11">
        <f>RBs!V52</f>
      </c>
      <c r="AJ151" s="10">
        <f>RBs!X52</f>
      </c>
      <c r="AK151" s="6">
        <f>showf(AB151)</f>
      </c>
      <c r="AL151" s="6">
        <f>IF(RIGHT(AK151,1)=")",LEFT(RIGHT(AK151,2)),RIGHT(AK151,1))</f>
      </c>
      <c r="AM151" s="6">
        <f>showf(AF151)</f>
      </c>
      <c r="AN151" s="6">
        <f>showf(AG151)</f>
      </c>
      <c r="AO151" s="6">
        <f>showf(AH151)</f>
      </c>
      <c r="AP151" s="6">
        <f>showf(AI151)</f>
      </c>
      <c r="AQ151" s="6">
        <f>showf(AJ151)</f>
      </c>
      <c r="AR151" s="6">
        <f>IF($AL151=RIGHT(AM151,1),"","!!!")</f>
      </c>
      <c r="AS151" s="6">
        <f>IF($AL151=RIGHT(AN151,1),"","!!!")</f>
      </c>
      <c r="AT151" s="6">
        <f>IF($AL151=RIGHT(AO151,1),"","!!!")</f>
      </c>
      <c r="AU151" s="6">
        <f>IF($AL151=RIGHT(AP151,1),"","!!!")</f>
      </c>
      <c r="AV151" s="6">
        <f>IF($AL151=RIGHT(AQ151,1),"","!!!")</f>
      </c>
    </row>
    <row x14ac:dyDescent="0.25" r="152" customHeight="1" ht="17.25">
      <c r="A152" s="4">
        <f>CONCATENATE(RBs!#REF!," ",RBs!#REF!)</f>
      </c>
      <c r="B152" s="6">
        <f>RBs!#REF!</f>
      </c>
      <c r="C152" s="6">
        <f>RBs!#REF!</f>
      </c>
      <c r="D152" s="6">
        <f>RBs!#REF!</f>
      </c>
      <c r="E152" s="6">
        <f>RBs!#REF!</f>
      </c>
      <c r="F152" s="6">
        <f>RBs!#REF!</f>
      </c>
      <c r="G152" s="6">
        <f>RBs!#REF!</f>
      </c>
      <c r="H152" s="6">
        <f>RBs!#REF!</f>
      </c>
      <c r="I152" s="7">
        <f>RBs!#REF!</f>
      </c>
      <c r="J152" s="4">
        <f>CONCATENATE(RBs!#REF!," ",RBs!#REF!)</f>
      </c>
      <c r="K152" s="6">
        <f>RBs!#REF!</f>
      </c>
      <c r="L152" s="6">
        <f>RBs!#REF!</f>
      </c>
      <c r="M152" s="6">
        <f>RBs!#REF!</f>
      </c>
      <c r="N152" s="6">
        <f>RBs!#REF!</f>
      </c>
      <c r="O152" s="6">
        <f>RBs!#REF!</f>
      </c>
      <c r="P152" s="6">
        <f>RBs!A53</f>
      </c>
      <c r="Q152" s="6">
        <f>RBs!C53</f>
      </c>
      <c r="R152" s="10">
        <f>RBs!D53</f>
      </c>
      <c r="S152" s="4">
        <f>CONCATENATE(RBs!#REF!," ",RBs!#REF!)</f>
      </c>
      <c r="T152" s="6">
        <f>RBs!#REF!</f>
      </c>
      <c r="U152" s="6">
        <f>RBs!#REF!</f>
      </c>
      <c r="V152" s="6">
        <f>RBs!#REF!</f>
      </c>
      <c r="W152" s="11">
        <f>RBs!F53</f>
      </c>
      <c r="X152" s="11">
        <f>RBs!H53</f>
      </c>
      <c r="Y152" s="11">
        <f>RBs!J53</f>
      </c>
      <c r="Z152" s="11">
        <f>RBs!L53</f>
      </c>
      <c r="AA152" s="10">
        <f>RBs!O53</f>
      </c>
      <c r="AB152" s="4">
        <f>CONCATENATE(RBs!B53," ",RBs!A53)</f>
      </c>
      <c r="AC152" s="12">
        <f>RBs!E53</f>
      </c>
      <c r="AD152" s="6">
        <f>RBs!C53</f>
      </c>
      <c r="AE152" s="11">
        <f>RBs!D53</f>
      </c>
      <c r="AF152" s="11">
        <f>RBs!P53</f>
      </c>
      <c r="AG152" s="11">
        <f>RBs!R53</f>
      </c>
      <c r="AH152" s="11">
        <f>RBs!T53</f>
      </c>
      <c r="AI152" s="11">
        <f>RBs!V53</f>
      </c>
      <c r="AJ152" s="10">
        <f>RBs!X53</f>
      </c>
      <c r="AK152" s="6">
        <f>showf(AB152)</f>
      </c>
      <c r="AL152" s="6">
        <f>IF(RIGHT(AK152,1)=")",LEFT(RIGHT(AK152,2)),RIGHT(AK152,1))</f>
      </c>
      <c r="AM152" s="6">
        <f>showf(AF152)</f>
      </c>
      <c r="AN152" s="6">
        <f>showf(AG152)</f>
      </c>
      <c r="AO152" s="6">
        <f>showf(AH152)</f>
      </c>
      <c r="AP152" s="6">
        <f>showf(AI152)</f>
      </c>
      <c r="AQ152" s="6">
        <f>showf(AJ152)</f>
      </c>
      <c r="AR152" s="6">
        <f>IF($AL152=RIGHT(AM152,1),"","!!!")</f>
      </c>
      <c r="AS152" s="6">
        <f>IF($AL152=RIGHT(AN152,1),"","!!!")</f>
      </c>
      <c r="AT152" s="6">
        <f>IF($AL152=RIGHT(AO152,1),"","!!!")</f>
      </c>
      <c r="AU152" s="6">
        <f>IF($AL152=RIGHT(AP152,1),"","!!!")</f>
      </c>
      <c r="AV152" s="6">
        <f>IF($AL152=RIGHT(AQ152,1),"","!!!")</f>
      </c>
    </row>
    <row x14ac:dyDescent="0.25" r="153" customHeight="1" ht="17.25">
      <c r="A153" s="4">
        <f>CONCATENATE(RBs!#REF!," ",RBs!#REF!)</f>
      </c>
      <c r="B153" s="6">
        <f>RBs!#REF!</f>
      </c>
      <c r="C153" s="6">
        <f>RBs!#REF!</f>
      </c>
      <c r="D153" s="6">
        <f>RBs!#REF!</f>
      </c>
      <c r="E153" s="6">
        <f>RBs!#REF!</f>
      </c>
      <c r="F153" s="6">
        <f>RBs!#REF!</f>
      </c>
      <c r="G153" s="6">
        <f>RBs!#REF!</f>
      </c>
      <c r="H153" s="6">
        <f>RBs!#REF!</f>
      </c>
      <c r="I153" s="7">
        <f>RBs!#REF!</f>
      </c>
      <c r="J153" s="4">
        <f>CONCATENATE(RBs!#REF!," ",RBs!#REF!)</f>
      </c>
      <c r="K153" s="6">
        <f>RBs!#REF!</f>
      </c>
      <c r="L153" s="6">
        <f>RBs!#REF!</f>
      </c>
      <c r="M153" s="6">
        <f>RBs!#REF!</f>
      </c>
      <c r="N153" s="6">
        <f>RBs!#REF!</f>
      </c>
      <c r="O153" s="6">
        <f>RBs!#REF!</f>
      </c>
      <c r="P153" s="6">
        <f>RBs!A54</f>
      </c>
      <c r="Q153" s="6">
        <f>RBs!C54</f>
      </c>
      <c r="R153" s="10">
        <f>RBs!D54</f>
      </c>
      <c r="S153" s="4">
        <f>CONCATENATE(RBs!#REF!," ",RBs!#REF!)</f>
      </c>
      <c r="T153" s="6">
        <f>RBs!#REF!</f>
      </c>
      <c r="U153" s="6">
        <f>RBs!#REF!</f>
      </c>
      <c r="V153" s="6">
        <f>RBs!#REF!</f>
      </c>
      <c r="W153" s="11">
        <f>RBs!F54</f>
      </c>
      <c r="X153" s="11">
        <f>RBs!H54</f>
      </c>
      <c r="Y153" s="11">
        <f>RBs!J54</f>
      </c>
      <c r="Z153" s="11">
        <f>RBs!L54</f>
      </c>
      <c r="AA153" s="10">
        <f>RBs!O54</f>
      </c>
      <c r="AB153" s="4">
        <f>CONCATENATE(RBs!B54," ",RBs!A54)</f>
      </c>
      <c r="AC153" s="12">
        <f>RBs!E54</f>
      </c>
      <c r="AD153" s="6">
        <f>RBs!C54</f>
      </c>
      <c r="AE153" s="11">
        <f>RBs!D54</f>
      </c>
      <c r="AF153" s="11">
        <f>RBs!P54</f>
      </c>
      <c r="AG153" s="11">
        <f>RBs!R54</f>
      </c>
      <c r="AH153" s="11">
        <f>RBs!T54</f>
      </c>
      <c r="AI153" s="11">
        <f>RBs!V54</f>
      </c>
      <c r="AJ153" s="10">
        <f>RBs!X54</f>
      </c>
      <c r="AK153" s="6">
        <f>showf(AB153)</f>
      </c>
      <c r="AL153" s="6">
        <f>IF(RIGHT(AK153,1)=")",LEFT(RIGHT(AK153,2)),RIGHT(AK153,1))</f>
      </c>
      <c r="AM153" s="6">
        <f>showf(AF153)</f>
      </c>
      <c r="AN153" s="6">
        <f>showf(AG153)</f>
      </c>
      <c r="AO153" s="6">
        <f>showf(AH153)</f>
      </c>
      <c r="AP153" s="6">
        <f>showf(AI153)</f>
      </c>
      <c r="AQ153" s="6">
        <f>showf(AJ153)</f>
      </c>
      <c r="AR153" s="6">
        <f>IF($AL153=RIGHT(AM153,1),"","!!!")</f>
      </c>
      <c r="AS153" s="6">
        <f>IF($AL153=RIGHT(AN153,1),"","!!!")</f>
      </c>
      <c r="AT153" s="6">
        <f>IF($AL153=RIGHT(AO153,1),"","!!!")</f>
      </c>
      <c r="AU153" s="6">
        <f>IF($AL153=RIGHT(AP153,1),"","!!!")</f>
      </c>
      <c r="AV153" s="6">
        <f>IF($AL153=RIGHT(AQ153,1),"","!!!")</f>
      </c>
    </row>
    <row x14ac:dyDescent="0.25" r="154" customHeight="1" ht="17.25">
      <c r="A154" s="4">
        <f>CONCATENATE(RBs!#REF!," ",RBs!#REF!)</f>
      </c>
      <c r="B154" s="6">
        <f>RBs!#REF!</f>
      </c>
      <c r="C154" s="6">
        <f>RBs!#REF!</f>
      </c>
      <c r="D154" s="6">
        <f>RBs!#REF!</f>
      </c>
      <c r="E154" s="6">
        <f>RBs!#REF!</f>
      </c>
      <c r="F154" s="6">
        <f>RBs!#REF!</f>
      </c>
      <c r="G154" s="6">
        <f>RBs!#REF!</f>
      </c>
      <c r="H154" s="6">
        <f>RBs!#REF!</f>
      </c>
      <c r="I154" s="7">
        <f>RBs!#REF!</f>
      </c>
      <c r="J154" s="4">
        <f>CONCATENATE(RBs!#REF!," ",RBs!#REF!)</f>
      </c>
      <c r="K154" s="6">
        <f>RBs!#REF!</f>
      </c>
      <c r="L154" s="6">
        <f>RBs!#REF!</f>
      </c>
      <c r="M154" s="6">
        <f>RBs!#REF!</f>
      </c>
      <c r="N154" s="6">
        <f>RBs!#REF!</f>
      </c>
      <c r="O154" s="6">
        <f>RBs!#REF!</f>
      </c>
      <c r="P154" s="6">
        <f>RBs!A55</f>
      </c>
      <c r="Q154" s="6">
        <f>RBs!C55</f>
      </c>
      <c r="R154" s="10">
        <f>RBs!D55</f>
      </c>
      <c r="S154" s="4">
        <f>CONCATENATE(RBs!#REF!," ",RBs!#REF!)</f>
      </c>
      <c r="T154" s="6">
        <f>RBs!#REF!</f>
      </c>
      <c r="U154" s="6">
        <f>RBs!#REF!</f>
      </c>
      <c r="V154" s="6">
        <f>RBs!#REF!</f>
      </c>
      <c r="W154" s="11">
        <f>RBs!F55</f>
      </c>
      <c r="X154" s="11">
        <f>RBs!H55</f>
      </c>
      <c r="Y154" s="11">
        <f>RBs!J55</f>
      </c>
      <c r="Z154" s="11">
        <f>RBs!L55</f>
      </c>
      <c r="AA154" s="10">
        <f>RBs!O55</f>
      </c>
      <c r="AB154" s="4">
        <f>CONCATENATE(RBs!B55," ",RBs!A55)</f>
      </c>
      <c r="AC154" s="12">
        <f>RBs!E55</f>
      </c>
      <c r="AD154" s="6">
        <f>RBs!C55</f>
      </c>
      <c r="AE154" s="11">
        <f>RBs!D55</f>
      </c>
      <c r="AF154" s="11">
        <f>RBs!P55</f>
      </c>
      <c r="AG154" s="11">
        <f>RBs!R55</f>
      </c>
      <c r="AH154" s="11">
        <f>RBs!T55</f>
      </c>
      <c r="AI154" s="11">
        <f>RBs!V55</f>
      </c>
      <c r="AJ154" s="10">
        <f>RBs!X55</f>
      </c>
      <c r="AK154" s="6">
        <f>showf(AB154)</f>
      </c>
      <c r="AL154" s="6">
        <f>IF(RIGHT(AK154,1)=")",LEFT(RIGHT(AK154,2)),RIGHT(AK154,1))</f>
      </c>
      <c r="AM154" s="6">
        <f>showf(AF154)</f>
      </c>
      <c r="AN154" s="6">
        <f>showf(AG154)</f>
      </c>
      <c r="AO154" s="6">
        <f>showf(AH154)</f>
      </c>
      <c r="AP154" s="6">
        <f>showf(AI154)</f>
      </c>
      <c r="AQ154" s="6">
        <f>showf(AJ154)</f>
      </c>
      <c r="AR154" s="6">
        <f>IF($AL154=RIGHT(AM154,1),"","!!!")</f>
      </c>
      <c r="AS154" s="6">
        <f>IF($AL154=RIGHT(AN154,1),"","!!!")</f>
      </c>
      <c r="AT154" s="6">
        <f>IF($AL154=RIGHT(AO154,1),"","!!!")</f>
      </c>
      <c r="AU154" s="6">
        <f>IF($AL154=RIGHT(AP154,1),"","!!!")</f>
      </c>
      <c r="AV154" s="6">
        <f>IF($AL154=RIGHT(AQ154,1),"","!!!")</f>
      </c>
    </row>
    <row x14ac:dyDescent="0.25" r="155" customHeight="1" ht="17.25">
      <c r="A155" s="4">
        <f>CONCATENATE(RBs!#REF!," ",RBs!#REF!)</f>
      </c>
      <c r="B155" s="6">
        <f>RBs!#REF!</f>
      </c>
      <c r="C155" s="6">
        <f>RBs!#REF!</f>
      </c>
      <c r="D155" s="6">
        <f>RBs!#REF!</f>
      </c>
      <c r="E155" s="6">
        <f>RBs!#REF!</f>
      </c>
      <c r="F155" s="6">
        <f>RBs!#REF!</f>
      </c>
      <c r="G155" s="6">
        <f>RBs!#REF!</f>
      </c>
      <c r="H155" s="6">
        <f>RBs!#REF!</f>
      </c>
      <c r="I155" s="7">
        <f>RBs!#REF!</f>
      </c>
      <c r="J155" s="4">
        <f>CONCATENATE(RBs!#REF!," ",RBs!#REF!)</f>
      </c>
      <c r="K155" s="6">
        <f>RBs!#REF!</f>
      </c>
      <c r="L155" s="6">
        <f>RBs!#REF!</f>
      </c>
      <c r="M155" s="6">
        <f>RBs!#REF!</f>
      </c>
      <c r="N155" s="6">
        <f>RBs!#REF!</f>
      </c>
      <c r="O155" s="6">
        <f>RBs!#REF!</f>
      </c>
      <c r="P155" s="6">
        <f>RBs!A56</f>
      </c>
      <c r="Q155" s="6">
        <f>RBs!C56</f>
      </c>
      <c r="R155" s="10">
        <f>RBs!D56</f>
      </c>
      <c r="S155" s="4">
        <f>CONCATENATE(RBs!#REF!," ",RBs!#REF!)</f>
      </c>
      <c r="T155" s="6">
        <f>RBs!#REF!</f>
      </c>
      <c r="U155" s="6">
        <f>RBs!#REF!</f>
      </c>
      <c r="V155" s="6">
        <f>RBs!#REF!</f>
      </c>
      <c r="W155" s="11">
        <f>RBs!F56</f>
      </c>
      <c r="X155" s="11">
        <f>RBs!H56</f>
      </c>
      <c r="Y155" s="11">
        <f>RBs!J56</f>
      </c>
      <c r="Z155" s="11">
        <f>RBs!L56</f>
      </c>
      <c r="AA155" s="10">
        <f>RBs!O56</f>
      </c>
      <c r="AB155" s="4">
        <f>CONCATENATE(RBs!B56," ",RBs!A56)</f>
      </c>
      <c r="AC155" s="12">
        <f>RBs!E56</f>
      </c>
      <c r="AD155" s="6">
        <f>RBs!C56</f>
      </c>
      <c r="AE155" s="11">
        <f>RBs!D56</f>
      </c>
      <c r="AF155" s="11">
        <f>RBs!P56</f>
      </c>
      <c r="AG155" s="11">
        <f>RBs!R56</f>
      </c>
      <c r="AH155" s="11">
        <f>RBs!T56</f>
      </c>
      <c r="AI155" s="11">
        <f>RBs!V56</f>
      </c>
      <c r="AJ155" s="10">
        <f>RBs!X56</f>
      </c>
      <c r="AK155" s="6">
        <f>showf(AB155)</f>
      </c>
      <c r="AL155" s="6">
        <f>IF(RIGHT(AK155,1)=")",LEFT(RIGHT(AK155,2)),RIGHT(AK155,1))</f>
      </c>
      <c r="AM155" s="6">
        <f>showf(AF155)</f>
      </c>
      <c r="AN155" s="6">
        <f>showf(AG155)</f>
      </c>
      <c r="AO155" s="6">
        <f>showf(AH155)</f>
      </c>
      <c r="AP155" s="6">
        <f>showf(AI155)</f>
      </c>
      <c r="AQ155" s="6">
        <f>showf(AJ155)</f>
      </c>
      <c r="AR155" s="6">
        <f>IF($AL155=RIGHT(AM155,1),"","!!!")</f>
      </c>
      <c r="AS155" s="6">
        <f>IF($AL155=RIGHT(AN155,1),"","!!!")</f>
      </c>
      <c r="AT155" s="6">
        <f>IF($AL155=RIGHT(AO155,1),"","!!!")</f>
      </c>
      <c r="AU155" s="6">
        <f>IF($AL155=RIGHT(AP155,1),"","!!!")</f>
      </c>
      <c r="AV155" s="6">
        <f>IF($AL155=RIGHT(AQ155,1),"","!!!")</f>
      </c>
    </row>
    <row x14ac:dyDescent="0.25" r="156" customHeight="1" ht="17.25">
      <c r="A156" s="4">
        <f>CONCATENATE(RBs!#REF!," ",RBs!#REF!)</f>
      </c>
      <c r="B156" s="6">
        <f>RBs!#REF!</f>
      </c>
      <c r="C156" s="6">
        <f>RBs!#REF!</f>
      </c>
      <c r="D156" s="6">
        <f>RBs!#REF!</f>
      </c>
      <c r="E156" s="6">
        <f>RBs!#REF!</f>
      </c>
      <c r="F156" s="6">
        <f>RBs!#REF!</f>
      </c>
      <c r="G156" s="6">
        <f>RBs!#REF!</f>
      </c>
      <c r="H156" s="6">
        <f>RBs!#REF!</f>
      </c>
      <c r="I156" s="7">
        <f>RBs!#REF!</f>
      </c>
      <c r="J156" s="4">
        <f>CONCATENATE(RBs!#REF!," ",RBs!#REF!)</f>
      </c>
      <c r="K156" s="6">
        <f>RBs!#REF!</f>
      </c>
      <c r="L156" s="6">
        <f>RBs!#REF!</f>
      </c>
      <c r="M156" s="6">
        <f>RBs!#REF!</f>
      </c>
      <c r="N156" s="6">
        <f>RBs!#REF!</f>
      </c>
      <c r="O156" s="6">
        <f>RBs!#REF!</f>
      </c>
      <c r="P156" s="6">
        <f>RBs!A57</f>
      </c>
      <c r="Q156" s="6">
        <f>RBs!C57</f>
      </c>
      <c r="R156" s="10">
        <f>RBs!D57</f>
      </c>
      <c r="S156" s="4">
        <f>CONCATENATE(RBs!#REF!," ",RBs!#REF!)</f>
      </c>
      <c r="T156" s="6">
        <f>RBs!#REF!</f>
      </c>
      <c r="U156" s="6">
        <f>RBs!#REF!</f>
      </c>
      <c r="V156" s="6">
        <f>RBs!#REF!</f>
      </c>
      <c r="W156" s="11">
        <f>RBs!F57</f>
      </c>
      <c r="X156" s="11">
        <f>RBs!H57</f>
      </c>
      <c r="Y156" s="11">
        <f>RBs!J57</f>
      </c>
      <c r="Z156" s="11">
        <f>RBs!L57</f>
      </c>
      <c r="AA156" s="10">
        <f>RBs!O57</f>
      </c>
      <c r="AB156" s="4">
        <f>CONCATENATE(RBs!B57," ",RBs!A57)</f>
      </c>
      <c r="AC156" s="12">
        <f>RBs!E57</f>
      </c>
      <c r="AD156" s="6">
        <f>RBs!C57</f>
      </c>
      <c r="AE156" s="11">
        <f>RBs!D57</f>
      </c>
      <c r="AF156" s="11">
        <f>RBs!P57</f>
      </c>
      <c r="AG156" s="11">
        <f>RBs!R57</f>
      </c>
      <c r="AH156" s="11">
        <f>RBs!T57</f>
      </c>
      <c r="AI156" s="11">
        <f>RBs!V57</f>
      </c>
      <c r="AJ156" s="10">
        <f>RBs!X57</f>
      </c>
      <c r="AK156" s="6">
        <f>showf(AB156)</f>
      </c>
      <c r="AL156" s="6">
        <f>IF(RIGHT(AK156,1)=")",LEFT(RIGHT(AK156,2)),RIGHT(AK156,1))</f>
      </c>
      <c r="AM156" s="6">
        <f>showf(AF156)</f>
      </c>
      <c r="AN156" s="6">
        <f>showf(AG156)</f>
      </c>
      <c r="AO156" s="6">
        <f>showf(AH156)</f>
      </c>
      <c r="AP156" s="6">
        <f>showf(AI156)</f>
      </c>
      <c r="AQ156" s="6">
        <f>showf(AJ156)</f>
      </c>
      <c r="AR156" s="6">
        <f>IF($AL156=RIGHT(AM156,1),"","!!!")</f>
      </c>
      <c r="AS156" s="6">
        <f>IF($AL156=RIGHT(AN156,1),"","!!!")</f>
      </c>
      <c r="AT156" s="6">
        <f>IF($AL156=RIGHT(AO156,1),"","!!!")</f>
      </c>
      <c r="AU156" s="6">
        <f>IF($AL156=RIGHT(AP156,1),"","!!!")</f>
      </c>
      <c r="AV156" s="6">
        <f>IF($AL156=RIGHT(AQ156,1),"","!!!")</f>
      </c>
    </row>
    <row x14ac:dyDescent="0.25" r="157" customHeight="1" ht="17.25">
      <c r="A157" s="4">
        <f>CONCATENATE(RBs!#REF!," ",RBs!#REF!)</f>
      </c>
      <c r="B157" s="6">
        <f>RBs!#REF!</f>
      </c>
      <c r="C157" s="6">
        <f>RBs!#REF!</f>
      </c>
      <c r="D157" s="6">
        <f>RBs!#REF!</f>
      </c>
      <c r="E157" s="6">
        <f>RBs!#REF!</f>
      </c>
      <c r="F157" s="6">
        <f>RBs!#REF!</f>
      </c>
      <c r="G157" s="6">
        <f>RBs!#REF!</f>
      </c>
      <c r="H157" s="6">
        <f>RBs!#REF!</f>
      </c>
      <c r="I157" s="7">
        <f>RBs!#REF!</f>
      </c>
      <c r="J157" s="4">
        <f>CONCATENATE(RBs!#REF!," ",RBs!#REF!)</f>
      </c>
      <c r="K157" s="6">
        <f>RBs!#REF!</f>
      </c>
      <c r="L157" s="6">
        <f>RBs!#REF!</f>
      </c>
      <c r="M157" s="6">
        <f>RBs!#REF!</f>
      </c>
      <c r="N157" s="6">
        <f>RBs!#REF!</f>
      </c>
      <c r="O157" s="6">
        <f>RBs!#REF!</f>
      </c>
      <c r="P157" s="6">
        <f>RBs!A58</f>
      </c>
      <c r="Q157" s="6">
        <f>RBs!C58</f>
      </c>
      <c r="R157" s="10">
        <f>RBs!D58</f>
      </c>
      <c r="S157" s="4">
        <f>CONCATENATE(RBs!#REF!," ",RBs!#REF!)</f>
      </c>
      <c r="T157" s="6">
        <f>RBs!#REF!</f>
      </c>
      <c r="U157" s="6">
        <f>RBs!#REF!</f>
      </c>
      <c r="V157" s="6">
        <f>RBs!#REF!</f>
      </c>
      <c r="W157" s="11">
        <f>RBs!F58</f>
      </c>
      <c r="X157" s="11">
        <f>RBs!H58</f>
      </c>
      <c r="Y157" s="11">
        <f>RBs!J58</f>
      </c>
      <c r="Z157" s="11">
        <f>RBs!L58</f>
      </c>
      <c r="AA157" s="10">
        <f>RBs!O58</f>
      </c>
      <c r="AB157" s="4">
        <f>CONCATENATE(RBs!B58," ",RBs!A58)</f>
      </c>
      <c r="AC157" s="12">
        <f>RBs!E58</f>
      </c>
      <c r="AD157" s="6">
        <f>RBs!C58</f>
      </c>
      <c r="AE157" s="11">
        <f>RBs!D58</f>
      </c>
      <c r="AF157" s="11">
        <f>RBs!P58</f>
      </c>
      <c r="AG157" s="11">
        <f>RBs!R58</f>
      </c>
      <c r="AH157" s="11">
        <f>RBs!T58</f>
      </c>
      <c r="AI157" s="11">
        <f>RBs!V58</f>
      </c>
      <c r="AJ157" s="10">
        <f>RBs!X58</f>
      </c>
      <c r="AK157" s="6">
        <f>showf(AB157)</f>
      </c>
      <c r="AL157" s="6">
        <f>IF(RIGHT(AK157,1)=")",LEFT(RIGHT(AK157,2)),RIGHT(AK157,1))</f>
      </c>
      <c r="AM157" s="6">
        <f>showf(AF157)</f>
      </c>
      <c r="AN157" s="6">
        <f>showf(AG157)</f>
      </c>
      <c r="AO157" s="6">
        <f>showf(AH157)</f>
      </c>
      <c r="AP157" s="6">
        <f>showf(AI157)</f>
      </c>
      <c r="AQ157" s="6">
        <f>showf(AJ157)</f>
      </c>
      <c r="AR157" s="6">
        <f>IF($AL157=RIGHT(AM157,1),"","!!!")</f>
      </c>
      <c r="AS157" s="6">
        <f>IF($AL157=RIGHT(AN157,1),"","!!!")</f>
      </c>
      <c r="AT157" s="6">
        <f>IF($AL157=RIGHT(AO157,1),"","!!!")</f>
      </c>
      <c r="AU157" s="6">
        <f>IF($AL157=RIGHT(AP157,1),"","!!!")</f>
      </c>
      <c r="AV157" s="6">
        <f>IF($AL157=RIGHT(AQ157,1),"","!!!")</f>
      </c>
    </row>
    <row x14ac:dyDescent="0.25" r="158" customHeight="1" ht="17.25">
      <c r="A158" s="4">
        <f>CONCATENATE(RBs!#REF!," ",RBs!#REF!)</f>
      </c>
      <c r="B158" s="6">
        <f>RBs!#REF!</f>
      </c>
      <c r="C158" s="6">
        <f>RBs!#REF!</f>
      </c>
      <c r="D158" s="6">
        <f>RBs!#REF!</f>
      </c>
      <c r="E158" s="6">
        <f>RBs!#REF!</f>
      </c>
      <c r="F158" s="6">
        <f>RBs!#REF!</f>
      </c>
      <c r="G158" s="6">
        <f>RBs!#REF!</f>
      </c>
      <c r="H158" s="6">
        <f>RBs!#REF!</f>
      </c>
      <c r="I158" s="7">
        <f>RBs!#REF!</f>
      </c>
      <c r="J158" s="4">
        <f>CONCATENATE(RBs!#REF!," ",RBs!#REF!)</f>
      </c>
      <c r="K158" s="6">
        <f>RBs!#REF!</f>
      </c>
      <c r="L158" s="6">
        <f>RBs!#REF!</f>
      </c>
      <c r="M158" s="6">
        <f>RBs!#REF!</f>
      </c>
      <c r="N158" s="6">
        <f>RBs!#REF!</f>
      </c>
      <c r="O158" s="6">
        <f>RBs!#REF!</f>
      </c>
      <c r="P158" s="6">
        <f>RBs!A59</f>
      </c>
      <c r="Q158" s="6">
        <f>RBs!C59</f>
      </c>
      <c r="R158" s="10">
        <f>RBs!D59</f>
      </c>
      <c r="S158" s="4">
        <f>CONCATENATE(RBs!#REF!," ",RBs!#REF!)</f>
      </c>
      <c r="T158" s="6">
        <f>RBs!#REF!</f>
      </c>
      <c r="U158" s="6">
        <f>RBs!#REF!</f>
      </c>
      <c r="V158" s="6">
        <f>RBs!#REF!</f>
      </c>
      <c r="W158" s="11">
        <f>RBs!F59</f>
      </c>
      <c r="X158" s="11">
        <f>RBs!H59</f>
      </c>
      <c r="Y158" s="11">
        <f>RBs!J59</f>
      </c>
      <c r="Z158" s="11">
        <f>RBs!L59</f>
      </c>
      <c r="AA158" s="10">
        <f>RBs!O59</f>
      </c>
      <c r="AB158" s="4">
        <f>CONCATENATE(RBs!B59," ",RBs!A59)</f>
      </c>
      <c r="AC158" s="12">
        <f>RBs!E59</f>
      </c>
      <c r="AD158" s="6">
        <f>RBs!C59</f>
      </c>
      <c r="AE158" s="11">
        <f>RBs!D59</f>
      </c>
      <c r="AF158" s="11">
        <f>RBs!P59</f>
      </c>
      <c r="AG158" s="11">
        <f>RBs!R59</f>
      </c>
      <c r="AH158" s="11">
        <f>RBs!T59</f>
      </c>
      <c r="AI158" s="11">
        <f>RBs!V59</f>
      </c>
      <c r="AJ158" s="10">
        <f>RBs!X59</f>
      </c>
      <c r="AK158" s="6">
        <f>showf(AB158)</f>
      </c>
      <c r="AL158" s="6">
        <f>IF(RIGHT(AK158,1)=")",LEFT(RIGHT(AK158,2)),RIGHT(AK158,1))</f>
      </c>
      <c r="AM158" s="6">
        <f>showf(AF158)</f>
      </c>
      <c r="AN158" s="6">
        <f>showf(AG158)</f>
      </c>
      <c r="AO158" s="6">
        <f>showf(AH158)</f>
      </c>
      <c r="AP158" s="6">
        <f>showf(AI158)</f>
      </c>
      <c r="AQ158" s="6">
        <f>showf(AJ158)</f>
      </c>
      <c r="AR158" s="6">
        <f>IF($AL158=RIGHT(AM158,1),"","!!!")</f>
      </c>
      <c r="AS158" s="6">
        <f>IF($AL158=RIGHT(AN158,1),"","!!!")</f>
      </c>
      <c r="AT158" s="6">
        <f>IF($AL158=RIGHT(AO158,1),"","!!!")</f>
      </c>
      <c r="AU158" s="6">
        <f>IF($AL158=RIGHT(AP158,1),"","!!!")</f>
      </c>
      <c r="AV158" s="6">
        <f>IF($AL158=RIGHT(AQ158,1),"","!!!")</f>
      </c>
    </row>
    <row x14ac:dyDescent="0.25" r="159" customHeight="1" ht="17.25">
      <c r="A159" s="4">
        <f>CONCATENATE(RBs!#REF!," ",RBs!#REF!)</f>
      </c>
      <c r="B159" s="6">
        <f>RBs!#REF!</f>
      </c>
      <c r="C159" s="6">
        <f>RBs!#REF!</f>
      </c>
      <c r="D159" s="6">
        <f>RBs!#REF!</f>
      </c>
      <c r="E159" s="6">
        <f>RBs!#REF!</f>
      </c>
      <c r="F159" s="6">
        <f>RBs!#REF!</f>
      </c>
      <c r="G159" s="6">
        <f>RBs!#REF!</f>
      </c>
      <c r="H159" s="6">
        <f>RBs!#REF!</f>
      </c>
      <c r="I159" s="7">
        <f>RBs!#REF!</f>
      </c>
      <c r="J159" s="4">
        <f>CONCATENATE(RBs!#REF!," ",RBs!#REF!)</f>
      </c>
      <c r="K159" s="6">
        <f>RBs!#REF!</f>
      </c>
      <c r="L159" s="6">
        <f>RBs!#REF!</f>
      </c>
      <c r="M159" s="6">
        <f>RBs!#REF!</f>
      </c>
      <c r="N159" s="6">
        <f>RBs!#REF!</f>
      </c>
      <c r="O159" s="6">
        <f>RBs!#REF!</f>
      </c>
      <c r="P159" s="6">
        <f>RBs!A60</f>
      </c>
      <c r="Q159" s="6">
        <f>RBs!C60</f>
      </c>
      <c r="R159" s="10">
        <f>RBs!D60</f>
      </c>
      <c r="S159" s="4">
        <f>CONCATENATE(RBs!#REF!," ",RBs!#REF!)</f>
      </c>
      <c r="T159" s="6">
        <f>RBs!#REF!</f>
      </c>
      <c r="U159" s="6">
        <f>RBs!#REF!</f>
      </c>
      <c r="V159" s="6">
        <f>RBs!#REF!</f>
      </c>
      <c r="W159" s="11">
        <f>RBs!F60</f>
      </c>
      <c r="X159" s="11">
        <f>RBs!H60</f>
      </c>
      <c r="Y159" s="11">
        <f>RBs!J60</f>
      </c>
      <c r="Z159" s="11">
        <f>RBs!L60</f>
      </c>
      <c r="AA159" s="10">
        <f>RBs!O60</f>
      </c>
      <c r="AB159" s="4">
        <f>CONCATENATE(RBs!B60," ",RBs!A60)</f>
      </c>
      <c r="AC159" s="12">
        <f>RBs!E60</f>
      </c>
      <c r="AD159" s="6">
        <f>RBs!C60</f>
      </c>
      <c r="AE159" s="11">
        <f>RBs!D60</f>
      </c>
      <c r="AF159" s="11">
        <f>RBs!P60</f>
      </c>
      <c r="AG159" s="11">
        <f>RBs!R60</f>
      </c>
      <c r="AH159" s="11">
        <f>RBs!T60</f>
      </c>
      <c r="AI159" s="11">
        <f>RBs!V60</f>
      </c>
      <c r="AJ159" s="10">
        <f>RBs!X60</f>
      </c>
      <c r="AK159" s="6">
        <f>showf(AB159)</f>
      </c>
      <c r="AL159" s="6">
        <f>IF(RIGHT(AK159,1)=")",LEFT(RIGHT(AK159,2)),RIGHT(AK159,1))</f>
      </c>
      <c r="AM159" s="6">
        <f>showf(AF159)</f>
      </c>
      <c r="AN159" s="6">
        <f>showf(AG159)</f>
      </c>
      <c r="AO159" s="6">
        <f>showf(AH159)</f>
      </c>
      <c r="AP159" s="6">
        <f>showf(AI159)</f>
      </c>
      <c r="AQ159" s="6">
        <f>showf(AJ159)</f>
      </c>
      <c r="AR159" s="6">
        <f>IF($AL159=RIGHT(AM159,1),"","!!!")</f>
      </c>
      <c r="AS159" s="6">
        <f>IF($AL159=RIGHT(AN159,1),"","!!!")</f>
      </c>
      <c r="AT159" s="6">
        <f>IF($AL159=RIGHT(AO159,1),"","!!!")</f>
      </c>
      <c r="AU159" s="6">
        <f>IF($AL159=RIGHT(AP159,1),"","!!!")</f>
      </c>
      <c r="AV159" s="6">
        <f>IF($AL159=RIGHT(AQ159,1),"","!!!")</f>
      </c>
    </row>
    <row x14ac:dyDescent="0.25" r="160" customHeight="1" ht="17.25">
      <c r="A160" s="4">
        <f>CONCATENATE(RBs!#REF!," ",RBs!#REF!)</f>
      </c>
      <c r="B160" s="6">
        <f>RBs!#REF!</f>
      </c>
      <c r="C160" s="6">
        <f>RBs!#REF!</f>
      </c>
      <c r="D160" s="6">
        <f>RBs!#REF!</f>
      </c>
      <c r="E160" s="6">
        <f>RBs!#REF!</f>
      </c>
      <c r="F160" s="6">
        <f>RBs!#REF!</f>
      </c>
      <c r="G160" s="6">
        <f>RBs!#REF!</f>
      </c>
      <c r="H160" s="6">
        <f>RBs!#REF!</f>
      </c>
      <c r="I160" s="7">
        <f>RBs!#REF!</f>
      </c>
      <c r="J160" s="4">
        <f>CONCATENATE(RBs!#REF!," ",RBs!#REF!)</f>
      </c>
      <c r="K160" s="6">
        <f>RBs!#REF!</f>
      </c>
      <c r="L160" s="6">
        <f>RBs!#REF!</f>
      </c>
      <c r="M160" s="6">
        <f>RBs!#REF!</f>
      </c>
      <c r="N160" s="6">
        <f>RBs!#REF!</f>
      </c>
      <c r="O160" s="6">
        <f>RBs!#REF!</f>
      </c>
      <c r="P160" s="6">
        <f>RBs!A61</f>
      </c>
      <c r="Q160" s="6">
        <f>RBs!C61</f>
      </c>
      <c r="R160" s="10">
        <f>RBs!D61</f>
      </c>
      <c r="S160" s="4">
        <f>CONCATENATE(RBs!#REF!," ",RBs!#REF!)</f>
      </c>
      <c r="T160" s="6">
        <f>RBs!#REF!</f>
      </c>
      <c r="U160" s="6">
        <f>RBs!#REF!</f>
      </c>
      <c r="V160" s="6">
        <f>RBs!#REF!</f>
      </c>
      <c r="W160" s="11">
        <f>RBs!F61</f>
      </c>
      <c r="X160" s="11">
        <f>RBs!H61</f>
      </c>
      <c r="Y160" s="11">
        <f>RBs!J61</f>
      </c>
      <c r="Z160" s="11">
        <f>RBs!L61</f>
      </c>
      <c r="AA160" s="10">
        <f>RBs!O61</f>
      </c>
      <c r="AB160" s="4">
        <f>CONCATENATE(RBs!B61," ",RBs!A61)</f>
      </c>
      <c r="AC160" s="12">
        <f>RBs!E61</f>
      </c>
      <c r="AD160" s="6">
        <f>RBs!C61</f>
      </c>
      <c r="AE160" s="11">
        <f>RBs!D61</f>
      </c>
      <c r="AF160" s="11">
        <f>RBs!P61</f>
      </c>
      <c r="AG160" s="11">
        <f>RBs!R61</f>
      </c>
      <c r="AH160" s="11">
        <f>RBs!T61</f>
      </c>
      <c r="AI160" s="11">
        <f>RBs!V61</f>
      </c>
      <c r="AJ160" s="10">
        <f>RBs!X61</f>
      </c>
      <c r="AK160" s="6">
        <f>showf(AB160)</f>
      </c>
      <c r="AL160" s="6">
        <f>IF(RIGHT(AK160,1)=")",LEFT(RIGHT(AK160,2)),RIGHT(AK160,1))</f>
      </c>
      <c r="AM160" s="6">
        <f>showf(AF160)</f>
      </c>
      <c r="AN160" s="6">
        <f>showf(AG160)</f>
      </c>
      <c r="AO160" s="6">
        <f>showf(AH160)</f>
      </c>
      <c r="AP160" s="6">
        <f>showf(AI160)</f>
      </c>
      <c r="AQ160" s="6">
        <f>showf(AJ160)</f>
      </c>
      <c r="AR160" s="6">
        <f>IF($AL160=RIGHT(AM160,1),"","!!!")</f>
      </c>
      <c r="AS160" s="6">
        <f>IF($AL160=RIGHT(AN160,1),"","!!!")</f>
      </c>
      <c r="AT160" s="6">
        <f>IF($AL160=RIGHT(AO160,1),"","!!!")</f>
      </c>
      <c r="AU160" s="6">
        <f>IF($AL160=RIGHT(AP160,1),"","!!!")</f>
      </c>
      <c r="AV160" s="6">
        <f>IF($AL160=RIGHT(AQ160,1),"","!!!")</f>
      </c>
    </row>
    <row x14ac:dyDescent="0.25" r="161" customHeight="1" ht="17.25">
      <c r="A161" s="4">
        <f>CONCATENATE(RBs!#REF!," ",RBs!#REF!)</f>
      </c>
      <c r="B161" s="6">
        <f>RBs!#REF!</f>
      </c>
      <c r="C161" s="6">
        <f>RBs!#REF!</f>
      </c>
      <c r="D161" s="6">
        <f>RBs!#REF!</f>
      </c>
      <c r="E161" s="6">
        <f>RBs!#REF!</f>
      </c>
      <c r="F161" s="6">
        <f>RBs!#REF!</f>
      </c>
      <c r="G161" s="6">
        <f>RBs!#REF!</f>
      </c>
      <c r="H161" s="6">
        <f>RBs!#REF!</f>
      </c>
      <c r="I161" s="7">
        <f>RBs!#REF!</f>
      </c>
      <c r="J161" s="4">
        <f>CONCATENATE(RBs!#REF!," ",RBs!#REF!)</f>
      </c>
      <c r="K161" s="6">
        <f>RBs!#REF!</f>
      </c>
      <c r="L161" s="6">
        <f>RBs!#REF!</f>
      </c>
      <c r="M161" s="6">
        <f>RBs!#REF!</f>
      </c>
      <c r="N161" s="6">
        <f>RBs!#REF!</f>
      </c>
      <c r="O161" s="6">
        <f>RBs!#REF!</f>
      </c>
      <c r="P161" s="6">
        <f>RBs!A62</f>
      </c>
      <c r="Q161" s="6">
        <f>RBs!C62</f>
      </c>
      <c r="R161" s="10">
        <f>RBs!D62</f>
      </c>
      <c r="S161" s="4">
        <f>CONCATENATE(RBs!#REF!," ",RBs!#REF!)</f>
      </c>
      <c r="T161" s="6">
        <f>RBs!#REF!</f>
      </c>
      <c r="U161" s="6">
        <f>RBs!#REF!</f>
      </c>
      <c r="V161" s="6">
        <f>RBs!#REF!</f>
      </c>
      <c r="W161" s="11">
        <f>RBs!F62</f>
      </c>
      <c r="X161" s="11">
        <f>RBs!H62</f>
      </c>
      <c r="Y161" s="11">
        <f>RBs!J62</f>
      </c>
      <c r="Z161" s="11">
        <f>RBs!L62</f>
      </c>
      <c r="AA161" s="10">
        <f>RBs!O62</f>
      </c>
      <c r="AB161" s="4">
        <f>CONCATENATE(RBs!B62," ",RBs!A62)</f>
      </c>
      <c r="AC161" s="12">
        <f>RBs!E62</f>
      </c>
      <c r="AD161" s="6">
        <f>RBs!C62</f>
      </c>
      <c r="AE161" s="11">
        <f>RBs!D62</f>
      </c>
      <c r="AF161" s="11">
        <f>RBs!P62</f>
      </c>
      <c r="AG161" s="11">
        <f>RBs!R62</f>
      </c>
      <c r="AH161" s="11">
        <f>RBs!T62</f>
      </c>
      <c r="AI161" s="11">
        <f>RBs!V62</f>
      </c>
      <c r="AJ161" s="10">
        <f>RBs!X62</f>
      </c>
      <c r="AK161" s="6">
        <f>showf(AB161)</f>
      </c>
      <c r="AL161" s="6">
        <f>IF(RIGHT(AK161,1)=")",LEFT(RIGHT(AK161,2)),RIGHT(AK161,1))</f>
      </c>
      <c r="AM161" s="6">
        <f>showf(AF161)</f>
      </c>
      <c r="AN161" s="6">
        <f>showf(AG161)</f>
      </c>
      <c r="AO161" s="6">
        <f>showf(AH161)</f>
      </c>
      <c r="AP161" s="6">
        <f>showf(AI161)</f>
      </c>
      <c r="AQ161" s="6">
        <f>showf(AJ161)</f>
      </c>
      <c r="AR161" s="6">
        <f>IF($AL161=RIGHT(AM161,1),"","!!!")</f>
      </c>
      <c r="AS161" s="6">
        <f>IF($AL161=RIGHT(AN161,1),"","!!!")</f>
      </c>
      <c r="AT161" s="6">
        <f>IF($AL161=RIGHT(AO161,1),"","!!!")</f>
      </c>
      <c r="AU161" s="6">
        <f>IF($AL161=RIGHT(AP161,1),"","!!!")</f>
      </c>
      <c r="AV161" s="6">
        <f>IF($AL161=RIGHT(AQ161,1),"","!!!")</f>
      </c>
    </row>
    <row x14ac:dyDescent="0.25" r="162" customHeight="1" ht="17.25">
      <c r="A162" s="4">
        <f>CONCATENATE(RBs!#REF!," ",RBs!#REF!)</f>
      </c>
      <c r="B162" s="6">
        <f>RBs!#REF!</f>
      </c>
      <c r="C162" s="6">
        <f>RBs!#REF!</f>
      </c>
      <c r="D162" s="6">
        <f>RBs!#REF!</f>
      </c>
      <c r="E162" s="6">
        <f>RBs!#REF!</f>
      </c>
      <c r="F162" s="6">
        <f>RBs!#REF!</f>
      </c>
      <c r="G162" s="6">
        <f>RBs!#REF!</f>
      </c>
      <c r="H162" s="6">
        <f>RBs!#REF!</f>
      </c>
      <c r="I162" s="7">
        <f>RBs!#REF!</f>
      </c>
      <c r="J162" s="4">
        <f>CONCATENATE(RBs!#REF!," ",RBs!#REF!)</f>
      </c>
      <c r="K162" s="6">
        <f>RBs!#REF!</f>
      </c>
      <c r="L162" s="6">
        <f>RBs!#REF!</f>
      </c>
      <c r="M162" s="6">
        <f>RBs!#REF!</f>
      </c>
      <c r="N162" s="6">
        <f>RBs!#REF!</f>
      </c>
      <c r="O162" s="6">
        <f>RBs!#REF!</f>
      </c>
      <c r="P162" s="6">
        <f>RBs!A63</f>
      </c>
      <c r="Q162" s="6">
        <f>RBs!C63</f>
      </c>
      <c r="R162" s="10">
        <f>RBs!D63</f>
      </c>
      <c r="S162" s="4">
        <f>CONCATENATE(RBs!#REF!," ",RBs!#REF!)</f>
      </c>
      <c r="T162" s="6">
        <f>RBs!#REF!</f>
      </c>
      <c r="U162" s="6">
        <f>RBs!#REF!</f>
      </c>
      <c r="V162" s="6">
        <f>RBs!#REF!</f>
      </c>
      <c r="W162" s="11">
        <f>RBs!F63</f>
      </c>
      <c r="X162" s="11">
        <f>RBs!H63</f>
      </c>
      <c r="Y162" s="11">
        <f>RBs!J63</f>
      </c>
      <c r="Z162" s="11">
        <f>RBs!L63</f>
      </c>
      <c r="AA162" s="10">
        <f>RBs!O63</f>
      </c>
      <c r="AB162" s="4">
        <f>CONCATENATE(RBs!B63," ",RBs!A63)</f>
      </c>
      <c r="AC162" s="12">
        <f>RBs!E63</f>
      </c>
      <c r="AD162" s="6">
        <f>RBs!C63</f>
      </c>
      <c r="AE162" s="11">
        <f>RBs!D63</f>
      </c>
      <c r="AF162" s="11">
        <f>RBs!P63</f>
      </c>
      <c r="AG162" s="11">
        <f>RBs!R63</f>
      </c>
      <c r="AH162" s="11">
        <f>RBs!T63</f>
      </c>
      <c r="AI162" s="11">
        <f>RBs!V63</f>
      </c>
      <c r="AJ162" s="10">
        <f>RBs!X63</f>
      </c>
      <c r="AK162" s="6">
        <f>showf(AB162)</f>
      </c>
      <c r="AL162" s="6">
        <f>IF(RIGHT(AK162,1)=")",LEFT(RIGHT(AK162,2)),RIGHT(AK162,1))</f>
      </c>
      <c r="AM162" s="6">
        <f>showf(AF162)</f>
      </c>
      <c r="AN162" s="6">
        <f>showf(AG162)</f>
      </c>
      <c r="AO162" s="6">
        <f>showf(AH162)</f>
      </c>
      <c r="AP162" s="6">
        <f>showf(AI162)</f>
      </c>
      <c r="AQ162" s="6">
        <f>showf(AJ162)</f>
      </c>
      <c r="AR162" s="6">
        <f>IF($AL162=RIGHT(AM162,1),"","!!!")</f>
      </c>
      <c r="AS162" s="6">
        <f>IF($AL162=RIGHT(AN162,1),"","!!!")</f>
      </c>
      <c r="AT162" s="6">
        <f>IF($AL162=RIGHT(AO162,1),"","!!!")</f>
      </c>
      <c r="AU162" s="6">
        <f>IF($AL162=RIGHT(AP162,1),"","!!!")</f>
      </c>
      <c r="AV162" s="6">
        <f>IF($AL162=RIGHT(AQ162,1),"","!!!")</f>
      </c>
    </row>
    <row x14ac:dyDescent="0.25" r="163" customHeight="1" ht="17.25">
      <c r="A163" s="4">
        <f>CONCATENATE(RBs!#REF!," ",RBs!#REF!)</f>
      </c>
      <c r="B163" s="6">
        <f>RBs!#REF!</f>
      </c>
      <c r="C163" s="6">
        <f>RBs!#REF!</f>
      </c>
      <c r="D163" s="6">
        <f>RBs!#REF!</f>
      </c>
      <c r="E163" s="6">
        <f>RBs!#REF!</f>
      </c>
      <c r="F163" s="6">
        <f>RBs!#REF!</f>
      </c>
      <c r="G163" s="6">
        <f>RBs!#REF!</f>
      </c>
      <c r="H163" s="6">
        <f>RBs!#REF!</f>
      </c>
      <c r="I163" s="7">
        <f>RBs!#REF!</f>
      </c>
      <c r="J163" s="4">
        <f>CONCATENATE(RBs!#REF!," ",RBs!#REF!)</f>
      </c>
      <c r="K163" s="6">
        <f>RBs!#REF!</f>
      </c>
      <c r="L163" s="6">
        <f>RBs!#REF!</f>
      </c>
      <c r="M163" s="6">
        <f>RBs!#REF!</f>
      </c>
      <c r="N163" s="6">
        <f>RBs!#REF!</f>
      </c>
      <c r="O163" s="6">
        <f>RBs!#REF!</f>
      </c>
      <c r="P163" s="6">
        <f>RBs!A64</f>
      </c>
      <c r="Q163" s="6">
        <f>RBs!C64</f>
      </c>
      <c r="R163" s="10">
        <f>RBs!D64</f>
      </c>
      <c r="S163" s="4">
        <f>CONCATENATE(RBs!#REF!," ",RBs!#REF!)</f>
      </c>
      <c r="T163" s="6">
        <f>RBs!#REF!</f>
      </c>
      <c r="U163" s="6">
        <f>RBs!#REF!</f>
      </c>
      <c r="V163" s="6">
        <f>RBs!#REF!</f>
      </c>
      <c r="W163" s="11">
        <f>RBs!F64</f>
      </c>
      <c r="X163" s="11">
        <f>RBs!H64</f>
      </c>
      <c r="Y163" s="11">
        <f>RBs!J64</f>
      </c>
      <c r="Z163" s="11">
        <f>RBs!L64</f>
      </c>
      <c r="AA163" s="10">
        <f>RBs!O64</f>
      </c>
      <c r="AB163" s="4">
        <f>CONCATENATE(RBs!B64," ",RBs!A64)</f>
      </c>
      <c r="AC163" s="12">
        <f>RBs!E64</f>
      </c>
      <c r="AD163" s="6">
        <f>RBs!C64</f>
      </c>
      <c r="AE163" s="11">
        <f>RBs!D64</f>
      </c>
      <c r="AF163" s="11">
        <f>RBs!P64</f>
      </c>
      <c r="AG163" s="11">
        <f>RBs!R64</f>
      </c>
      <c r="AH163" s="11">
        <f>RBs!T64</f>
      </c>
      <c r="AI163" s="11">
        <f>RBs!V64</f>
      </c>
      <c r="AJ163" s="10">
        <f>RBs!X64</f>
      </c>
      <c r="AK163" s="6">
        <f>showf(AB163)</f>
      </c>
      <c r="AL163" s="6">
        <f>IF(RIGHT(AK163,1)=")",LEFT(RIGHT(AK163,2)),RIGHT(AK163,1))</f>
      </c>
      <c r="AM163" s="6">
        <f>showf(AF163)</f>
      </c>
      <c r="AN163" s="6">
        <f>showf(AG163)</f>
      </c>
      <c r="AO163" s="6">
        <f>showf(AH163)</f>
      </c>
      <c r="AP163" s="6">
        <f>showf(AI163)</f>
      </c>
      <c r="AQ163" s="6">
        <f>showf(AJ163)</f>
      </c>
      <c r="AR163" s="6">
        <f>IF($AL163=RIGHT(AM163,1),"","!!!")</f>
      </c>
      <c r="AS163" s="6">
        <f>IF($AL163=RIGHT(AN163,1),"","!!!")</f>
      </c>
      <c r="AT163" s="6">
        <f>IF($AL163=RIGHT(AO163,1),"","!!!")</f>
      </c>
      <c r="AU163" s="6">
        <f>IF($AL163=RIGHT(AP163,1),"","!!!")</f>
      </c>
      <c r="AV163" s="6">
        <f>IF($AL163=RIGHT(AQ163,1),"","!!!")</f>
      </c>
    </row>
    <row x14ac:dyDescent="0.25" r="164" customHeight="1" ht="17.25">
      <c r="A164" s="4">
        <f>CONCATENATE(RBs!#REF!," ",RBs!#REF!)</f>
      </c>
      <c r="B164" s="6">
        <f>RBs!#REF!</f>
      </c>
      <c r="C164" s="6">
        <f>RBs!#REF!</f>
      </c>
      <c r="D164" s="6">
        <f>RBs!#REF!</f>
      </c>
      <c r="E164" s="6">
        <f>RBs!#REF!</f>
      </c>
      <c r="F164" s="6">
        <f>RBs!#REF!</f>
      </c>
      <c r="G164" s="6">
        <f>RBs!#REF!</f>
      </c>
      <c r="H164" s="6">
        <f>RBs!#REF!</f>
      </c>
      <c r="I164" s="7">
        <f>RBs!#REF!</f>
      </c>
      <c r="J164" s="4">
        <f>CONCATENATE(RBs!#REF!," ",RBs!#REF!)</f>
      </c>
      <c r="K164" s="6">
        <f>RBs!#REF!</f>
      </c>
      <c r="L164" s="6">
        <f>RBs!#REF!</f>
      </c>
      <c r="M164" s="6">
        <f>RBs!#REF!</f>
      </c>
      <c r="N164" s="6">
        <f>RBs!#REF!</f>
      </c>
      <c r="O164" s="6">
        <f>RBs!#REF!</f>
      </c>
      <c r="P164" s="6">
        <f>RBs!A65</f>
      </c>
      <c r="Q164" s="6">
        <f>RBs!C65</f>
      </c>
      <c r="R164" s="10">
        <f>RBs!D65</f>
      </c>
      <c r="S164" s="4">
        <f>CONCATENATE(RBs!#REF!," ",RBs!#REF!)</f>
      </c>
      <c r="T164" s="6">
        <f>RBs!#REF!</f>
      </c>
      <c r="U164" s="6">
        <f>RBs!#REF!</f>
      </c>
      <c r="V164" s="6">
        <f>RBs!#REF!</f>
      </c>
      <c r="W164" s="11">
        <f>RBs!F65</f>
      </c>
      <c r="X164" s="11">
        <f>RBs!H65</f>
      </c>
      <c r="Y164" s="11">
        <f>RBs!J65</f>
      </c>
      <c r="Z164" s="11">
        <f>RBs!L65</f>
      </c>
      <c r="AA164" s="10">
        <f>RBs!O65</f>
      </c>
      <c r="AB164" s="4">
        <f>CONCATENATE(RBs!B65," ",RBs!A65)</f>
      </c>
      <c r="AC164" s="12">
        <f>RBs!E65</f>
      </c>
      <c r="AD164" s="6">
        <f>RBs!C65</f>
      </c>
      <c r="AE164" s="11">
        <f>RBs!D65</f>
      </c>
      <c r="AF164" s="11">
        <f>RBs!P65</f>
      </c>
      <c r="AG164" s="11">
        <f>RBs!R65</f>
      </c>
      <c r="AH164" s="11">
        <f>RBs!T65</f>
      </c>
      <c r="AI164" s="11">
        <f>RBs!V65</f>
      </c>
      <c r="AJ164" s="10">
        <f>RBs!X65</f>
      </c>
      <c r="AK164" s="6">
        <f>showf(AB164)</f>
      </c>
      <c r="AL164" s="6">
        <f>IF(RIGHT(AK164,1)=")",LEFT(RIGHT(AK164,2)),RIGHT(AK164,1))</f>
      </c>
      <c r="AM164" s="6">
        <f>showf(AF164)</f>
      </c>
      <c r="AN164" s="6">
        <f>showf(AG164)</f>
      </c>
      <c r="AO164" s="6">
        <f>showf(AH164)</f>
      </c>
      <c r="AP164" s="6">
        <f>showf(AI164)</f>
      </c>
      <c r="AQ164" s="6">
        <f>showf(AJ164)</f>
      </c>
      <c r="AR164" s="6">
        <f>IF($AL164=RIGHT(AM164,1),"","!!!")</f>
      </c>
      <c r="AS164" s="6">
        <f>IF($AL164=RIGHT(AN164,1),"","!!!")</f>
      </c>
      <c r="AT164" s="6">
        <f>IF($AL164=RIGHT(AO164,1),"","!!!")</f>
      </c>
      <c r="AU164" s="6">
        <f>IF($AL164=RIGHT(AP164,1),"","!!!")</f>
      </c>
      <c r="AV164" s="6">
        <f>IF($AL164=RIGHT(AQ164,1),"","!!!")</f>
      </c>
    </row>
    <row x14ac:dyDescent="0.25" r="165" customHeight="1" ht="17.25">
      <c r="A165" s="4">
        <f>CONCATENATE(RBs!#REF!," ",RBs!#REF!)</f>
      </c>
      <c r="B165" s="6">
        <f>RBs!#REF!</f>
      </c>
      <c r="C165" s="6">
        <f>RBs!#REF!</f>
      </c>
      <c r="D165" s="6">
        <f>RBs!#REF!</f>
      </c>
      <c r="E165" s="6">
        <f>RBs!#REF!</f>
      </c>
      <c r="F165" s="6">
        <f>RBs!#REF!</f>
      </c>
      <c r="G165" s="6">
        <f>RBs!#REF!</f>
      </c>
      <c r="H165" s="6">
        <f>RBs!#REF!</f>
      </c>
      <c r="I165" s="7">
        <f>RBs!#REF!</f>
      </c>
      <c r="J165" s="4">
        <f>CONCATENATE(RBs!#REF!," ",RBs!#REF!)</f>
      </c>
      <c r="K165" s="6">
        <f>RBs!#REF!</f>
      </c>
      <c r="L165" s="6">
        <f>RBs!#REF!</f>
      </c>
      <c r="M165" s="6">
        <f>RBs!#REF!</f>
      </c>
      <c r="N165" s="6">
        <f>RBs!#REF!</f>
      </c>
      <c r="O165" s="6">
        <f>RBs!#REF!</f>
      </c>
      <c r="P165" s="6">
        <f>RBs!A66</f>
      </c>
      <c r="Q165" s="6">
        <f>RBs!C66</f>
      </c>
      <c r="R165" s="10">
        <f>RBs!D66</f>
      </c>
      <c r="S165" s="4">
        <f>CONCATENATE(RBs!#REF!," ",RBs!#REF!)</f>
      </c>
      <c r="T165" s="6">
        <f>RBs!#REF!</f>
      </c>
      <c r="U165" s="6">
        <f>RBs!#REF!</f>
      </c>
      <c r="V165" s="6">
        <f>RBs!#REF!</f>
      </c>
      <c r="W165" s="11">
        <f>RBs!F66</f>
      </c>
      <c r="X165" s="11">
        <f>RBs!H66</f>
      </c>
      <c r="Y165" s="11">
        <f>RBs!J66</f>
      </c>
      <c r="Z165" s="11">
        <f>RBs!L66</f>
      </c>
      <c r="AA165" s="10">
        <f>RBs!O66</f>
      </c>
      <c r="AB165" s="4">
        <f>CONCATENATE(RBs!B66," ",RBs!A66)</f>
      </c>
      <c r="AC165" s="12">
        <f>RBs!E66</f>
      </c>
      <c r="AD165" s="6">
        <f>RBs!C66</f>
      </c>
      <c r="AE165" s="11">
        <f>RBs!D66</f>
      </c>
      <c r="AF165" s="11">
        <f>RBs!P66</f>
      </c>
      <c r="AG165" s="11">
        <f>RBs!R66</f>
      </c>
      <c r="AH165" s="11">
        <f>RBs!T66</f>
      </c>
      <c r="AI165" s="11">
        <f>RBs!V66</f>
      </c>
      <c r="AJ165" s="10">
        <f>RBs!X66</f>
      </c>
      <c r="AK165" s="6">
        <f>showf(AB165)</f>
      </c>
      <c r="AL165" s="6">
        <f>IF(RIGHT(AK165,1)=")",LEFT(RIGHT(AK165,2)),RIGHT(AK165,1))</f>
      </c>
      <c r="AM165" s="6">
        <f>showf(AF165)</f>
      </c>
      <c r="AN165" s="6">
        <f>showf(AG165)</f>
      </c>
      <c r="AO165" s="6">
        <f>showf(AH165)</f>
      </c>
      <c r="AP165" s="6">
        <f>showf(AI165)</f>
      </c>
      <c r="AQ165" s="6">
        <f>showf(AJ165)</f>
      </c>
      <c r="AR165" s="6">
        <f>IF($AL165=RIGHT(AM165,1),"","!!!")</f>
      </c>
      <c r="AS165" s="6">
        <f>IF($AL165=RIGHT(AN165,1),"","!!!")</f>
      </c>
      <c r="AT165" s="6">
        <f>IF($AL165=RIGHT(AO165,1),"","!!!")</f>
      </c>
      <c r="AU165" s="6">
        <f>IF($AL165=RIGHT(AP165,1),"","!!!")</f>
      </c>
      <c r="AV165" s="6">
        <f>IF($AL165=RIGHT(AQ165,1),"","!!!")</f>
      </c>
    </row>
    <row x14ac:dyDescent="0.25" r="166" customHeight="1" ht="17.25">
      <c r="A166" s="4">
        <f>CONCATENATE(RBs!#REF!," ",RBs!#REF!)</f>
      </c>
      <c r="B166" s="6">
        <f>RBs!#REF!</f>
      </c>
      <c r="C166" s="6">
        <f>RBs!#REF!</f>
      </c>
      <c r="D166" s="6">
        <f>RBs!#REF!</f>
      </c>
      <c r="E166" s="6">
        <f>RBs!#REF!</f>
      </c>
      <c r="F166" s="6">
        <f>RBs!#REF!</f>
      </c>
      <c r="G166" s="6">
        <f>RBs!#REF!</f>
      </c>
      <c r="H166" s="6">
        <f>RBs!#REF!</f>
      </c>
      <c r="I166" s="7">
        <f>RBs!#REF!</f>
      </c>
      <c r="J166" s="4">
        <f>CONCATENATE(RBs!#REF!," ",RBs!#REF!)</f>
      </c>
      <c r="K166" s="6">
        <f>RBs!#REF!</f>
      </c>
      <c r="L166" s="6">
        <f>RBs!#REF!</f>
      </c>
      <c r="M166" s="6">
        <f>RBs!#REF!</f>
      </c>
      <c r="N166" s="6">
        <f>RBs!#REF!</f>
      </c>
      <c r="O166" s="6">
        <f>RBs!#REF!</f>
      </c>
      <c r="P166" s="6">
        <f>RBs!A67</f>
      </c>
      <c r="Q166" s="6">
        <f>RBs!C67</f>
      </c>
      <c r="R166" s="10">
        <f>RBs!D67</f>
      </c>
      <c r="S166" s="4">
        <f>CONCATENATE(RBs!#REF!," ",RBs!#REF!)</f>
      </c>
      <c r="T166" s="6">
        <f>RBs!#REF!</f>
      </c>
      <c r="U166" s="6">
        <f>RBs!#REF!</f>
      </c>
      <c r="V166" s="6">
        <f>RBs!#REF!</f>
      </c>
      <c r="W166" s="11">
        <f>RBs!F67</f>
      </c>
      <c r="X166" s="11">
        <f>RBs!H67</f>
      </c>
      <c r="Y166" s="11">
        <f>RBs!J67</f>
      </c>
      <c r="Z166" s="11">
        <f>RBs!L67</f>
      </c>
      <c r="AA166" s="10">
        <f>RBs!O67</f>
      </c>
      <c r="AB166" s="4">
        <f>CONCATENATE(RBs!B67," ",RBs!A67)</f>
      </c>
      <c r="AC166" s="12">
        <f>RBs!E67</f>
      </c>
      <c r="AD166" s="6">
        <f>RBs!C67</f>
      </c>
      <c r="AE166" s="11">
        <f>RBs!D67</f>
      </c>
      <c r="AF166" s="11">
        <f>RBs!P67</f>
      </c>
      <c r="AG166" s="11">
        <f>RBs!R67</f>
      </c>
      <c r="AH166" s="11">
        <f>RBs!T67</f>
      </c>
      <c r="AI166" s="11">
        <f>RBs!V67</f>
      </c>
      <c r="AJ166" s="10">
        <f>RBs!X67</f>
      </c>
      <c r="AK166" s="6">
        <f>showf(AB166)</f>
      </c>
      <c r="AL166" s="6">
        <f>IF(RIGHT(AK166,1)=")",LEFT(RIGHT(AK166,2)),RIGHT(AK166,1))</f>
      </c>
      <c r="AM166" s="6">
        <f>showf(AF166)</f>
      </c>
      <c r="AN166" s="6">
        <f>showf(AG166)</f>
      </c>
      <c r="AO166" s="6">
        <f>showf(AH166)</f>
      </c>
      <c r="AP166" s="6">
        <f>showf(AI166)</f>
      </c>
      <c r="AQ166" s="6">
        <f>showf(AJ166)</f>
      </c>
      <c r="AR166" s="6">
        <f>IF($AL166=RIGHT(AM166,1),"","!!!")</f>
      </c>
      <c r="AS166" s="6">
        <f>IF($AL166=RIGHT(AN166,1),"","!!!")</f>
      </c>
      <c r="AT166" s="6">
        <f>IF($AL166=RIGHT(AO166,1),"","!!!")</f>
      </c>
      <c r="AU166" s="6">
        <f>IF($AL166=RIGHT(AP166,1),"","!!!")</f>
      </c>
      <c r="AV166" s="6">
        <f>IF($AL166=RIGHT(AQ166,1),"","!!!")</f>
      </c>
    </row>
    <row x14ac:dyDescent="0.25" r="167" customHeight="1" ht="17.25">
      <c r="A167" s="4">
        <f>CONCATENATE(RBs!#REF!," ",RBs!#REF!)</f>
      </c>
      <c r="B167" s="6">
        <f>RBs!#REF!</f>
      </c>
      <c r="C167" s="6">
        <f>RBs!#REF!</f>
      </c>
      <c r="D167" s="6">
        <f>RBs!#REF!</f>
      </c>
      <c r="E167" s="6">
        <f>RBs!#REF!</f>
      </c>
      <c r="F167" s="6">
        <f>RBs!#REF!</f>
      </c>
      <c r="G167" s="6">
        <f>RBs!#REF!</f>
      </c>
      <c r="H167" s="6">
        <f>RBs!#REF!</f>
      </c>
      <c r="I167" s="7">
        <f>RBs!#REF!</f>
      </c>
      <c r="J167" s="4">
        <f>CONCATENATE(RBs!#REF!," ",RBs!#REF!)</f>
      </c>
      <c r="K167" s="6">
        <f>RBs!#REF!</f>
      </c>
      <c r="L167" s="6">
        <f>RBs!#REF!</f>
      </c>
      <c r="M167" s="6">
        <f>RBs!#REF!</f>
      </c>
      <c r="N167" s="6">
        <f>RBs!#REF!</f>
      </c>
      <c r="O167" s="6">
        <f>RBs!#REF!</f>
      </c>
      <c r="P167" s="6">
        <f>RBs!A68</f>
      </c>
      <c r="Q167" s="6">
        <f>RBs!C68</f>
      </c>
      <c r="R167" s="10">
        <f>RBs!D68</f>
      </c>
      <c r="S167" s="4">
        <f>CONCATENATE(RBs!#REF!," ",RBs!#REF!)</f>
      </c>
      <c r="T167" s="6">
        <f>RBs!#REF!</f>
      </c>
      <c r="U167" s="6">
        <f>RBs!#REF!</f>
      </c>
      <c r="V167" s="6">
        <f>RBs!#REF!</f>
      </c>
      <c r="W167" s="11">
        <f>RBs!F68</f>
      </c>
      <c r="X167" s="11">
        <f>RBs!H68</f>
      </c>
      <c r="Y167" s="11">
        <f>RBs!J68</f>
      </c>
      <c r="Z167" s="11">
        <f>RBs!L68</f>
      </c>
      <c r="AA167" s="10">
        <f>RBs!O68</f>
      </c>
      <c r="AB167" s="4">
        <f>CONCATENATE(RBs!B68," ",RBs!A68)</f>
      </c>
      <c r="AC167" s="12">
        <f>RBs!E68</f>
      </c>
      <c r="AD167" s="6">
        <f>RBs!C68</f>
      </c>
      <c r="AE167" s="11">
        <f>RBs!D68</f>
      </c>
      <c r="AF167" s="11">
        <f>RBs!P68</f>
      </c>
      <c r="AG167" s="11">
        <f>RBs!R68</f>
      </c>
      <c r="AH167" s="11">
        <f>RBs!T68</f>
      </c>
      <c r="AI167" s="11">
        <f>RBs!V68</f>
      </c>
      <c r="AJ167" s="10">
        <f>RBs!X68</f>
      </c>
      <c r="AK167" s="6">
        <f>showf(AB167)</f>
      </c>
      <c r="AL167" s="6">
        <f>IF(RIGHT(AK167,1)=")",LEFT(RIGHT(AK167,2)),RIGHT(AK167,1))</f>
      </c>
      <c r="AM167" s="6">
        <f>showf(AF167)</f>
      </c>
      <c r="AN167" s="6">
        <f>showf(AG167)</f>
      </c>
      <c r="AO167" s="6">
        <f>showf(AH167)</f>
      </c>
      <c r="AP167" s="6">
        <f>showf(AI167)</f>
      </c>
      <c r="AQ167" s="6">
        <f>showf(AJ167)</f>
      </c>
      <c r="AR167" s="6">
        <f>IF($AL167=RIGHT(AM167,1),"","!!!")</f>
      </c>
      <c r="AS167" s="6">
        <f>IF($AL167=RIGHT(AN167,1),"","!!!")</f>
      </c>
      <c r="AT167" s="6">
        <f>IF($AL167=RIGHT(AO167,1),"","!!!")</f>
      </c>
      <c r="AU167" s="6">
        <f>IF($AL167=RIGHT(AP167,1),"","!!!")</f>
      </c>
      <c r="AV167" s="6">
        <f>IF($AL167=RIGHT(AQ167,1),"","!!!")</f>
      </c>
    </row>
    <row x14ac:dyDescent="0.25" r="168" customHeight="1" ht="17.25">
      <c r="A168" s="4">
        <f>CONCATENATE(RBs!#REF!," ",RBs!#REF!)</f>
      </c>
      <c r="B168" s="6">
        <f>RBs!#REF!</f>
      </c>
      <c r="C168" s="6">
        <f>RBs!#REF!</f>
      </c>
      <c r="D168" s="6">
        <f>RBs!#REF!</f>
      </c>
      <c r="E168" s="6">
        <f>RBs!#REF!</f>
      </c>
      <c r="F168" s="6">
        <f>RBs!#REF!</f>
      </c>
      <c r="G168" s="6">
        <f>RBs!#REF!</f>
      </c>
      <c r="H168" s="6">
        <f>RBs!#REF!</f>
      </c>
      <c r="I168" s="7">
        <f>RBs!#REF!</f>
      </c>
      <c r="J168" s="4">
        <f>CONCATENATE(RBs!#REF!," ",RBs!#REF!)</f>
      </c>
      <c r="K168" s="6">
        <f>RBs!#REF!</f>
      </c>
      <c r="L168" s="6">
        <f>RBs!#REF!</f>
      </c>
      <c r="M168" s="6">
        <f>RBs!#REF!</f>
      </c>
      <c r="N168" s="6">
        <f>RBs!#REF!</f>
      </c>
      <c r="O168" s="6">
        <f>RBs!#REF!</f>
      </c>
      <c r="P168" s="6">
        <f>RBs!A69</f>
      </c>
      <c r="Q168" s="6">
        <f>RBs!C69</f>
      </c>
      <c r="R168" s="10">
        <f>RBs!D69</f>
      </c>
      <c r="S168" s="4">
        <f>CONCATENATE(RBs!#REF!," ",RBs!#REF!)</f>
      </c>
      <c r="T168" s="6">
        <f>RBs!#REF!</f>
      </c>
      <c r="U168" s="6">
        <f>RBs!#REF!</f>
      </c>
      <c r="V168" s="6">
        <f>RBs!#REF!</f>
      </c>
      <c r="W168" s="11">
        <f>RBs!F69</f>
      </c>
      <c r="X168" s="11">
        <f>RBs!H69</f>
      </c>
      <c r="Y168" s="11">
        <f>RBs!J69</f>
      </c>
      <c r="Z168" s="11">
        <f>RBs!L69</f>
      </c>
      <c r="AA168" s="10">
        <f>RBs!O69</f>
      </c>
      <c r="AB168" s="4">
        <f>CONCATENATE(RBs!B69," ",RBs!A69)</f>
      </c>
      <c r="AC168" s="12">
        <f>RBs!E69</f>
      </c>
      <c r="AD168" s="6">
        <f>RBs!C69</f>
      </c>
      <c r="AE168" s="11">
        <f>RBs!D69</f>
      </c>
      <c r="AF168" s="11">
        <f>RBs!P69</f>
      </c>
      <c r="AG168" s="11">
        <f>RBs!R69</f>
      </c>
      <c r="AH168" s="11">
        <f>RBs!T69</f>
      </c>
      <c r="AI168" s="11">
        <f>RBs!V69</f>
      </c>
      <c r="AJ168" s="10">
        <f>RBs!X69</f>
      </c>
      <c r="AK168" s="6">
        <f>showf(AB168)</f>
      </c>
      <c r="AL168" s="6">
        <f>IF(RIGHT(AK168,1)=")",LEFT(RIGHT(AK168,2)),RIGHT(AK168,1))</f>
      </c>
      <c r="AM168" s="6">
        <f>showf(AF168)</f>
      </c>
      <c r="AN168" s="6">
        <f>showf(AG168)</f>
      </c>
      <c r="AO168" s="6">
        <f>showf(AH168)</f>
      </c>
      <c r="AP168" s="6">
        <f>showf(AI168)</f>
      </c>
      <c r="AQ168" s="6">
        <f>showf(AJ168)</f>
      </c>
      <c r="AR168" s="6">
        <f>IF($AL168=RIGHT(AM168,1),"","!!!")</f>
      </c>
      <c r="AS168" s="6">
        <f>IF($AL168=RIGHT(AN168,1),"","!!!")</f>
      </c>
      <c r="AT168" s="6">
        <f>IF($AL168=RIGHT(AO168,1),"","!!!")</f>
      </c>
      <c r="AU168" s="6">
        <f>IF($AL168=RIGHT(AP168,1),"","!!!")</f>
      </c>
      <c r="AV168" s="6">
        <f>IF($AL168=RIGHT(AQ168,1),"","!!!")</f>
      </c>
    </row>
    <row x14ac:dyDescent="0.25" r="169" customHeight="1" ht="17.25">
      <c r="A169" s="4">
        <f>CONCATENATE(RBs!#REF!," ",RBs!#REF!)</f>
      </c>
      <c r="B169" s="6">
        <f>RBs!#REF!</f>
      </c>
      <c r="C169" s="6">
        <f>RBs!#REF!</f>
      </c>
      <c r="D169" s="6">
        <f>RBs!#REF!</f>
      </c>
      <c r="E169" s="6">
        <f>RBs!#REF!</f>
      </c>
      <c r="F169" s="6">
        <f>RBs!#REF!</f>
      </c>
      <c r="G169" s="6">
        <f>RBs!#REF!</f>
      </c>
      <c r="H169" s="6">
        <f>RBs!#REF!</f>
      </c>
      <c r="I169" s="7">
        <f>RBs!#REF!</f>
      </c>
      <c r="J169" s="4">
        <f>CONCATENATE(RBs!#REF!," ",RBs!#REF!)</f>
      </c>
      <c r="K169" s="6">
        <f>RBs!#REF!</f>
      </c>
      <c r="L169" s="6">
        <f>RBs!#REF!</f>
      </c>
      <c r="M169" s="6">
        <f>RBs!#REF!</f>
      </c>
      <c r="N169" s="6">
        <f>RBs!#REF!</f>
      </c>
      <c r="O169" s="6">
        <f>RBs!#REF!</f>
      </c>
      <c r="P169" s="6">
        <f>RBs!A70</f>
      </c>
      <c r="Q169" s="6">
        <f>RBs!C70</f>
      </c>
      <c r="R169" s="10">
        <f>RBs!D70</f>
      </c>
      <c r="S169" s="4">
        <f>CONCATENATE(RBs!#REF!," ",RBs!#REF!)</f>
      </c>
      <c r="T169" s="6">
        <f>RBs!#REF!</f>
      </c>
      <c r="U169" s="6">
        <f>RBs!#REF!</f>
      </c>
      <c r="V169" s="6">
        <f>RBs!#REF!</f>
      </c>
      <c r="W169" s="11">
        <f>RBs!F70</f>
      </c>
      <c r="X169" s="11">
        <f>RBs!H70</f>
      </c>
      <c r="Y169" s="11">
        <f>RBs!J70</f>
      </c>
      <c r="Z169" s="11">
        <f>RBs!L70</f>
      </c>
      <c r="AA169" s="10">
        <f>RBs!O70</f>
      </c>
      <c r="AB169" s="4">
        <f>CONCATENATE(RBs!B70," ",RBs!A70)</f>
      </c>
      <c r="AC169" s="12">
        <f>RBs!E70</f>
      </c>
      <c r="AD169" s="6">
        <f>RBs!C70</f>
      </c>
      <c r="AE169" s="11">
        <f>RBs!D70</f>
      </c>
      <c r="AF169" s="11">
        <f>RBs!P70</f>
      </c>
      <c r="AG169" s="11">
        <f>RBs!R70</f>
      </c>
      <c r="AH169" s="11">
        <f>RBs!T70</f>
      </c>
      <c r="AI169" s="11">
        <f>RBs!V70</f>
      </c>
      <c r="AJ169" s="10">
        <f>RBs!X70</f>
      </c>
      <c r="AK169" s="6">
        <f>showf(AB169)</f>
      </c>
      <c r="AL169" s="6">
        <f>IF(RIGHT(AK169,1)=")",LEFT(RIGHT(AK169,2)),RIGHT(AK169,1))</f>
      </c>
      <c r="AM169" s="6">
        <f>showf(AF169)</f>
      </c>
      <c r="AN169" s="6">
        <f>showf(AG169)</f>
      </c>
      <c r="AO169" s="6">
        <f>showf(AH169)</f>
      </c>
      <c r="AP169" s="6">
        <f>showf(AI169)</f>
      </c>
      <c r="AQ169" s="6">
        <f>showf(AJ169)</f>
      </c>
      <c r="AR169" s="6">
        <f>IF($AL169=RIGHT(AM169,1),"","!!!")</f>
      </c>
      <c r="AS169" s="6">
        <f>IF($AL169=RIGHT(AN169,1),"","!!!")</f>
      </c>
      <c r="AT169" s="6">
        <f>IF($AL169=RIGHT(AO169,1),"","!!!")</f>
      </c>
      <c r="AU169" s="6">
        <f>IF($AL169=RIGHT(AP169,1),"","!!!")</f>
      </c>
      <c r="AV169" s="6">
        <f>IF($AL169=RIGHT(AQ169,1),"","!!!")</f>
      </c>
    </row>
    <row x14ac:dyDescent="0.25" r="170" customHeight="1" ht="17.25">
      <c r="A170" s="4">
        <f>CONCATENATE(RBs!#REF!," ",RBs!#REF!)</f>
      </c>
      <c r="B170" s="6">
        <f>RBs!#REF!</f>
      </c>
      <c r="C170" s="6">
        <f>RBs!#REF!</f>
      </c>
      <c r="D170" s="6">
        <f>RBs!#REF!</f>
      </c>
      <c r="E170" s="6">
        <f>RBs!#REF!</f>
      </c>
      <c r="F170" s="6">
        <f>RBs!#REF!</f>
      </c>
      <c r="G170" s="6">
        <f>RBs!#REF!</f>
      </c>
      <c r="H170" s="6">
        <f>RBs!#REF!</f>
      </c>
      <c r="I170" s="7">
        <f>RBs!#REF!</f>
      </c>
      <c r="J170" s="4">
        <f>CONCATENATE(RBs!#REF!," ",RBs!#REF!)</f>
      </c>
      <c r="K170" s="6">
        <f>RBs!#REF!</f>
      </c>
      <c r="L170" s="6">
        <f>RBs!#REF!</f>
      </c>
      <c r="M170" s="6">
        <f>RBs!#REF!</f>
      </c>
      <c r="N170" s="6">
        <f>RBs!#REF!</f>
      </c>
      <c r="O170" s="6">
        <f>RBs!#REF!</f>
      </c>
      <c r="P170" s="6">
        <f>RBs!A71</f>
      </c>
      <c r="Q170" s="6">
        <f>RBs!C71</f>
      </c>
      <c r="R170" s="10">
        <f>RBs!D71</f>
      </c>
      <c r="S170" s="4">
        <f>CONCATENATE(RBs!#REF!," ",RBs!#REF!)</f>
      </c>
      <c r="T170" s="6">
        <f>RBs!#REF!</f>
      </c>
      <c r="U170" s="6">
        <f>RBs!#REF!</f>
      </c>
      <c r="V170" s="6">
        <f>RBs!#REF!</f>
      </c>
      <c r="W170" s="11">
        <f>RBs!F71</f>
      </c>
      <c r="X170" s="11">
        <f>RBs!H71</f>
      </c>
      <c r="Y170" s="11">
        <f>RBs!J71</f>
      </c>
      <c r="Z170" s="11">
        <f>RBs!L71</f>
      </c>
      <c r="AA170" s="10">
        <f>RBs!O71</f>
      </c>
      <c r="AB170" s="4">
        <f>CONCATENATE(RBs!B71," ",RBs!A71)</f>
      </c>
      <c r="AC170" s="12">
        <f>RBs!E71</f>
      </c>
      <c r="AD170" s="6">
        <f>RBs!C71</f>
      </c>
      <c r="AE170" s="11">
        <f>RBs!D71</f>
      </c>
      <c r="AF170" s="11">
        <f>RBs!P71</f>
      </c>
      <c r="AG170" s="11">
        <f>RBs!R71</f>
      </c>
      <c r="AH170" s="11">
        <f>RBs!T71</f>
      </c>
      <c r="AI170" s="11">
        <f>RBs!V71</f>
      </c>
      <c r="AJ170" s="10">
        <f>RBs!X71</f>
      </c>
      <c r="AK170" s="6">
        <f>showf(AB170)</f>
      </c>
      <c r="AL170" s="6">
        <f>IF(RIGHT(AK170,1)=")",LEFT(RIGHT(AK170,2)),RIGHT(AK170,1))</f>
      </c>
      <c r="AM170" s="6">
        <f>showf(AF170)</f>
      </c>
      <c r="AN170" s="6">
        <f>showf(AG170)</f>
      </c>
      <c r="AO170" s="6">
        <f>showf(AH170)</f>
      </c>
      <c r="AP170" s="6">
        <f>showf(AI170)</f>
      </c>
      <c r="AQ170" s="6">
        <f>showf(AJ170)</f>
      </c>
      <c r="AR170" s="6">
        <f>IF($AL170=RIGHT(AM170,1),"","!!!")</f>
      </c>
      <c r="AS170" s="6">
        <f>IF($AL170=RIGHT(AN170,1),"","!!!")</f>
      </c>
      <c r="AT170" s="6">
        <f>IF($AL170=RIGHT(AO170,1),"","!!!")</f>
      </c>
      <c r="AU170" s="6">
        <f>IF($AL170=RIGHT(AP170,1),"","!!!")</f>
      </c>
      <c r="AV170" s="6">
        <f>IF($AL170=RIGHT(AQ170,1),"","!!!")</f>
      </c>
    </row>
    <row x14ac:dyDescent="0.25" r="171" customHeight="1" ht="17.25">
      <c r="A171" s="4">
        <f>CONCATENATE(RBs!#REF!," ",RBs!#REF!)</f>
      </c>
      <c r="B171" s="6">
        <f>RBs!#REF!</f>
      </c>
      <c r="C171" s="6">
        <f>RBs!#REF!</f>
      </c>
      <c r="D171" s="6">
        <f>RBs!#REF!</f>
      </c>
      <c r="E171" s="6">
        <f>RBs!#REF!</f>
      </c>
      <c r="F171" s="6">
        <f>RBs!#REF!</f>
      </c>
      <c r="G171" s="6">
        <f>RBs!#REF!</f>
      </c>
      <c r="H171" s="6">
        <f>RBs!#REF!</f>
      </c>
      <c r="I171" s="7">
        <f>RBs!#REF!</f>
      </c>
      <c r="J171" s="4">
        <f>CONCATENATE(RBs!#REF!," ",RBs!#REF!)</f>
      </c>
      <c r="K171" s="6">
        <f>RBs!#REF!</f>
      </c>
      <c r="L171" s="6">
        <f>RBs!#REF!</f>
      </c>
      <c r="M171" s="6">
        <f>RBs!#REF!</f>
      </c>
      <c r="N171" s="6">
        <f>RBs!#REF!</f>
      </c>
      <c r="O171" s="6">
        <f>RBs!#REF!</f>
      </c>
      <c r="P171" s="6">
        <f>RBs!A72</f>
      </c>
      <c r="Q171" s="6">
        <f>RBs!C72</f>
      </c>
      <c r="R171" s="10">
        <f>RBs!D72</f>
      </c>
      <c r="S171" s="4">
        <f>CONCATENATE(RBs!#REF!," ",RBs!#REF!)</f>
      </c>
      <c r="T171" s="6">
        <f>RBs!#REF!</f>
      </c>
      <c r="U171" s="6">
        <f>RBs!#REF!</f>
      </c>
      <c r="V171" s="6">
        <f>RBs!#REF!</f>
      </c>
      <c r="W171" s="11">
        <f>RBs!F72</f>
      </c>
      <c r="X171" s="11">
        <f>RBs!H72</f>
      </c>
      <c r="Y171" s="11">
        <f>RBs!J72</f>
      </c>
      <c r="Z171" s="11">
        <f>RBs!L72</f>
      </c>
      <c r="AA171" s="10">
        <f>RBs!O72</f>
      </c>
      <c r="AB171" s="4">
        <f>CONCATENATE(RBs!B72," ",RBs!A72)</f>
      </c>
      <c r="AC171" s="12">
        <f>RBs!E72</f>
      </c>
      <c r="AD171" s="6">
        <f>RBs!C72</f>
      </c>
      <c r="AE171" s="11">
        <f>RBs!D72</f>
      </c>
      <c r="AF171" s="11">
        <f>RBs!P72</f>
      </c>
      <c r="AG171" s="11">
        <f>RBs!R72</f>
      </c>
      <c r="AH171" s="11">
        <f>RBs!T72</f>
      </c>
      <c r="AI171" s="11">
        <f>RBs!V72</f>
      </c>
      <c r="AJ171" s="10">
        <f>RBs!X72</f>
      </c>
      <c r="AK171" s="6">
        <f>showf(AB171)</f>
      </c>
      <c r="AL171" s="6">
        <f>IF(RIGHT(AK171,1)=")",LEFT(RIGHT(AK171,2)),RIGHT(AK171,1))</f>
      </c>
      <c r="AM171" s="6">
        <f>showf(AF171)</f>
      </c>
      <c r="AN171" s="6">
        <f>showf(AG171)</f>
      </c>
      <c r="AO171" s="6">
        <f>showf(AH171)</f>
      </c>
      <c r="AP171" s="6">
        <f>showf(AI171)</f>
      </c>
      <c r="AQ171" s="6">
        <f>showf(AJ171)</f>
      </c>
      <c r="AR171" s="6">
        <f>IF($AL171=RIGHT(AM171,1),"","!!!")</f>
      </c>
      <c r="AS171" s="6">
        <f>IF($AL171=RIGHT(AN171,1),"","!!!")</f>
      </c>
      <c r="AT171" s="6">
        <f>IF($AL171=RIGHT(AO171,1),"","!!!")</f>
      </c>
      <c r="AU171" s="6">
        <f>IF($AL171=RIGHT(AP171,1),"","!!!")</f>
      </c>
      <c r="AV171" s="6">
        <f>IF($AL171=RIGHT(AQ171,1),"","!!!")</f>
      </c>
    </row>
    <row x14ac:dyDescent="0.25" r="172" customHeight="1" ht="17.25">
      <c r="A172" s="4">
        <f>CONCATENATE(RBs!#REF!," ",RBs!#REF!)</f>
      </c>
      <c r="B172" s="6">
        <f>RBs!#REF!</f>
      </c>
      <c r="C172" s="6">
        <f>RBs!#REF!</f>
      </c>
      <c r="D172" s="6">
        <f>RBs!#REF!</f>
      </c>
      <c r="E172" s="6">
        <f>RBs!#REF!</f>
      </c>
      <c r="F172" s="6">
        <f>RBs!#REF!</f>
      </c>
      <c r="G172" s="6">
        <f>RBs!#REF!</f>
      </c>
      <c r="H172" s="6">
        <f>RBs!#REF!</f>
      </c>
      <c r="I172" s="7">
        <f>RBs!#REF!</f>
      </c>
      <c r="J172" s="4">
        <f>CONCATENATE(RBs!#REF!," ",RBs!#REF!)</f>
      </c>
      <c r="K172" s="6">
        <f>RBs!#REF!</f>
      </c>
      <c r="L172" s="6">
        <f>RBs!#REF!</f>
      </c>
      <c r="M172" s="6">
        <f>RBs!#REF!</f>
      </c>
      <c r="N172" s="6">
        <f>RBs!#REF!</f>
      </c>
      <c r="O172" s="6">
        <f>RBs!#REF!</f>
      </c>
      <c r="P172" s="6">
        <f>RBs!A73</f>
      </c>
      <c r="Q172" s="6">
        <f>RBs!C73</f>
      </c>
      <c r="R172" s="10">
        <f>RBs!D73</f>
      </c>
      <c r="S172" s="4">
        <f>CONCATENATE(RBs!#REF!," ",RBs!#REF!)</f>
      </c>
      <c r="T172" s="6">
        <f>RBs!#REF!</f>
      </c>
      <c r="U172" s="6">
        <f>RBs!#REF!</f>
      </c>
      <c r="V172" s="6">
        <f>RBs!#REF!</f>
      </c>
      <c r="W172" s="11">
        <f>RBs!F73</f>
      </c>
      <c r="X172" s="11">
        <f>RBs!H73</f>
      </c>
      <c r="Y172" s="11">
        <f>RBs!J73</f>
      </c>
      <c r="Z172" s="11">
        <f>RBs!L73</f>
      </c>
      <c r="AA172" s="10">
        <f>RBs!O73</f>
      </c>
      <c r="AB172" s="4">
        <f>CONCATENATE(RBs!B73," ",RBs!A73)</f>
      </c>
      <c r="AC172" s="12">
        <f>RBs!E73</f>
      </c>
      <c r="AD172" s="6">
        <f>RBs!C73</f>
      </c>
      <c r="AE172" s="11">
        <f>RBs!D73</f>
      </c>
      <c r="AF172" s="11">
        <f>RBs!P73</f>
      </c>
      <c r="AG172" s="11">
        <f>RBs!R73</f>
      </c>
      <c r="AH172" s="11">
        <f>RBs!T73</f>
      </c>
      <c r="AI172" s="11">
        <f>RBs!V73</f>
      </c>
      <c r="AJ172" s="10">
        <f>RBs!X73</f>
      </c>
      <c r="AK172" s="6">
        <f>showf(AB172)</f>
      </c>
      <c r="AL172" s="6">
        <f>IF(RIGHT(AK172,1)=")",LEFT(RIGHT(AK172,2)),RIGHT(AK172,1))</f>
      </c>
      <c r="AM172" s="6">
        <f>showf(AF172)</f>
      </c>
      <c r="AN172" s="6">
        <f>showf(AG172)</f>
      </c>
      <c r="AO172" s="6">
        <f>showf(AH172)</f>
      </c>
      <c r="AP172" s="6">
        <f>showf(AI172)</f>
      </c>
      <c r="AQ172" s="6">
        <f>showf(AJ172)</f>
      </c>
      <c r="AR172" s="6">
        <f>IF($AL172=RIGHT(AM172,1),"","!!!")</f>
      </c>
      <c r="AS172" s="6">
        <f>IF($AL172=RIGHT(AN172,1),"","!!!")</f>
      </c>
      <c r="AT172" s="6">
        <f>IF($AL172=RIGHT(AO172,1),"","!!!")</f>
      </c>
      <c r="AU172" s="6">
        <f>IF($AL172=RIGHT(AP172,1),"","!!!")</f>
      </c>
      <c r="AV172" s="6">
        <f>IF($AL172=RIGHT(AQ172,1),"","!!!")</f>
      </c>
    </row>
    <row x14ac:dyDescent="0.25" r="173" customHeight="1" ht="17.25">
      <c r="A173" s="4">
        <f>CONCATENATE(RBs!#REF!," ",RBs!#REF!)</f>
      </c>
      <c r="B173" s="6">
        <f>RBs!#REF!</f>
      </c>
      <c r="C173" s="6">
        <f>RBs!#REF!</f>
      </c>
      <c r="D173" s="6">
        <f>RBs!#REF!</f>
      </c>
      <c r="E173" s="6">
        <f>RBs!#REF!</f>
      </c>
      <c r="F173" s="6">
        <f>RBs!#REF!</f>
      </c>
      <c r="G173" s="6">
        <f>RBs!#REF!</f>
      </c>
      <c r="H173" s="6">
        <f>RBs!#REF!</f>
      </c>
      <c r="I173" s="7">
        <f>RBs!#REF!</f>
      </c>
      <c r="J173" s="4">
        <f>CONCATENATE(RBs!#REF!," ",RBs!#REF!)</f>
      </c>
      <c r="K173" s="6">
        <f>RBs!#REF!</f>
      </c>
      <c r="L173" s="6">
        <f>RBs!#REF!</f>
      </c>
      <c r="M173" s="6">
        <f>RBs!#REF!</f>
      </c>
      <c r="N173" s="6">
        <f>RBs!#REF!</f>
      </c>
      <c r="O173" s="6">
        <f>RBs!#REF!</f>
      </c>
      <c r="P173" s="6">
        <f>RBs!A74</f>
      </c>
      <c r="Q173" s="6">
        <f>RBs!C74</f>
      </c>
      <c r="R173" s="10">
        <f>RBs!D74</f>
      </c>
      <c r="S173" s="4">
        <f>CONCATENATE(RBs!#REF!," ",RBs!#REF!)</f>
      </c>
      <c r="T173" s="6">
        <f>RBs!#REF!</f>
      </c>
      <c r="U173" s="6">
        <f>RBs!#REF!</f>
      </c>
      <c r="V173" s="6">
        <f>RBs!#REF!</f>
      </c>
      <c r="W173" s="11">
        <f>RBs!F74</f>
      </c>
      <c r="X173" s="11">
        <f>RBs!H74</f>
      </c>
      <c r="Y173" s="11">
        <f>RBs!J74</f>
      </c>
      <c r="Z173" s="11">
        <f>RBs!L74</f>
      </c>
      <c r="AA173" s="10">
        <f>RBs!O74</f>
      </c>
      <c r="AB173" s="4">
        <f>CONCATENATE(RBs!B74," ",RBs!A74)</f>
      </c>
      <c r="AC173" s="12">
        <f>RBs!E74</f>
      </c>
      <c r="AD173" s="6">
        <f>RBs!C74</f>
      </c>
      <c r="AE173" s="11">
        <f>RBs!D74</f>
      </c>
      <c r="AF173" s="11">
        <f>RBs!P74</f>
      </c>
      <c r="AG173" s="11">
        <f>RBs!R74</f>
      </c>
      <c r="AH173" s="11">
        <f>RBs!T74</f>
      </c>
      <c r="AI173" s="11">
        <f>RBs!V74</f>
      </c>
      <c r="AJ173" s="10">
        <f>RBs!X74</f>
      </c>
      <c r="AK173" s="6">
        <f>showf(AB173)</f>
      </c>
      <c r="AL173" s="6">
        <f>IF(RIGHT(AK173,1)=")",LEFT(RIGHT(AK173,2)),RIGHT(AK173,1))</f>
      </c>
      <c r="AM173" s="6">
        <f>showf(AF173)</f>
      </c>
      <c r="AN173" s="6">
        <f>showf(AG173)</f>
      </c>
      <c r="AO173" s="6">
        <f>showf(AH173)</f>
      </c>
      <c r="AP173" s="6">
        <f>showf(AI173)</f>
      </c>
      <c r="AQ173" s="6">
        <f>showf(AJ173)</f>
      </c>
      <c r="AR173" s="6">
        <f>IF($AL173=RIGHT(AM173,1),"","!!!")</f>
      </c>
      <c r="AS173" s="6">
        <f>IF($AL173=RIGHT(AN173,1),"","!!!")</f>
      </c>
      <c r="AT173" s="6">
        <f>IF($AL173=RIGHT(AO173,1),"","!!!")</f>
      </c>
      <c r="AU173" s="6">
        <f>IF($AL173=RIGHT(AP173,1),"","!!!")</f>
      </c>
      <c r="AV173" s="6">
        <f>IF($AL173=RIGHT(AQ173,1),"","!!!")</f>
      </c>
    </row>
    <row x14ac:dyDescent="0.25" r="174" customHeight="1" ht="17.25">
      <c r="A174" s="4">
        <f>CONCATENATE(TEs!#REF!," ",TEs!#REF!)</f>
      </c>
      <c r="B174" s="6">
        <f>TEs!#REF!</f>
      </c>
      <c r="C174" s="6">
        <f>TEs!#REF!</f>
      </c>
      <c r="D174" s="6">
        <f>TEs!#REF!</f>
      </c>
      <c r="E174" s="6">
        <f>TEs!#REF!</f>
      </c>
      <c r="F174" s="6">
        <f>TEs!#REF!</f>
      </c>
      <c r="G174" s="6">
        <f>TEs!#REF!</f>
      </c>
      <c r="H174" s="6">
        <f>TEs!#REF!</f>
      </c>
      <c r="I174" s="7">
        <f>TEs!#REF!</f>
      </c>
      <c r="J174" s="4">
        <f>CONCATENATE(TEs!#REF!," ",TEs!#REF!)</f>
      </c>
      <c r="K174" s="6">
        <f>TEs!#REF!</f>
      </c>
      <c r="L174" s="6">
        <f>TEs!#REF!</f>
      </c>
      <c r="M174" s="6">
        <f>TEs!#REF!</f>
      </c>
      <c r="N174" s="6">
        <f>TEs!#REF!</f>
      </c>
      <c r="O174" s="6">
        <f>TEs!#REF!</f>
      </c>
      <c r="P174" s="6">
        <f>TEs!A2</f>
      </c>
      <c r="Q174" s="6">
        <f>TEs!C2</f>
      </c>
      <c r="R174" s="10">
        <f>TEs!D2</f>
      </c>
      <c r="S174" s="4">
        <f>CONCATENATE(TEs!#REF!," ",TEs!#REF!)</f>
      </c>
      <c r="T174" s="6">
        <f>TEs!#REF!</f>
      </c>
      <c r="U174" s="6">
        <f>TEs!#REF!</f>
      </c>
      <c r="V174" s="6">
        <f>TEs!#REF!</f>
      </c>
      <c r="W174" s="11">
        <f>TEs!F2</f>
      </c>
      <c r="X174" s="11">
        <f>TEs!H2</f>
      </c>
      <c r="Y174" s="11">
        <f>TEs!J2</f>
      </c>
      <c r="Z174" s="11">
        <f>TEs!L2</f>
      </c>
      <c r="AA174" s="10">
        <f>TEs!O2</f>
      </c>
      <c r="AB174" s="4">
        <f>CONCATENATE(TEs!B2," ",TEs!A2)</f>
      </c>
      <c r="AC174" s="12">
        <f>TEs!E2</f>
      </c>
      <c r="AD174" s="6">
        <f>TEs!C2</f>
      </c>
      <c r="AE174" s="11">
        <f>TEs!D2</f>
      </c>
      <c r="AF174" s="11">
        <f>TEs!P2</f>
      </c>
      <c r="AG174" s="11">
        <f>TEs!R2</f>
      </c>
      <c r="AH174" s="11">
        <f>TEs!T2</f>
      </c>
      <c r="AI174" s="11">
        <f>TEs!V2</f>
      </c>
      <c r="AJ174" s="10">
        <f>TEs!X2</f>
      </c>
      <c r="AK174" s="6">
        <f>showf(AB174)</f>
      </c>
      <c r="AL174" s="6">
        <f>IF(RIGHT(AK174,1)=")",LEFT(RIGHT(AK174,2)),RIGHT(AK174,1))</f>
      </c>
      <c r="AM174" s="6">
        <f>showf(AF174)</f>
      </c>
      <c r="AN174" s="6">
        <f>showf(AG174)</f>
      </c>
      <c r="AO174" s="6">
        <f>showf(AH174)</f>
      </c>
      <c r="AP174" s="6">
        <f>showf(AI174)</f>
      </c>
      <c r="AQ174" s="6">
        <f>showf(AJ174)</f>
      </c>
      <c r="AR174" s="6">
        <f>IF($AL174=RIGHT(AM174,1),"","!!!")</f>
      </c>
      <c r="AS174" s="6">
        <f>IF($AL174=RIGHT(AN174,1),"","!!!")</f>
      </c>
      <c r="AT174" s="6">
        <f>IF($AL174=RIGHT(AO174,1),"","!!!")</f>
      </c>
      <c r="AU174" s="6">
        <f>IF($AL174=RIGHT(AP174,1),"","!!!")</f>
      </c>
      <c r="AV174" s="6">
        <f>IF($AL174=RIGHT(AQ174,1),"","!!!")</f>
      </c>
    </row>
    <row x14ac:dyDescent="0.25" r="175" customHeight="1" ht="17.25">
      <c r="A175" s="4">
        <f>CONCATENATE(TEs!#REF!," ",TEs!#REF!)</f>
      </c>
      <c r="B175" s="6">
        <f>TEs!#REF!</f>
      </c>
      <c r="C175" s="6">
        <f>TEs!#REF!</f>
      </c>
      <c r="D175" s="6">
        <f>TEs!#REF!</f>
      </c>
      <c r="E175" s="6">
        <f>TEs!#REF!</f>
      </c>
      <c r="F175" s="6">
        <f>TEs!#REF!</f>
      </c>
      <c r="G175" s="6">
        <f>TEs!#REF!</f>
      </c>
      <c r="H175" s="6">
        <f>TEs!#REF!</f>
      </c>
      <c r="I175" s="7">
        <f>TEs!#REF!</f>
      </c>
      <c r="J175" s="4">
        <f>CONCATENATE(TEs!#REF!," ",TEs!#REF!)</f>
      </c>
      <c r="K175" s="6">
        <f>TEs!#REF!</f>
      </c>
      <c r="L175" s="6">
        <f>TEs!#REF!</f>
      </c>
      <c r="M175" s="6">
        <f>TEs!#REF!</f>
      </c>
      <c r="N175" s="6">
        <f>TEs!#REF!</f>
      </c>
      <c r="O175" s="6">
        <f>TEs!#REF!</f>
      </c>
      <c r="P175" s="6">
        <f>TEs!A3</f>
      </c>
      <c r="Q175" s="6">
        <f>TEs!C3</f>
      </c>
      <c r="R175" s="10">
        <f>TEs!D3</f>
      </c>
      <c r="S175" s="4">
        <f>CONCATENATE(TEs!#REF!," ",TEs!#REF!)</f>
      </c>
      <c r="T175" s="6">
        <f>TEs!#REF!</f>
      </c>
      <c r="U175" s="6">
        <f>TEs!#REF!</f>
      </c>
      <c r="V175" s="6">
        <f>TEs!#REF!</f>
      </c>
      <c r="W175" s="11">
        <f>TEs!F3</f>
      </c>
      <c r="X175" s="11">
        <f>TEs!H3</f>
      </c>
      <c r="Y175" s="11">
        <f>TEs!J3</f>
      </c>
      <c r="Z175" s="11">
        <f>TEs!L3</f>
      </c>
      <c r="AA175" s="10">
        <f>TEs!O3</f>
      </c>
      <c r="AB175" s="4">
        <f>CONCATENATE(TEs!B3," ",TEs!A3)</f>
      </c>
      <c r="AC175" s="12">
        <f>TEs!E3</f>
      </c>
      <c r="AD175" s="6">
        <f>TEs!C3</f>
      </c>
      <c r="AE175" s="11">
        <f>TEs!D3</f>
      </c>
      <c r="AF175" s="11">
        <f>TEs!P3</f>
      </c>
      <c r="AG175" s="11">
        <f>TEs!R3</f>
      </c>
      <c r="AH175" s="11">
        <f>TEs!T3</f>
      </c>
      <c r="AI175" s="11">
        <f>TEs!V3</f>
      </c>
      <c r="AJ175" s="10">
        <f>TEs!X3</f>
      </c>
      <c r="AK175" s="6">
        <f>showf(AB175)</f>
      </c>
      <c r="AL175" s="6">
        <f>IF(RIGHT(AK175,1)=")",LEFT(RIGHT(AK175,2)),RIGHT(AK175,1))</f>
      </c>
      <c r="AM175" s="6">
        <f>showf(AF175)</f>
      </c>
      <c r="AN175" s="6">
        <f>showf(AG175)</f>
      </c>
      <c r="AO175" s="6">
        <f>showf(AH175)</f>
      </c>
      <c r="AP175" s="6">
        <f>showf(AI175)</f>
      </c>
      <c r="AQ175" s="6">
        <f>showf(AJ175)</f>
      </c>
      <c r="AR175" s="6">
        <f>IF($AL175=RIGHT(AM175,1),"","!!!")</f>
      </c>
      <c r="AS175" s="6">
        <f>IF($AL175=RIGHT(AN175,1),"","!!!")</f>
      </c>
      <c r="AT175" s="6">
        <f>IF($AL175=RIGHT(AO175,1),"","!!!")</f>
      </c>
      <c r="AU175" s="6">
        <f>IF($AL175=RIGHT(AP175,1),"","!!!")</f>
      </c>
      <c r="AV175" s="6">
        <f>IF($AL175=RIGHT(AQ175,1),"","!!!")</f>
      </c>
    </row>
    <row x14ac:dyDescent="0.25" r="176" customHeight="1" ht="17.25">
      <c r="A176" s="4">
        <f>CONCATENATE(TEs!#REF!," ",TEs!#REF!)</f>
      </c>
      <c r="B176" s="6">
        <f>TEs!#REF!</f>
      </c>
      <c r="C176" s="6">
        <f>TEs!#REF!</f>
      </c>
      <c r="D176" s="6">
        <f>TEs!#REF!</f>
      </c>
      <c r="E176" s="6">
        <f>TEs!#REF!</f>
      </c>
      <c r="F176" s="6">
        <f>TEs!#REF!</f>
      </c>
      <c r="G176" s="6">
        <f>TEs!#REF!</f>
      </c>
      <c r="H176" s="6">
        <f>TEs!#REF!</f>
      </c>
      <c r="I176" s="7">
        <f>TEs!#REF!</f>
      </c>
      <c r="J176" s="4">
        <f>CONCATENATE(TEs!#REF!," ",TEs!#REF!)</f>
      </c>
      <c r="K176" s="6">
        <f>TEs!#REF!</f>
      </c>
      <c r="L176" s="6">
        <f>TEs!#REF!</f>
      </c>
      <c r="M176" s="6">
        <f>TEs!#REF!</f>
      </c>
      <c r="N176" s="6">
        <f>TEs!#REF!</f>
      </c>
      <c r="O176" s="6">
        <f>TEs!#REF!</f>
      </c>
      <c r="P176" s="6">
        <f>TEs!A4</f>
      </c>
      <c r="Q176" s="6">
        <f>TEs!C4</f>
      </c>
      <c r="R176" s="10">
        <f>TEs!D4</f>
      </c>
      <c r="S176" s="4">
        <f>CONCATENATE(TEs!#REF!," ",TEs!#REF!)</f>
      </c>
      <c r="T176" s="6">
        <f>TEs!#REF!</f>
      </c>
      <c r="U176" s="6">
        <f>TEs!#REF!</f>
      </c>
      <c r="V176" s="6">
        <f>TEs!#REF!</f>
      </c>
      <c r="W176" s="11">
        <f>TEs!F4</f>
      </c>
      <c r="X176" s="11">
        <f>TEs!H4</f>
      </c>
      <c r="Y176" s="11">
        <f>TEs!J4</f>
      </c>
      <c r="Z176" s="11">
        <f>TEs!L4</f>
      </c>
      <c r="AA176" s="10">
        <f>TEs!O4</f>
      </c>
      <c r="AB176" s="4">
        <f>CONCATENATE(TEs!B4," ",TEs!A4)</f>
      </c>
      <c r="AC176" s="12">
        <f>TEs!E4</f>
      </c>
      <c r="AD176" s="6">
        <f>TEs!C4</f>
      </c>
      <c r="AE176" s="11">
        <f>TEs!D4</f>
      </c>
      <c r="AF176" s="11">
        <f>TEs!P4</f>
      </c>
      <c r="AG176" s="11">
        <f>TEs!R4</f>
      </c>
      <c r="AH176" s="11">
        <f>TEs!T4</f>
      </c>
      <c r="AI176" s="11">
        <f>TEs!V4</f>
      </c>
      <c r="AJ176" s="10">
        <f>TEs!X4</f>
      </c>
      <c r="AK176" s="6">
        <f>showf(AB176)</f>
      </c>
      <c r="AL176" s="6">
        <f>IF(RIGHT(AK176,1)=")",LEFT(RIGHT(AK176,2)),RIGHT(AK176,1))</f>
      </c>
      <c r="AM176" s="6">
        <f>showf(AF176)</f>
      </c>
      <c r="AN176" s="6">
        <f>showf(AG176)</f>
      </c>
      <c r="AO176" s="6">
        <f>showf(AH176)</f>
      </c>
      <c r="AP176" s="6">
        <f>showf(AI176)</f>
      </c>
      <c r="AQ176" s="6">
        <f>showf(AJ176)</f>
      </c>
      <c r="AR176" s="6">
        <f>IF($AL176=RIGHT(AM176,1),"","!!!")</f>
      </c>
      <c r="AS176" s="6">
        <f>IF($AL176=RIGHT(AN176,1),"","!!!")</f>
      </c>
      <c r="AT176" s="6">
        <f>IF($AL176=RIGHT(AO176,1),"","!!!")</f>
      </c>
      <c r="AU176" s="6">
        <f>IF($AL176=RIGHT(AP176,1),"","!!!")</f>
      </c>
      <c r="AV176" s="6">
        <f>IF($AL176=RIGHT(AQ176,1),"","!!!")</f>
      </c>
    </row>
    <row x14ac:dyDescent="0.25" r="177" customHeight="1" ht="17.25">
      <c r="A177" s="4">
        <f>CONCATENATE(TEs!#REF!," ",TEs!#REF!)</f>
      </c>
      <c r="B177" s="6">
        <f>TEs!#REF!</f>
      </c>
      <c r="C177" s="6">
        <f>TEs!#REF!</f>
      </c>
      <c r="D177" s="6">
        <f>TEs!#REF!</f>
      </c>
      <c r="E177" s="6">
        <f>TEs!#REF!</f>
      </c>
      <c r="F177" s="6">
        <f>TEs!#REF!</f>
      </c>
      <c r="G177" s="6">
        <f>TEs!#REF!</f>
      </c>
      <c r="H177" s="6">
        <f>TEs!#REF!</f>
      </c>
      <c r="I177" s="7">
        <f>TEs!#REF!</f>
      </c>
      <c r="J177" s="4">
        <f>CONCATENATE(TEs!#REF!," ",TEs!#REF!)</f>
      </c>
      <c r="K177" s="6">
        <f>TEs!#REF!</f>
      </c>
      <c r="L177" s="6">
        <f>TEs!#REF!</f>
      </c>
      <c r="M177" s="6">
        <f>TEs!#REF!</f>
      </c>
      <c r="N177" s="6">
        <f>TEs!#REF!</f>
      </c>
      <c r="O177" s="6">
        <f>TEs!#REF!</f>
      </c>
      <c r="P177" s="6">
        <f>TEs!A5</f>
      </c>
      <c r="Q177" s="6">
        <f>TEs!C5</f>
      </c>
      <c r="R177" s="10">
        <f>TEs!D5</f>
      </c>
      <c r="S177" s="4">
        <f>CONCATENATE(TEs!#REF!," ",TEs!#REF!)</f>
      </c>
      <c r="T177" s="6">
        <f>TEs!#REF!</f>
      </c>
      <c r="U177" s="6">
        <f>TEs!#REF!</f>
      </c>
      <c r="V177" s="6">
        <f>TEs!#REF!</f>
      </c>
      <c r="W177" s="11">
        <f>TEs!F5</f>
      </c>
      <c r="X177" s="11">
        <f>TEs!H5</f>
      </c>
      <c r="Y177" s="11">
        <f>TEs!J5</f>
      </c>
      <c r="Z177" s="11">
        <f>TEs!L5</f>
      </c>
      <c r="AA177" s="10">
        <f>TEs!O5</f>
      </c>
      <c r="AB177" s="4">
        <f>CONCATENATE(TEs!B5," ",TEs!A5)</f>
      </c>
      <c r="AC177" s="12">
        <f>TEs!E5</f>
      </c>
      <c r="AD177" s="6">
        <f>TEs!C5</f>
      </c>
      <c r="AE177" s="11">
        <f>TEs!D5</f>
      </c>
      <c r="AF177" s="11">
        <f>TEs!P5</f>
      </c>
      <c r="AG177" s="11">
        <f>TEs!R5</f>
      </c>
      <c r="AH177" s="11">
        <f>TEs!T5</f>
      </c>
      <c r="AI177" s="11">
        <f>TEs!V5</f>
      </c>
      <c r="AJ177" s="10">
        <f>TEs!X5</f>
      </c>
      <c r="AK177" s="6">
        <f>showf(AB177)</f>
      </c>
      <c r="AL177" s="6">
        <f>IF(RIGHT(AK177,1)=")",LEFT(RIGHT(AK177,2)),RIGHT(AK177,1))</f>
      </c>
      <c r="AM177" s="6">
        <f>showf(AF177)</f>
      </c>
      <c r="AN177" s="6">
        <f>showf(AG177)</f>
      </c>
      <c r="AO177" s="6">
        <f>showf(AH177)</f>
      </c>
      <c r="AP177" s="6">
        <f>showf(AI177)</f>
      </c>
      <c r="AQ177" s="6">
        <f>showf(AJ177)</f>
      </c>
      <c r="AR177" s="6">
        <f>IF($AL177=RIGHT(AM177,1),"","!!!")</f>
      </c>
      <c r="AS177" s="6">
        <f>IF($AL177=RIGHT(AN177,1),"","!!!")</f>
      </c>
      <c r="AT177" s="6">
        <f>IF($AL177=RIGHT(AO177,1),"","!!!")</f>
      </c>
      <c r="AU177" s="6">
        <f>IF($AL177=RIGHT(AP177,1),"","!!!")</f>
      </c>
      <c r="AV177" s="6">
        <f>IF($AL177=RIGHT(AQ177,1),"","!!!")</f>
      </c>
    </row>
    <row x14ac:dyDescent="0.25" r="178" customHeight="1" ht="17.25">
      <c r="A178" s="4">
        <f>CONCATENATE(TEs!#REF!," ",TEs!#REF!)</f>
      </c>
      <c r="B178" s="6">
        <f>TEs!#REF!</f>
      </c>
      <c r="C178" s="6">
        <f>TEs!#REF!</f>
      </c>
      <c r="D178" s="6">
        <f>TEs!#REF!</f>
      </c>
      <c r="E178" s="6">
        <f>TEs!#REF!</f>
      </c>
      <c r="F178" s="6">
        <f>TEs!#REF!</f>
      </c>
      <c r="G178" s="6">
        <f>TEs!#REF!</f>
      </c>
      <c r="H178" s="6">
        <f>TEs!#REF!</f>
      </c>
      <c r="I178" s="7">
        <f>TEs!#REF!</f>
      </c>
      <c r="J178" s="4">
        <f>CONCATENATE(TEs!#REF!," ",TEs!#REF!)</f>
      </c>
      <c r="K178" s="6">
        <f>TEs!#REF!</f>
      </c>
      <c r="L178" s="6">
        <f>TEs!#REF!</f>
      </c>
      <c r="M178" s="6">
        <f>TEs!#REF!</f>
      </c>
      <c r="N178" s="6">
        <f>TEs!#REF!</f>
      </c>
      <c r="O178" s="6">
        <f>TEs!#REF!</f>
      </c>
      <c r="P178" s="6">
        <f>TEs!A6</f>
      </c>
      <c r="Q178" s="6">
        <f>TEs!C6</f>
      </c>
      <c r="R178" s="10">
        <f>TEs!D6</f>
      </c>
      <c r="S178" s="4">
        <f>CONCATENATE(TEs!#REF!," ",TEs!#REF!)</f>
      </c>
      <c r="T178" s="6">
        <f>TEs!#REF!</f>
      </c>
      <c r="U178" s="6">
        <f>TEs!#REF!</f>
      </c>
      <c r="V178" s="6">
        <f>TEs!#REF!</f>
      </c>
      <c r="W178" s="11">
        <f>TEs!F6</f>
      </c>
      <c r="X178" s="11">
        <f>TEs!H6</f>
      </c>
      <c r="Y178" s="11">
        <f>TEs!J6</f>
      </c>
      <c r="Z178" s="11">
        <f>TEs!L6</f>
      </c>
      <c r="AA178" s="10">
        <f>TEs!O6</f>
      </c>
      <c r="AB178" s="4">
        <f>CONCATENATE(TEs!B6," ",TEs!A6)</f>
      </c>
      <c r="AC178" s="12">
        <f>TEs!E6</f>
      </c>
      <c r="AD178" s="6">
        <f>TEs!C6</f>
      </c>
      <c r="AE178" s="11">
        <f>TEs!D6</f>
      </c>
      <c r="AF178" s="11">
        <f>TEs!P6</f>
      </c>
      <c r="AG178" s="11">
        <f>TEs!R6</f>
      </c>
      <c r="AH178" s="11">
        <f>TEs!T6</f>
      </c>
      <c r="AI178" s="11">
        <f>TEs!V6</f>
      </c>
      <c r="AJ178" s="10">
        <f>TEs!X6</f>
      </c>
      <c r="AK178" s="6">
        <f>showf(AB178)</f>
      </c>
      <c r="AL178" s="6">
        <f>IF(RIGHT(AK178,1)=")",LEFT(RIGHT(AK178,2)),RIGHT(AK178,1))</f>
      </c>
      <c r="AM178" s="6">
        <f>showf(AF178)</f>
      </c>
      <c r="AN178" s="6">
        <f>showf(AG178)</f>
      </c>
      <c r="AO178" s="6">
        <f>showf(AH178)</f>
      </c>
      <c r="AP178" s="6">
        <f>showf(AI178)</f>
      </c>
      <c r="AQ178" s="6">
        <f>showf(AJ178)</f>
      </c>
      <c r="AR178" s="6">
        <f>IF($AL178=RIGHT(AM178,1),"","!!!")</f>
      </c>
      <c r="AS178" s="6">
        <f>IF($AL178=RIGHT(AN178,1),"","!!!")</f>
      </c>
      <c r="AT178" s="6">
        <f>IF($AL178=RIGHT(AO178,1),"","!!!")</f>
      </c>
      <c r="AU178" s="6">
        <f>IF($AL178=RIGHT(AP178,1),"","!!!")</f>
      </c>
      <c r="AV178" s="6">
        <f>IF($AL178=RIGHT(AQ178,1),"","!!!")</f>
      </c>
    </row>
    <row x14ac:dyDescent="0.25" r="179" customHeight="1" ht="17.25">
      <c r="A179" s="4">
        <f>CONCATENATE(TEs!#REF!," ",TEs!#REF!)</f>
      </c>
      <c r="B179" s="6">
        <f>TEs!#REF!</f>
      </c>
      <c r="C179" s="6">
        <f>TEs!#REF!</f>
      </c>
      <c r="D179" s="6">
        <f>TEs!#REF!</f>
      </c>
      <c r="E179" s="6">
        <f>TEs!#REF!</f>
      </c>
      <c r="F179" s="6">
        <f>TEs!#REF!</f>
      </c>
      <c r="G179" s="6">
        <f>TEs!#REF!</f>
      </c>
      <c r="H179" s="6">
        <f>TEs!#REF!</f>
      </c>
      <c r="I179" s="7">
        <f>TEs!#REF!</f>
      </c>
      <c r="J179" s="4">
        <f>CONCATENATE(TEs!#REF!," ",TEs!#REF!)</f>
      </c>
      <c r="K179" s="6">
        <f>TEs!#REF!</f>
      </c>
      <c r="L179" s="6">
        <f>TEs!#REF!</f>
      </c>
      <c r="M179" s="6">
        <f>TEs!#REF!</f>
      </c>
      <c r="N179" s="6">
        <f>TEs!#REF!</f>
      </c>
      <c r="O179" s="6">
        <f>TEs!#REF!</f>
      </c>
      <c r="P179" s="6">
        <f>TEs!A7</f>
      </c>
      <c r="Q179" s="6">
        <f>TEs!C7</f>
      </c>
      <c r="R179" s="10">
        <f>TEs!D7</f>
      </c>
      <c r="S179" s="4">
        <f>CONCATENATE(TEs!#REF!," ",TEs!#REF!)</f>
      </c>
      <c r="T179" s="6">
        <f>TEs!#REF!</f>
      </c>
      <c r="U179" s="6">
        <f>TEs!#REF!</f>
      </c>
      <c r="V179" s="6">
        <f>TEs!#REF!</f>
      </c>
      <c r="W179" s="11">
        <f>TEs!F7</f>
      </c>
      <c r="X179" s="11">
        <f>TEs!H7</f>
      </c>
      <c r="Y179" s="11">
        <f>TEs!J7</f>
      </c>
      <c r="Z179" s="11">
        <f>TEs!L7</f>
      </c>
      <c r="AA179" s="10">
        <f>TEs!O7</f>
      </c>
      <c r="AB179" s="4">
        <f>CONCATENATE(TEs!B7," ",TEs!A7)</f>
      </c>
      <c r="AC179" s="12">
        <f>TEs!E7</f>
      </c>
      <c r="AD179" s="6">
        <f>TEs!C7</f>
      </c>
      <c r="AE179" s="11">
        <f>TEs!D7</f>
      </c>
      <c r="AF179" s="11">
        <f>TEs!P7</f>
      </c>
      <c r="AG179" s="11">
        <f>TEs!R7</f>
      </c>
      <c r="AH179" s="11">
        <f>TEs!T7</f>
      </c>
      <c r="AI179" s="11">
        <f>TEs!V7</f>
      </c>
      <c r="AJ179" s="10">
        <f>TEs!X7</f>
      </c>
      <c r="AK179" s="6">
        <f>showf(AB179)</f>
      </c>
      <c r="AL179" s="6">
        <f>IF(RIGHT(AK179,1)=")",LEFT(RIGHT(AK179,2)),RIGHT(AK179,1))</f>
      </c>
      <c r="AM179" s="6">
        <f>showf(AF179)</f>
      </c>
      <c r="AN179" s="6">
        <f>showf(AG179)</f>
      </c>
      <c r="AO179" s="6">
        <f>showf(AH179)</f>
      </c>
      <c r="AP179" s="6">
        <f>showf(AI179)</f>
      </c>
      <c r="AQ179" s="6">
        <f>showf(AJ179)</f>
      </c>
      <c r="AR179" s="6">
        <f>IF($AL179=RIGHT(AM179,1),"","!!!")</f>
      </c>
      <c r="AS179" s="6">
        <f>IF($AL179=RIGHT(AN179,1),"","!!!")</f>
      </c>
      <c r="AT179" s="6">
        <f>IF($AL179=RIGHT(AO179,1),"","!!!")</f>
      </c>
      <c r="AU179" s="6">
        <f>IF($AL179=RIGHT(AP179,1),"","!!!")</f>
      </c>
      <c r="AV179" s="6">
        <f>IF($AL179=RIGHT(AQ179,1),"","!!!")</f>
      </c>
    </row>
    <row x14ac:dyDescent="0.25" r="180" customHeight="1" ht="17.25">
      <c r="A180" s="4">
        <f>CONCATENATE(TEs!#REF!," ",TEs!#REF!)</f>
      </c>
      <c r="B180" s="6">
        <f>TEs!#REF!</f>
      </c>
      <c r="C180" s="6">
        <f>TEs!#REF!</f>
      </c>
      <c r="D180" s="6">
        <f>TEs!#REF!</f>
      </c>
      <c r="E180" s="6">
        <f>TEs!#REF!</f>
      </c>
      <c r="F180" s="6">
        <f>TEs!#REF!</f>
      </c>
      <c r="G180" s="6">
        <f>TEs!#REF!</f>
      </c>
      <c r="H180" s="6">
        <f>TEs!#REF!</f>
      </c>
      <c r="I180" s="7">
        <f>TEs!#REF!</f>
      </c>
      <c r="J180" s="4">
        <f>CONCATENATE(TEs!#REF!," ",TEs!#REF!)</f>
      </c>
      <c r="K180" s="6">
        <f>TEs!#REF!</f>
      </c>
      <c r="L180" s="6">
        <f>TEs!#REF!</f>
      </c>
      <c r="M180" s="6">
        <f>TEs!#REF!</f>
      </c>
      <c r="N180" s="6">
        <f>TEs!#REF!</f>
      </c>
      <c r="O180" s="6">
        <f>TEs!#REF!</f>
      </c>
      <c r="P180" s="6">
        <f>TEs!A8</f>
      </c>
      <c r="Q180" s="6">
        <f>TEs!C8</f>
      </c>
      <c r="R180" s="10">
        <f>TEs!D8</f>
      </c>
      <c r="S180" s="4">
        <f>CONCATENATE(TEs!#REF!," ",TEs!#REF!)</f>
      </c>
      <c r="T180" s="6">
        <f>TEs!#REF!</f>
      </c>
      <c r="U180" s="6">
        <f>TEs!#REF!</f>
      </c>
      <c r="V180" s="6">
        <f>TEs!#REF!</f>
      </c>
      <c r="W180" s="11">
        <f>TEs!F8</f>
      </c>
      <c r="X180" s="11">
        <f>TEs!H8</f>
      </c>
      <c r="Y180" s="11">
        <f>TEs!J8</f>
      </c>
      <c r="Z180" s="11">
        <f>TEs!L8</f>
      </c>
      <c r="AA180" s="10">
        <f>TEs!O8</f>
      </c>
      <c r="AB180" s="4">
        <f>CONCATENATE(TEs!B8," ",TEs!A8)</f>
      </c>
      <c r="AC180" s="12">
        <f>TEs!E8</f>
      </c>
      <c r="AD180" s="6">
        <f>TEs!C8</f>
      </c>
      <c r="AE180" s="11">
        <f>TEs!D8</f>
      </c>
      <c r="AF180" s="11">
        <f>TEs!P8</f>
      </c>
      <c r="AG180" s="11">
        <f>TEs!R8</f>
      </c>
      <c r="AH180" s="11">
        <f>TEs!T8</f>
      </c>
      <c r="AI180" s="11">
        <f>TEs!V8</f>
      </c>
      <c r="AJ180" s="10">
        <f>TEs!X8</f>
      </c>
      <c r="AK180" s="6">
        <f>showf(AB180)</f>
      </c>
      <c r="AL180" s="6">
        <f>IF(RIGHT(AK180,1)=")",LEFT(RIGHT(AK180,2)),RIGHT(AK180,1))</f>
      </c>
      <c r="AM180" s="6">
        <f>showf(AF180)</f>
      </c>
      <c r="AN180" s="6">
        <f>showf(AG180)</f>
      </c>
      <c r="AO180" s="6">
        <f>showf(AH180)</f>
      </c>
      <c r="AP180" s="6">
        <f>showf(AI180)</f>
      </c>
      <c r="AQ180" s="6">
        <f>showf(AJ180)</f>
      </c>
      <c r="AR180" s="6">
        <f>IF($AL180=RIGHT(AM180,1),"","!!!")</f>
      </c>
      <c r="AS180" s="6">
        <f>IF($AL180=RIGHT(AN180,1),"","!!!")</f>
      </c>
      <c r="AT180" s="6">
        <f>IF($AL180=RIGHT(AO180,1),"","!!!")</f>
      </c>
      <c r="AU180" s="6">
        <f>IF($AL180=RIGHT(AP180,1),"","!!!")</f>
      </c>
      <c r="AV180" s="6">
        <f>IF($AL180=RIGHT(AQ180,1),"","!!!")</f>
      </c>
    </row>
    <row x14ac:dyDescent="0.25" r="181" customHeight="1" ht="17.25">
      <c r="A181" s="4">
        <f>CONCATENATE(TEs!#REF!," ",TEs!#REF!)</f>
      </c>
      <c r="B181" s="6">
        <f>TEs!#REF!</f>
      </c>
      <c r="C181" s="6">
        <f>TEs!#REF!</f>
      </c>
      <c r="D181" s="6">
        <f>TEs!#REF!</f>
      </c>
      <c r="E181" s="6">
        <f>TEs!#REF!</f>
      </c>
      <c r="F181" s="6">
        <f>TEs!#REF!</f>
      </c>
      <c r="G181" s="6">
        <f>TEs!#REF!</f>
      </c>
      <c r="H181" s="6">
        <f>TEs!#REF!</f>
      </c>
      <c r="I181" s="7">
        <f>TEs!#REF!</f>
      </c>
      <c r="J181" s="4">
        <f>CONCATENATE(TEs!#REF!," ",TEs!#REF!)</f>
      </c>
      <c r="K181" s="6">
        <f>TEs!#REF!</f>
      </c>
      <c r="L181" s="6">
        <f>TEs!#REF!</f>
      </c>
      <c r="M181" s="6">
        <f>TEs!#REF!</f>
      </c>
      <c r="N181" s="6">
        <f>TEs!#REF!</f>
      </c>
      <c r="O181" s="6">
        <f>TEs!#REF!</f>
      </c>
      <c r="P181" s="6">
        <f>TEs!A9</f>
      </c>
      <c r="Q181" s="6">
        <f>TEs!C9</f>
      </c>
      <c r="R181" s="10">
        <f>TEs!D9</f>
      </c>
      <c r="S181" s="4">
        <f>CONCATENATE(TEs!#REF!," ",TEs!#REF!)</f>
      </c>
      <c r="T181" s="6">
        <f>TEs!#REF!</f>
      </c>
      <c r="U181" s="6">
        <f>TEs!#REF!</f>
      </c>
      <c r="V181" s="6">
        <f>TEs!#REF!</f>
      </c>
      <c r="W181" s="11">
        <f>TEs!F9</f>
      </c>
      <c r="X181" s="11">
        <f>TEs!H9</f>
      </c>
      <c r="Y181" s="11">
        <f>TEs!J9</f>
      </c>
      <c r="Z181" s="11">
        <f>TEs!L9</f>
      </c>
      <c r="AA181" s="10">
        <f>TEs!O9</f>
      </c>
      <c r="AB181" s="4">
        <f>CONCATENATE(TEs!B9," ",TEs!A9)</f>
      </c>
      <c r="AC181" s="12">
        <f>TEs!E9</f>
      </c>
      <c r="AD181" s="6">
        <f>TEs!C9</f>
      </c>
      <c r="AE181" s="11">
        <f>TEs!D9</f>
      </c>
      <c r="AF181" s="11">
        <f>TEs!P9</f>
      </c>
      <c r="AG181" s="11">
        <f>TEs!R9</f>
      </c>
      <c r="AH181" s="11">
        <f>TEs!T9</f>
      </c>
      <c r="AI181" s="11">
        <f>TEs!V9</f>
      </c>
      <c r="AJ181" s="10">
        <f>TEs!X9</f>
      </c>
      <c r="AK181" s="6">
        <f>showf(AB181)</f>
      </c>
      <c r="AL181" s="6">
        <f>IF(RIGHT(AK181,1)=")",LEFT(RIGHT(AK181,2)),RIGHT(AK181,1))</f>
      </c>
      <c r="AM181" s="6">
        <f>showf(AF181)</f>
      </c>
      <c r="AN181" s="6">
        <f>showf(AG181)</f>
      </c>
      <c r="AO181" s="6">
        <f>showf(AH181)</f>
      </c>
      <c r="AP181" s="6">
        <f>showf(AI181)</f>
      </c>
      <c r="AQ181" s="6">
        <f>showf(AJ181)</f>
      </c>
      <c r="AR181" s="6">
        <f>IF($AL181=RIGHT(AM181,1),"","!!!")</f>
      </c>
      <c r="AS181" s="6">
        <f>IF($AL181=RIGHT(AN181,1),"","!!!")</f>
      </c>
      <c r="AT181" s="6">
        <f>IF($AL181=RIGHT(AO181,1),"","!!!")</f>
      </c>
      <c r="AU181" s="6">
        <f>IF($AL181=RIGHT(AP181,1),"","!!!")</f>
      </c>
      <c r="AV181" s="6">
        <f>IF($AL181=RIGHT(AQ181,1),"","!!!")</f>
      </c>
    </row>
    <row x14ac:dyDescent="0.25" r="182" customHeight="1" ht="17.25">
      <c r="A182" s="4">
        <f>CONCATENATE(TEs!#REF!," ",TEs!#REF!)</f>
      </c>
      <c r="B182" s="6">
        <f>TEs!#REF!</f>
      </c>
      <c r="C182" s="6">
        <f>TEs!#REF!</f>
      </c>
      <c r="D182" s="6">
        <f>TEs!#REF!</f>
      </c>
      <c r="E182" s="6">
        <f>TEs!#REF!</f>
      </c>
      <c r="F182" s="6">
        <f>TEs!#REF!</f>
      </c>
      <c r="G182" s="6">
        <f>TEs!#REF!</f>
      </c>
      <c r="H182" s="6">
        <f>TEs!#REF!</f>
      </c>
      <c r="I182" s="7">
        <f>TEs!#REF!</f>
      </c>
      <c r="J182" s="4">
        <f>CONCATENATE(TEs!#REF!," ",TEs!#REF!)</f>
      </c>
      <c r="K182" s="6">
        <f>TEs!#REF!</f>
      </c>
      <c r="L182" s="6">
        <f>TEs!#REF!</f>
      </c>
      <c r="M182" s="6">
        <f>TEs!#REF!</f>
      </c>
      <c r="N182" s="6">
        <f>TEs!#REF!</f>
      </c>
      <c r="O182" s="6">
        <f>TEs!#REF!</f>
      </c>
      <c r="P182" s="6">
        <f>TEs!A10</f>
      </c>
      <c r="Q182" s="6">
        <f>TEs!C10</f>
      </c>
      <c r="R182" s="10">
        <f>TEs!D10</f>
      </c>
      <c r="S182" s="4">
        <f>CONCATENATE(TEs!#REF!," ",TEs!#REF!)</f>
      </c>
      <c r="T182" s="6">
        <f>TEs!#REF!</f>
      </c>
      <c r="U182" s="6">
        <f>TEs!#REF!</f>
      </c>
      <c r="V182" s="6">
        <f>TEs!#REF!</f>
      </c>
      <c r="W182" s="11">
        <f>TEs!F10</f>
      </c>
      <c r="X182" s="11">
        <f>TEs!H10</f>
      </c>
      <c r="Y182" s="11">
        <f>TEs!J10</f>
      </c>
      <c r="Z182" s="11">
        <f>TEs!L10</f>
      </c>
      <c r="AA182" s="10">
        <f>TEs!O10</f>
      </c>
      <c r="AB182" s="4">
        <f>CONCATENATE(TEs!B10," ",TEs!A10)</f>
      </c>
      <c r="AC182" s="12">
        <f>TEs!E10</f>
      </c>
      <c r="AD182" s="6">
        <f>TEs!C10</f>
      </c>
      <c r="AE182" s="11">
        <f>TEs!D10</f>
      </c>
      <c r="AF182" s="11">
        <f>TEs!P10</f>
      </c>
      <c r="AG182" s="11">
        <f>TEs!R10</f>
      </c>
      <c r="AH182" s="11">
        <f>TEs!T10</f>
      </c>
      <c r="AI182" s="11">
        <f>TEs!V10</f>
      </c>
      <c r="AJ182" s="10">
        <f>TEs!X10</f>
      </c>
      <c r="AK182" s="6">
        <f>showf(AB182)</f>
      </c>
      <c r="AL182" s="6">
        <f>IF(RIGHT(AK182,1)=")",LEFT(RIGHT(AK182,2)),RIGHT(AK182,1))</f>
      </c>
      <c r="AM182" s="6">
        <f>showf(AF182)</f>
      </c>
      <c r="AN182" s="6">
        <f>showf(AG182)</f>
      </c>
      <c r="AO182" s="6">
        <f>showf(AH182)</f>
      </c>
      <c r="AP182" s="6">
        <f>showf(AI182)</f>
      </c>
      <c r="AQ182" s="6">
        <f>showf(AJ182)</f>
      </c>
      <c r="AR182" s="6">
        <f>IF($AL182=RIGHT(AM182,1),"","!!!")</f>
      </c>
      <c r="AS182" s="6">
        <f>IF($AL182=RIGHT(AN182,1),"","!!!")</f>
      </c>
      <c r="AT182" s="6">
        <f>IF($AL182=RIGHT(AO182,1),"","!!!")</f>
      </c>
      <c r="AU182" s="6">
        <f>IF($AL182=RIGHT(AP182,1),"","!!!")</f>
      </c>
      <c r="AV182" s="6">
        <f>IF($AL182=RIGHT(AQ182,1),"","!!!")</f>
      </c>
    </row>
    <row x14ac:dyDescent="0.25" r="183" customHeight="1" ht="17.25">
      <c r="A183" s="4">
        <f>CONCATENATE(TEs!#REF!," ",TEs!#REF!)</f>
      </c>
      <c r="B183" s="6">
        <f>TEs!#REF!</f>
      </c>
      <c r="C183" s="6">
        <f>TEs!#REF!</f>
      </c>
      <c r="D183" s="6">
        <f>TEs!#REF!</f>
      </c>
      <c r="E183" s="6">
        <f>TEs!#REF!</f>
      </c>
      <c r="F183" s="6">
        <f>TEs!#REF!</f>
      </c>
      <c r="G183" s="6">
        <f>TEs!#REF!</f>
      </c>
      <c r="H183" s="6">
        <f>TEs!#REF!</f>
      </c>
      <c r="I183" s="7">
        <f>TEs!#REF!</f>
      </c>
      <c r="J183" s="4">
        <f>CONCATENATE(TEs!#REF!," ",TEs!#REF!)</f>
      </c>
      <c r="K183" s="6">
        <f>TEs!#REF!</f>
      </c>
      <c r="L183" s="6">
        <f>TEs!#REF!</f>
      </c>
      <c r="M183" s="6">
        <f>TEs!#REF!</f>
      </c>
      <c r="N183" s="6">
        <f>TEs!#REF!</f>
      </c>
      <c r="O183" s="6">
        <f>TEs!#REF!</f>
      </c>
      <c r="P183" s="6">
        <f>TEs!A12</f>
      </c>
      <c r="Q183" s="6">
        <f>TEs!C12</f>
      </c>
      <c r="R183" s="10">
        <f>TEs!D12</f>
      </c>
      <c r="S183" s="4">
        <f>CONCATENATE(TEs!#REF!," ",TEs!#REF!)</f>
      </c>
      <c r="T183" s="6">
        <f>TEs!#REF!</f>
      </c>
      <c r="U183" s="6">
        <f>TEs!#REF!</f>
      </c>
      <c r="V183" s="6">
        <f>TEs!#REF!</f>
      </c>
      <c r="W183" s="11">
        <f>TEs!F12</f>
      </c>
      <c r="X183" s="11">
        <f>TEs!H12</f>
      </c>
      <c r="Y183" s="11">
        <f>TEs!J12</f>
      </c>
      <c r="Z183" s="11">
        <f>TEs!L12</f>
      </c>
      <c r="AA183" s="10">
        <f>TEs!O12</f>
      </c>
      <c r="AB183" s="4">
        <f>CONCATENATE(TEs!B12," ",TEs!A12)</f>
      </c>
      <c r="AC183" s="12">
        <f>TEs!E12</f>
      </c>
      <c r="AD183" s="6">
        <f>TEs!C12</f>
      </c>
      <c r="AE183" s="11">
        <f>TEs!D12</f>
      </c>
      <c r="AF183" s="11">
        <f>TEs!P12</f>
      </c>
      <c r="AG183" s="11">
        <f>TEs!R12</f>
      </c>
      <c r="AH183" s="11">
        <f>TEs!T12</f>
      </c>
      <c r="AI183" s="11">
        <f>TEs!V12</f>
      </c>
      <c r="AJ183" s="10">
        <f>TEs!X12</f>
      </c>
      <c r="AK183" s="6">
        <f>showf(AB183)</f>
      </c>
      <c r="AL183" s="6">
        <f>IF(RIGHT(AK183,1)=")",LEFT(RIGHT(AK183,2)),RIGHT(AK183,1))</f>
      </c>
      <c r="AM183" s="6">
        <f>showf(AF183)</f>
      </c>
      <c r="AN183" s="6">
        <f>showf(AG183)</f>
      </c>
      <c r="AO183" s="6">
        <f>showf(AH183)</f>
      </c>
      <c r="AP183" s="6">
        <f>showf(AI183)</f>
      </c>
      <c r="AQ183" s="6">
        <f>showf(AJ183)</f>
      </c>
      <c r="AR183" s="6">
        <f>IF($AL183=RIGHT(AM183,1),"","!!!")</f>
      </c>
      <c r="AS183" s="6">
        <f>IF($AL183=RIGHT(AN183,1),"","!!!")</f>
      </c>
      <c r="AT183" s="6">
        <f>IF($AL183=RIGHT(AO183,1),"","!!!")</f>
      </c>
      <c r="AU183" s="6">
        <f>IF($AL183=RIGHT(AP183,1),"","!!!")</f>
      </c>
      <c r="AV183" s="6">
        <f>IF($AL183=RIGHT(AQ183,1),"","!!!")</f>
      </c>
    </row>
    <row x14ac:dyDescent="0.25" r="184" customHeight="1" ht="17.25">
      <c r="A184" s="4">
        <f>CONCATENATE(TEs!#REF!," ",TEs!#REF!)</f>
      </c>
      <c r="B184" s="6">
        <f>TEs!#REF!</f>
      </c>
      <c r="C184" s="6">
        <f>TEs!#REF!</f>
      </c>
      <c r="D184" s="6">
        <f>TEs!#REF!</f>
      </c>
      <c r="E184" s="6">
        <f>TEs!#REF!</f>
      </c>
      <c r="F184" s="6">
        <f>TEs!#REF!</f>
      </c>
      <c r="G184" s="6">
        <f>TEs!#REF!</f>
      </c>
      <c r="H184" s="6">
        <f>TEs!#REF!</f>
      </c>
      <c r="I184" s="7">
        <f>TEs!#REF!</f>
      </c>
      <c r="J184" s="4">
        <f>CONCATENATE(TEs!#REF!," ",TEs!#REF!)</f>
      </c>
      <c r="K184" s="6">
        <f>TEs!#REF!</f>
      </c>
      <c r="L184" s="6">
        <f>TEs!#REF!</f>
      </c>
      <c r="M184" s="6">
        <f>TEs!#REF!</f>
      </c>
      <c r="N184" s="6">
        <f>TEs!#REF!</f>
      </c>
      <c r="O184" s="6">
        <f>TEs!#REF!</f>
      </c>
      <c r="P184" s="6">
        <f>TEs!A11</f>
      </c>
      <c r="Q184" s="6">
        <f>TEs!C11</f>
      </c>
      <c r="R184" s="10">
        <f>TEs!D11</f>
      </c>
      <c r="S184" s="4">
        <f>CONCATENATE(TEs!#REF!," ",TEs!#REF!)</f>
      </c>
      <c r="T184" s="6">
        <f>TEs!#REF!</f>
      </c>
      <c r="U184" s="6">
        <f>TEs!#REF!</f>
      </c>
      <c r="V184" s="6">
        <f>TEs!#REF!</f>
      </c>
      <c r="W184" s="11">
        <f>TEs!F11</f>
      </c>
      <c r="X184" s="11">
        <f>TEs!H11</f>
      </c>
      <c r="Y184" s="11">
        <f>TEs!J11</f>
      </c>
      <c r="Z184" s="11">
        <f>TEs!L11</f>
      </c>
      <c r="AA184" s="10">
        <f>TEs!O11</f>
      </c>
      <c r="AB184" s="4">
        <f>CONCATENATE(TEs!B11," ",TEs!A11)</f>
      </c>
      <c r="AC184" s="12">
        <f>TEs!E11</f>
      </c>
      <c r="AD184" s="6">
        <f>TEs!C11</f>
      </c>
      <c r="AE184" s="11">
        <f>TEs!D11</f>
      </c>
      <c r="AF184" s="11">
        <f>TEs!P11</f>
      </c>
      <c r="AG184" s="11">
        <f>TEs!R11</f>
      </c>
      <c r="AH184" s="11">
        <f>TEs!T11</f>
      </c>
      <c r="AI184" s="11">
        <f>TEs!V11</f>
      </c>
      <c r="AJ184" s="10">
        <f>TEs!X11</f>
      </c>
      <c r="AK184" s="6">
        <f>showf(AB184)</f>
      </c>
      <c r="AL184" s="6">
        <f>IF(RIGHT(AK184,1)=")",LEFT(RIGHT(AK184,2)),RIGHT(AK184,1))</f>
      </c>
      <c r="AM184" s="6">
        <f>showf(AF184)</f>
      </c>
      <c r="AN184" s="6">
        <f>showf(AG184)</f>
      </c>
      <c r="AO184" s="6">
        <f>showf(AH184)</f>
      </c>
      <c r="AP184" s="6">
        <f>showf(AI184)</f>
      </c>
      <c r="AQ184" s="6">
        <f>showf(AJ184)</f>
      </c>
      <c r="AR184" s="6">
        <f>IF($AL184=RIGHT(AM184,1),"","!!!")</f>
      </c>
      <c r="AS184" s="6">
        <f>IF($AL184=RIGHT(AN184,1),"","!!!")</f>
      </c>
      <c r="AT184" s="6">
        <f>IF($AL184=RIGHT(AO184,1),"","!!!")</f>
      </c>
      <c r="AU184" s="6">
        <f>IF($AL184=RIGHT(AP184,1),"","!!!")</f>
      </c>
      <c r="AV184" s="6">
        <f>IF($AL184=RIGHT(AQ184,1),"","!!!")</f>
      </c>
    </row>
    <row x14ac:dyDescent="0.25" r="185" customHeight="1" ht="17.25">
      <c r="A185" s="4">
        <f>CONCATENATE(TEs!#REF!," ",TEs!#REF!)</f>
      </c>
      <c r="B185" s="6">
        <f>TEs!#REF!</f>
      </c>
      <c r="C185" s="6">
        <f>TEs!#REF!</f>
      </c>
      <c r="D185" s="6">
        <f>TEs!#REF!</f>
      </c>
      <c r="E185" s="6">
        <f>TEs!#REF!</f>
      </c>
      <c r="F185" s="6">
        <f>TEs!#REF!</f>
      </c>
      <c r="G185" s="6">
        <f>TEs!#REF!</f>
      </c>
      <c r="H185" s="6">
        <f>TEs!#REF!</f>
      </c>
      <c r="I185" s="7">
        <f>TEs!#REF!</f>
      </c>
      <c r="J185" s="4">
        <f>CONCATENATE(TEs!#REF!," ",TEs!#REF!)</f>
      </c>
      <c r="K185" s="6">
        <f>TEs!#REF!</f>
      </c>
      <c r="L185" s="6">
        <f>TEs!#REF!</f>
      </c>
      <c r="M185" s="6">
        <f>TEs!#REF!</f>
      </c>
      <c r="N185" s="6">
        <f>TEs!#REF!</f>
      </c>
      <c r="O185" s="6">
        <f>TEs!#REF!</f>
      </c>
      <c r="P185" s="6">
        <f>TEs!A13</f>
      </c>
      <c r="Q185" s="6">
        <f>TEs!C13</f>
      </c>
      <c r="R185" s="10">
        <f>TEs!D13</f>
      </c>
      <c r="S185" s="4">
        <f>CONCATENATE(TEs!#REF!," ",TEs!#REF!)</f>
      </c>
      <c r="T185" s="6">
        <f>TEs!#REF!</f>
      </c>
      <c r="U185" s="6">
        <f>TEs!#REF!</f>
      </c>
      <c r="V185" s="6">
        <f>TEs!#REF!</f>
      </c>
      <c r="W185" s="11">
        <f>TEs!F13</f>
      </c>
      <c r="X185" s="11">
        <f>TEs!H13</f>
      </c>
      <c r="Y185" s="11">
        <f>TEs!J13</f>
      </c>
      <c r="Z185" s="11">
        <f>TEs!L13</f>
      </c>
      <c r="AA185" s="10">
        <f>TEs!O13</f>
      </c>
      <c r="AB185" s="4">
        <f>CONCATENATE(TEs!B13," ",TEs!A13)</f>
      </c>
      <c r="AC185" s="12">
        <f>TEs!E13</f>
      </c>
      <c r="AD185" s="6">
        <f>TEs!C13</f>
      </c>
      <c r="AE185" s="11">
        <f>TEs!D13</f>
      </c>
      <c r="AF185" s="11">
        <f>TEs!P13</f>
      </c>
      <c r="AG185" s="11">
        <f>TEs!R13</f>
      </c>
      <c r="AH185" s="11">
        <f>TEs!T13</f>
      </c>
      <c r="AI185" s="11">
        <f>TEs!V13</f>
      </c>
      <c r="AJ185" s="10">
        <f>TEs!X13</f>
      </c>
      <c r="AK185" s="6">
        <f>showf(AB185)</f>
      </c>
      <c r="AL185" s="6">
        <f>IF(RIGHT(AK185,1)=")",LEFT(RIGHT(AK185,2)),RIGHT(AK185,1))</f>
      </c>
      <c r="AM185" s="6">
        <f>showf(AF185)</f>
      </c>
      <c r="AN185" s="6">
        <f>showf(AG185)</f>
      </c>
      <c r="AO185" s="6">
        <f>showf(AH185)</f>
      </c>
      <c r="AP185" s="6">
        <f>showf(AI185)</f>
      </c>
      <c r="AQ185" s="6">
        <f>showf(AJ185)</f>
      </c>
      <c r="AR185" s="6">
        <f>IF($AL185=RIGHT(AM185,1),"","!!!")</f>
      </c>
      <c r="AS185" s="6">
        <f>IF($AL185=RIGHT(AN185,1),"","!!!")</f>
      </c>
      <c r="AT185" s="6">
        <f>IF($AL185=RIGHT(AO185,1),"","!!!")</f>
      </c>
      <c r="AU185" s="6">
        <f>IF($AL185=RIGHT(AP185,1),"","!!!")</f>
      </c>
      <c r="AV185" s="6">
        <f>IF($AL185=RIGHT(AQ185,1),"","!!!")</f>
      </c>
    </row>
    <row x14ac:dyDescent="0.25" r="186" customHeight="1" ht="17.25">
      <c r="A186" s="4">
        <f>CONCATENATE(TEs!#REF!," ",TEs!#REF!)</f>
      </c>
      <c r="B186" s="6">
        <f>TEs!#REF!</f>
      </c>
      <c r="C186" s="6">
        <f>TEs!#REF!</f>
      </c>
      <c r="D186" s="6">
        <f>TEs!#REF!</f>
      </c>
      <c r="E186" s="6">
        <f>TEs!#REF!</f>
      </c>
      <c r="F186" s="6">
        <f>TEs!#REF!</f>
      </c>
      <c r="G186" s="6">
        <f>TEs!#REF!</f>
      </c>
      <c r="H186" s="6">
        <f>TEs!#REF!</f>
      </c>
      <c r="I186" s="7">
        <f>TEs!#REF!</f>
      </c>
      <c r="J186" s="4">
        <f>CONCATENATE(TEs!#REF!," ",TEs!#REF!)</f>
      </c>
      <c r="K186" s="6">
        <f>TEs!#REF!</f>
      </c>
      <c r="L186" s="6">
        <f>TEs!#REF!</f>
      </c>
      <c r="M186" s="6">
        <f>TEs!#REF!</f>
      </c>
      <c r="N186" s="6">
        <f>TEs!#REF!</f>
      </c>
      <c r="O186" s="6">
        <f>TEs!#REF!</f>
      </c>
      <c r="P186" s="6">
        <f>TEs!A14</f>
      </c>
      <c r="Q186" s="6">
        <f>TEs!C14</f>
      </c>
      <c r="R186" s="10">
        <f>TEs!D14</f>
      </c>
      <c r="S186" s="4">
        <f>CONCATENATE(TEs!#REF!," ",TEs!#REF!)</f>
      </c>
      <c r="T186" s="6">
        <f>TEs!#REF!</f>
      </c>
      <c r="U186" s="6">
        <f>TEs!#REF!</f>
      </c>
      <c r="V186" s="6">
        <f>TEs!#REF!</f>
      </c>
      <c r="W186" s="11">
        <f>TEs!F14</f>
      </c>
      <c r="X186" s="11">
        <f>TEs!H14</f>
      </c>
      <c r="Y186" s="11">
        <f>TEs!J14</f>
      </c>
      <c r="Z186" s="11">
        <f>TEs!L14</f>
      </c>
      <c r="AA186" s="10">
        <f>TEs!O14</f>
      </c>
      <c r="AB186" s="4">
        <f>CONCATENATE(TEs!B14," ",TEs!A14)</f>
      </c>
      <c r="AC186" s="12">
        <f>TEs!E14</f>
      </c>
      <c r="AD186" s="6">
        <f>TEs!C14</f>
      </c>
      <c r="AE186" s="11">
        <f>TEs!D14</f>
      </c>
      <c r="AF186" s="11">
        <f>TEs!P14</f>
      </c>
      <c r="AG186" s="11">
        <f>TEs!R14</f>
      </c>
      <c r="AH186" s="11">
        <f>TEs!T14</f>
      </c>
      <c r="AI186" s="11">
        <f>TEs!V14</f>
      </c>
      <c r="AJ186" s="10">
        <f>TEs!X14</f>
      </c>
      <c r="AK186" s="6">
        <f>showf(AB186)</f>
      </c>
      <c r="AL186" s="6">
        <f>IF(RIGHT(AK186,1)=")",LEFT(RIGHT(AK186,2)),RIGHT(AK186,1))</f>
      </c>
      <c r="AM186" s="6">
        <f>showf(AF186)</f>
      </c>
      <c r="AN186" s="6">
        <f>showf(AG186)</f>
      </c>
      <c r="AO186" s="6">
        <f>showf(AH186)</f>
      </c>
      <c r="AP186" s="6">
        <f>showf(AI186)</f>
      </c>
      <c r="AQ186" s="6">
        <f>showf(AJ186)</f>
      </c>
      <c r="AR186" s="6">
        <f>IF($AL186=RIGHT(AM186,1),"","!!!")</f>
      </c>
      <c r="AS186" s="6">
        <f>IF($AL186=RIGHT(AN186,1),"","!!!")</f>
      </c>
      <c r="AT186" s="6">
        <f>IF($AL186=RIGHT(AO186,1),"","!!!")</f>
      </c>
      <c r="AU186" s="6">
        <f>IF($AL186=RIGHT(AP186,1),"","!!!")</f>
      </c>
      <c r="AV186" s="6">
        <f>IF($AL186=RIGHT(AQ186,1),"","!!!")</f>
      </c>
    </row>
    <row x14ac:dyDescent="0.25" r="187" customHeight="1" ht="17.25">
      <c r="A187" s="4">
        <f>CONCATENATE(TEs!#REF!," ",TEs!#REF!)</f>
      </c>
      <c r="B187" s="6">
        <f>TEs!#REF!</f>
      </c>
      <c r="C187" s="6">
        <f>TEs!#REF!</f>
      </c>
      <c r="D187" s="6">
        <f>TEs!#REF!</f>
      </c>
      <c r="E187" s="6">
        <f>TEs!#REF!</f>
      </c>
      <c r="F187" s="6">
        <f>TEs!#REF!</f>
      </c>
      <c r="G187" s="6">
        <f>TEs!#REF!</f>
      </c>
      <c r="H187" s="6">
        <f>TEs!#REF!</f>
      </c>
      <c r="I187" s="7">
        <f>TEs!#REF!</f>
      </c>
      <c r="J187" s="4">
        <f>CONCATENATE(TEs!#REF!," ",TEs!#REF!)</f>
      </c>
      <c r="K187" s="6">
        <f>TEs!#REF!</f>
      </c>
      <c r="L187" s="6">
        <f>TEs!#REF!</f>
      </c>
      <c r="M187" s="6">
        <f>TEs!#REF!</f>
      </c>
      <c r="N187" s="6">
        <f>TEs!#REF!</f>
      </c>
      <c r="O187" s="6">
        <f>TEs!#REF!</f>
      </c>
      <c r="P187" s="6">
        <f>TEs!A15</f>
      </c>
      <c r="Q187" s="6">
        <f>TEs!C15</f>
      </c>
      <c r="R187" s="10">
        <f>TEs!D15</f>
      </c>
      <c r="S187" s="4">
        <f>CONCATENATE(TEs!#REF!," ",TEs!#REF!)</f>
      </c>
      <c r="T187" s="6">
        <f>TEs!#REF!</f>
      </c>
      <c r="U187" s="6">
        <f>TEs!#REF!</f>
      </c>
      <c r="V187" s="6">
        <f>TEs!#REF!</f>
      </c>
      <c r="W187" s="11">
        <f>TEs!F15</f>
      </c>
      <c r="X187" s="11">
        <f>TEs!H15</f>
      </c>
      <c r="Y187" s="11">
        <f>TEs!J15</f>
      </c>
      <c r="Z187" s="11">
        <f>TEs!L15</f>
      </c>
      <c r="AA187" s="10">
        <f>TEs!O15</f>
      </c>
      <c r="AB187" s="4">
        <f>CONCATENATE(TEs!B15," ",TEs!A15)</f>
      </c>
      <c r="AC187" s="12">
        <f>TEs!E15</f>
      </c>
      <c r="AD187" s="6">
        <f>TEs!C15</f>
      </c>
      <c r="AE187" s="11">
        <f>TEs!D15</f>
      </c>
      <c r="AF187" s="11">
        <f>TEs!P15</f>
      </c>
      <c r="AG187" s="11">
        <f>TEs!R15</f>
      </c>
      <c r="AH187" s="11">
        <f>TEs!T15</f>
      </c>
      <c r="AI187" s="11">
        <f>TEs!V15</f>
      </c>
      <c r="AJ187" s="10">
        <f>TEs!X15</f>
      </c>
      <c r="AK187" s="6">
        <f>showf(AB187)</f>
      </c>
      <c r="AL187" s="6">
        <f>IF(RIGHT(AK187,1)=")",LEFT(RIGHT(AK187,2)),RIGHT(AK187,1))</f>
      </c>
      <c r="AM187" s="6">
        <f>showf(AF187)</f>
      </c>
      <c r="AN187" s="6">
        <f>showf(AG187)</f>
      </c>
      <c r="AO187" s="6">
        <f>showf(AH187)</f>
      </c>
      <c r="AP187" s="6">
        <f>showf(AI187)</f>
      </c>
      <c r="AQ187" s="6">
        <f>showf(AJ187)</f>
      </c>
      <c r="AR187" s="6">
        <f>IF($AL187=RIGHT(AM187,1),"","!!!")</f>
      </c>
      <c r="AS187" s="6">
        <f>IF($AL187=RIGHT(AN187,1),"","!!!")</f>
      </c>
      <c r="AT187" s="6">
        <f>IF($AL187=RIGHT(AO187,1),"","!!!")</f>
      </c>
      <c r="AU187" s="6">
        <f>IF($AL187=RIGHT(AP187,1),"","!!!")</f>
      </c>
      <c r="AV187" s="6">
        <f>IF($AL187=RIGHT(AQ187,1),"","!!!")</f>
      </c>
    </row>
    <row x14ac:dyDescent="0.25" r="188" customHeight="1" ht="17.25">
      <c r="A188" s="4">
        <f>CONCATENATE(TEs!#REF!," ",TEs!#REF!)</f>
      </c>
      <c r="B188" s="6">
        <f>TEs!#REF!</f>
      </c>
      <c r="C188" s="6">
        <f>TEs!#REF!</f>
      </c>
      <c r="D188" s="6">
        <f>TEs!#REF!</f>
      </c>
      <c r="E188" s="6">
        <f>TEs!#REF!</f>
      </c>
      <c r="F188" s="6">
        <f>TEs!#REF!</f>
      </c>
      <c r="G188" s="6">
        <f>TEs!#REF!</f>
      </c>
      <c r="H188" s="6">
        <f>TEs!#REF!</f>
      </c>
      <c r="I188" s="7">
        <f>TEs!#REF!</f>
      </c>
      <c r="J188" s="4">
        <f>CONCATENATE(TEs!#REF!," ",TEs!#REF!)</f>
      </c>
      <c r="K188" s="6">
        <f>TEs!#REF!</f>
      </c>
      <c r="L188" s="6">
        <f>TEs!#REF!</f>
      </c>
      <c r="M188" s="6">
        <f>TEs!#REF!</f>
      </c>
      <c r="N188" s="6">
        <f>TEs!#REF!</f>
      </c>
      <c r="O188" s="6">
        <f>TEs!#REF!</f>
      </c>
      <c r="P188" s="6">
        <f>TEs!A16</f>
      </c>
      <c r="Q188" s="6">
        <f>TEs!C16</f>
      </c>
      <c r="R188" s="10">
        <f>TEs!D16</f>
      </c>
      <c r="S188" s="4">
        <f>CONCATENATE(TEs!#REF!," ",TEs!#REF!)</f>
      </c>
      <c r="T188" s="6">
        <f>TEs!#REF!</f>
      </c>
      <c r="U188" s="6">
        <f>TEs!#REF!</f>
      </c>
      <c r="V188" s="6">
        <f>TEs!#REF!</f>
      </c>
      <c r="W188" s="11">
        <f>TEs!F16</f>
      </c>
      <c r="X188" s="11">
        <f>TEs!H16</f>
      </c>
      <c r="Y188" s="11">
        <f>TEs!J16</f>
      </c>
      <c r="Z188" s="11">
        <f>TEs!L16</f>
      </c>
      <c r="AA188" s="10">
        <f>TEs!O16</f>
      </c>
      <c r="AB188" s="4">
        <f>CONCATENATE(TEs!B16," ",TEs!A16)</f>
      </c>
      <c r="AC188" s="12">
        <f>TEs!E16</f>
      </c>
      <c r="AD188" s="6">
        <f>TEs!C16</f>
      </c>
      <c r="AE188" s="11">
        <f>TEs!D16</f>
      </c>
      <c r="AF188" s="11">
        <f>TEs!P16</f>
      </c>
      <c r="AG188" s="11">
        <f>TEs!R16</f>
      </c>
      <c r="AH188" s="11">
        <f>TEs!T16</f>
      </c>
      <c r="AI188" s="11">
        <f>TEs!V16</f>
      </c>
      <c r="AJ188" s="10">
        <f>TEs!X16</f>
      </c>
      <c r="AK188" s="6">
        <f>showf(AB188)</f>
      </c>
      <c r="AL188" s="6">
        <f>IF(RIGHT(AK188,1)=")",LEFT(RIGHT(AK188,2)),RIGHT(AK188,1))</f>
      </c>
      <c r="AM188" s="6">
        <f>showf(AF188)</f>
      </c>
      <c r="AN188" s="6">
        <f>showf(AG188)</f>
      </c>
      <c r="AO188" s="6">
        <f>showf(AH188)</f>
      </c>
      <c r="AP188" s="6">
        <f>showf(AI188)</f>
      </c>
      <c r="AQ188" s="6">
        <f>showf(AJ188)</f>
      </c>
      <c r="AR188" s="6">
        <f>IF($AL188=RIGHT(AM188,1),"","!!!")</f>
      </c>
      <c r="AS188" s="6">
        <f>IF($AL188=RIGHT(AN188,1),"","!!!")</f>
      </c>
      <c r="AT188" s="6">
        <f>IF($AL188=RIGHT(AO188,1),"","!!!")</f>
      </c>
      <c r="AU188" s="6">
        <f>IF($AL188=RIGHT(AP188,1),"","!!!")</f>
      </c>
      <c r="AV188" s="6">
        <f>IF($AL188=RIGHT(AQ188,1),"","!!!")</f>
      </c>
    </row>
    <row x14ac:dyDescent="0.25" r="189" customHeight="1" ht="17.25">
      <c r="A189" s="4">
        <f>CONCATENATE(TEs!#REF!," ",TEs!#REF!)</f>
      </c>
      <c r="B189" s="6">
        <f>TEs!#REF!</f>
      </c>
      <c r="C189" s="6">
        <f>TEs!#REF!</f>
      </c>
      <c r="D189" s="6">
        <f>TEs!#REF!</f>
      </c>
      <c r="E189" s="6">
        <f>TEs!#REF!</f>
      </c>
      <c r="F189" s="6">
        <f>TEs!#REF!</f>
      </c>
      <c r="G189" s="6">
        <f>TEs!#REF!</f>
      </c>
      <c r="H189" s="6">
        <f>TEs!#REF!</f>
      </c>
      <c r="I189" s="7">
        <f>TEs!#REF!</f>
      </c>
      <c r="J189" s="4">
        <f>CONCATENATE(TEs!#REF!," ",TEs!#REF!)</f>
      </c>
      <c r="K189" s="6">
        <f>TEs!#REF!</f>
      </c>
      <c r="L189" s="6">
        <f>TEs!#REF!</f>
      </c>
      <c r="M189" s="6">
        <f>TEs!#REF!</f>
      </c>
      <c r="N189" s="6">
        <f>TEs!#REF!</f>
      </c>
      <c r="O189" s="6">
        <f>TEs!#REF!</f>
      </c>
      <c r="P189" s="6">
        <f>TEs!A17</f>
      </c>
      <c r="Q189" s="6">
        <f>TEs!C17</f>
      </c>
      <c r="R189" s="10">
        <f>TEs!D17</f>
      </c>
      <c r="S189" s="4">
        <f>CONCATENATE(TEs!#REF!," ",TEs!#REF!)</f>
      </c>
      <c r="T189" s="6">
        <f>TEs!#REF!</f>
      </c>
      <c r="U189" s="6">
        <f>TEs!#REF!</f>
      </c>
      <c r="V189" s="6">
        <f>TEs!#REF!</f>
      </c>
      <c r="W189" s="11">
        <f>TEs!F17</f>
      </c>
      <c r="X189" s="11">
        <f>TEs!H17</f>
      </c>
      <c r="Y189" s="11">
        <f>TEs!J17</f>
      </c>
      <c r="Z189" s="11">
        <f>TEs!L17</f>
      </c>
      <c r="AA189" s="10">
        <f>TEs!O17</f>
      </c>
      <c r="AB189" s="4">
        <f>CONCATENATE(TEs!B17," ",TEs!A17)</f>
      </c>
      <c r="AC189" s="12">
        <f>TEs!E17</f>
      </c>
      <c r="AD189" s="6">
        <f>TEs!C17</f>
      </c>
      <c r="AE189" s="11">
        <f>TEs!D17</f>
      </c>
      <c r="AF189" s="11">
        <f>TEs!P17</f>
      </c>
      <c r="AG189" s="11">
        <f>TEs!R17</f>
      </c>
      <c r="AH189" s="11">
        <f>TEs!T17</f>
      </c>
      <c r="AI189" s="11">
        <f>TEs!V17</f>
      </c>
      <c r="AJ189" s="10">
        <f>TEs!X17</f>
      </c>
      <c r="AK189" s="6">
        <f>showf(AB189)</f>
      </c>
      <c r="AL189" s="6">
        <f>IF(RIGHT(AK189,1)=")",LEFT(RIGHT(AK189,2)),RIGHT(AK189,1))</f>
      </c>
      <c r="AM189" s="6">
        <f>showf(AF189)</f>
      </c>
      <c r="AN189" s="6">
        <f>showf(AG189)</f>
      </c>
      <c r="AO189" s="6">
        <f>showf(AH189)</f>
      </c>
      <c r="AP189" s="6">
        <f>showf(AI189)</f>
      </c>
      <c r="AQ189" s="6">
        <f>showf(AJ189)</f>
      </c>
      <c r="AR189" s="6">
        <f>IF($AL189=RIGHT(AM189,1),"","!!!")</f>
      </c>
      <c r="AS189" s="6">
        <f>IF($AL189=RIGHT(AN189,1),"","!!!")</f>
      </c>
      <c r="AT189" s="6">
        <f>IF($AL189=RIGHT(AO189,1),"","!!!")</f>
      </c>
      <c r="AU189" s="6">
        <f>IF($AL189=RIGHT(AP189,1),"","!!!")</f>
      </c>
      <c r="AV189" s="6">
        <f>IF($AL189=RIGHT(AQ189,1),"","!!!")</f>
      </c>
    </row>
    <row x14ac:dyDescent="0.25" r="190" customHeight="1" ht="17.25">
      <c r="A190" s="4">
        <f>CONCATENATE(TEs!#REF!," ",TEs!#REF!)</f>
      </c>
      <c r="B190" s="6">
        <f>TEs!#REF!</f>
      </c>
      <c r="C190" s="6">
        <f>TEs!#REF!</f>
      </c>
      <c r="D190" s="6">
        <f>TEs!#REF!</f>
      </c>
      <c r="E190" s="6">
        <f>TEs!#REF!</f>
      </c>
      <c r="F190" s="6">
        <f>TEs!#REF!</f>
      </c>
      <c r="G190" s="6">
        <f>TEs!#REF!</f>
      </c>
      <c r="H190" s="6">
        <f>TEs!#REF!</f>
      </c>
      <c r="I190" s="7">
        <f>TEs!#REF!</f>
      </c>
      <c r="J190" s="4">
        <f>CONCATENATE(TEs!#REF!," ",TEs!#REF!)</f>
      </c>
      <c r="K190" s="6">
        <f>TEs!#REF!</f>
      </c>
      <c r="L190" s="6">
        <f>TEs!#REF!</f>
      </c>
      <c r="M190" s="6">
        <f>TEs!#REF!</f>
      </c>
      <c r="N190" s="6">
        <f>TEs!#REF!</f>
      </c>
      <c r="O190" s="6">
        <f>TEs!#REF!</f>
      </c>
      <c r="P190" s="6">
        <f>TEs!A18</f>
      </c>
      <c r="Q190" s="6">
        <f>TEs!C18</f>
      </c>
      <c r="R190" s="10">
        <f>TEs!D18</f>
      </c>
      <c r="S190" s="4">
        <f>CONCATENATE(TEs!#REF!," ",TEs!#REF!)</f>
      </c>
      <c r="T190" s="6">
        <f>TEs!#REF!</f>
      </c>
      <c r="U190" s="6">
        <f>TEs!#REF!</f>
      </c>
      <c r="V190" s="6">
        <f>TEs!#REF!</f>
      </c>
      <c r="W190" s="11">
        <f>TEs!F18</f>
      </c>
      <c r="X190" s="11">
        <f>TEs!H18</f>
      </c>
      <c r="Y190" s="11">
        <f>TEs!J18</f>
      </c>
      <c r="Z190" s="11">
        <f>TEs!L18</f>
      </c>
      <c r="AA190" s="10">
        <f>TEs!O18</f>
      </c>
      <c r="AB190" s="4">
        <f>CONCATENATE(TEs!B18," ",TEs!A18)</f>
      </c>
      <c r="AC190" s="12">
        <f>TEs!E18</f>
      </c>
      <c r="AD190" s="6">
        <f>TEs!C18</f>
      </c>
      <c r="AE190" s="11">
        <f>TEs!D18</f>
      </c>
      <c r="AF190" s="11">
        <f>TEs!P18</f>
      </c>
      <c r="AG190" s="11">
        <f>TEs!R18</f>
      </c>
      <c r="AH190" s="11">
        <f>TEs!T18</f>
      </c>
      <c r="AI190" s="11">
        <f>TEs!V18</f>
      </c>
      <c r="AJ190" s="10">
        <f>TEs!X18</f>
      </c>
      <c r="AK190" s="6">
        <f>showf(AB190)</f>
      </c>
      <c r="AL190" s="6">
        <f>IF(RIGHT(AK190,1)=")",LEFT(RIGHT(AK190,2)),RIGHT(AK190,1))</f>
      </c>
      <c r="AM190" s="6">
        <f>showf(AF190)</f>
      </c>
      <c r="AN190" s="6">
        <f>showf(AG190)</f>
      </c>
      <c r="AO190" s="6">
        <f>showf(AH190)</f>
      </c>
      <c r="AP190" s="6">
        <f>showf(AI190)</f>
      </c>
      <c r="AQ190" s="6">
        <f>showf(AJ190)</f>
      </c>
      <c r="AR190" s="6">
        <f>IF($AL190=RIGHT(AM190,1),"","!!!")</f>
      </c>
      <c r="AS190" s="6">
        <f>IF($AL190=RIGHT(AN190,1),"","!!!")</f>
      </c>
      <c r="AT190" s="6">
        <f>IF($AL190=RIGHT(AO190,1),"","!!!")</f>
      </c>
      <c r="AU190" s="6">
        <f>IF($AL190=RIGHT(AP190,1),"","!!!")</f>
      </c>
      <c r="AV190" s="6">
        <f>IF($AL190=RIGHT(AQ190,1),"","!!!")</f>
      </c>
    </row>
    <row x14ac:dyDescent="0.25" r="191" customHeight="1" ht="17.25">
      <c r="A191" s="4">
        <f>CONCATENATE(TEs!#REF!," ",TEs!#REF!)</f>
      </c>
      <c r="B191" s="6">
        <f>TEs!#REF!</f>
      </c>
      <c r="C191" s="6">
        <f>TEs!#REF!</f>
      </c>
      <c r="D191" s="6">
        <f>TEs!#REF!</f>
      </c>
      <c r="E191" s="6">
        <f>TEs!#REF!</f>
      </c>
      <c r="F191" s="6">
        <f>TEs!#REF!</f>
      </c>
      <c r="G191" s="6">
        <f>TEs!#REF!</f>
      </c>
      <c r="H191" s="6">
        <f>TEs!#REF!</f>
      </c>
      <c r="I191" s="7">
        <f>TEs!#REF!</f>
      </c>
      <c r="J191" s="4">
        <f>CONCATENATE(TEs!#REF!," ",TEs!#REF!)</f>
      </c>
      <c r="K191" s="6">
        <f>TEs!#REF!</f>
      </c>
      <c r="L191" s="6">
        <f>TEs!#REF!</f>
      </c>
      <c r="M191" s="6">
        <f>TEs!#REF!</f>
      </c>
      <c r="N191" s="6">
        <f>TEs!#REF!</f>
      </c>
      <c r="O191" s="6">
        <f>TEs!#REF!</f>
      </c>
      <c r="P191" s="6">
        <f>TEs!A19</f>
      </c>
      <c r="Q191" s="6">
        <f>TEs!C19</f>
      </c>
      <c r="R191" s="10">
        <f>TEs!D19</f>
      </c>
      <c r="S191" s="4">
        <f>CONCATENATE(TEs!#REF!," ",TEs!#REF!)</f>
      </c>
      <c r="T191" s="6">
        <f>TEs!#REF!</f>
      </c>
      <c r="U191" s="6">
        <f>TEs!#REF!</f>
      </c>
      <c r="V191" s="6">
        <f>TEs!#REF!</f>
      </c>
      <c r="W191" s="11">
        <f>TEs!F19</f>
      </c>
      <c r="X191" s="11">
        <f>TEs!H19</f>
      </c>
      <c r="Y191" s="11">
        <f>TEs!J19</f>
      </c>
      <c r="Z191" s="11">
        <f>TEs!L19</f>
      </c>
      <c r="AA191" s="10">
        <f>TEs!O19</f>
      </c>
      <c r="AB191" s="4">
        <f>CONCATENATE(TEs!B19," ",TEs!A19)</f>
      </c>
      <c r="AC191" s="12">
        <f>TEs!E19</f>
      </c>
      <c r="AD191" s="6">
        <f>TEs!C19</f>
      </c>
      <c r="AE191" s="11">
        <f>TEs!D19</f>
      </c>
      <c r="AF191" s="11">
        <f>TEs!P19</f>
      </c>
      <c r="AG191" s="11">
        <f>TEs!R19</f>
      </c>
      <c r="AH191" s="11">
        <f>TEs!T19</f>
      </c>
      <c r="AI191" s="11">
        <f>TEs!V19</f>
      </c>
      <c r="AJ191" s="10">
        <f>TEs!X19</f>
      </c>
      <c r="AK191" s="6">
        <f>showf(AB191)</f>
      </c>
      <c r="AL191" s="6">
        <f>IF(RIGHT(AK191,1)=")",LEFT(RIGHT(AK191,2)),RIGHT(AK191,1))</f>
      </c>
      <c r="AM191" s="6">
        <f>showf(AF191)</f>
      </c>
      <c r="AN191" s="6">
        <f>showf(AG191)</f>
      </c>
      <c r="AO191" s="6">
        <f>showf(AH191)</f>
      </c>
      <c r="AP191" s="6">
        <f>showf(AI191)</f>
      </c>
      <c r="AQ191" s="6">
        <f>showf(AJ191)</f>
      </c>
      <c r="AR191" s="6">
        <f>IF($AL191=RIGHT(AM191,1),"","!!!")</f>
      </c>
      <c r="AS191" s="6">
        <f>IF($AL191=RIGHT(AN191,1),"","!!!")</f>
      </c>
      <c r="AT191" s="6">
        <f>IF($AL191=RIGHT(AO191,1),"","!!!")</f>
      </c>
      <c r="AU191" s="6">
        <f>IF($AL191=RIGHT(AP191,1),"","!!!")</f>
      </c>
      <c r="AV191" s="6">
        <f>IF($AL191=RIGHT(AQ191,1),"","!!!")</f>
      </c>
    </row>
    <row x14ac:dyDescent="0.25" r="192" customHeight="1" ht="17.25">
      <c r="A192" s="4">
        <f>CONCATENATE(TEs!#REF!," ",TEs!#REF!)</f>
      </c>
      <c r="B192" s="6">
        <f>TEs!#REF!</f>
      </c>
      <c r="C192" s="6">
        <f>TEs!#REF!</f>
      </c>
      <c r="D192" s="6">
        <f>TEs!#REF!</f>
      </c>
      <c r="E192" s="6">
        <f>TEs!#REF!</f>
      </c>
      <c r="F192" s="6">
        <f>TEs!#REF!</f>
      </c>
      <c r="G192" s="6">
        <f>TEs!#REF!</f>
      </c>
      <c r="H192" s="6">
        <f>TEs!#REF!</f>
      </c>
      <c r="I192" s="7">
        <f>TEs!#REF!</f>
      </c>
      <c r="J192" s="4">
        <f>CONCATENATE(TEs!#REF!," ",TEs!#REF!)</f>
      </c>
      <c r="K192" s="6">
        <f>TEs!#REF!</f>
      </c>
      <c r="L192" s="6">
        <f>TEs!#REF!</f>
      </c>
      <c r="M192" s="6">
        <f>TEs!#REF!</f>
      </c>
      <c r="N192" s="6">
        <f>TEs!#REF!</f>
      </c>
      <c r="O192" s="6">
        <f>TEs!#REF!</f>
      </c>
      <c r="P192" s="6">
        <f>TEs!A20</f>
      </c>
      <c r="Q192" s="6">
        <f>TEs!C20</f>
      </c>
      <c r="R192" s="10">
        <f>TEs!D20</f>
      </c>
      <c r="S192" s="4">
        <f>CONCATENATE(TEs!#REF!," ",TEs!#REF!)</f>
      </c>
      <c r="T192" s="6">
        <f>TEs!#REF!</f>
      </c>
      <c r="U192" s="6">
        <f>TEs!#REF!</f>
      </c>
      <c r="V192" s="6">
        <f>TEs!#REF!</f>
      </c>
      <c r="W192" s="11">
        <f>TEs!F20</f>
      </c>
      <c r="X192" s="11">
        <f>TEs!H20</f>
      </c>
      <c r="Y192" s="11">
        <f>TEs!J20</f>
      </c>
      <c r="Z192" s="11">
        <f>TEs!L20</f>
      </c>
      <c r="AA192" s="10">
        <f>TEs!O20</f>
      </c>
      <c r="AB192" s="4">
        <f>CONCATENATE(TEs!B20," ",TEs!A20)</f>
      </c>
      <c r="AC192" s="12">
        <f>TEs!E20</f>
      </c>
      <c r="AD192" s="6">
        <f>TEs!C20</f>
      </c>
      <c r="AE192" s="11">
        <f>TEs!D20</f>
      </c>
      <c r="AF192" s="11">
        <f>TEs!P20</f>
      </c>
      <c r="AG192" s="11">
        <f>TEs!R20</f>
      </c>
      <c r="AH192" s="11">
        <f>TEs!T20</f>
      </c>
      <c r="AI192" s="11">
        <f>TEs!V20</f>
      </c>
      <c r="AJ192" s="10">
        <f>TEs!X20</f>
      </c>
      <c r="AK192" s="6">
        <f>showf(AB192)</f>
      </c>
      <c r="AL192" s="6">
        <f>IF(RIGHT(AK192,1)=")",LEFT(RIGHT(AK192,2)),RIGHT(AK192,1))</f>
      </c>
      <c r="AM192" s="6">
        <f>showf(AF192)</f>
      </c>
      <c r="AN192" s="6">
        <f>showf(AG192)</f>
      </c>
      <c r="AO192" s="6">
        <f>showf(AH192)</f>
      </c>
      <c r="AP192" s="6">
        <f>showf(AI192)</f>
      </c>
      <c r="AQ192" s="6">
        <f>showf(AJ192)</f>
      </c>
      <c r="AR192" s="6">
        <f>IF($AL192=RIGHT(AM192,1),"","!!!")</f>
      </c>
      <c r="AS192" s="6">
        <f>IF($AL192=RIGHT(AN192,1),"","!!!")</f>
      </c>
      <c r="AT192" s="6">
        <f>IF($AL192=RIGHT(AO192,1),"","!!!")</f>
      </c>
      <c r="AU192" s="6">
        <f>IF($AL192=RIGHT(AP192,1),"","!!!")</f>
      </c>
      <c r="AV192" s="6">
        <f>IF($AL192=RIGHT(AQ192,1),"","!!!")</f>
      </c>
    </row>
    <row x14ac:dyDescent="0.25" r="193" customHeight="1" ht="17.25">
      <c r="A193" s="4">
        <f>CONCATENATE(TEs!#REF!," ",TEs!#REF!)</f>
      </c>
      <c r="B193" s="6">
        <f>TEs!#REF!</f>
      </c>
      <c r="C193" s="6">
        <f>TEs!#REF!</f>
      </c>
      <c r="D193" s="6">
        <f>TEs!#REF!</f>
      </c>
      <c r="E193" s="6">
        <f>TEs!#REF!</f>
      </c>
      <c r="F193" s="6">
        <f>TEs!#REF!</f>
      </c>
      <c r="G193" s="6">
        <f>TEs!#REF!</f>
      </c>
      <c r="H193" s="6">
        <f>TEs!#REF!</f>
      </c>
      <c r="I193" s="7">
        <f>TEs!#REF!</f>
      </c>
      <c r="J193" s="4">
        <f>CONCATENATE(TEs!#REF!," ",TEs!#REF!)</f>
      </c>
      <c r="K193" s="6">
        <f>TEs!#REF!</f>
      </c>
      <c r="L193" s="6">
        <f>TEs!#REF!</f>
      </c>
      <c r="M193" s="6">
        <f>TEs!#REF!</f>
      </c>
      <c r="N193" s="6">
        <f>TEs!#REF!</f>
      </c>
      <c r="O193" s="6">
        <f>TEs!#REF!</f>
      </c>
      <c r="P193" s="6">
        <f>TEs!A21</f>
      </c>
      <c r="Q193" s="6">
        <f>TEs!C21</f>
      </c>
      <c r="R193" s="10">
        <f>TEs!D21</f>
      </c>
      <c r="S193" s="4">
        <f>CONCATENATE(TEs!#REF!," ",TEs!#REF!)</f>
      </c>
      <c r="T193" s="6">
        <f>TEs!#REF!</f>
      </c>
      <c r="U193" s="6">
        <f>TEs!#REF!</f>
      </c>
      <c r="V193" s="6">
        <f>TEs!#REF!</f>
      </c>
      <c r="W193" s="11">
        <f>TEs!F21</f>
      </c>
      <c r="X193" s="11">
        <f>TEs!H21</f>
      </c>
      <c r="Y193" s="11">
        <f>TEs!J21</f>
      </c>
      <c r="Z193" s="11">
        <f>TEs!L21</f>
      </c>
      <c r="AA193" s="10">
        <f>TEs!O21</f>
      </c>
      <c r="AB193" s="4">
        <f>CONCATENATE(TEs!B21," ",TEs!A21)</f>
      </c>
      <c r="AC193" s="12">
        <f>TEs!E21</f>
      </c>
      <c r="AD193" s="6">
        <f>TEs!C21</f>
      </c>
      <c r="AE193" s="11">
        <f>TEs!D21</f>
      </c>
      <c r="AF193" s="11">
        <f>TEs!P21</f>
      </c>
      <c r="AG193" s="11">
        <f>TEs!R21</f>
      </c>
      <c r="AH193" s="11">
        <f>TEs!T21</f>
      </c>
      <c r="AI193" s="11">
        <f>TEs!V21</f>
      </c>
      <c r="AJ193" s="10">
        <f>TEs!X21</f>
      </c>
      <c r="AK193" s="6">
        <f>showf(AB193)</f>
      </c>
      <c r="AL193" s="6">
        <f>IF(RIGHT(AK193,1)=")",LEFT(RIGHT(AK193,2)),RIGHT(AK193,1))</f>
      </c>
      <c r="AM193" s="6">
        <f>showf(AF193)</f>
      </c>
      <c r="AN193" s="6">
        <f>showf(AG193)</f>
      </c>
      <c r="AO193" s="6">
        <f>showf(AH193)</f>
      </c>
      <c r="AP193" s="6">
        <f>showf(AI193)</f>
      </c>
      <c r="AQ193" s="6">
        <f>showf(AJ193)</f>
      </c>
      <c r="AR193" s="6">
        <f>IF($AL193=RIGHT(AM193,1),"","!!!")</f>
      </c>
      <c r="AS193" s="6">
        <f>IF($AL193=RIGHT(AN193,1),"","!!!")</f>
      </c>
      <c r="AT193" s="6">
        <f>IF($AL193=RIGHT(AO193,1),"","!!!")</f>
      </c>
      <c r="AU193" s="6">
        <f>IF($AL193=RIGHT(AP193,1),"","!!!")</f>
      </c>
      <c r="AV193" s="6">
        <f>IF($AL193=RIGHT(AQ193,1),"","!!!")</f>
      </c>
    </row>
    <row x14ac:dyDescent="0.25" r="194" customHeight="1" ht="17.25">
      <c r="A194" s="4">
        <f>CONCATENATE(TEs!#REF!," ",TEs!#REF!)</f>
      </c>
      <c r="B194" s="6">
        <f>TEs!#REF!</f>
      </c>
      <c r="C194" s="6">
        <f>TEs!#REF!</f>
      </c>
      <c r="D194" s="6">
        <f>TEs!#REF!</f>
      </c>
      <c r="E194" s="6">
        <f>TEs!#REF!</f>
      </c>
      <c r="F194" s="6">
        <f>TEs!#REF!</f>
      </c>
      <c r="G194" s="6">
        <f>TEs!#REF!</f>
      </c>
      <c r="H194" s="6">
        <f>TEs!#REF!</f>
      </c>
      <c r="I194" s="7">
        <f>TEs!#REF!</f>
      </c>
      <c r="J194" s="4">
        <f>CONCATENATE(TEs!#REF!," ",TEs!#REF!)</f>
      </c>
      <c r="K194" s="6">
        <f>TEs!#REF!</f>
      </c>
      <c r="L194" s="6">
        <f>TEs!#REF!</f>
      </c>
      <c r="M194" s="6">
        <f>TEs!#REF!</f>
      </c>
      <c r="N194" s="6">
        <f>TEs!#REF!</f>
      </c>
      <c r="O194" s="6">
        <f>TEs!#REF!</f>
      </c>
      <c r="P194" s="6">
        <f>TEs!A22</f>
      </c>
      <c r="Q194" s="6">
        <f>TEs!C22</f>
      </c>
      <c r="R194" s="10">
        <f>TEs!D22</f>
      </c>
      <c r="S194" s="4">
        <f>CONCATENATE(TEs!#REF!," ",TEs!#REF!)</f>
      </c>
      <c r="T194" s="6">
        <f>TEs!#REF!</f>
      </c>
      <c r="U194" s="6">
        <f>TEs!#REF!</f>
      </c>
      <c r="V194" s="6">
        <f>TEs!#REF!</f>
      </c>
      <c r="W194" s="11">
        <f>TEs!F22</f>
      </c>
      <c r="X194" s="11">
        <f>TEs!H22</f>
      </c>
      <c r="Y194" s="11">
        <f>TEs!J22</f>
      </c>
      <c r="Z194" s="11">
        <f>TEs!L22</f>
      </c>
      <c r="AA194" s="10">
        <f>TEs!O22</f>
      </c>
      <c r="AB194" s="4">
        <f>CONCATENATE(TEs!B22," ",TEs!A22)</f>
      </c>
      <c r="AC194" s="12">
        <f>TEs!E22</f>
      </c>
      <c r="AD194" s="6">
        <f>TEs!C22</f>
      </c>
      <c r="AE194" s="11">
        <f>TEs!D22</f>
      </c>
      <c r="AF194" s="11">
        <f>TEs!P22</f>
      </c>
      <c r="AG194" s="11">
        <f>TEs!R22</f>
      </c>
      <c r="AH194" s="11">
        <f>TEs!T22</f>
      </c>
      <c r="AI194" s="11">
        <f>TEs!V22</f>
      </c>
      <c r="AJ194" s="10">
        <f>TEs!X22</f>
      </c>
      <c r="AK194" s="6">
        <f>showf(AB194)</f>
      </c>
      <c r="AL194" s="6">
        <f>IF(RIGHT(AK194,1)=")",LEFT(RIGHT(AK194,2)),RIGHT(AK194,1))</f>
      </c>
      <c r="AM194" s="6">
        <f>showf(AF194)</f>
      </c>
      <c r="AN194" s="6">
        <f>showf(AG194)</f>
      </c>
      <c r="AO194" s="6">
        <f>showf(AH194)</f>
      </c>
      <c r="AP194" s="6">
        <f>showf(AI194)</f>
      </c>
      <c r="AQ194" s="6">
        <f>showf(AJ194)</f>
      </c>
      <c r="AR194" s="6">
        <f>IF($AL194=RIGHT(AM194,1),"","!!!")</f>
      </c>
      <c r="AS194" s="6">
        <f>IF($AL194=RIGHT(AN194,1),"","!!!")</f>
      </c>
      <c r="AT194" s="6">
        <f>IF($AL194=RIGHT(AO194,1),"","!!!")</f>
      </c>
      <c r="AU194" s="6">
        <f>IF($AL194=RIGHT(AP194,1),"","!!!")</f>
      </c>
      <c r="AV194" s="6">
        <f>IF($AL194=RIGHT(AQ194,1),"","!!!")</f>
      </c>
    </row>
    <row x14ac:dyDescent="0.25" r="195" customHeight="1" ht="17.25">
      <c r="A195" s="4">
        <f>CONCATENATE(TEs!#REF!," ",TEs!#REF!)</f>
      </c>
      <c r="B195" s="6">
        <f>TEs!#REF!</f>
      </c>
      <c r="C195" s="6">
        <f>TEs!#REF!</f>
      </c>
      <c r="D195" s="6">
        <f>TEs!#REF!</f>
      </c>
      <c r="E195" s="6">
        <f>TEs!#REF!</f>
      </c>
      <c r="F195" s="6">
        <f>TEs!#REF!</f>
      </c>
      <c r="G195" s="6">
        <f>TEs!#REF!</f>
      </c>
      <c r="H195" s="6">
        <f>TEs!#REF!</f>
      </c>
      <c r="I195" s="7">
        <f>TEs!#REF!</f>
      </c>
      <c r="J195" s="4">
        <f>CONCATENATE(TEs!#REF!," ",TEs!#REF!)</f>
      </c>
      <c r="K195" s="6">
        <f>TEs!#REF!</f>
      </c>
      <c r="L195" s="6">
        <f>TEs!#REF!</f>
      </c>
      <c r="M195" s="6">
        <f>TEs!#REF!</f>
      </c>
      <c r="N195" s="6">
        <f>TEs!#REF!</f>
      </c>
      <c r="O195" s="6">
        <f>TEs!#REF!</f>
      </c>
      <c r="P195" s="6">
        <f>TEs!A23</f>
      </c>
      <c r="Q195" s="6">
        <f>TEs!C23</f>
      </c>
      <c r="R195" s="10">
        <f>TEs!D23</f>
      </c>
      <c r="S195" s="4">
        <f>CONCATENATE(TEs!#REF!," ",TEs!#REF!)</f>
      </c>
      <c r="T195" s="6">
        <f>TEs!#REF!</f>
      </c>
      <c r="U195" s="6">
        <f>TEs!#REF!</f>
      </c>
      <c r="V195" s="6">
        <f>TEs!#REF!</f>
      </c>
      <c r="W195" s="11">
        <f>TEs!F23</f>
      </c>
      <c r="X195" s="11">
        <f>TEs!H23</f>
      </c>
      <c r="Y195" s="11">
        <f>TEs!J23</f>
      </c>
      <c r="Z195" s="11">
        <f>TEs!L23</f>
      </c>
      <c r="AA195" s="10">
        <f>TEs!O23</f>
      </c>
      <c r="AB195" s="4">
        <f>CONCATENATE(TEs!B23," ",TEs!A23)</f>
      </c>
      <c r="AC195" s="12">
        <f>TEs!E23</f>
      </c>
      <c r="AD195" s="6">
        <f>TEs!C23</f>
      </c>
      <c r="AE195" s="11">
        <f>TEs!D23</f>
      </c>
      <c r="AF195" s="11">
        <f>TEs!P23</f>
      </c>
      <c r="AG195" s="11">
        <f>TEs!R23</f>
      </c>
      <c r="AH195" s="11">
        <f>TEs!T23</f>
      </c>
      <c r="AI195" s="11">
        <f>TEs!V23</f>
      </c>
      <c r="AJ195" s="10">
        <f>TEs!X23</f>
      </c>
      <c r="AK195" s="6">
        <f>showf(AB195)</f>
      </c>
      <c r="AL195" s="6">
        <f>IF(RIGHT(AK195,1)=")",LEFT(RIGHT(AK195,2)),RIGHT(AK195,1))</f>
      </c>
      <c r="AM195" s="6">
        <f>showf(AF195)</f>
      </c>
      <c r="AN195" s="6">
        <f>showf(AG195)</f>
      </c>
      <c r="AO195" s="6">
        <f>showf(AH195)</f>
      </c>
      <c r="AP195" s="6">
        <f>showf(AI195)</f>
      </c>
      <c r="AQ195" s="6">
        <f>showf(AJ195)</f>
      </c>
      <c r="AR195" s="6">
        <f>IF($AL195=RIGHT(AM195,1),"","!!!")</f>
      </c>
      <c r="AS195" s="6">
        <f>IF($AL195=RIGHT(AN195,1),"","!!!")</f>
      </c>
      <c r="AT195" s="6">
        <f>IF($AL195=RIGHT(AO195,1),"","!!!")</f>
      </c>
      <c r="AU195" s="6">
        <f>IF($AL195=RIGHT(AP195,1),"","!!!")</f>
      </c>
      <c r="AV195" s="6">
        <f>IF($AL195=RIGHT(AQ195,1),"","!!!")</f>
      </c>
    </row>
    <row x14ac:dyDescent="0.25" r="196" customHeight="1" ht="17.25">
      <c r="A196" s="4">
        <f>CONCATENATE(TEs!#REF!," ",TEs!#REF!)</f>
      </c>
      <c r="B196" s="6">
        <f>TEs!#REF!</f>
      </c>
      <c r="C196" s="6">
        <f>TEs!#REF!</f>
      </c>
      <c r="D196" s="6">
        <f>TEs!#REF!</f>
      </c>
      <c r="E196" s="6">
        <f>TEs!#REF!</f>
      </c>
      <c r="F196" s="6">
        <f>TEs!#REF!</f>
      </c>
      <c r="G196" s="6">
        <f>TEs!#REF!</f>
      </c>
      <c r="H196" s="6">
        <f>TEs!#REF!</f>
      </c>
      <c r="I196" s="7">
        <f>TEs!#REF!</f>
      </c>
      <c r="J196" s="4">
        <f>CONCATENATE(TEs!#REF!," ",TEs!#REF!)</f>
      </c>
      <c r="K196" s="6">
        <f>TEs!#REF!</f>
      </c>
      <c r="L196" s="6">
        <f>TEs!#REF!</f>
      </c>
      <c r="M196" s="6">
        <f>TEs!#REF!</f>
      </c>
      <c r="N196" s="6">
        <f>TEs!#REF!</f>
      </c>
      <c r="O196" s="6">
        <f>TEs!#REF!</f>
      </c>
      <c r="P196" s="6">
        <f>TEs!A24</f>
      </c>
      <c r="Q196" s="6">
        <f>TEs!C24</f>
      </c>
      <c r="R196" s="10">
        <f>TEs!D24</f>
      </c>
      <c r="S196" s="4">
        <f>CONCATENATE(TEs!#REF!," ",TEs!#REF!)</f>
      </c>
      <c r="T196" s="6">
        <f>TEs!#REF!</f>
      </c>
      <c r="U196" s="6">
        <f>TEs!#REF!</f>
      </c>
      <c r="V196" s="6">
        <f>TEs!#REF!</f>
      </c>
      <c r="W196" s="11">
        <f>TEs!F24</f>
      </c>
      <c r="X196" s="11">
        <f>TEs!H24</f>
      </c>
      <c r="Y196" s="11">
        <f>TEs!J24</f>
      </c>
      <c r="Z196" s="11">
        <f>TEs!L24</f>
      </c>
      <c r="AA196" s="10">
        <f>TEs!O24</f>
      </c>
      <c r="AB196" s="4">
        <f>CONCATENATE(TEs!B24," ",TEs!A24)</f>
      </c>
      <c r="AC196" s="12">
        <f>TEs!E24</f>
      </c>
      <c r="AD196" s="6">
        <f>TEs!C24</f>
      </c>
      <c r="AE196" s="11">
        <f>TEs!D24</f>
      </c>
      <c r="AF196" s="11">
        <f>TEs!P24</f>
      </c>
      <c r="AG196" s="11">
        <f>TEs!R24</f>
      </c>
      <c r="AH196" s="11">
        <f>TEs!T24</f>
      </c>
      <c r="AI196" s="11">
        <f>TEs!V24</f>
      </c>
      <c r="AJ196" s="10">
        <f>TEs!X24</f>
      </c>
      <c r="AK196" s="6">
        <f>showf(AB196)</f>
      </c>
      <c r="AL196" s="6">
        <f>IF(RIGHT(AK196,1)=")",LEFT(RIGHT(AK196,2)),RIGHT(AK196,1))</f>
      </c>
      <c r="AM196" s="6">
        <f>showf(AF196)</f>
      </c>
      <c r="AN196" s="6">
        <f>showf(AG196)</f>
      </c>
      <c r="AO196" s="6">
        <f>showf(AH196)</f>
      </c>
      <c r="AP196" s="6">
        <f>showf(AI196)</f>
      </c>
      <c r="AQ196" s="6">
        <f>showf(AJ196)</f>
      </c>
      <c r="AR196" s="6">
        <f>IF($AL196=RIGHT(AM196,1),"","!!!")</f>
      </c>
      <c r="AS196" s="6">
        <f>IF($AL196=RIGHT(AN196,1),"","!!!")</f>
      </c>
      <c r="AT196" s="6">
        <f>IF($AL196=RIGHT(AO196,1),"","!!!")</f>
      </c>
      <c r="AU196" s="6">
        <f>IF($AL196=RIGHT(AP196,1),"","!!!")</f>
      </c>
      <c r="AV196" s="6">
        <f>IF($AL196=RIGHT(AQ196,1),"","!!!")</f>
      </c>
    </row>
    <row x14ac:dyDescent="0.25" r="197" customHeight="1" ht="17.25">
      <c r="A197" s="4">
        <f>CONCATENATE(TEs!#REF!," ",TEs!#REF!)</f>
      </c>
      <c r="B197" s="6">
        <f>TEs!#REF!</f>
      </c>
      <c r="C197" s="6">
        <f>TEs!#REF!</f>
      </c>
      <c r="D197" s="6">
        <f>TEs!#REF!</f>
      </c>
      <c r="E197" s="6">
        <f>TEs!#REF!</f>
      </c>
      <c r="F197" s="6">
        <f>TEs!#REF!</f>
      </c>
      <c r="G197" s="6">
        <f>TEs!#REF!</f>
      </c>
      <c r="H197" s="6">
        <f>TEs!#REF!</f>
      </c>
      <c r="I197" s="7">
        <f>TEs!#REF!</f>
      </c>
      <c r="J197" s="4">
        <f>CONCATENATE(TEs!#REF!," ",TEs!#REF!)</f>
      </c>
      <c r="K197" s="6">
        <f>TEs!#REF!</f>
      </c>
      <c r="L197" s="6">
        <f>TEs!#REF!</f>
      </c>
      <c r="M197" s="6">
        <f>TEs!#REF!</f>
      </c>
      <c r="N197" s="6">
        <f>TEs!#REF!</f>
      </c>
      <c r="O197" s="6">
        <f>TEs!#REF!</f>
      </c>
      <c r="P197" s="6">
        <f>TEs!A25</f>
      </c>
      <c r="Q197" s="6">
        <f>TEs!C25</f>
      </c>
      <c r="R197" s="10">
        <f>TEs!D25</f>
      </c>
      <c r="S197" s="4">
        <f>CONCATENATE(TEs!#REF!," ",TEs!#REF!)</f>
      </c>
      <c r="T197" s="6">
        <f>TEs!#REF!</f>
      </c>
      <c r="U197" s="6">
        <f>TEs!#REF!</f>
      </c>
      <c r="V197" s="6">
        <f>TEs!#REF!</f>
      </c>
      <c r="W197" s="11">
        <f>TEs!F25</f>
      </c>
      <c r="X197" s="11">
        <f>TEs!H25</f>
      </c>
      <c r="Y197" s="11">
        <f>TEs!J25</f>
      </c>
      <c r="Z197" s="11">
        <f>TEs!L25</f>
      </c>
      <c r="AA197" s="10">
        <f>TEs!O25</f>
      </c>
      <c r="AB197" s="4">
        <f>CONCATENATE(TEs!B25," ",TEs!A25)</f>
      </c>
      <c r="AC197" s="12">
        <f>TEs!E25</f>
      </c>
      <c r="AD197" s="6">
        <f>TEs!C25</f>
      </c>
      <c r="AE197" s="11">
        <f>TEs!D25</f>
      </c>
      <c r="AF197" s="11">
        <f>TEs!P25</f>
      </c>
      <c r="AG197" s="11">
        <f>TEs!R25</f>
      </c>
      <c r="AH197" s="11">
        <f>TEs!T25</f>
      </c>
      <c r="AI197" s="11">
        <f>TEs!V25</f>
      </c>
      <c r="AJ197" s="10">
        <f>TEs!X25</f>
      </c>
      <c r="AK197" s="6">
        <f>showf(AB197)</f>
      </c>
      <c r="AL197" s="6">
        <f>IF(RIGHT(AK197,1)=")",LEFT(RIGHT(AK197,2)),RIGHT(AK197,1))</f>
      </c>
      <c r="AM197" s="6">
        <f>showf(AF197)</f>
      </c>
      <c r="AN197" s="6">
        <f>showf(AG197)</f>
      </c>
      <c r="AO197" s="6">
        <f>showf(AH197)</f>
      </c>
      <c r="AP197" s="6">
        <f>showf(AI197)</f>
      </c>
      <c r="AQ197" s="6">
        <f>showf(AJ197)</f>
      </c>
      <c r="AR197" s="6">
        <f>IF($AL197=RIGHT(AM197,1),"","!!!")</f>
      </c>
      <c r="AS197" s="6">
        <f>IF($AL197=RIGHT(AN197,1),"","!!!")</f>
      </c>
      <c r="AT197" s="6">
        <f>IF($AL197=RIGHT(AO197,1),"","!!!")</f>
      </c>
      <c r="AU197" s="6">
        <f>IF($AL197=RIGHT(AP197,1),"","!!!")</f>
      </c>
      <c r="AV197" s="6">
        <f>IF($AL197=RIGHT(AQ197,1),"","!!!")</f>
      </c>
    </row>
    <row x14ac:dyDescent="0.25" r="198" customHeight="1" ht="17.25">
      <c r="A198" s="4">
        <f>CONCATENATE(TEs!#REF!," ",TEs!#REF!)</f>
      </c>
      <c r="B198" s="6">
        <f>TEs!#REF!</f>
      </c>
      <c r="C198" s="6">
        <f>TEs!#REF!</f>
      </c>
      <c r="D198" s="6">
        <f>TEs!#REF!</f>
      </c>
      <c r="E198" s="6">
        <f>TEs!#REF!</f>
      </c>
      <c r="F198" s="6">
        <f>TEs!#REF!</f>
      </c>
      <c r="G198" s="6">
        <f>TEs!#REF!</f>
      </c>
      <c r="H198" s="6">
        <f>TEs!#REF!</f>
      </c>
      <c r="I198" s="7">
        <f>TEs!#REF!</f>
      </c>
      <c r="J198" s="4">
        <f>CONCATENATE(TEs!#REF!," ",TEs!#REF!)</f>
      </c>
      <c r="K198" s="6">
        <f>TEs!#REF!</f>
      </c>
      <c r="L198" s="6">
        <f>TEs!#REF!</f>
      </c>
      <c r="M198" s="6">
        <f>TEs!#REF!</f>
      </c>
      <c r="N198" s="6">
        <f>TEs!#REF!</f>
      </c>
      <c r="O198" s="6">
        <f>TEs!#REF!</f>
      </c>
      <c r="P198" s="6">
        <f>TEs!A26</f>
      </c>
      <c r="Q198" s="6">
        <f>TEs!C26</f>
      </c>
      <c r="R198" s="10">
        <f>TEs!D26</f>
      </c>
      <c r="S198" s="4">
        <f>CONCATENATE(TEs!#REF!," ",TEs!#REF!)</f>
      </c>
      <c r="T198" s="6">
        <f>TEs!#REF!</f>
      </c>
      <c r="U198" s="6">
        <f>TEs!#REF!</f>
      </c>
      <c r="V198" s="6">
        <f>TEs!#REF!</f>
      </c>
      <c r="W198" s="11">
        <f>TEs!F26</f>
      </c>
      <c r="X198" s="11">
        <f>TEs!H26</f>
      </c>
      <c r="Y198" s="11">
        <f>TEs!J26</f>
      </c>
      <c r="Z198" s="11">
        <f>TEs!L26</f>
      </c>
      <c r="AA198" s="10">
        <f>TEs!O26</f>
      </c>
      <c r="AB198" s="4">
        <f>CONCATENATE(TEs!B26," ",TEs!A26)</f>
      </c>
      <c r="AC198" s="12">
        <f>TEs!E26</f>
      </c>
      <c r="AD198" s="6">
        <f>TEs!C26</f>
      </c>
      <c r="AE198" s="11">
        <f>TEs!D26</f>
      </c>
      <c r="AF198" s="11">
        <f>TEs!P26</f>
      </c>
      <c r="AG198" s="11">
        <f>TEs!R26</f>
      </c>
      <c r="AH198" s="11">
        <f>TEs!T26</f>
      </c>
      <c r="AI198" s="11">
        <f>TEs!V26</f>
      </c>
      <c r="AJ198" s="10">
        <f>TEs!X26</f>
      </c>
      <c r="AK198" s="6">
        <f>showf(AB198)</f>
      </c>
      <c r="AL198" s="6">
        <f>IF(RIGHT(AK198,1)=")",LEFT(RIGHT(AK198,2)),RIGHT(AK198,1))</f>
      </c>
      <c r="AM198" s="6">
        <f>showf(AF198)</f>
      </c>
      <c r="AN198" s="6">
        <f>showf(AG198)</f>
      </c>
      <c r="AO198" s="6">
        <f>showf(AH198)</f>
      </c>
      <c r="AP198" s="6">
        <f>showf(AI198)</f>
      </c>
      <c r="AQ198" s="6">
        <f>showf(AJ198)</f>
      </c>
      <c r="AR198" s="6">
        <f>IF($AL198=RIGHT(AM198,1),"","!!!")</f>
      </c>
      <c r="AS198" s="6">
        <f>IF($AL198=RIGHT(AN198,1),"","!!!")</f>
      </c>
      <c r="AT198" s="6">
        <f>IF($AL198=RIGHT(AO198,1),"","!!!")</f>
      </c>
      <c r="AU198" s="6">
        <f>IF($AL198=RIGHT(AP198,1),"","!!!")</f>
      </c>
      <c r="AV198" s="6">
        <f>IF($AL198=RIGHT(AQ198,1),"","!!!")</f>
      </c>
    </row>
    <row x14ac:dyDescent="0.25" r="199" customHeight="1" ht="17.25">
      <c r="A199" s="4">
        <f>CONCATENATE(TEs!#REF!," ",TEs!#REF!)</f>
      </c>
      <c r="B199" s="6">
        <f>TEs!#REF!</f>
      </c>
      <c r="C199" s="6">
        <f>TEs!#REF!</f>
      </c>
      <c r="D199" s="6">
        <f>TEs!#REF!</f>
      </c>
      <c r="E199" s="6">
        <f>TEs!#REF!</f>
      </c>
      <c r="F199" s="6">
        <f>TEs!#REF!</f>
      </c>
      <c r="G199" s="6">
        <f>TEs!#REF!</f>
      </c>
      <c r="H199" s="6">
        <f>TEs!#REF!</f>
      </c>
      <c r="I199" s="7">
        <f>TEs!#REF!</f>
      </c>
      <c r="J199" s="4">
        <f>CONCATENATE(TEs!#REF!," ",TEs!#REF!)</f>
      </c>
      <c r="K199" s="6">
        <f>TEs!#REF!</f>
      </c>
      <c r="L199" s="6">
        <f>TEs!#REF!</f>
      </c>
      <c r="M199" s="6">
        <f>TEs!#REF!</f>
      </c>
      <c r="N199" s="6">
        <f>TEs!#REF!</f>
      </c>
      <c r="O199" s="6">
        <f>TEs!#REF!</f>
      </c>
      <c r="P199" s="6">
        <f>TEs!A27</f>
      </c>
      <c r="Q199" s="6">
        <f>TEs!C27</f>
      </c>
      <c r="R199" s="10">
        <f>TEs!D27</f>
      </c>
      <c r="S199" s="4">
        <f>CONCATENATE(TEs!#REF!," ",TEs!#REF!)</f>
      </c>
      <c r="T199" s="6">
        <f>TEs!#REF!</f>
      </c>
      <c r="U199" s="6">
        <f>TEs!#REF!</f>
      </c>
      <c r="V199" s="6">
        <f>TEs!#REF!</f>
      </c>
      <c r="W199" s="11">
        <f>TEs!F27</f>
      </c>
      <c r="X199" s="11">
        <f>TEs!H27</f>
      </c>
      <c r="Y199" s="11">
        <f>TEs!J27</f>
      </c>
      <c r="Z199" s="11">
        <f>TEs!L27</f>
      </c>
      <c r="AA199" s="10">
        <f>TEs!O27</f>
      </c>
      <c r="AB199" s="4">
        <f>CONCATENATE(TEs!B27," ",TEs!A27)</f>
      </c>
      <c r="AC199" s="12">
        <f>TEs!E27</f>
      </c>
      <c r="AD199" s="6">
        <f>TEs!C27</f>
      </c>
      <c r="AE199" s="11">
        <f>TEs!D27</f>
      </c>
      <c r="AF199" s="11">
        <f>TEs!P27</f>
      </c>
      <c r="AG199" s="11">
        <f>TEs!R27</f>
      </c>
      <c r="AH199" s="11">
        <f>TEs!T27</f>
      </c>
      <c r="AI199" s="11">
        <f>TEs!V27</f>
      </c>
      <c r="AJ199" s="10">
        <f>TEs!X27</f>
      </c>
      <c r="AK199" s="6">
        <f>showf(AB199)</f>
      </c>
      <c r="AL199" s="6">
        <f>IF(RIGHT(AK199,1)=")",LEFT(RIGHT(AK199,2)),RIGHT(AK199,1))</f>
      </c>
      <c r="AM199" s="6">
        <f>showf(AF199)</f>
      </c>
      <c r="AN199" s="6">
        <f>showf(AG199)</f>
      </c>
      <c r="AO199" s="6">
        <f>showf(AH199)</f>
      </c>
      <c r="AP199" s="6">
        <f>showf(AI199)</f>
      </c>
      <c r="AQ199" s="6">
        <f>showf(AJ199)</f>
      </c>
      <c r="AR199" s="6">
        <f>IF($AL199=RIGHT(AM199,1),"","!!!")</f>
      </c>
      <c r="AS199" s="6">
        <f>IF($AL199=RIGHT(AN199,1),"","!!!")</f>
      </c>
      <c r="AT199" s="6">
        <f>IF($AL199=RIGHT(AO199,1),"","!!!")</f>
      </c>
      <c r="AU199" s="6">
        <f>IF($AL199=RIGHT(AP199,1),"","!!!")</f>
      </c>
      <c r="AV199" s="6">
        <f>IF($AL199=RIGHT(AQ199,1),"","!!!")</f>
      </c>
    </row>
    <row x14ac:dyDescent="0.25" r="200" customHeight="1" ht="17.25">
      <c r="A200" s="4">
        <f>CONCATENATE(TEs!#REF!," ",TEs!#REF!)</f>
      </c>
      <c r="B200" s="6">
        <f>TEs!#REF!</f>
      </c>
      <c r="C200" s="6">
        <f>TEs!#REF!</f>
      </c>
      <c r="D200" s="6">
        <f>TEs!#REF!</f>
      </c>
      <c r="E200" s="6">
        <f>TEs!#REF!</f>
      </c>
      <c r="F200" s="6">
        <f>TEs!#REF!</f>
      </c>
      <c r="G200" s="6">
        <f>TEs!#REF!</f>
      </c>
      <c r="H200" s="6">
        <f>TEs!#REF!</f>
      </c>
      <c r="I200" s="7">
        <f>TEs!#REF!</f>
      </c>
      <c r="J200" s="4">
        <f>CONCATENATE(TEs!#REF!," ",TEs!#REF!)</f>
      </c>
      <c r="K200" s="6">
        <f>TEs!#REF!</f>
      </c>
      <c r="L200" s="6">
        <f>TEs!#REF!</f>
      </c>
      <c r="M200" s="6">
        <f>TEs!#REF!</f>
      </c>
      <c r="N200" s="6">
        <f>TEs!#REF!</f>
      </c>
      <c r="O200" s="6">
        <f>TEs!#REF!</f>
      </c>
      <c r="P200" s="6">
        <f>TEs!A28</f>
      </c>
      <c r="Q200" s="6">
        <f>TEs!C28</f>
      </c>
      <c r="R200" s="10">
        <f>TEs!D28</f>
      </c>
      <c r="S200" s="4">
        <f>CONCATENATE(TEs!#REF!," ",TEs!#REF!)</f>
      </c>
      <c r="T200" s="6">
        <f>TEs!#REF!</f>
      </c>
      <c r="U200" s="6">
        <f>TEs!#REF!</f>
      </c>
      <c r="V200" s="6">
        <f>TEs!#REF!</f>
      </c>
      <c r="W200" s="11">
        <f>TEs!F28</f>
      </c>
      <c r="X200" s="11">
        <f>TEs!H28</f>
      </c>
      <c r="Y200" s="11">
        <f>TEs!J28</f>
      </c>
      <c r="Z200" s="11">
        <f>TEs!L28</f>
      </c>
      <c r="AA200" s="10">
        <f>TEs!O28</f>
      </c>
      <c r="AB200" s="4">
        <f>CONCATENATE(TEs!B28," ",TEs!A28)</f>
      </c>
      <c r="AC200" s="12">
        <f>TEs!E28</f>
      </c>
      <c r="AD200" s="6">
        <f>TEs!C28</f>
      </c>
      <c r="AE200" s="11">
        <f>TEs!D28</f>
      </c>
      <c r="AF200" s="11">
        <f>TEs!P28</f>
      </c>
      <c r="AG200" s="11">
        <f>TEs!R28</f>
      </c>
      <c r="AH200" s="11">
        <f>TEs!T28</f>
      </c>
      <c r="AI200" s="11">
        <f>TEs!V28</f>
      </c>
      <c r="AJ200" s="10">
        <f>TEs!X28</f>
      </c>
      <c r="AK200" s="6">
        <f>showf(AB200)</f>
      </c>
      <c r="AL200" s="6">
        <f>IF(RIGHT(AK200,1)=")",LEFT(RIGHT(AK200,2)),RIGHT(AK200,1))</f>
      </c>
      <c r="AM200" s="6">
        <f>showf(AF200)</f>
      </c>
      <c r="AN200" s="6">
        <f>showf(AG200)</f>
      </c>
      <c r="AO200" s="6">
        <f>showf(AH200)</f>
      </c>
      <c r="AP200" s="6">
        <f>showf(AI200)</f>
      </c>
      <c r="AQ200" s="6">
        <f>showf(AJ200)</f>
      </c>
      <c r="AR200" s="6">
        <f>IF($AL200=RIGHT(AM200,1),"","!!!")</f>
      </c>
      <c r="AS200" s="6">
        <f>IF($AL200=RIGHT(AN200,1),"","!!!")</f>
      </c>
      <c r="AT200" s="6">
        <f>IF($AL200=RIGHT(AO200,1),"","!!!")</f>
      </c>
      <c r="AU200" s="6">
        <f>IF($AL200=RIGHT(AP200,1),"","!!!")</f>
      </c>
      <c r="AV200" s="6">
        <f>IF($AL200=RIGHT(AQ200,1),"","!!!")</f>
      </c>
    </row>
    <row x14ac:dyDescent="0.25" r="201" customHeight="1" ht="17.25">
      <c r="A201" s="4">
        <f>CONCATENATE(TEs!#REF!," ",TEs!#REF!)</f>
      </c>
      <c r="B201" s="6">
        <f>TEs!#REF!</f>
      </c>
      <c r="C201" s="6">
        <f>TEs!#REF!</f>
      </c>
      <c r="D201" s="6">
        <f>TEs!#REF!</f>
      </c>
      <c r="E201" s="6">
        <f>TEs!#REF!</f>
      </c>
      <c r="F201" s="6">
        <f>TEs!#REF!</f>
      </c>
      <c r="G201" s="6">
        <f>TEs!#REF!</f>
      </c>
      <c r="H201" s="6">
        <f>TEs!#REF!</f>
      </c>
      <c r="I201" s="7">
        <f>TEs!#REF!</f>
      </c>
      <c r="J201" s="4">
        <f>CONCATENATE(TEs!#REF!," ",TEs!#REF!)</f>
      </c>
      <c r="K201" s="6">
        <f>TEs!#REF!</f>
      </c>
      <c r="L201" s="6">
        <f>TEs!#REF!</f>
      </c>
      <c r="M201" s="6">
        <f>TEs!#REF!</f>
      </c>
      <c r="N201" s="6">
        <f>TEs!#REF!</f>
      </c>
      <c r="O201" s="6">
        <f>TEs!#REF!</f>
      </c>
      <c r="P201" s="6">
        <f>TEs!A29</f>
      </c>
      <c r="Q201" s="6">
        <f>TEs!C29</f>
      </c>
      <c r="R201" s="10">
        <f>TEs!D29</f>
      </c>
      <c r="S201" s="4">
        <f>CONCATENATE(TEs!#REF!," ",TEs!#REF!)</f>
      </c>
      <c r="T201" s="6">
        <f>TEs!#REF!</f>
      </c>
      <c r="U201" s="6">
        <f>TEs!#REF!</f>
      </c>
      <c r="V201" s="6">
        <f>TEs!#REF!</f>
      </c>
      <c r="W201" s="11">
        <f>TEs!F29</f>
      </c>
      <c r="X201" s="11">
        <f>TEs!H29</f>
      </c>
      <c r="Y201" s="11">
        <f>TEs!J29</f>
      </c>
      <c r="Z201" s="11">
        <f>TEs!L29</f>
      </c>
      <c r="AA201" s="10">
        <f>TEs!O29</f>
      </c>
      <c r="AB201" s="4">
        <f>CONCATENATE(TEs!B29," ",TEs!A29)</f>
      </c>
      <c r="AC201" s="12">
        <f>TEs!E29</f>
      </c>
      <c r="AD201" s="6">
        <f>TEs!C29</f>
      </c>
      <c r="AE201" s="11">
        <f>TEs!D29</f>
      </c>
      <c r="AF201" s="11">
        <f>TEs!P29</f>
      </c>
      <c r="AG201" s="11">
        <f>TEs!R29</f>
      </c>
      <c r="AH201" s="11">
        <f>TEs!T29</f>
      </c>
      <c r="AI201" s="11">
        <f>TEs!V29</f>
      </c>
      <c r="AJ201" s="10">
        <f>TEs!X29</f>
      </c>
      <c r="AK201" s="6">
        <f>showf(AB201)</f>
      </c>
      <c r="AL201" s="6">
        <f>IF(RIGHT(AK201,1)=")",LEFT(RIGHT(AK201,2)),RIGHT(AK201,1))</f>
      </c>
      <c r="AM201" s="6">
        <f>showf(AF201)</f>
      </c>
      <c r="AN201" s="6">
        <f>showf(AG201)</f>
      </c>
      <c r="AO201" s="6">
        <f>showf(AH201)</f>
      </c>
      <c r="AP201" s="6">
        <f>showf(AI201)</f>
      </c>
      <c r="AQ201" s="6">
        <f>showf(AJ201)</f>
      </c>
      <c r="AR201" s="6">
        <f>IF($AL201=RIGHT(AM201,1),"","!!!")</f>
      </c>
      <c r="AS201" s="6">
        <f>IF($AL201=RIGHT(AN201,1),"","!!!")</f>
      </c>
      <c r="AT201" s="6">
        <f>IF($AL201=RIGHT(AO201,1),"","!!!")</f>
      </c>
      <c r="AU201" s="6">
        <f>IF($AL201=RIGHT(AP201,1),"","!!!")</f>
      </c>
      <c r="AV201" s="6">
        <f>IF($AL201=RIGHT(AQ201,1),"","!!!")</f>
      </c>
    </row>
    <row x14ac:dyDescent="0.25" r="202" customHeight="1" ht="17.25">
      <c r="A202" s="4">
        <f>CONCATENATE(TEs!#REF!," ",TEs!#REF!)</f>
      </c>
      <c r="B202" s="6">
        <f>TEs!#REF!</f>
      </c>
      <c r="C202" s="6">
        <f>TEs!#REF!</f>
      </c>
      <c r="D202" s="6">
        <f>TEs!#REF!</f>
      </c>
      <c r="E202" s="6">
        <f>TEs!#REF!</f>
      </c>
      <c r="F202" s="6">
        <f>TEs!#REF!</f>
      </c>
      <c r="G202" s="6">
        <f>TEs!#REF!</f>
      </c>
      <c r="H202" s="6">
        <f>TEs!#REF!</f>
      </c>
      <c r="I202" s="7">
        <f>TEs!#REF!</f>
      </c>
      <c r="J202" s="4">
        <f>CONCATENATE(TEs!#REF!," ",TEs!#REF!)</f>
      </c>
      <c r="K202" s="6">
        <f>TEs!#REF!</f>
      </c>
      <c r="L202" s="6">
        <f>TEs!#REF!</f>
      </c>
      <c r="M202" s="6">
        <f>TEs!#REF!</f>
      </c>
      <c r="N202" s="6">
        <f>TEs!#REF!</f>
      </c>
      <c r="O202" s="6">
        <f>TEs!#REF!</f>
      </c>
      <c r="P202" s="6">
        <f>TEs!A30</f>
      </c>
      <c r="Q202" s="6">
        <f>TEs!C30</f>
      </c>
      <c r="R202" s="10">
        <f>TEs!D30</f>
      </c>
      <c r="S202" s="4">
        <f>CONCATENATE(TEs!#REF!," ",TEs!#REF!)</f>
      </c>
      <c r="T202" s="6">
        <f>TEs!#REF!</f>
      </c>
      <c r="U202" s="6">
        <f>TEs!#REF!</f>
      </c>
      <c r="V202" s="6">
        <f>TEs!#REF!</f>
      </c>
      <c r="W202" s="11">
        <f>TEs!F30</f>
      </c>
      <c r="X202" s="11">
        <f>TEs!H30</f>
      </c>
      <c r="Y202" s="11">
        <f>TEs!J30</f>
      </c>
      <c r="Z202" s="11">
        <f>TEs!L30</f>
      </c>
      <c r="AA202" s="10">
        <f>TEs!O30</f>
      </c>
      <c r="AB202" s="4">
        <f>CONCATENATE(TEs!B30," ",TEs!A30)</f>
      </c>
      <c r="AC202" s="12">
        <f>TEs!E30</f>
      </c>
      <c r="AD202" s="6">
        <f>TEs!C30</f>
      </c>
      <c r="AE202" s="11">
        <f>TEs!D30</f>
      </c>
      <c r="AF202" s="11">
        <f>TEs!P30</f>
      </c>
      <c r="AG202" s="11">
        <f>TEs!R30</f>
      </c>
      <c r="AH202" s="11">
        <f>TEs!T30</f>
      </c>
      <c r="AI202" s="11">
        <f>TEs!V30</f>
      </c>
      <c r="AJ202" s="10">
        <f>TEs!X30</f>
      </c>
      <c r="AK202" s="6">
        <f>showf(AB202)</f>
      </c>
      <c r="AL202" s="6">
        <f>IF(RIGHT(AK202,1)=")",LEFT(RIGHT(AK202,2)),RIGHT(AK202,1))</f>
      </c>
      <c r="AM202" s="6">
        <f>showf(AF202)</f>
      </c>
      <c r="AN202" s="6">
        <f>showf(AG202)</f>
      </c>
      <c r="AO202" s="6">
        <f>showf(AH202)</f>
      </c>
      <c r="AP202" s="6">
        <f>showf(AI202)</f>
      </c>
      <c r="AQ202" s="6">
        <f>showf(AJ202)</f>
      </c>
      <c r="AR202" s="6">
        <f>IF($AL202=RIGHT(AM202,1),"","!!!")</f>
      </c>
      <c r="AS202" s="6">
        <f>IF($AL202=RIGHT(AN202,1),"","!!!")</f>
      </c>
      <c r="AT202" s="6">
        <f>IF($AL202=RIGHT(AO202,1),"","!!!")</f>
      </c>
      <c r="AU202" s="6">
        <f>IF($AL202=RIGHT(AP202,1),"","!!!")</f>
      </c>
      <c r="AV202" s="6">
        <f>IF($AL202=RIGHT(AQ202,1),"","!!!")</f>
      </c>
    </row>
    <row x14ac:dyDescent="0.25" r="203" customHeight="1" ht="17.25">
      <c r="A203" s="4">
        <f>CONCATENATE(TEs!#REF!," ",TEs!#REF!)</f>
      </c>
      <c r="B203" s="6">
        <f>TEs!#REF!</f>
      </c>
      <c r="C203" s="6">
        <f>TEs!#REF!</f>
      </c>
      <c r="D203" s="6">
        <f>TEs!#REF!</f>
      </c>
      <c r="E203" s="6">
        <f>TEs!#REF!</f>
      </c>
      <c r="F203" s="6">
        <f>TEs!#REF!</f>
      </c>
      <c r="G203" s="6">
        <f>TEs!#REF!</f>
      </c>
      <c r="H203" s="6">
        <f>TEs!#REF!</f>
      </c>
      <c r="I203" s="7">
        <f>TEs!#REF!</f>
      </c>
      <c r="J203" s="4">
        <f>CONCATENATE(TEs!#REF!," ",TEs!#REF!)</f>
      </c>
      <c r="K203" s="6">
        <f>TEs!#REF!</f>
      </c>
      <c r="L203" s="6">
        <f>TEs!#REF!</f>
      </c>
      <c r="M203" s="6">
        <f>TEs!#REF!</f>
      </c>
      <c r="N203" s="6">
        <f>TEs!#REF!</f>
      </c>
      <c r="O203" s="6">
        <f>TEs!#REF!</f>
      </c>
      <c r="P203" s="6">
        <f>TEs!A31</f>
      </c>
      <c r="Q203" s="6">
        <f>TEs!C31</f>
      </c>
      <c r="R203" s="10">
        <f>TEs!D31</f>
      </c>
      <c r="S203" s="4">
        <f>CONCATENATE(TEs!#REF!," ",TEs!#REF!)</f>
      </c>
      <c r="T203" s="6">
        <f>TEs!#REF!</f>
      </c>
      <c r="U203" s="6">
        <f>TEs!#REF!</f>
      </c>
      <c r="V203" s="6">
        <f>TEs!#REF!</f>
      </c>
      <c r="W203" s="11">
        <f>TEs!F31</f>
      </c>
      <c r="X203" s="11">
        <f>TEs!H31</f>
      </c>
      <c r="Y203" s="11">
        <f>TEs!J31</f>
      </c>
      <c r="Z203" s="11">
        <f>TEs!L31</f>
      </c>
      <c r="AA203" s="10">
        <f>TEs!O31</f>
      </c>
      <c r="AB203" s="4">
        <f>CONCATENATE(TEs!B31," ",TEs!A31)</f>
      </c>
      <c r="AC203" s="12">
        <f>TEs!E31</f>
      </c>
      <c r="AD203" s="6">
        <f>TEs!C31</f>
      </c>
      <c r="AE203" s="11">
        <f>TEs!D31</f>
      </c>
      <c r="AF203" s="11">
        <f>TEs!P31</f>
      </c>
      <c r="AG203" s="11">
        <f>TEs!R31</f>
      </c>
      <c r="AH203" s="11">
        <f>TEs!T31</f>
      </c>
      <c r="AI203" s="11">
        <f>TEs!V31</f>
      </c>
      <c r="AJ203" s="10">
        <f>TEs!X31</f>
      </c>
      <c r="AK203" s="6">
        <f>showf(AB203)</f>
      </c>
      <c r="AL203" s="6">
        <f>IF(RIGHT(AK203,1)=")",LEFT(RIGHT(AK203,2)),RIGHT(AK203,1))</f>
      </c>
      <c r="AM203" s="6">
        <f>showf(AF203)</f>
      </c>
      <c r="AN203" s="6">
        <f>showf(AG203)</f>
      </c>
      <c r="AO203" s="6">
        <f>showf(AH203)</f>
      </c>
      <c r="AP203" s="6">
        <f>showf(AI203)</f>
      </c>
      <c r="AQ203" s="6">
        <f>showf(AJ203)</f>
      </c>
      <c r="AR203" s="6">
        <f>IF($AL203=RIGHT(AM203,1),"","!!!")</f>
      </c>
      <c r="AS203" s="6">
        <f>IF($AL203=RIGHT(AN203,1),"","!!!")</f>
      </c>
      <c r="AT203" s="6">
        <f>IF($AL203=RIGHT(AO203,1),"","!!!")</f>
      </c>
      <c r="AU203" s="6">
        <f>IF($AL203=RIGHT(AP203,1),"","!!!")</f>
      </c>
      <c r="AV203" s="6">
        <f>IF($AL203=RIGHT(AQ203,1),"","!!!")</f>
      </c>
    </row>
    <row x14ac:dyDescent="0.25" r="204" customHeight="1" ht="17.25">
      <c r="A204" s="4">
        <f>CONCATENATE(TEs!#REF!," ",TEs!#REF!)</f>
      </c>
      <c r="B204" s="6">
        <f>TEs!#REF!</f>
      </c>
      <c r="C204" s="6">
        <f>TEs!#REF!</f>
      </c>
      <c r="D204" s="6">
        <f>TEs!#REF!</f>
      </c>
      <c r="E204" s="6">
        <f>TEs!#REF!</f>
      </c>
      <c r="F204" s="6">
        <f>TEs!#REF!</f>
      </c>
      <c r="G204" s="6">
        <f>TEs!#REF!</f>
      </c>
      <c r="H204" s="6">
        <f>TEs!#REF!</f>
      </c>
      <c r="I204" s="7">
        <f>TEs!#REF!</f>
      </c>
      <c r="J204" s="4">
        <f>CONCATENATE(TEs!#REF!," ",TEs!#REF!)</f>
      </c>
      <c r="K204" s="6">
        <f>TEs!#REF!</f>
      </c>
      <c r="L204" s="6">
        <f>TEs!#REF!</f>
      </c>
      <c r="M204" s="6">
        <f>TEs!#REF!</f>
      </c>
      <c r="N204" s="6">
        <f>TEs!#REF!</f>
      </c>
      <c r="O204" s="6">
        <f>TEs!#REF!</f>
      </c>
      <c r="P204" s="6">
        <f>TEs!A32</f>
      </c>
      <c r="Q204" s="6">
        <f>TEs!C32</f>
      </c>
      <c r="R204" s="10">
        <f>TEs!D32</f>
      </c>
      <c r="S204" s="4">
        <f>CONCATENATE(TEs!#REF!," ",TEs!#REF!)</f>
      </c>
      <c r="T204" s="6">
        <f>TEs!#REF!</f>
      </c>
      <c r="U204" s="6">
        <f>TEs!#REF!</f>
      </c>
      <c r="V204" s="6">
        <f>TEs!#REF!</f>
      </c>
      <c r="W204" s="11">
        <f>TEs!F32</f>
      </c>
      <c r="X204" s="11">
        <f>TEs!H32</f>
      </c>
      <c r="Y204" s="11">
        <f>TEs!J32</f>
      </c>
      <c r="Z204" s="11">
        <f>TEs!L32</f>
      </c>
      <c r="AA204" s="10">
        <f>TEs!O32</f>
      </c>
      <c r="AB204" s="4">
        <f>CONCATENATE(TEs!B32," ",TEs!A32)</f>
      </c>
      <c r="AC204" s="12">
        <f>TEs!E32</f>
      </c>
      <c r="AD204" s="6">
        <f>TEs!C32</f>
      </c>
      <c r="AE204" s="11">
        <f>TEs!D32</f>
      </c>
      <c r="AF204" s="11">
        <f>TEs!P32</f>
      </c>
      <c r="AG204" s="11">
        <f>TEs!R32</f>
      </c>
      <c r="AH204" s="11">
        <f>TEs!T32</f>
      </c>
      <c r="AI204" s="11">
        <f>TEs!V32</f>
      </c>
      <c r="AJ204" s="10">
        <f>TEs!X32</f>
      </c>
      <c r="AK204" s="6">
        <f>showf(AB204)</f>
      </c>
      <c r="AL204" s="6">
        <f>IF(RIGHT(AK204,1)=")",LEFT(RIGHT(AK204,2)),RIGHT(AK204,1))</f>
      </c>
      <c r="AM204" s="6">
        <f>showf(AF204)</f>
      </c>
      <c r="AN204" s="6">
        <f>showf(AG204)</f>
      </c>
      <c r="AO204" s="6">
        <f>showf(AH204)</f>
      </c>
      <c r="AP204" s="6">
        <f>showf(AI204)</f>
      </c>
      <c r="AQ204" s="6">
        <f>showf(AJ204)</f>
      </c>
      <c r="AR204" s="6">
        <f>IF($AL204=RIGHT(AM204,1),"","!!!")</f>
      </c>
      <c r="AS204" s="6">
        <f>IF($AL204=RIGHT(AN204,1),"","!!!")</f>
      </c>
      <c r="AT204" s="6">
        <f>IF($AL204=RIGHT(AO204,1),"","!!!")</f>
      </c>
      <c r="AU204" s="6">
        <f>IF($AL204=RIGHT(AP204,1),"","!!!")</f>
      </c>
      <c r="AV204" s="6">
        <f>IF($AL204=RIGHT(AQ204,1),"","!!!")</f>
      </c>
    </row>
    <row x14ac:dyDescent="0.25" r="205" customHeight="1" ht="17.25">
      <c r="A205" s="4">
        <f>CONCATENATE(TEs!#REF!," ",TEs!#REF!)</f>
      </c>
      <c r="B205" s="6">
        <f>TEs!#REF!</f>
      </c>
      <c r="C205" s="6">
        <f>TEs!#REF!</f>
      </c>
      <c r="D205" s="6">
        <f>TEs!#REF!</f>
      </c>
      <c r="E205" s="6">
        <f>TEs!#REF!</f>
      </c>
      <c r="F205" s="6">
        <f>TEs!#REF!</f>
      </c>
      <c r="G205" s="6">
        <f>TEs!#REF!</f>
      </c>
      <c r="H205" s="6">
        <f>TEs!#REF!</f>
      </c>
      <c r="I205" s="7">
        <f>TEs!#REF!</f>
      </c>
      <c r="J205" s="4">
        <f>CONCATENATE(TEs!#REF!," ",TEs!#REF!)</f>
      </c>
      <c r="K205" s="6">
        <f>TEs!#REF!</f>
      </c>
      <c r="L205" s="6">
        <f>TEs!#REF!</f>
      </c>
      <c r="M205" s="6">
        <f>TEs!#REF!</f>
      </c>
      <c r="N205" s="6">
        <f>TEs!#REF!</f>
      </c>
      <c r="O205" s="6">
        <f>TEs!#REF!</f>
      </c>
      <c r="P205" s="6">
        <f>TEs!A33</f>
      </c>
      <c r="Q205" s="6">
        <f>TEs!C33</f>
      </c>
      <c r="R205" s="10">
        <f>TEs!D33</f>
      </c>
      <c r="S205" s="4">
        <f>CONCATENATE(TEs!#REF!," ",TEs!#REF!)</f>
      </c>
      <c r="T205" s="6">
        <f>TEs!#REF!</f>
      </c>
      <c r="U205" s="6">
        <f>TEs!#REF!</f>
      </c>
      <c r="V205" s="6">
        <f>TEs!#REF!</f>
      </c>
      <c r="W205" s="11">
        <f>TEs!F33</f>
      </c>
      <c r="X205" s="11">
        <f>TEs!H33</f>
      </c>
      <c r="Y205" s="11">
        <f>TEs!J33</f>
      </c>
      <c r="Z205" s="11">
        <f>TEs!L33</f>
      </c>
      <c r="AA205" s="10">
        <f>TEs!O33</f>
      </c>
      <c r="AB205" s="4">
        <f>CONCATENATE(TEs!B33," ",TEs!A33)</f>
      </c>
      <c r="AC205" s="12">
        <f>TEs!E33</f>
      </c>
      <c r="AD205" s="6">
        <f>TEs!C33</f>
      </c>
      <c r="AE205" s="11">
        <f>TEs!D33</f>
      </c>
      <c r="AF205" s="11">
        <f>TEs!P33</f>
      </c>
      <c r="AG205" s="11">
        <f>TEs!R33</f>
      </c>
      <c r="AH205" s="11">
        <f>TEs!T33</f>
      </c>
      <c r="AI205" s="11">
        <f>TEs!V33</f>
      </c>
      <c r="AJ205" s="10">
        <f>TEs!X33</f>
      </c>
      <c r="AK205" s="6">
        <f>showf(AB205)</f>
      </c>
      <c r="AL205" s="6">
        <f>IF(RIGHT(AK205,1)=")",LEFT(RIGHT(AK205,2)),RIGHT(AK205,1))</f>
      </c>
      <c r="AM205" s="6">
        <f>showf(AF205)</f>
      </c>
      <c r="AN205" s="6">
        <f>showf(AG205)</f>
      </c>
      <c r="AO205" s="6">
        <f>showf(AH205)</f>
      </c>
      <c r="AP205" s="6">
        <f>showf(AI205)</f>
      </c>
      <c r="AQ205" s="6">
        <f>showf(AJ205)</f>
      </c>
      <c r="AR205" s="6">
        <f>IF($AL205=RIGHT(AM205,1),"","!!!")</f>
      </c>
      <c r="AS205" s="6">
        <f>IF($AL205=RIGHT(AN205,1),"","!!!")</f>
      </c>
      <c r="AT205" s="6">
        <f>IF($AL205=RIGHT(AO205,1),"","!!!")</f>
      </c>
      <c r="AU205" s="6">
        <f>IF($AL205=RIGHT(AP205,1),"","!!!")</f>
      </c>
      <c r="AV205" s="6">
        <f>IF($AL205=RIGHT(AQ205,1),"","!!!")</f>
      </c>
    </row>
    <row x14ac:dyDescent="0.25" r="206" customHeight="1" ht="17.25">
      <c r="A206" s="4">
        <f>CONCATENATE(TEs!#REF!," ",TEs!#REF!)</f>
      </c>
      <c r="B206" s="6">
        <f>TEs!#REF!</f>
      </c>
      <c r="C206" s="6">
        <f>TEs!#REF!</f>
      </c>
      <c r="D206" s="6">
        <f>TEs!#REF!</f>
      </c>
      <c r="E206" s="6">
        <f>TEs!#REF!</f>
      </c>
      <c r="F206" s="6">
        <f>TEs!#REF!</f>
      </c>
      <c r="G206" s="6">
        <f>TEs!#REF!</f>
      </c>
      <c r="H206" s="6">
        <f>TEs!#REF!</f>
      </c>
      <c r="I206" s="7">
        <f>TEs!#REF!</f>
      </c>
      <c r="J206" s="4">
        <f>CONCATENATE(TEs!#REF!," ",TEs!#REF!)</f>
      </c>
      <c r="K206" s="6">
        <f>TEs!#REF!</f>
      </c>
      <c r="L206" s="6">
        <f>TEs!#REF!</f>
      </c>
      <c r="M206" s="6">
        <f>TEs!#REF!</f>
      </c>
      <c r="N206" s="6">
        <f>TEs!#REF!</f>
      </c>
      <c r="O206" s="6">
        <f>TEs!#REF!</f>
      </c>
      <c r="P206" s="6">
        <f>TEs!A34</f>
      </c>
      <c r="Q206" s="6">
        <f>TEs!C34</f>
      </c>
      <c r="R206" s="10">
        <f>TEs!D34</f>
      </c>
      <c r="S206" s="4">
        <f>CONCATENATE(TEs!#REF!," ",TEs!#REF!)</f>
      </c>
      <c r="T206" s="6">
        <f>TEs!#REF!</f>
      </c>
      <c r="U206" s="6">
        <f>TEs!#REF!</f>
      </c>
      <c r="V206" s="6">
        <f>TEs!#REF!</f>
      </c>
      <c r="W206" s="11">
        <f>TEs!F34</f>
      </c>
      <c r="X206" s="11">
        <f>TEs!H34</f>
      </c>
      <c r="Y206" s="11">
        <f>TEs!J34</f>
      </c>
      <c r="Z206" s="11">
        <f>TEs!L34</f>
      </c>
      <c r="AA206" s="10">
        <f>TEs!O34</f>
      </c>
      <c r="AB206" s="4">
        <f>CONCATENATE(TEs!B34," ",TEs!A34)</f>
      </c>
      <c r="AC206" s="12">
        <f>TEs!E34</f>
      </c>
      <c r="AD206" s="6">
        <f>TEs!C34</f>
      </c>
      <c r="AE206" s="11">
        <f>TEs!D34</f>
      </c>
      <c r="AF206" s="11">
        <f>TEs!P34</f>
      </c>
      <c r="AG206" s="11">
        <f>TEs!R34</f>
      </c>
      <c r="AH206" s="11">
        <f>TEs!T34</f>
      </c>
      <c r="AI206" s="11">
        <f>TEs!V34</f>
      </c>
      <c r="AJ206" s="10">
        <f>TEs!X34</f>
      </c>
      <c r="AK206" s="6">
        <f>showf(AB206)</f>
      </c>
      <c r="AL206" s="6">
        <f>IF(RIGHT(AK206,1)=")",LEFT(RIGHT(AK206,2)),RIGHT(AK206,1))</f>
      </c>
      <c r="AM206" s="6">
        <f>showf(AF206)</f>
      </c>
      <c r="AN206" s="6">
        <f>showf(AG206)</f>
      </c>
      <c r="AO206" s="6">
        <f>showf(AH206)</f>
      </c>
      <c r="AP206" s="6">
        <f>showf(AI206)</f>
      </c>
      <c r="AQ206" s="6">
        <f>showf(AJ206)</f>
      </c>
      <c r="AR206" s="6">
        <f>IF($AL206=RIGHT(AM206,1),"","!!!")</f>
      </c>
      <c r="AS206" s="6">
        <f>IF($AL206=RIGHT(AN206,1),"","!!!")</f>
      </c>
      <c r="AT206" s="6">
        <f>IF($AL206=RIGHT(AO206,1),"","!!!")</f>
      </c>
      <c r="AU206" s="6">
        <f>IF($AL206=RIGHT(AP206,1),"","!!!")</f>
      </c>
      <c r="AV206" s="6">
        <f>IF($AL206=RIGHT(AQ206,1),"","!!!")</f>
      </c>
    </row>
    <row x14ac:dyDescent="0.25" r="207" customHeight="1" ht="17.25">
      <c r="A207" s="4">
        <f>CONCATENATE(TEs!#REF!," ",TEs!#REF!)</f>
      </c>
      <c r="B207" s="6">
        <f>TEs!#REF!</f>
      </c>
      <c r="C207" s="6">
        <f>TEs!#REF!</f>
      </c>
      <c r="D207" s="6">
        <f>TEs!#REF!</f>
      </c>
      <c r="E207" s="6">
        <f>TEs!#REF!</f>
      </c>
      <c r="F207" s="6">
        <f>TEs!#REF!</f>
      </c>
      <c r="G207" s="6">
        <f>TEs!#REF!</f>
      </c>
      <c r="H207" s="6">
        <f>TEs!#REF!</f>
      </c>
      <c r="I207" s="7">
        <f>TEs!#REF!</f>
      </c>
      <c r="J207" s="4">
        <f>CONCATENATE(TEs!#REF!," ",TEs!#REF!)</f>
      </c>
      <c r="K207" s="6">
        <f>TEs!#REF!</f>
      </c>
      <c r="L207" s="6">
        <f>TEs!#REF!</f>
      </c>
      <c r="M207" s="6">
        <f>TEs!#REF!</f>
      </c>
      <c r="N207" s="6">
        <f>TEs!#REF!</f>
      </c>
      <c r="O207" s="6">
        <f>TEs!#REF!</f>
      </c>
      <c r="P207" s="6">
        <f>TEs!A35</f>
      </c>
      <c r="Q207" s="6">
        <f>TEs!C35</f>
      </c>
      <c r="R207" s="10">
        <f>TEs!D35</f>
      </c>
      <c r="S207" s="4">
        <f>CONCATENATE(TEs!#REF!," ",TEs!#REF!)</f>
      </c>
      <c r="T207" s="6">
        <f>TEs!#REF!</f>
      </c>
      <c r="U207" s="6">
        <f>TEs!#REF!</f>
      </c>
      <c r="V207" s="6">
        <f>TEs!#REF!</f>
      </c>
      <c r="W207" s="11">
        <f>TEs!F35</f>
      </c>
      <c r="X207" s="11">
        <f>TEs!H35</f>
      </c>
      <c r="Y207" s="11">
        <f>TEs!J35</f>
      </c>
      <c r="Z207" s="11">
        <f>TEs!L35</f>
      </c>
      <c r="AA207" s="10">
        <f>TEs!O35</f>
      </c>
      <c r="AB207" s="4">
        <f>CONCATENATE(TEs!B35," ",TEs!A35)</f>
      </c>
      <c r="AC207" s="12">
        <f>TEs!E35</f>
      </c>
      <c r="AD207" s="6">
        <f>TEs!C35</f>
      </c>
      <c r="AE207" s="11">
        <f>TEs!D35</f>
      </c>
      <c r="AF207" s="11">
        <f>TEs!P35</f>
      </c>
      <c r="AG207" s="11">
        <f>TEs!R35</f>
      </c>
      <c r="AH207" s="11">
        <f>TEs!T35</f>
      </c>
      <c r="AI207" s="11">
        <f>TEs!V35</f>
      </c>
      <c r="AJ207" s="10">
        <f>TEs!X35</f>
      </c>
      <c r="AK207" s="6">
        <f>showf(AB207)</f>
      </c>
      <c r="AL207" s="6">
        <f>IF(RIGHT(AK207,1)=")",LEFT(RIGHT(AK207,2)),RIGHT(AK207,1))</f>
      </c>
      <c r="AM207" s="6">
        <f>showf(AF207)</f>
      </c>
      <c r="AN207" s="6">
        <f>showf(AG207)</f>
      </c>
      <c r="AO207" s="6">
        <f>showf(AH207)</f>
      </c>
      <c r="AP207" s="6">
        <f>showf(AI207)</f>
      </c>
      <c r="AQ207" s="6">
        <f>showf(AJ207)</f>
      </c>
      <c r="AR207" s="6">
        <f>IF($AL207=RIGHT(AM207,1),"","!!!")</f>
      </c>
      <c r="AS207" s="6">
        <f>IF($AL207=RIGHT(AN207,1),"","!!!")</f>
      </c>
      <c r="AT207" s="6">
        <f>IF($AL207=RIGHT(AO207,1),"","!!!")</f>
      </c>
      <c r="AU207" s="6">
        <f>IF($AL207=RIGHT(AP207,1),"","!!!")</f>
      </c>
      <c r="AV207" s="6">
        <f>IF($AL207=RIGHT(AQ207,1),"","!!!")</f>
      </c>
    </row>
    <row x14ac:dyDescent="0.25" r="208" customHeight="1" ht="17.25">
      <c r="A208" s="4">
        <f>CONCATENATE(TEs!#REF!," ",TEs!#REF!)</f>
      </c>
      <c r="B208" s="6">
        <f>TEs!#REF!</f>
      </c>
      <c r="C208" s="6">
        <f>TEs!#REF!</f>
      </c>
      <c r="D208" s="6">
        <f>TEs!#REF!</f>
      </c>
      <c r="E208" s="6">
        <f>TEs!#REF!</f>
      </c>
      <c r="F208" s="6">
        <f>TEs!#REF!</f>
      </c>
      <c r="G208" s="6">
        <f>TEs!#REF!</f>
      </c>
      <c r="H208" s="6">
        <f>TEs!#REF!</f>
      </c>
      <c r="I208" s="7">
        <f>TEs!#REF!</f>
      </c>
      <c r="J208" s="4">
        <f>CONCATENATE(TEs!#REF!," ",TEs!#REF!)</f>
      </c>
      <c r="K208" s="6">
        <f>TEs!#REF!</f>
      </c>
      <c r="L208" s="6">
        <f>TEs!#REF!</f>
      </c>
      <c r="M208" s="6">
        <f>TEs!#REF!</f>
      </c>
      <c r="N208" s="6">
        <f>TEs!#REF!</f>
      </c>
      <c r="O208" s="6">
        <f>TEs!#REF!</f>
      </c>
      <c r="P208" s="6">
        <f>TEs!A36</f>
      </c>
      <c r="Q208" s="6">
        <f>TEs!C36</f>
      </c>
      <c r="R208" s="10">
        <f>TEs!D36</f>
      </c>
      <c r="S208" s="4">
        <f>CONCATENATE(TEs!#REF!," ",TEs!#REF!)</f>
      </c>
      <c r="T208" s="6">
        <f>TEs!#REF!</f>
      </c>
      <c r="U208" s="6">
        <f>TEs!#REF!</f>
      </c>
      <c r="V208" s="6">
        <f>TEs!#REF!</f>
      </c>
      <c r="W208" s="11">
        <f>TEs!F36</f>
      </c>
      <c r="X208" s="11">
        <f>TEs!H36</f>
      </c>
      <c r="Y208" s="11">
        <f>TEs!J36</f>
      </c>
      <c r="Z208" s="11">
        <f>TEs!L36</f>
      </c>
      <c r="AA208" s="10">
        <f>TEs!O36</f>
      </c>
      <c r="AB208" s="4">
        <f>CONCATENATE(TEs!B36," ",TEs!A36)</f>
      </c>
      <c r="AC208" s="12">
        <f>TEs!E36</f>
      </c>
      <c r="AD208" s="6">
        <f>TEs!C36</f>
      </c>
      <c r="AE208" s="11">
        <f>TEs!D36</f>
      </c>
      <c r="AF208" s="11">
        <f>TEs!P36</f>
      </c>
      <c r="AG208" s="11">
        <f>TEs!R36</f>
      </c>
      <c r="AH208" s="11">
        <f>TEs!T36</f>
      </c>
      <c r="AI208" s="11">
        <f>TEs!V36</f>
      </c>
      <c r="AJ208" s="10">
        <f>TEs!X36</f>
      </c>
      <c r="AK208" s="6">
        <f>showf(AB208)</f>
      </c>
      <c r="AL208" s="6">
        <f>IF(RIGHT(AK208,1)=")",LEFT(RIGHT(AK208,2)),RIGHT(AK208,1))</f>
      </c>
      <c r="AM208" s="6">
        <f>showf(AF208)</f>
      </c>
      <c r="AN208" s="6">
        <f>showf(AG208)</f>
      </c>
      <c r="AO208" s="6">
        <f>showf(AH208)</f>
      </c>
      <c r="AP208" s="6">
        <f>showf(AI208)</f>
      </c>
      <c r="AQ208" s="6">
        <f>showf(AJ208)</f>
      </c>
      <c r="AR208" s="6">
        <f>IF($AL208=RIGHT(AM208,1),"","!!!")</f>
      </c>
      <c r="AS208" s="6">
        <f>IF($AL208=RIGHT(AN208,1),"","!!!")</f>
      </c>
      <c r="AT208" s="6">
        <f>IF($AL208=RIGHT(AO208,1),"","!!!")</f>
      </c>
      <c r="AU208" s="6">
        <f>IF($AL208=RIGHT(AP208,1),"","!!!")</f>
      </c>
      <c r="AV208" s="6">
        <f>IF($AL208=RIGHT(AQ208,1),"","!!!")</f>
      </c>
    </row>
    <row x14ac:dyDescent="0.25" r="209" customHeight="1" ht="17.25">
      <c r="A209" s="4">
        <f>CONCATENATE(TEs!#REF!," ",TEs!#REF!)</f>
      </c>
      <c r="B209" s="6">
        <f>TEs!#REF!</f>
      </c>
      <c r="C209" s="6">
        <f>TEs!#REF!</f>
      </c>
      <c r="D209" s="6">
        <f>TEs!#REF!</f>
      </c>
      <c r="E209" s="6">
        <f>TEs!#REF!</f>
      </c>
      <c r="F209" s="6">
        <f>TEs!#REF!</f>
      </c>
      <c r="G209" s="6">
        <f>TEs!#REF!</f>
      </c>
      <c r="H209" s="6">
        <f>TEs!#REF!</f>
      </c>
      <c r="I209" s="7">
        <f>TEs!#REF!</f>
      </c>
      <c r="J209" s="4">
        <f>CONCATENATE(TEs!#REF!," ",TEs!#REF!)</f>
      </c>
      <c r="K209" s="6">
        <f>TEs!#REF!</f>
      </c>
      <c r="L209" s="6">
        <f>TEs!#REF!</f>
      </c>
      <c r="M209" s="6">
        <f>TEs!#REF!</f>
      </c>
      <c r="N209" s="6">
        <f>TEs!#REF!</f>
      </c>
      <c r="O209" s="6">
        <f>TEs!#REF!</f>
      </c>
      <c r="P209" s="6">
        <f>TEs!A37</f>
      </c>
      <c r="Q209" s="6">
        <f>TEs!C37</f>
      </c>
      <c r="R209" s="10">
        <f>TEs!D37</f>
      </c>
      <c r="S209" s="4">
        <f>CONCATENATE(TEs!#REF!," ",TEs!#REF!)</f>
      </c>
      <c r="T209" s="6">
        <f>TEs!#REF!</f>
      </c>
      <c r="U209" s="6">
        <f>TEs!#REF!</f>
      </c>
      <c r="V209" s="6">
        <f>TEs!#REF!</f>
      </c>
      <c r="W209" s="11">
        <f>TEs!F37</f>
      </c>
      <c r="X209" s="11">
        <f>TEs!H37</f>
      </c>
      <c r="Y209" s="11">
        <f>TEs!J37</f>
      </c>
      <c r="Z209" s="11">
        <f>TEs!L37</f>
      </c>
      <c r="AA209" s="10">
        <f>TEs!O37</f>
      </c>
      <c r="AB209" s="4">
        <f>CONCATENATE(TEs!B37," ",TEs!A37)</f>
      </c>
      <c r="AC209" s="12">
        <f>TEs!E37</f>
      </c>
      <c r="AD209" s="6">
        <f>TEs!C37</f>
      </c>
      <c r="AE209" s="11">
        <f>TEs!D37</f>
      </c>
      <c r="AF209" s="11">
        <f>TEs!P37</f>
      </c>
      <c r="AG209" s="11">
        <f>TEs!R37</f>
      </c>
      <c r="AH209" s="11">
        <f>TEs!T37</f>
      </c>
      <c r="AI209" s="11">
        <f>TEs!V37</f>
      </c>
      <c r="AJ209" s="10">
        <f>TEs!X37</f>
      </c>
      <c r="AK209" s="6">
        <f>showf(AB209)</f>
      </c>
      <c r="AL209" s="6">
        <f>IF(RIGHT(AK209,1)=")",LEFT(RIGHT(AK209,2)),RIGHT(AK209,1))</f>
      </c>
      <c r="AM209" s="6">
        <f>showf(AF209)</f>
      </c>
      <c r="AN209" s="6">
        <f>showf(AG209)</f>
      </c>
      <c r="AO209" s="6">
        <f>showf(AH209)</f>
      </c>
      <c r="AP209" s="6">
        <f>showf(AI209)</f>
      </c>
      <c r="AQ209" s="6">
        <f>showf(AJ209)</f>
      </c>
      <c r="AR209" s="6">
        <f>IF($AL209=RIGHT(AM209,1),"","!!!")</f>
      </c>
      <c r="AS209" s="6">
        <f>IF($AL209=RIGHT(AN209,1),"","!!!")</f>
      </c>
      <c r="AT209" s="6">
        <f>IF($AL209=RIGHT(AO209,1),"","!!!")</f>
      </c>
      <c r="AU209" s="6">
        <f>IF($AL209=RIGHT(AP209,1),"","!!!")</f>
      </c>
      <c r="AV209" s="6">
        <f>IF($AL209=RIGHT(AQ209,1),"","!!!")</f>
      </c>
    </row>
    <row x14ac:dyDescent="0.25" r="210" customHeight="1" ht="17.25">
      <c r="A210" s="4">
        <f>CONCATENATE(TEs!#REF!," ",TEs!#REF!)</f>
      </c>
      <c r="B210" s="6">
        <f>TEs!#REF!</f>
      </c>
      <c r="C210" s="6">
        <f>TEs!#REF!</f>
      </c>
      <c r="D210" s="6">
        <f>TEs!#REF!</f>
      </c>
      <c r="E210" s="6">
        <f>TEs!#REF!</f>
      </c>
      <c r="F210" s="6">
        <f>TEs!#REF!</f>
      </c>
      <c r="G210" s="6">
        <f>TEs!#REF!</f>
      </c>
      <c r="H210" s="6">
        <f>TEs!#REF!</f>
      </c>
      <c r="I210" s="7">
        <f>TEs!#REF!</f>
      </c>
      <c r="J210" s="4">
        <f>CONCATENATE(TEs!#REF!," ",TEs!#REF!)</f>
      </c>
      <c r="K210" s="6">
        <f>TEs!#REF!</f>
      </c>
      <c r="L210" s="6">
        <f>TEs!#REF!</f>
      </c>
      <c r="M210" s="6">
        <f>TEs!#REF!</f>
      </c>
      <c r="N210" s="6">
        <f>TEs!#REF!</f>
      </c>
      <c r="O210" s="6">
        <f>TEs!#REF!</f>
      </c>
      <c r="P210" s="6">
        <f>TEs!A38</f>
      </c>
      <c r="Q210" s="6">
        <f>TEs!C38</f>
      </c>
      <c r="R210" s="10">
        <f>TEs!D38</f>
      </c>
      <c r="S210" s="4">
        <f>CONCATENATE(TEs!#REF!," ",TEs!#REF!)</f>
      </c>
      <c r="T210" s="6">
        <f>TEs!#REF!</f>
      </c>
      <c r="U210" s="6">
        <f>TEs!#REF!</f>
      </c>
      <c r="V210" s="6">
        <f>TEs!#REF!</f>
      </c>
      <c r="W210" s="11">
        <f>TEs!F38</f>
      </c>
      <c r="X210" s="11">
        <f>TEs!H38</f>
      </c>
      <c r="Y210" s="11">
        <f>TEs!J38</f>
      </c>
      <c r="Z210" s="11">
        <f>TEs!L38</f>
      </c>
      <c r="AA210" s="10">
        <f>TEs!O38</f>
      </c>
      <c r="AB210" s="4">
        <f>CONCATENATE(TEs!B38," ",TEs!A38)</f>
      </c>
      <c r="AC210" s="12">
        <f>TEs!E38</f>
      </c>
      <c r="AD210" s="6">
        <f>TEs!C38</f>
      </c>
      <c r="AE210" s="11">
        <f>TEs!D38</f>
      </c>
      <c r="AF210" s="11">
        <f>TEs!P38</f>
      </c>
      <c r="AG210" s="11">
        <f>TEs!R38</f>
      </c>
      <c r="AH210" s="11">
        <f>TEs!T38</f>
      </c>
      <c r="AI210" s="11">
        <f>TEs!V38</f>
      </c>
      <c r="AJ210" s="10">
        <f>TEs!X38</f>
      </c>
      <c r="AK210" s="6">
        <f>showf(AB210)</f>
      </c>
      <c r="AL210" s="6">
        <f>IF(RIGHT(AK210,1)=")",LEFT(RIGHT(AK210,2)),RIGHT(AK210,1))</f>
      </c>
      <c r="AM210" s="6">
        <f>showf(AF210)</f>
      </c>
      <c r="AN210" s="6">
        <f>showf(AG210)</f>
      </c>
      <c r="AO210" s="6">
        <f>showf(AH210)</f>
      </c>
      <c r="AP210" s="6">
        <f>showf(AI210)</f>
      </c>
      <c r="AQ210" s="6">
        <f>showf(AJ210)</f>
      </c>
      <c r="AR210" s="6">
        <f>IF($AL210=RIGHT(AM210,1),"","!!!")</f>
      </c>
      <c r="AS210" s="6">
        <f>IF($AL210=RIGHT(AN210,1),"","!!!")</f>
      </c>
      <c r="AT210" s="6">
        <f>IF($AL210=RIGHT(AO210,1),"","!!!")</f>
      </c>
      <c r="AU210" s="6">
        <f>IF($AL210=RIGHT(AP210,1),"","!!!")</f>
      </c>
      <c r="AV210" s="6">
        <f>IF($AL210=RIGHT(AQ210,1),"","!!!")</f>
      </c>
    </row>
    <row x14ac:dyDescent="0.25" r="211" customHeight="1" ht="17.25">
      <c r="A211" s="4">
        <f>CONCATENATE(TEs!#REF!," ",TEs!#REF!)</f>
      </c>
      <c r="B211" s="6">
        <f>TEs!#REF!</f>
      </c>
      <c r="C211" s="6">
        <f>TEs!#REF!</f>
      </c>
      <c r="D211" s="6">
        <f>TEs!#REF!</f>
      </c>
      <c r="E211" s="6">
        <f>TEs!#REF!</f>
      </c>
      <c r="F211" s="6">
        <f>TEs!#REF!</f>
      </c>
      <c r="G211" s="6">
        <f>TEs!#REF!</f>
      </c>
      <c r="H211" s="6">
        <f>TEs!#REF!</f>
      </c>
      <c r="I211" s="7">
        <f>TEs!#REF!</f>
      </c>
      <c r="J211" s="4">
        <f>CONCATENATE(TEs!#REF!," ",TEs!#REF!)</f>
      </c>
      <c r="K211" s="6">
        <f>TEs!#REF!</f>
      </c>
      <c r="L211" s="6">
        <f>TEs!#REF!</f>
      </c>
      <c r="M211" s="6">
        <f>TEs!#REF!</f>
      </c>
      <c r="N211" s="6">
        <f>TEs!#REF!</f>
      </c>
      <c r="O211" s="6">
        <f>TEs!#REF!</f>
      </c>
      <c r="P211" s="6">
        <f>TEs!A39</f>
      </c>
      <c r="Q211" s="6">
        <f>TEs!C39</f>
      </c>
      <c r="R211" s="10">
        <f>TEs!D39</f>
      </c>
      <c r="S211" s="4">
        <f>CONCATENATE(TEs!#REF!," ",TEs!#REF!)</f>
      </c>
      <c r="T211" s="6">
        <f>TEs!#REF!</f>
      </c>
      <c r="U211" s="6">
        <f>TEs!#REF!</f>
      </c>
      <c r="V211" s="6">
        <f>TEs!#REF!</f>
      </c>
      <c r="W211" s="11">
        <f>TEs!F39</f>
      </c>
      <c r="X211" s="11">
        <f>TEs!H39</f>
      </c>
      <c r="Y211" s="11">
        <f>TEs!J39</f>
      </c>
      <c r="Z211" s="11">
        <f>TEs!L39</f>
      </c>
      <c r="AA211" s="10">
        <f>TEs!O39</f>
      </c>
      <c r="AB211" s="4">
        <f>CONCATENATE(TEs!B39," ",TEs!A39)</f>
      </c>
      <c r="AC211" s="12">
        <f>TEs!E39</f>
      </c>
      <c r="AD211" s="6">
        <f>TEs!C39</f>
      </c>
      <c r="AE211" s="11">
        <f>TEs!D39</f>
      </c>
      <c r="AF211" s="11">
        <f>TEs!P39</f>
      </c>
      <c r="AG211" s="11">
        <f>TEs!R39</f>
      </c>
      <c r="AH211" s="11">
        <f>TEs!T39</f>
      </c>
      <c r="AI211" s="11">
        <f>TEs!V39</f>
      </c>
      <c r="AJ211" s="10">
        <f>TEs!X39</f>
      </c>
      <c r="AK211" s="6">
        <f>showf(AB211)</f>
      </c>
      <c r="AL211" s="6">
        <f>IF(RIGHT(AK211,1)=")",LEFT(RIGHT(AK211,2)),RIGHT(AK211,1))</f>
      </c>
      <c r="AM211" s="6">
        <f>showf(AF211)</f>
      </c>
      <c r="AN211" s="6">
        <f>showf(AG211)</f>
      </c>
      <c r="AO211" s="6">
        <f>showf(AH211)</f>
      </c>
      <c r="AP211" s="6">
        <f>showf(AI211)</f>
      </c>
      <c r="AQ211" s="6">
        <f>showf(AJ211)</f>
      </c>
      <c r="AR211" s="6">
        <f>IF($AL211=RIGHT(AM211,1),"","!!!")</f>
      </c>
      <c r="AS211" s="6">
        <f>IF($AL211=RIGHT(AN211,1),"","!!!")</f>
      </c>
      <c r="AT211" s="6">
        <f>IF($AL211=RIGHT(AO211,1),"","!!!")</f>
      </c>
      <c r="AU211" s="6">
        <f>IF($AL211=RIGHT(AP211,1),"","!!!")</f>
      </c>
      <c r="AV211" s="6">
        <f>IF($AL211=RIGHT(AQ211,1),"","!!!")</f>
      </c>
    </row>
    <row x14ac:dyDescent="0.25" r="212" customHeight="1" ht="17.25">
      <c r="A212" s="4">
        <f>CONCATENATE(TEs!#REF!," ",TEs!#REF!)</f>
      </c>
      <c r="B212" s="6">
        <f>TEs!#REF!</f>
      </c>
      <c r="C212" s="6">
        <f>TEs!#REF!</f>
      </c>
      <c r="D212" s="6">
        <f>TEs!#REF!</f>
      </c>
      <c r="E212" s="6">
        <f>TEs!#REF!</f>
      </c>
      <c r="F212" s="6">
        <f>TEs!#REF!</f>
      </c>
      <c r="G212" s="6">
        <f>TEs!#REF!</f>
      </c>
      <c r="H212" s="6">
        <f>TEs!#REF!</f>
      </c>
      <c r="I212" s="7">
        <f>TEs!#REF!</f>
      </c>
      <c r="J212" s="4">
        <f>CONCATENATE(TEs!#REF!," ",TEs!#REF!)</f>
      </c>
      <c r="K212" s="6">
        <f>TEs!#REF!</f>
      </c>
      <c r="L212" s="6">
        <f>TEs!#REF!</f>
      </c>
      <c r="M212" s="6">
        <f>TEs!#REF!</f>
      </c>
      <c r="N212" s="6">
        <f>TEs!#REF!</f>
      </c>
      <c r="O212" s="6">
        <f>TEs!#REF!</f>
      </c>
      <c r="P212" s="6">
        <f>TEs!A40</f>
      </c>
      <c r="Q212" s="6">
        <f>TEs!C40</f>
      </c>
      <c r="R212" s="10">
        <f>TEs!D40</f>
      </c>
      <c r="S212" s="4">
        <f>CONCATENATE(TEs!#REF!," ",TEs!#REF!)</f>
      </c>
      <c r="T212" s="6">
        <f>TEs!#REF!</f>
      </c>
      <c r="U212" s="6">
        <f>TEs!#REF!</f>
      </c>
      <c r="V212" s="6">
        <f>TEs!#REF!</f>
      </c>
      <c r="W212" s="11">
        <f>TEs!F40</f>
      </c>
      <c r="X212" s="11">
        <f>TEs!H40</f>
      </c>
      <c r="Y212" s="11">
        <f>TEs!J40</f>
      </c>
      <c r="Z212" s="11">
        <f>TEs!L40</f>
      </c>
      <c r="AA212" s="10">
        <f>TEs!O40</f>
      </c>
      <c r="AB212" s="4">
        <f>CONCATENATE(TEs!B40," ",TEs!A40)</f>
      </c>
      <c r="AC212" s="12">
        <f>TEs!E40</f>
      </c>
      <c r="AD212" s="6">
        <f>TEs!C40</f>
      </c>
      <c r="AE212" s="11">
        <f>TEs!D40</f>
      </c>
      <c r="AF212" s="11">
        <f>TEs!P40</f>
      </c>
      <c r="AG212" s="11">
        <f>TEs!R40</f>
      </c>
      <c r="AH212" s="11">
        <f>TEs!T40</f>
      </c>
      <c r="AI212" s="11">
        <f>TEs!V40</f>
      </c>
      <c r="AJ212" s="10">
        <f>TEs!X40</f>
      </c>
      <c r="AK212" s="6">
        <f>showf(AB212)</f>
      </c>
      <c r="AL212" s="6">
        <f>IF(RIGHT(AK212,1)=")",LEFT(RIGHT(AK212,2)),RIGHT(AK212,1))</f>
      </c>
      <c r="AM212" s="6">
        <f>showf(AF212)</f>
      </c>
      <c r="AN212" s="6">
        <f>showf(AG212)</f>
      </c>
      <c r="AO212" s="6">
        <f>showf(AH212)</f>
      </c>
      <c r="AP212" s="6">
        <f>showf(AI212)</f>
      </c>
      <c r="AQ212" s="6">
        <f>showf(AJ212)</f>
      </c>
      <c r="AR212" s="6">
        <f>IF($AL212=RIGHT(AM212,1),"","!!!")</f>
      </c>
      <c r="AS212" s="6">
        <f>IF($AL212=RIGHT(AN212,1),"","!!!")</f>
      </c>
      <c r="AT212" s="6">
        <f>IF($AL212=RIGHT(AO212,1),"","!!!")</f>
      </c>
      <c r="AU212" s="6">
        <f>IF($AL212=RIGHT(AP212,1),"","!!!")</f>
      </c>
      <c r="AV212" s="6">
        <f>IF($AL212=RIGHT(AQ212,1),"","!!!")</f>
      </c>
    </row>
    <row x14ac:dyDescent="0.25" r="213" customHeight="1" ht="17.25">
      <c r="A213" s="4">
        <f>CONCATENATE(TEs!#REF!," ",TEs!#REF!)</f>
      </c>
      <c r="B213" s="6">
        <f>TEs!#REF!</f>
      </c>
      <c r="C213" s="6">
        <f>TEs!#REF!</f>
      </c>
      <c r="D213" s="6">
        <f>TEs!#REF!</f>
      </c>
      <c r="E213" s="6">
        <f>TEs!#REF!</f>
      </c>
      <c r="F213" s="6">
        <f>TEs!#REF!</f>
      </c>
      <c r="G213" s="6">
        <f>TEs!#REF!</f>
      </c>
      <c r="H213" s="6">
        <f>TEs!#REF!</f>
      </c>
      <c r="I213" s="7">
        <f>TEs!#REF!</f>
      </c>
      <c r="J213" s="4">
        <f>CONCATENATE(TEs!#REF!," ",TEs!#REF!)</f>
      </c>
      <c r="K213" s="6">
        <f>TEs!#REF!</f>
      </c>
      <c r="L213" s="6">
        <f>TEs!#REF!</f>
      </c>
      <c r="M213" s="6">
        <f>TEs!#REF!</f>
      </c>
      <c r="N213" s="6">
        <f>TEs!#REF!</f>
      </c>
      <c r="O213" s="6">
        <f>TEs!#REF!</f>
      </c>
      <c r="P213" s="6">
        <f>TEs!A41</f>
      </c>
      <c r="Q213" s="6">
        <f>TEs!C41</f>
      </c>
      <c r="R213" s="10">
        <f>TEs!D41</f>
      </c>
      <c r="S213" s="4">
        <f>CONCATENATE(TEs!#REF!," ",TEs!#REF!)</f>
      </c>
      <c r="T213" s="6">
        <f>TEs!#REF!</f>
      </c>
      <c r="U213" s="6">
        <f>TEs!#REF!</f>
      </c>
      <c r="V213" s="6">
        <f>TEs!#REF!</f>
      </c>
      <c r="W213" s="11">
        <f>TEs!F41</f>
      </c>
      <c r="X213" s="11">
        <f>TEs!H41</f>
      </c>
      <c r="Y213" s="11">
        <f>TEs!J41</f>
      </c>
      <c r="Z213" s="11">
        <f>TEs!L41</f>
      </c>
      <c r="AA213" s="10">
        <f>TEs!O41</f>
      </c>
      <c r="AB213" s="4">
        <f>CONCATENATE(TEs!B41," ",TEs!A41)</f>
      </c>
      <c r="AC213" s="12">
        <f>TEs!E41</f>
      </c>
      <c r="AD213" s="6">
        <f>TEs!C41</f>
      </c>
      <c r="AE213" s="11">
        <f>TEs!D41</f>
      </c>
      <c r="AF213" s="11">
        <f>TEs!P41</f>
      </c>
      <c r="AG213" s="11">
        <f>TEs!R41</f>
      </c>
      <c r="AH213" s="11">
        <f>TEs!T41</f>
      </c>
      <c r="AI213" s="11">
        <f>TEs!V41</f>
      </c>
      <c r="AJ213" s="10">
        <f>TEs!X41</f>
      </c>
      <c r="AK213" s="6">
        <f>showf(AB213)</f>
      </c>
      <c r="AL213" s="6">
        <f>IF(RIGHT(AK213,1)=")",LEFT(RIGHT(AK213,2)),RIGHT(AK213,1))</f>
      </c>
      <c r="AM213" s="6">
        <f>showf(AF213)</f>
      </c>
      <c r="AN213" s="6">
        <f>showf(AG213)</f>
      </c>
      <c r="AO213" s="6">
        <f>showf(AH213)</f>
      </c>
      <c r="AP213" s="6">
        <f>showf(AI213)</f>
      </c>
      <c r="AQ213" s="6">
        <f>showf(AJ213)</f>
      </c>
      <c r="AR213" s="6">
        <f>IF($AL213=RIGHT(AM213,1),"","!!!")</f>
      </c>
      <c r="AS213" s="6">
        <f>IF($AL213=RIGHT(AN213,1),"","!!!")</f>
      </c>
      <c r="AT213" s="6">
        <f>IF($AL213=RIGHT(AO213,1),"","!!!")</f>
      </c>
      <c r="AU213" s="6">
        <f>IF($AL213=RIGHT(AP213,1),"","!!!")</f>
      </c>
      <c r="AV213" s="6">
        <f>IF($AL213=RIGHT(AQ213,1),"","!!!")</f>
      </c>
    </row>
    <row x14ac:dyDescent="0.25" r="214" customHeight="1" ht="17.25">
      <c r="A214" s="4">
        <f>CONCATENATE(TEs!#REF!," ",TEs!#REF!)</f>
      </c>
      <c r="B214" s="6">
        <f>TEs!#REF!</f>
      </c>
      <c r="C214" s="6">
        <f>TEs!#REF!</f>
      </c>
      <c r="D214" s="6">
        <f>TEs!#REF!</f>
      </c>
      <c r="E214" s="6">
        <f>TEs!#REF!</f>
      </c>
      <c r="F214" s="6">
        <f>TEs!#REF!</f>
      </c>
      <c r="G214" s="6">
        <f>TEs!#REF!</f>
      </c>
      <c r="H214" s="6">
        <f>TEs!#REF!</f>
      </c>
      <c r="I214" s="7">
        <f>TEs!#REF!</f>
      </c>
      <c r="J214" s="4">
        <f>CONCATENATE(TEs!#REF!," ",TEs!#REF!)</f>
      </c>
      <c r="K214" s="6">
        <f>TEs!#REF!</f>
      </c>
      <c r="L214" s="6">
        <f>TEs!#REF!</f>
      </c>
      <c r="M214" s="6">
        <f>TEs!#REF!</f>
      </c>
      <c r="N214" s="6">
        <f>TEs!#REF!</f>
      </c>
      <c r="O214" s="6">
        <f>TEs!#REF!</f>
      </c>
      <c r="P214" s="6">
        <f>TEs!A42</f>
      </c>
      <c r="Q214" s="6">
        <f>TEs!C42</f>
      </c>
      <c r="R214" s="10">
        <f>TEs!D42</f>
      </c>
      <c r="S214" s="4">
        <f>CONCATENATE(TEs!#REF!," ",TEs!#REF!)</f>
      </c>
      <c r="T214" s="6">
        <f>TEs!#REF!</f>
      </c>
      <c r="U214" s="6">
        <f>TEs!#REF!</f>
      </c>
      <c r="V214" s="6">
        <f>TEs!#REF!</f>
      </c>
      <c r="W214" s="11">
        <f>TEs!F42</f>
      </c>
      <c r="X214" s="11">
        <f>TEs!H42</f>
      </c>
      <c r="Y214" s="11">
        <f>TEs!J42</f>
      </c>
      <c r="Z214" s="11">
        <f>TEs!L42</f>
      </c>
      <c r="AA214" s="10">
        <f>TEs!O42</f>
      </c>
      <c r="AB214" s="4">
        <f>CONCATENATE(TEs!B42," ",TEs!A42)</f>
      </c>
      <c r="AC214" s="12">
        <f>TEs!E42</f>
      </c>
      <c r="AD214" s="6">
        <f>TEs!C42</f>
      </c>
      <c r="AE214" s="11">
        <f>TEs!D42</f>
      </c>
      <c r="AF214" s="11">
        <f>TEs!P42</f>
      </c>
      <c r="AG214" s="11">
        <f>TEs!R42</f>
      </c>
      <c r="AH214" s="11">
        <f>TEs!T42</f>
      </c>
      <c r="AI214" s="11">
        <f>TEs!V42</f>
      </c>
      <c r="AJ214" s="10">
        <f>TEs!X42</f>
      </c>
      <c r="AK214" s="6">
        <f>showf(AB214)</f>
      </c>
      <c r="AL214" s="6">
        <f>IF(RIGHT(AK214,1)=")",LEFT(RIGHT(AK214,2)),RIGHT(AK214,1))</f>
      </c>
      <c r="AM214" s="6">
        <f>showf(AF214)</f>
      </c>
      <c r="AN214" s="6">
        <f>showf(AG214)</f>
      </c>
      <c r="AO214" s="6">
        <f>showf(AH214)</f>
      </c>
      <c r="AP214" s="6">
        <f>showf(AI214)</f>
      </c>
      <c r="AQ214" s="6">
        <f>showf(AJ214)</f>
      </c>
      <c r="AR214" s="6">
        <f>IF($AL214=RIGHT(AM214,1),"","!!!")</f>
      </c>
      <c r="AS214" s="6">
        <f>IF($AL214=RIGHT(AN214,1),"","!!!")</f>
      </c>
      <c r="AT214" s="6">
        <f>IF($AL214=RIGHT(AO214,1),"","!!!")</f>
      </c>
      <c r="AU214" s="6">
        <f>IF($AL214=RIGHT(AP214,1),"","!!!")</f>
      </c>
      <c r="AV214" s="6">
        <f>IF($AL214=RIGHT(AQ214,1),"","!!!")</f>
      </c>
    </row>
    <row x14ac:dyDescent="0.25" r="215" customHeight="1" ht="17.25">
      <c r="A215" s="4">
        <f>CONCATENATE(TEs!#REF!," ",TEs!#REF!)</f>
      </c>
      <c r="B215" s="6">
        <f>TEs!#REF!</f>
      </c>
      <c r="C215" s="6">
        <f>TEs!#REF!</f>
      </c>
      <c r="D215" s="6">
        <f>TEs!#REF!</f>
      </c>
      <c r="E215" s="6">
        <f>TEs!#REF!</f>
      </c>
      <c r="F215" s="6">
        <f>TEs!#REF!</f>
      </c>
      <c r="G215" s="6">
        <f>TEs!#REF!</f>
      </c>
      <c r="H215" s="6">
        <f>TEs!#REF!</f>
      </c>
      <c r="I215" s="7">
        <f>TEs!#REF!</f>
      </c>
      <c r="J215" s="4">
        <f>CONCATENATE(TEs!#REF!," ",TEs!#REF!)</f>
      </c>
      <c r="K215" s="6">
        <f>TEs!#REF!</f>
      </c>
      <c r="L215" s="6">
        <f>TEs!#REF!</f>
      </c>
      <c r="M215" s="6">
        <f>TEs!#REF!</f>
      </c>
      <c r="N215" s="6">
        <f>TEs!#REF!</f>
      </c>
      <c r="O215" s="6">
        <f>TEs!#REF!</f>
      </c>
      <c r="P215" s="6">
        <f>TEs!A43</f>
      </c>
      <c r="Q215" s="6">
        <f>TEs!C43</f>
      </c>
      <c r="R215" s="10">
        <f>TEs!D43</f>
      </c>
      <c r="S215" s="4">
        <f>CONCATENATE(TEs!#REF!," ",TEs!#REF!)</f>
      </c>
      <c r="T215" s="6">
        <f>TEs!#REF!</f>
      </c>
      <c r="U215" s="6">
        <f>TEs!#REF!</f>
      </c>
      <c r="V215" s="6">
        <f>TEs!#REF!</f>
      </c>
      <c r="W215" s="11">
        <f>TEs!F43</f>
      </c>
      <c r="X215" s="11">
        <f>TEs!H43</f>
      </c>
      <c r="Y215" s="11">
        <f>TEs!J43</f>
      </c>
      <c r="Z215" s="11">
        <f>TEs!L43</f>
      </c>
      <c r="AA215" s="10">
        <f>TEs!O43</f>
      </c>
      <c r="AB215" s="4">
        <f>CONCATENATE(TEs!B43," ",TEs!A43)</f>
      </c>
      <c r="AC215" s="12">
        <f>TEs!E43</f>
      </c>
      <c r="AD215" s="6">
        <f>TEs!C43</f>
      </c>
      <c r="AE215" s="11">
        <f>TEs!D43</f>
      </c>
      <c r="AF215" s="11">
        <f>TEs!P43</f>
      </c>
      <c r="AG215" s="11">
        <f>TEs!R43</f>
      </c>
      <c r="AH215" s="11">
        <f>TEs!T43</f>
      </c>
      <c r="AI215" s="11">
        <f>TEs!V43</f>
      </c>
      <c r="AJ215" s="10">
        <f>TEs!X43</f>
      </c>
      <c r="AK215" s="6">
        <f>showf(AB215)</f>
      </c>
      <c r="AL215" s="6">
        <f>IF(RIGHT(AK215,1)=")",LEFT(RIGHT(AK215,2)),RIGHT(AK215,1))</f>
      </c>
      <c r="AM215" s="6">
        <f>showf(AF215)</f>
      </c>
      <c r="AN215" s="6">
        <f>showf(AG215)</f>
      </c>
      <c r="AO215" s="6">
        <f>showf(AH215)</f>
      </c>
      <c r="AP215" s="6">
        <f>showf(AI215)</f>
      </c>
      <c r="AQ215" s="6">
        <f>showf(AJ215)</f>
      </c>
      <c r="AR215" s="6">
        <f>IF($AL215=RIGHT(AM215,1),"","!!!")</f>
      </c>
      <c r="AS215" s="6">
        <f>IF($AL215=RIGHT(AN215,1),"","!!!")</f>
      </c>
      <c r="AT215" s="6">
        <f>IF($AL215=RIGHT(AO215,1),"","!!!")</f>
      </c>
      <c r="AU215" s="6">
        <f>IF($AL215=RIGHT(AP215,1),"","!!!")</f>
      </c>
      <c r="AV215" s="6">
        <f>IF($AL215=RIGHT(AQ215,1),"","!!!")</f>
      </c>
    </row>
    <row x14ac:dyDescent="0.25" r="216" customHeight="1" ht="17.25">
      <c r="A216" s="4">
        <f>CONCATENATE(TEs!#REF!," ",TEs!#REF!)</f>
      </c>
      <c r="B216" s="6">
        <f>TEs!#REF!</f>
      </c>
      <c r="C216" s="6">
        <f>TEs!#REF!</f>
      </c>
      <c r="D216" s="6">
        <f>TEs!#REF!</f>
      </c>
      <c r="E216" s="6">
        <f>TEs!#REF!</f>
      </c>
      <c r="F216" s="6">
        <f>TEs!#REF!</f>
      </c>
      <c r="G216" s="6">
        <f>TEs!#REF!</f>
      </c>
      <c r="H216" s="6">
        <f>TEs!#REF!</f>
      </c>
      <c r="I216" s="7">
        <f>TEs!#REF!</f>
      </c>
      <c r="J216" s="4">
        <f>CONCATENATE(TEs!#REF!," ",TEs!#REF!)</f>
      </c>
      <c r="K216" s="6">
        <f>TEs!#REF!</f>
      </c>
      <c r="L216" s="6">
        <f>TEs!#REF!</f>
      </c>
      <c r="M216" s="6">
        <f>TEs!#REF!</f>
      </c>
      <c r="N216" s="6">
        <f>TEs!#REF!</f>
      </c>
      <c r="O216" s="6">
        <f>TEs!#REF!</f>
      </c>
      <c r="P216" s="6">
        <f>TEs!A44</f>
      </c>
      <c r="Q216" s="6">
        <f>TEs!C44</f>
      </c>
      <c r="R216" s="10">
        <f>TEs!D44</f>
      </c>
      <c r="S216" s="4">
        <f>CONCATENATE(TEs!#REF!," ",TEs!#REF!)</f>
      </c>
      <c r="T216" s="6">
        <f>TEs!#REF!</f>
      </c>
      <c r="U216" s="6">
        <f>TEs!#REF!</f>
      </c>
      <c r="V216" s="6">
        <f>TEs!#REF!</f>
      </c>
      <c r="W216" s="11">
        <f>TEs!F44</f>
      </c>
      <c r="X216" s="11">
        <f>TEs!H44</f>
      </c>
      <c r="Y216" s="11">
        <f>TEs!J44</f>
      </c>
      <c r="Z216" s="11">
        <f>TEs!L44</f>
      </c>
      <c r="AA216" s="10">
        <f>TEs!O44</f>
      </c>
      <c r="AB216" s="4">
        <f>CONCATENATE(TEs!B44," ",TEs!A44)</f>
      </c>
      <c r="AC216" s="12">
        <f>TEs!E44</f>
      </c>
      <c r="AD216" s="6">
        <f>TEs!C44</f>
      </c>
      <c r="AE216" s="11">
        <f>TEs!D44</f>
      </c>
      <c r="AF216" s="11">
        <f>TEs!P44</f>
      </c>
      <c r="AG216" s="11">
        <f>TEs!R44</f>
      </c>
      <c r="AH216" s="11">
        <f>TEs!T44</f>
      </c>
      <c r="AI216" s="11">
        <f>TEs!V44</f>
      </c>
      <c r="AJ216" s="10">
        <f>TEs!X44</f>
      </c>
      <c r="AK216" s="6">
        <f>showf(AB216)</f>
      </c>
      <c r="AL216" s="6">
        <f>IF(RIGHT(AK216,1)=")",LEFT(RIGHT(AK216,2)),RIGHT(AK216,1))</f>
      </c>
      <c r="AM216" s="6">
        <f>showf(AF216)</f>
      </c>
      <c r="AN216" s="6">
        <f>showf(AG216)</f>
      </c>
      <c r="AO216" s="6">
        <f>showf(AH216)</f>
      </c>
      <c r="AP216" s="6">
        <f>showf(AI216)</f>
      </c>
      <c r="AQ216" s="6">
        <f>showf(AJ216)</f>
      </c>
      <c r="AR216" s="6">
        <f>IF($AL216=RIGHT(AM216,1),"","!!!")</f>
      </c>
      <c r="AS216" s="6">
        <f>IF($AL216=RIGHT(AN216,1),"","!!!")</f>
      </c>
      <c r="AT216" s="6">
        <f>IF($AL216=RIGHT(AO216,1),"","!!!")</f>
      </c>
      <c r="AU216" s="6">
        <f>IF($AL216=RIGHT(AP216,1),"","!!!")</f>
      </c>
      <c r="AV216" s="6">
        <f>IF($AL216=RIGHT(AQ216,1),"","!!!")</f>
      </c>
    </row>
    <row x14ac:dyDescent="0.25" r="217" customHeight="1" ht="17.25">
      <c r="A217" s="4">
        <f>CONCATENATE(TEs!#REF!," ",TEs!#REF!)</f>
      </c>
      <c r="B217" s="6">
        <f>TEs!#REF!</f>
      </c>
      <c r="C217" s="6">
        <f>TEs!#REF!</f>
      </c>
      <c r="D217" s="6">
        <f>TEs!#REF!</f>
      </c>
      <c r="E217" s="6">
        <f>TEs!#REF!</f>
      </c>
      <c r="F217" s="6">
        <f>TEs!#REF!</f>
      </c>
      <c r="G217" s="6">
        <f>TEs!#REF!</f>
      </c>
      <c r="H217" s="6">
        <f>TEs!#REF!</f>
      </c>
      <c r="I217" s="7">
        <f>TEs!#REF!</f>
      </c>
      <c r="J217" s="4">
        <f>CONCATENATE(TEs!#REF!," ",TEs!#REF!)</f>
      </c>
      <c r="K217" s="6">
        <f>TEs!#REF!</f>
      </c>
      <c r="L217" s="6">
        <f>TEs!#REF!</f>
      </c>
      <c r="M217" s="6">
        <f>TEs!#REF!</f>
      </c>
      <c r="N217" s="6">
        <f>TEs!#REF!</f>
      </c>
      <c r="O217" s="6">
        <f>TEs!#REF!</f>
      </c>
      <c r="P217" s="6">
        <f>TEs!A45</f>
      </c>
      <c r="Q217" s="6">
        <f>TEs!C45</f>
      </c>
      <c r="R217" s="10">
        <f>TEs!D45</f>
      </c>
      <c r="S217" s="4">
        <f>CONCATENATE(TEs!#REF!," ",TEs!#REF!)</f>
      </c>
      <c r="T217" s="6">
        <f>TEs!#REF!</f>
      </c>
      <c r="U217" s="6">
        <f>TEs!#REF!</f>
      </c>
      <c r="V217" s="6">
        <f>TEs!#REF!</f>
      </c>
      <c r="W217" s="11">
        <f>TEs!F45</f>
      </c>
      <c r="X217" s="11">
        <f>TEs!H45</f>
      </c>
      <c r="Y217" s="11">
        <f>TEs!J45</f>
      </c>
      <c r="Z217" s="11">
        <f>TEs!L45</f>
      </c>
      <c r="AA217" s="10">
        <f>TEs!O45</f>
      </c>
      <c r="AB217" s="4">
        <f>CONCATENATE(TEs!B45," ",TEs!A45)</f>
      </c>
      <c r="AC217" s="12">
        <f>TEs!E45</f>
      </c>
      <c r="AD217" s="6">
        <f>TEs!C45</f>
      </c>
      <c r="AE217" s="11">
        <f>TEs!D45</f>
      </c>
      <c r="AF217" s="11">
        <f>TEs!P45</f>
      </c>
      <c r="AG217" s="11">
        <f>TEs!R45</f>
      </c>
      <c r="AH217" s="11">
        <f>TEs!T45</f>
      </c>
      <c r="AI217" s="11">
        <f>TEs!V45</f>
      </c>
      <c r="AJ217" s="10">
        <f>TEs!X45</f>
      </c>
      <c r="AK217" s="6">
        <f>showf(AB217)</f>
      </c>
      <c r="AL217" s="6">
        <f>IF(RIGHT(AK217,1)=")",LEFT(RIGHT(AK217,2)),RIGHT(AK217,1))</f>
      </c>
      <c r="AM217" s="6">
        <f>showf(AF217)</f>
      </c>
      <c r="AN217" s="6">
        <f>showf(AG217)</f>
      </c>
      <c r="AO217" s="6">
        <f>showf(AH217)</f>
      </c>
      <c r="AP217" s="6">
        <f>showf(AI217)</f>
      </c>
      <c r="AQ217" s="6">
        <f>showf(AJ217)</f>
      </c>
      <c r="AR217" s="6">
        <f>IF($AL217=RIGHT(AM217,1),"","!!!")</f>
      </c>
      <c r="AS217" s="6">
        <f>IF($AL217=RIGHT(AN217,1),"","!!!")</f>
      </c>
      <c r="AT217" s="6">
        <f>IF($AL217=RIGHT(AO217,1),"","!!!")</f>
      </c>
      <c r="AU217" s="6">
        <f>IF($AL217=RIGHT(AP217,1),"","!!!")</f>
      </c>
      <c r="AV217" s="6">
        <f>IF($AL217=RIGHT(AQ217,1),"","!!!")</f>
      </c>
    </row>
    <row x14ac:dyDescent="0.25" r="218" customHeight="1" ht="17.25">
      <c r="A218" s="4">
        <f>CONCATENATE(WRs!#REF!," ",WRs!#REF!)</f>
      </c>
      <c r="B218" s="6">
        <f>WRs!#REF!</f>
      </c>
      <c r="C218" s="6">
        <f>WRs!#REF!</f>
      </c>
      <c r="D218" s="6">
        <f>WRs!#REF!</f>
      </c>
      <c r="E218" s="6">
        <f>WRs!#REF!</f>
      </c>
      <c r="F218" s="6">
        <f>WRs!#REF!</f>
      </c>
      <c r="G218" s="6">
        <f>WRs!#REF!</f>
      </c>
      <c r="H218" s="6">
        <f>WRs!#REF!</f>
      </c>
      <c r="I218" s="7">
        <f>WRs!#REF!</f>
      </c>
      <c r="J218" s="4">
        <f>CONCATENATE(WRs!#REF!," ",WRs!#REF!)</f>
      </c>
      <c r="K218" s="6">
        <f>WRs!#REF!</f>
      </c>
      <c r="L218" s="6">
        <f>WRs!#REF!</f>
      </c>
      <c r="M218" s="6">
        <f>WRs!#REF!</f>
      </c>
      <c r="N218" s="6">
        <f>WRs!#REF!</f>
      </c>
      <c r="O218" s="6">
        <f>WRs!#REF!</f>
      </c>
      <c r="P218" s="6">
        <f>WRs!A2</f>
      </c>
      <c r="Q218" s="6">
        <f>WRs!C2</f>
      </c>
      <c r="R218" s="10">
        <f>WRs!D2</f>
      </c>
      <c r="S218" s="4">
        <f>CONCATENATE(WRs!#REF!," ",WRs!#REF!)</f>
      </c>
      <c r="T218" s="6">
        <f>WRs!#REF!</f>
      </c>
      <c r="U218" s="6">
        <f>WRs!#REF!</f>
      </c>
      <c r="V218" s="6">
        <f>WRs!#REF!</f>
      </c>
      <c r="W218" s="11">
        <f>WRs!F2</f>
      </c>
      <c r="X218" s="11">
        <f>WRs!H2</f>
      </c>
      <c r="Y218" s="11">
        <f>WRs!J2</f>
      </c>
      <c r="Z218" s="11">
        <f>WRs!L2</f>
      </c>
      <c r="AA218" s="10">
        <f>WRs!O2</f>
      </c>
      <c r="AB218" s="4">
        <f>CONCATENATE(WRs!B2," ",WRs!A2)</f>
      </c>
      <c r="AC218" s="12">
        <f>WRs!E2</f>
      </c>
      <c r="AD218" s="6">
        <f>WRs!C2</f>
      </c>
      <c r="AE218" s="11">
        <f>WRs!D2</f>
      </c>
      <c r="AF218" s="11">
        <f>WRs!P2</f>
      </c>
      <c r="AG218" s="11">
        <f>WRs!R2</f>
      </c>
      <c r="AH218" s="11">
        <f>WRs!T2</f>
      </c>
      <c r="AI218" s="11">
        <f>WRs!V2</f>
      </c>
      <c r="AJ218" s="10">
        <f>WRs!X2</f>
      </c>
      <c r="AK218" s="6">
        <f>showf(AB218)</f>
      </c>
      <c r="AL218" s="6">
        <f>IF(RIGHT(AK218,1)=")",LEFT(RIGHT(AK218,2)),RIGHT(AK218,1))</f>
      </c>
      <c r="AM218" s="6">
        <f>showf(AF218)</f>
      </c>
      <c r="AN218" s="6">
        <f>showf(AG218)</f>
      </c>
      <c r="AO218" s="6">
        <f>showf(AH218)</f>
      </c>
      <c r="AP218" s="6">
        <f>showf(AI218)</f>
      </c>
      <c r="AQ218" s="6">
        <f>showf(AJ218)</f>
      </c>
      <c r="AR218" s="6">
        <f>IF($AL218=RIGHT(AM218,1),"","!!!")</f>
      </c>
      <c r="AS218" s="6">
        <f>IF($AL218=RIGHT(AN218,1),"","!!!")</f>
      </c>
      <c r="AT218" s="6">
        <f>IF($AL218=RIGHT(AO218,1),"","!!!")</f>
      </c>
      <c r="AU218" s="6">
        <f>IF($AL218=RIGHT(AP218,1),"","!!!")</f>
      </c>
      <c r="AV218" s="6">
        <f>IF($AL218=RIGHT(AQ218,1),"","!!!")</f>
      </c>
    </row>
    <row x14ac:dyDescent="0.25" r="219" customHeight="1" ht="17.25">
      <c r="A219" s="4">
        <f>CONCATENATE(WRs!#REF!," ",WRs!#REF!)</f>
      </c>
      <c r="B219" s="6">
        <f>WRs!#REF!</f>
      </c>
      <c r="C219" s="6">
        <f>WRs!#REF!</f>
      </c>
      <c r="D219" s="6">
        <f>WRs!#REF!</f>
      </c>
      <c r="E219" s="6">
        <f>WRs!#REF!</f>
      </c>
      <c r="F219" s="6">
        <f>WRs!#REF!</f>
      </c>
      <c r="G219" s="6">
        <f>WRs!#REF!</f>
      </c>
      <c r="H219" s="6">
        <f>WRs!#REF!</f>
      </c>
      <c r="I219" s="7">
        <f>WRs!#REF!</f>
      </c>
      <c r="J219" s="4">
        <f>CONCATENATE(WRs!#REF!," ",WRs!#REF!)</f>
      </c>
      <c r="K219" s="6">
        <f>WRs!#REF!</f>
      </c>
      <c r="L219" s="6">
        <f>WRs!#REF!</f>
      </c>
      <c r="M219" s="6">
        <f>WRs!#REF!</f>
      </c>
      <c r="N219" s="6">
        <f>WRs!#REF!</f>
      </c>
      <c r="O219" s="6">
        <f>WRs!#REF!</f>
      </c>
      <c r="P219" s="6">
        <f>WRs!A3</f>
      </c>
      <c r="Q219" s="6">
        <f>WRs!C3</f>
      </c>
      <c r="R219" s="10">
        <f>WRs!D3</f>
      </c>
      <c r="S219" s="4">
        <f>CONCATENATE(WRs!#REF!," ",WRs!#REF!)</f>
      </c>
      <c r="T219" s="6">
        <f>WRs!#REF!</f>
      </c>
      <c r="U219" s="6">
        <f>WRs!#REF!</f>
      </c>
      <c r="V219" s="6">
        <f>WRs!#REF!</f>
      </c>
      <c r="W219" s="11">
        <f>WRs!F3</f>
      </c>
      <c r="X219" s="11">
        <f>WRs!H3</f>
      </c>
      <c r="Y219" s="11">
        <f>WRs!J3</f>
      </c>
      <c r="Z219" s="11">
        <f>WRs!L3</f>
      </c>
      <c r="AA219" s="10">
        <f>WRs!O3</f>
      </c>
      <c r="AB219" s="4">
        <f>CONCATENATE(WRs!B3," ",WRs!A3)</f>
      </c>
      <c r="AC219" s="12">
        <f>WRs!E3</f>
      </c>
      <c r="AD219" s="6">
        <f>WRs!C3</f>
      </c>
      <c r="AE219" s="11">
        <f>WRs!D3</f>
      </c>
      <c r="AF219" s="11">
        <f>WRs!P3</f>
      </c>
      <c r="AG219" s="11">
        <f>WRs!R3</f>
      </c>
      <c r="AH219" s="11">
        <f>WRs!T3</f>
      </c>
      <c r="AI219" s="11">
        <f>WRs!V3</f>
      </c>
      <c r="AJ219" s="10">
        <f>WRs!X3</f>
      </c>
      <c r="AK219" s="6">
        <f>showf(AB219)</f>
      </c>
      <c r="AL219" s="6">
        <f>IF(RIGHT(AK219,1)=")",LEFT(RIGHT(AK219,2)),RIGHT(AK219,1))</f>
      </c>
      <c r="AM219" s="6">
        <f>showf(AF219)</f>
      </c>
      <c r="AN219" s="6">
        <f>showf(AG219)</f>
      </c>
      <c r="AO219" s="6">
        <f>showf(AH219)</f>
      </c>
      <c r="AP219" s="6">
        <f>showf(AI219)</f>
      </c>
      <c r="AQ219" s="6">
        <f>showf(AJ219)</f>
      </c>
      <c r="AR219" s="6">
        <f>IF($AL219=RIGHT(AM219,1),"","!!!")</f>
      </c>
      <c r="AS219" s="6">
        <f>IF($AL219=RIGHT(AN219,1),"","!!!")</f>
      </c>
      <c r="AT219" s="6">
        <f>IF($AL219=RIGHT(AO219,1),"","!!!")</f>
      </c>
      <c r="AU219" s="6">
        <f>IF($AL219=RIGHT(AP219,1),"","!!!")</f>
      </c>
      <c r="AV219" s="6">
        <f>IF($AL219=RIGHT(AQ219,1),"","!!!")</f>
      </c>
    </row>
    <row x14ac:dyDescent="0.25" r="220" customHeight="1" ht="17.25">
      <c r="A220" s="4">
        <f>CONCATENATE(WRs!#REF!," ",WRs!#REF!)</f>
      </c>
      <c r="B220" s="6">
        <f>WRs!#REF!</f>
      </c>
      <c r="C220" s="6">
        <f>WRs!#REF!</f>
      </c>
      <c r="D220" s="6">
        <f>WRs!#REF!</f>
      </c>
      <c r="E220" s="6">
        <f>WRs!#REF!</f>
      </c>
      <c r="F220" s="6">
        <f>WRs!#REF!</f>
      </c>
      <c r="G220" s="6">
        <f>WRs!#REF!</f>
      </c>
      <c r="H220" s="6">
        <f>WRs!#REF!</f>
      </c>
      <c r="I220" s="7">
        <f>WRs!#REF!</f>
      </c>
      <c r="J220" s="4">
        <f>CONCATENATE(WRs!#REF!," ",WRs!#REF!)</f>
      </c>
      <c r="K220" s="6">
        <f>WRs!#REF!</f>
      </c>
      <c r="L220" s="6">
        <f>WRs!#REF!</f>
      </c>
      <c r="M220" s="6">
        <f>WRs!#REF!</f>
      </c>
      <c r="N220" s="6">
        <f>WRs!#REF!</f>
      </c>
      <c r="O220" s="6">
        <f>WRs!#REF!</f>
      </c>
      <c r="P220" s="6">
        <f>WRs!A4</f>
      </c>
      <c r="Q220" s="6">
        <f>WRs!C4</f>
      </c>
      <c r="R220" s="10">
        <f>WRs!D4</f>
      </c>
      <c r="S220" s="4">
        <f>CONCATENATE(WRs!#REF!," ",WRs!#REF!)</f>
      </c>
      <c r="T220" s="6">
        <f>WRs!#REF!</f>
      </c>
      <c r="U220" s="6">
        <f>WRs!#REF!</f>
      </c>
      <c r="V220" s="6">
        <f>WRs!#REF!</f>
      </c>
      <c r="W220" s="11">
        <f>WRs!F4</f>
      </c>
      <c r="X220" s="11">
        <f>WRs!H4</f>
      </c>
      <c r="Y220" s="11">
        <f>WRs!J4</f>
      </c>
      <c r="Z220" s="11">
        <f>WRs!L4</f>
      </c>
      <c r="AA220" s="10">
        <f>WRs!O4</f>
      </c>
      <c r="AB220" s="4">
        <f>CONCATENATE(WRs!B4," ",WRs!A4)</f>
      </c>
      <c r="AC220" s="12">
        <f>WRs!E4</f>
      </c>
      <c r="AD220" s="6">
        <f>WRs!C4</f>
      </c>
      <c r="AE220" s="11">
        <f>WRs!D4</f>
      </c>
      <c r="AF220" s="11">
        <f>WRs!P4</f>
      </c>
      <c r="AG220" s="11">
        <f>WRs!R4</f>
      </c>
      <c r="AH220" s="11">
        <f>WRs!T4</f>
      </c>
      <c r="AI220" s="11">
        <f>WRs!V4</f>
      </c>
      <c r="AJ220" s="10">
        <f>WRs!X4</f>
      </c>
      <c r="AK220" s="6">
        <f>showf(AB220)</f>
      </c>
      <c r="AL220" s="6">
        <f>IF(RIGHT(AK220,1)=")",LEFT(RIGHT(AK220,2)),RIGHT(AK220,1))</f>
      </c>
      <c r="AM220" s="6">
        <f>showf(AF220)</f>
      </c>
      <c r="AN220" s="6">
        <f>showf(AG220)</f>
      </c>
      <c r="AO220" s="6">
        <f>showf(AH220)</f>
      </c>
      <c r="AP220" s="6">
        <f>showf(AI220)</f>
      </c>
      <c r="AQ220" s="6">
        <f>showf(AJ220)</f>
      </c>
      <c r="AR220" s="6">
        <f>IF($AL220=RIGHT(AM220,1),"","!!!")</f>
      </c>
      <c r="AS220" s="6">
        <f>IF($AL220=RIGHT(AN220,1),"","!!!")</f>
      </c>
      <c r="AT220" s="6">
        <f>IF($AL220=RIGHT(AO220,1),"","!!!")</f>
      </c>
      <c r="AU220" s="6">
        <f>IF($AL220=RIGHT(AP220,1),"","!!!")</f>
      </c>
      <c r="AV220" s="6">
        <f>IF($AL220=RIGHT(AQ220,1),"","!!!")</f>
      </c>
    </row>
    <row x14ac:dyDescent="0.25" r="221" customHeight="1" ht="17.25">
      <c r="A221" s="4">
        <f>CONCATENATE(WRs!#REF!," ",WRs!#REF!)</f>
      </c>
      <c r="B221" s="6">
        <f>WRs!#REF!</f>
      </c>
      <c r="C221" s="6">
        <f>WRs!#REF!</f>
      </c>
      <c r="D221" s="6">
        <f>WRs!#REF!</f>
      </c>
      <c r="E221" s="6">
        <f>WRs!#REF!</f>
      </c>
      <c r="F221" s="6">
        <f>WRs!#REF!</f>
      </c>
      <c r="G221" s="6">
        <f>WRs!#REF!</f>
      </c>
      <c r="H221" s="6">
        <f>WRs!#REF!</f>
      </c>
      <c r="I221" s="7">
        <f>WRs!#REF!</f>
      </c>
      <c r="J221" s="4">
        <f>CONCATENATE(WRs!#REF!," ",WRs!#REF!)</f>
      </c>
      <c r="K221" s="6">
        <f>WRs!#REF!</f>
      </c>
      <c r="L221" s="6">
        <f>WRs!#REF!</f>
      </c>
      <c r="M221" s="6">
        <f>WRs!#REF!</f>
      </c>
      <c r="N221" s="6">
        <f>WRs!#REF!</f>
      </c>
      <c r="O221" s="6">
        <f>WRs!#REF!</f>
      </c>
      <c r="P221" s="6">
        <f>WRs!A5</f>
      </c>
      <c r="Q221" s="6">
        <f>WRs!C5</f>
      </c>
      <c r="R221" s="10">
        <f>WRs!D5</f>
      </c>
      <c r="S221" s="4">
        <f>CONCATENATE(WRs!#REF!," ",WRs!#REF!)</f>
      </c>
      <c r="T221" s="6">
        <f>WRs!#REF!</f>
      </c>
      <c r="U221" s="6">
        <f>WRs!#REF!</f>
      </c>
      <c r="V221" s="6">
        <f>WRs!#REF!</f>
      </c>
      <c r="W221" s="11">
        <f>WRs!F5</f>
      </c>
      <c r="X221" s="11">
        <f>WRs!H5</f>
      </c>
      <c r="Y221" s="11">
        <f>WRs!J5</f>
      </c>
      <c r="Z221" s="11">
        <f>WRs!L5</f>
      </c>
      <c r="AA221" s="10">
        <f>WRs!O5</f>
      </c>
      <c r="AB221" s="4">
        <f>CONCATENATE(WRs!B5," ",WRs!A5)</f>
      </c>
      <c r="AC221" s="12">
        <f>WRs!E5</f>
      </c>
      <c r="AD221" s="6">
        <f>WRs!C5</f>
      </c>
      <c r="AE221" s="11">
        <f>WRs!D5</f>
      </c>
      <c r="AF221" s="11">
        <f>WRs!P5</f>
      </c>
      <c r="AG221" s="11">
        <f>WRs!R5</f>
      </c>
      <c r="AH221" s="11">
        <f>WRs!T5</f>
      </c>
      <c r="AI221" s="11">
        <f>WRs!V5</f>
      </c>
      <c r="AJ221" s="10">
        <f>WRs!X5</f>
      </c>
      <c r="AK221" s="6">
        <f>showf(AB221)</f>
      </c>
      <c r="AL221" s="6">
        <f>IF(RIGHT(AK221,1)=")",LEFT(RIGHT(AK221,2)),RIGHT(AK221,1))</f>
      </c>
      <c r="AM221" s="6">
        <f>showf(AF221)</f>
      </c>
      <c r="AN221" s="6">
        <f>showf(AG221)</f>
      </c>
      <c r="AO221" s="6">
        <f>showf(AH221)</f>
      </c>
      <c r="AP221" s="6">
        <f>showf(AI221)</f>
      </c>
      <c r="AQ221" s="6">
        <f>showf(AJ221)</f>
      </c>
      <c r="AR221" s="6">
        <f>IF($AL221=RIGHT(AM221,1),"","!!!")</f>
      </c>
      <c r="AS221" s="6">
        <f>IF($AL221=RIGHT(AN221,1),"","!!!")</f>
      </c>
      <c r="AT221" s="6">
        <f>IF($AL221=RIGHT(AO221,1),"","!!!")</f>
      </c>
      <c r="AU221" s="6">
        <f>IF($AL221=RIGHT(AP221,1),"","!!!")</f>
      </c>
      <c r="AV221" s="6">
        <f>IF($AL221=RIGHT(AQ221,1),"","!!!")</f>
      </c>
    </row>
    <row x14ac:dyDescent="0.25" r="222" customHeight="1" ht="17.25">
      <c r="A222" s="4">
        <f>CONCATENATE(WRs!#REF!," ",WRs!#REF!)</f>
      </c>
      <c r="B222" s="6">
        <f>WRs!#REF!</f>
      </c>
      <c r="C222" s="6">
        <f>WRs!#REF!</f>
      </c>
      <c r="D222" s="6">
        <f>WRs!#REF!</f>
      </c>
      <c r="E222" s="6">
        <f>WRs!#REF!</f>
      </c>
      <c r="F222" s="6">
        <f>WRs!#REF!</f>
      </c>
      <c r="G222" s="6">
        <f>WRs!#REF!</f>
      </c>
      <c r="H222" s="6">
        <f>WRs!#REF!</f>
      </c>
      <c r="I222" s="7">
        <f>WRs!#REF!</f>
      </c>
      <c r="J222" s="4">
        <f>CONCATENATE(WRs!#REF!," ",WRs!#REF!)</f>
      </c>
      <c r="K222" s="6">
        <f>WRs!#REF!</f>
      </c>
      <c r="L222" s="6">
        <f>WRs!#REF!</f>
      </c>
      <c r="M222" s="6">
        <f>WRs!#REF!</f>
      </c>
      <c r="N222" s="6">
        <f>WRs!#REF!</f>
      </c>
      <c r="O222" s="6">
        <f>WRs!#REF!</f>
      </c>
      <c r="P222" s="6">
        <f>WRs!A6</f>
      </c>
      <c r="Q222" s="6">
        <f>WRs!C6</f>
      </c>
      <c r="R222" s="10">
        <f>WRs!D6</f>
      </c>
      <c r="S222" s="4">
        <f>CONCATENATE(WRs!#REF!," ",WRs!#REF!)</f>
      </c>
      <c r="T222" s="6">
        <f>WRs!#REF!</f>
      </c>
      <c r="U222" s="6">
        <f>WRs!#REF!</f>
      </c>
      <c r="V222" s="6">
        <f>WRs!#REF!</f>
      </c>
      <c r="W222" s="11">
        <f>WRs!F6</f>
      </c>
      <c r="X222" s="11">
        <f>WRs!H6</f>
      </c>
      <c r="Y222" s="11">
        <f>WRs!J6</f>
      </c>
      <c r="Z222" s="11">
        <f>WRs!L6</f>
      </c>
      <c r="AA222" s="10">
        <f>WRs!O6</f>
      </c>
      <c r="AB222" s="4">
        <f>CONCATENATE(WRs!B6," ",WRs!A6)</f>
      </c>
      <c r="AC222" s="12">
        <f>WRs!E6</f>
      </c>
      <c r="AD222" s="6">
        <f>WRs!C6</f>
      </c>
      <c r="AE222" s="11">
        <f>WRs!D6</f>
      </c>
      <c r="AF222" s="11">
        <f>WRs!P6</f>
      </c>
      <c r="AG222" s="11">
        <f>WRs!R6</f>
      </c>
      <c r="AH222" s="11">
        <f>WRs!T6</f>
      </c>
      <c r="AI222" s="11">
        <f>WRs!V6</f>
      </c>
      <c r="AJ222" s="10">
        <f>WRs!X6</f>
      </c>
      <c r="AK222" s="6">
        <f>showf(AB222)</f>
      </c>
      <c r="AL222" s="6">
        <f>IF(RIGHT(AK222,1)=")",LEFT(RIGHT(AK222,2)),RIGHT(AK222,1))</f>
      </c>
      <c r="AM222" s="6">
        <f>showf(AF222)</f>
      </c>
      <c r="AN222" s="6">
        <f>showf(AG222)</f>
      </c>
      <c r="AO222" s="6">
        <f>showf(AH222)</f>
      </c>
      <c r="AP222" s="6">
        <f>showf(AI222)</f>
      </c>
      <c r="AQ222" s="6">
        <f>showf(AJ222)</f>
      </c>
      <c r="AR222" s="6">
        <f>IF($AL222=RIGHT(AM222,1),"","!!!")</f>
      </c>
      <c r="AS222" s="6">
        <f>IF($AL222=RIGHT(AN222,1),"","!!!")</f>
      </c>
      <c r="AT222" s="6">
        <f>IF($AL222=RIGHT(AO222,1),"","!!!")</f>
      </c>
      <c r="AU222" s="6">
        <f>IF($AL222=RIGHT(AP222,1),"","!!!")</f>
      </c>
      <c r="AV222" s="6">
        <f>IF($AL222=RIGHT(AQ222,1),"","!!!")</f>
      </c>
    </row>
    <row x14ac:dyDescent="0.25" r="223" customHeight="1" ht="17.25">
      <c r="A223" s="4">
        <f>CONCATENATE(WRs!#REF!," ",WRs!#REF!)</f>
      </c>
      <c r="B223" s="6">
        <f>WRs!#REF!</f>
      </c>
      <c r="C223" s="6">
        <f>WRs!#REF!</f>
      </c>
      <c r="D223" s="6">
        <f>WRs!#REF!</f>
      </c>
      <c r="E223" s="6">
        <f>WRs!#REF!</f>
      </c>
      <c r="F223" s="6">
        <f>WRs!#REF!</f>
      </c>
      <c r="G223" s="6">
        <f>WRs!#REF!</f>
      </c>
      <c r="H223" s="6">
        <f>WRs!#REF!</f>
      </c>
      <c r="I223" s="7">
        <f>WRs!#REF!</f>
      </c>
      <c r="J223" s="4">
        <f>CONCATENATE(WRs!#REF!," ",WRs!#REF!)</f>
      </c>
      <c r="K223" s="6">
        <f>WRs!#REF!</f>
      </c>
      <c r="L223" s="6">
        <f>WRs!#REF!</f>
      </c>
      <c r="M223" s="6">
        <f>WRs!#REF!</f>
      </c>
      <c r="N223" s="6">
        <f>WRs!#REF!</f>
      </c>
      <c r="O223" s="6">
        <f>WRs!#REF!</f>
      </c>
      <c r="P223" s="6">
        <f>WRs!A7</f>
      </c>
      <c r="Q223" s="6">
        <f>WRs!C7</f>
      </c>
      <c r="R223" s="10">
        <f>WRs!D7</f>
      </c>
      <c r="S223" s="4">
        <f>CONCATENATE(WRs!#REF!," ",WRs!#REF!)</f>
      </c>
      <c r="T223" s="6">
        <f>WRs!#REF!</f>
      </c>
      <c r="U223" s="6">
        <f>WRs!#REF!</f>
      </c>
      <c r="V223" s="6">
        <f>WRs!#REF!</f>
      </c>
      <c r="W223" s="11">
        <f>WRs!F7</f>
      </c>
      <c r="X223" s="11">
        <f>WRs!H7</f>
      </c>
      <c r="Y223" s="11">
        <f>WRs!J7</f>
      </c>
      <c r="Z223" s="11">
        <f>WRs!L7</f>
      </c>
      <c r="AA223" s="10">
        <f>WRs!O7</f>
      </c>
      <c r="AB223" s="4">
        <f>CONCATENATE(WRs!B7," ",WRs!A7)</f>
      </c>
      <c r="AC223" s="12">
        <f>WRs!E7</f>
      </c>
      <c r="AD223" s="6">
        <f>WRs!C7</f>
      </c>
      <c r="AE223" s="11">
        <f>WRs!D7</f>
      </c>
      <c r="AF223" s="11">
        <f>WRs!P7</f>
      </c>
      <c r="AG223" s="11">
        <f>WRs!R7</f>
      </c>
      <c r="AH223" s="11">
        <f>WRs!T7</f>
      </c>
      <c r="AI223" s="11">
        <f>WRs!V7</f>
      </c>
      <c r="AJ223" s="10">
        <f>WRs!X7</f>
      </c>
      <c r="AK223" s="6">
        <f>showf(AB223)</f>
      </c>
      <c r="AL223" s="6">
        <f>IF(RIGHT(AK223,1)=")",LEFT(RIGHT(AK223,2)),RIGHT(AK223,1))</f>
      </c>
      <c r="AM223" s="6">
        <f>showf(AF223)</f>
      </c>
      <c r="AN223" s="6">
        <f>showf(AG223)</f>
      </c>
      <c r="AO223" s="6">
        <f>showf(AH223)</f>
      </c>
      <c r="AP223" s="6">
        <f>showf(AI223)</f>
      </c>
      <c r="AQ223" s="6">
        <f>showf(AJ223)</f>
      </c>
      <c r="AR223" s="6">
        <f>IF($AL223=RIGHT(AM223,1),"","!!!")</f>
      </c>
      <c r="AS223" s="6">
        <f>IF($AL223=RIGHT(AN223,1),"","!!!")</f>
      </c>
      <c r="AT223" s="6">
        <f>IF($AL223=RIGHT(AO223,1),"","!!!")</f>
      </c>
      <c r="AU223" s="6">
        <f>IF($AL223=RIGHT(AP223,1),"","!!!")</f>
      </c>
      <c r="AV223" s="6">
        <f>IF($AL223=RIGHT(AQ223,1),"","!!!")</f>
      </c>
    </row>
    <row x14ac:dyDescent="0.25" r="224" customHeight="1" ht="17.25">
      <c r="A224" s="4">
        <f>CONCATENATE(WRs!#REF!," ",WRs!#REF!)</f>
      </c>
      <c r="B224" s="6">
        <f>WRs!#REF!</f>
      </c>
      <c r="C224" s="6">
        <f>WRs!#REF!</f>
      </c>
      <c r="D224" s="6">
        <f>WRs!#REF!</f>
      </c>
      <c r="E224" s="6">
        <f>WRs!#REF!</f>
      </c>
      <c r="F224" s="6">
        <f>WRs!#REF!</f>
      </c>
      <c r="G224" s="6">
        <f>WRs!#REF!</f>
      </c>
      <c r="H224" s="6">
        <f>WRs!#REF!</f>
      </c>
      <c r="I224" s="7">
        <f>WRs!#REF!</f>
      </c>
      <c r="J224" s="4">
        <f>CONCATENATE(WRs!#REF!," ",WRs!#REF!)</f>
      </c>
      <c r="K224" s="6">
        <f>WRs!#REF!</f>
      </c>
      <c r="L224" s="6">
        <f>WRs!#REF!</f>
      </c>
      <c r="M224" s="6">
        <f>WRs!#REF!</f>
      </c>
      <c r="N224" s="6">
        <f>WRs!#REF!</f>
      </c>
      <c r="O224" s="6">
        <f>WRs!#REF!</f>
      </c>
      <c r="P224" s="6">
        <f>WRs!A8</f>
      </c>
      <c r="Q224" s="6">
        <f>WRs!C8</f>
      </c>
      <c r="R224" s="10">
        <f>WRs!D8</f>
      </c>
      <c r="S224" s="4">
        <f>CONCATENATE(WRs!#REF!," ",WRs!#REF!)</f>
      </c>
      <c r="T224" s="6">
        <f>WRs!#REF!</f>
      </c>
      <c r="U224" s="6">
        <f>WRs!#REF!</f>
      </c>
      <c r="V224" s="6">
        <f>WRs!#REF!</f>
      </c>
      <c r="W224" s="11">
        <f>WRs!F8</f>
      </c>
      <c r="X224" s="11">
        <f>WRs!H8</f>
      </c>
      <c r="Y224" s="11">
        <f>WRs!J8</f>
      </c>
      <c r="Z224" s="11">
        <f>WRs!L8</f>
      </c>
      <c r="AA224" s="10">
        <f>WRs!O8</f>
      </c>
      <c r="AB224" s="4">
        <f>CONCATENATE(WRs!B8," ",WRs!A8)</f>
      </c>
      <c r="AC224" s="12">
        <f>WRs!E8</f>
      </c>
      <c r="AD224" s="6">
        <f>WRs!C8</f>
      </c>
      <c r="AE224" s="11">
        <f>WRs!D8</f>
      </c>
      <c r="AF224" s="11">
        <f>WRs!P8</f>
      </c>
      <c r="AG224" s="11">
        <f>WRs!R8</f>
      </c>
      <c r="AH224" s="11">
        <f>WRs!T8</f>
      </c>
      <c r="AI224" s="11">
        <f>WRs!V8</f>
      </c>
      <c r="AJ224" s="10">
        <f>WRs!X8</f>
      </c>
      <c r="AK224" s="6">
        <f>showf(AB224)</f>
      </c>
      <c r="AL224" s="6">
        <f>IF(RIGHT(AK224,1)=")",LEFT(RIGHT(AK224,2)),RIGHT(AK224,1))</f>
      </c>
      <c r="AM224" s="6">
        <f>showf(AF224)</f>
      </c>
      <c r="AN224" s="6">
        <f>showf(AG224)</f>
      </c>
      <c r="AO224" s="6">
        <f>showf(AH224)</f>
      </c>
      <c r="AP224" s="6">
        <f>showf(AI224)</f>
      </c>
      <c r="AQ224" s="6">
        <f>showf(AJ224)</f>
      </c>
      <c r="AR224" s="6">
        <f>IF($AL224=RIGHT(AM224,1),"","!!!")</f>
      </c>
      <c r="AS224" s="6">
        <f>IF($AL224=RIGHT(AN224,1),"","!!!")</f>
      </c>
      <c r="AT224" s="6">
        <f>IF($AL224=RIGHT(AO224,1),"","!!!")</f>
      </c>
      <c r="AU224" s="6">
        <f>IF($AL224=RIGHT(AP224,1),"","!!!")</f>
      </c>
      <c r="AV224" s="6">
        <f>IF($AL224=RIGHT(AQ224,1),"","!!!")</f>
      </c>
    </row>
    <row x14ac:dyDescent="0.25" r="225" customHeight="1" ht="17.25">
      <c r="A225" s="4">
        <f>CONCATENATE(WRs!#REF!," ",WRs!#REF!)</f>
      </c>
      <c r="B225" s="6">
        <f>WRs!#REF!</f>
      </c>
      <c r="C225" s="6">
        <f>WRs!#REF!</f>
      </c>
      <c r="D225" s="6">
        <f>WRs!#REF!</f>
      </c>
      <c r="E225" s="6">
        <f>WRs!#REF!</f>
      </c>
      <c r="F225" s="6">
        <f>WRs!#REF!</f>
      </c>
      <c r="G225" s="6">
        <f>WRs!#REF!</f>
      </c>
      <c r="H225" s="6">
        <f>WRs!#REF!</f>
      </c>
      <c r="I225" s="7">
        <f>WRs!#REF!</f>
      </c>
      <c r="J225" s="4">
        <f>CONCATENATE(WRs!#REF!," ",WRs!#REF!)</f>
      </c>
      <c r="K225" s="6">
        <f>WRs!#REF!</f>
      </c>
      <c r="L225" s="6">
        <f>WRs!#REF!</f>
      </c>
      <c r="M225" s="6">
        <f>WRs!#REF!</f>
      </c>
      <c r="N225" s="6">
        <f>WRs!#REF!</f>
      </c>
      <c r="O225" s="6">
        <f>WRs!#REF!</f>
      </c>
      <c r="P225" s="6">
        <f>WRs!A9</f>
      </c>
      <c r="Q225" s="6">
        <f>WRs!C9</f>
      </c>
      <c r="R225" s="10">
        <f>WRs!D9</f>
      </c>
      <c r="S225" s="4">
        <f>CONCATENATE(WRs!#REF!," ",WRs!#REF!)</f>
      </c>
      <c r="T225" s="6">
        <f>WRs!#REF!</f>
      </c>
      <c r="U225" s="6">
        <f>WRs!#REF!</f>
      </c>
      <c r="V225" s="6">
        <f>WRs!#REF!</f>
      </c>
      <c r="W225" s="11">
        <f>WRs!F9</f>
      </c>
      <c r="X225" s="11">
        <f>WRs!H9</f>
      </c>
      <c r="Y225" s="11">
        <f>WRs!J9</f>
      </c>
      <c r="Z225" s="11">
        <f>WRs!L9</f>
      </c>
      <c r="AA225" s="10">
        <f>WRs!O9</f>
      </c>
      <c r="AB225" s="4">
        <f>CONCATENATE(WRs!B9," ",WRs!A9)</f>
      </c>
      <c r="AC225" s="12">
        <f>WRs!E9</f>
      </c>
      <c r="AD225" s="6">
        <f>WRs!C9</f>
      </c>
      <c r="AE225" s="11">
        <f>WRs!D9</f>
      </c>
      <c r="AF225" s="11">
        <f>WRs!P9</f>
      </c>
      <c r="AG225" s="11">
        <f>WRs!R9</f>
      </c>
      <c r="AH225" s="11">
        <f>WRs!T9</f>
      </c>
      <c r="AI225" s="11">
        <f>WRs!V9</f>
      </c>
      <c r="AJ225" s="10">
        <f>WRs!X9</f>
      </c>
      <c r="AK225" s="6">
        <f>showf(AB225)</f>
      </c>
      <c r="AL225" s="6">
        <f>IF(RIGHT(AK225,1)=")",LEFT(RIGHT(AK225,2)),RIGHT(AK225,1))</f>
      </c>
      <c r="AM225" s="6">
        <f>showf(AF225)</f>
      </c>
      <c r="AN225" s="6">
        <f>showf(AG225)</f>
      </c>
      <c r="AO225" s="6">
        <f>showf(AH225)</f>
      </c>
      <c r="AP225" s="6">
        <f>showf(AI225)</f>
      </c>
      <c r="AQ225" s="6">
        <f>showf(AJ225)</f>
      </c>
      <c r="AR225" s="6">
        <f>IF($AL225=RIGHT(AM225,1),"","!!!")</f>
      </c>
      <c r="AS225" s="6">
        <f>IF($AL225=RIGHT(AN225,1),"","!!!")</f>
      </c>
      <c r="AT225" s="6">
        <f>IF($AL225=RIGHT(AO225,1),"","!!!")</f>
      </c>
      <c r="AU225" s="6">
        <f>IF($AL225=RIGHT(AP225,1),"","!!!")</f>
      </c>
      <c r="AV225" s="6">
        <f>IF($AL225=RIGHT(AQ225,1),"","!!!")</f>
      </c>
    </row>
    <row x14ac:dyDescent="0.25" r="226" customHeight="1" ht="17.25">
      <c r="A226" s="4">
        <f>CONCATENATE(WRs!#REF!," ",WRs!#REF!)</f>
      </c>
      <c r="B226" s="6">
        <f>WRs!#REF!</f>
      </c>
      <c r="C226" s="6">
        <f>WRs!#REF!</f>
      </c>
      <c r="D226" s="6">
        <f>WRs!#REF!</f>
      </c>
      <c r="E226" s="6">
        <f>WRs!#REF!</f>
      </c>
      <c r="F226" s="6">
        <f>WRs!#REF!</f>
      </c>
      <c r="G226" s="6">
        <f>WRs!#REF!</f>
      </c>
      <c r="H226" s="6">
        <f>WRs!#REF!</f>
      </c>
      <c r="I226" s="7">
        <f>WRs!#REF!</f>
      </c>
      <c r="J226" s="4">
        <f>CONCATENATE(WRs!#REF!," ",WRs!#REF!)</f>
      </c>
      <c r="K226" s="6">
        <f>WRs!#REF!</f>
      </c>
      <c r="L226" s="6">
        <f>WRs!#REF!</f>
      </c>
      <c r="M226" s="6">
        <f>WRs!#REF!</f>
      </c>
      <c r="N226" s="6">
        <f>WRs!#REF!</f>
      </c>
      <c r="O226" s="6">
        <f>WRs!#REF!</f>
      </c>
      <c r="P226" s="6">
        <f>WRs!A10</f>
      </c>
      <c r="Q226" s="6">
        <f>WRs!C10</f>
      </c>
      <c r="R226" s="10">
        <f>WRs!D10</f>
      </c>
      <c r="S226" s="4">
        <f>CONCATENATE(WRs!#REF!," ",WRs!#REF!)</f>
      </c>
      <c r="T226" s="6">
        <f>WRs!#REF!</f>
      </c>
      <c r="U226" s="6">
        <f>WRs!#REF!</f>
      </c>
      <c r="V226" s="6">
        <f>WRs!#REF!</f>
      </c>
      <c r="W226" s="11">
        <f>WRs!F10</f>
      </c>
      <c r="X226" s="11">
        <f>WRs!H10</f>
      </c>
      <c r="Y226" s="11">
        <f>WRs!J10</f>
      </c>
      <c r="Z226" s="11">
        <f>WRs!L10</f>
      </c>
      <c r="AA226" s="10">
        <f>WRs!O10</f>
      </c>
      <c r="AB226" s="4">
        <f>CONCATENATE(WRs!B10," ",WRs!A10)</f>
      </c>
      <c r="AC226" s="12">
        <f>WRs!E10</f>
      </c>
      <c r="AD226" s="6">
        <f>WRs!C10</f>
      </c>
      <c r="AE226" s="11">
        <f>WRs!D10</f>
      </c>
      <c r="AF226" s="11">
        <f>WRs!P10</f>
      </c>
      <c r="AG226" s="11">
        <f>WRs!R10</f>
      </c>
      <c r="AH226" s="11">
        <f>WRs!T10</f>
      </c>
      <c r="AI226" s="11">
        <f>WRs!V10</f>
      </c>
      <c r="AJ226" s="10">
        <f>WRs!X10</f>
      </c>
      <c r="AK226" s="6">
        <f>showf(AB226)</f>
      </c>
      <c r="AL226" s="6">
        <f>IF(RIGHT(AK226,1)=")",LEFT(RIGHT(AK226,2)),RIGHT(AK226,1))</f>
      </c>
      <c r="AM226" s="6">
        <f>showf(AF226)</f>
      </c>
      <c r="AN226" s="6">
        <f>showf(AG226)</f>
      </c>
      <c r="AO226" s="6">
        <f>showf(AH226)</f>
      </c>
      <c r="AP226" s="6">
        <f>showf(AI226)</f>
      </c>
      <c r="AQ226" s="6">
        <f>showf(AJ226)</f>
      </c>
      <c r="AR226" s="6">
        <f>IF($AL226=RIGHT(AM226,1),"","!!!")</f>
      </c>
      <c r="AS226" s="6">
        <f>IF($AL226=RIGHT(AN226,1),"","!!!")</f>
      </c>
      <c r="AT226" s="6">
        <f>IF($AL226=RIGHT(AO226,1),"","!!!")</f>
      </c>
      <c r="AU226" s="6">
        <f>IF($AL226=RIGHT(AP226,1),"","!!!")</f>
      </c>
      <c r="AV226" s="6">
        <f>IF($AL226=RIGHT(AQ226,1),"","!!!")</f>
      </c>
    </row>
    <row x14ac:dyDescent="0.25" r="227" customHeight="1" ht="17.25">
      <c r="A227" s="4">
        <f>CONCATENATE(WRs!#REF!," ",WRs!#REF!)</f>
      </c>
      <c r="B227" s="6">
        <f>WRs!#REF!</f>
      </c>
      <c r="C227" s="6">
        <f>WRs!#REF!</f>
      </c>
      <c r="D227" s="6">
        <f>WRs!#REF!</f>
      </c>
      <c r="E227" s="6">
        <f>WRs!#REF!</f>
      </c>
      <c r="F227" s="6">
        <f>WRs!#REF!</f>
      </c>
      <c r="G227" s="6">
        <f>WRs!#REF!</f>
      </c>
      <c r="H227" s="6">
        <f>WRs!#REF!</f>
      </c>
      <c r="I227" s="7">
        <f>WRs!#REF!</f>
      </c>
      <c r="J227" s="4">
        <f>CONCATENATE(WRs!#REF!," ",WRs!#REF!)</f>
      </c>
      <c r="K227" s="6">
        <f>WRs!#REF!</f>
      </c>
      <c r="L227" s="6">
        <f>WRs!#REF!</f>
      </c>
      <c r="M227" s="6">
        <f>WRs!#REF!</f>
      </c>
      <c r="N227" s="6">
        <f>WRs!#REF!</f>
      </c>
      <c r="O227" s="6">
        <f>WRs!#REF!</f>
      </c>
      <c r="P227" s="6">
        <f>WRs!A11</f>
      </c>
      <c r="Q227" s="6">
        <f>WRs!C11</f>
      </c>
      <c r="R227" s="10">
        <f>WRs!D11</f>
      </c>
      <c r="S227" s="4">
        <f>CONCATENATE(WRs!#REF!," ",WRs!#REF!)</f>
      </c>
      <c r="T227" s="6">
        <f>WRs!#REF!</f>
      </c>
      <c r="U227" s="6">
        <f>WRs!#REF!</f>
      </c>
      <c r="V227" s="6">
        <f>WRs!#REF!</f>
      </c>
      <c r="W227" s="11">
        <f>WRs!F11</f>
      </c>
      <c r="X227" s="11">
        <f>WRs!H11</f>
      </c>
      <c r="Y227" s="11">
        <f>WRs!J11</f>
      </c>
      <c r="Z227" s="11">
        <f>WRs!L11</f>
      </c>
      <c r="AA227" s="10">
        <f>WRs!O11</f>
      </c>
      <c r="AB227" s="4">
        <f>CONCATENATE(WRs!B11," ",WRs!A11)</f>
      </c>
      <c r="AC227" s="12">
        <f>WRs!E11</f>
      </c>
      <c r="AD227" s="6">
        <f>WRs!C11</f>
      </c>
      <c r="AE227" s="11">
        <f>WRs!D11</f>
      </c>
      <c r="AF227" s="11">
        <f>WRs!P11</f>
      </c>
      <c r="AG227" s="11">
        <f>WRs!R11</f>
      </c>
      <c r="AH227" s="11">
        <f>WRs!T11</f>
      </c>
      <c r="AI227" s="11">
        <f>WRs!V11</f>
      </c>
      <c r="AJ227" s="10">
        <f>WRs!X11</f>
      </c>
      <c r="AK227" s="6">
        <f>showf(AB227)</f>
      </c>
      <c r="AL227" s="6">
        <f>IF(RIGHT(AK227,1)=")",LEFT(RIGHT(AK227,2)),RIGHT(AK227,1))</f>
      </c>
      <c r="AM227" s="6">
        <f>showf(AF227)</f>
      </c>
      <c r="AN227" s="6">
        <f>showf(AG227)</f>
      </c>
      <c r="AO227" s="6">
        <f>showf(AH227)</f>
      </c>
      <c r="AP227" s="6">
        <f>showf(AI227)</f>
      </c>
      <c r="AQ227" s="6">
        <f>showf(AJ227)</f>
      </c>
      <c r="AR227" s="6">
        <f>IF($AL227=RIGHT(AM227,1),"","!!!")</f>
      </c>
      <c r="AS227" s="6">
        <f>IF($AL227=RIGHT(AN227,1),"","!!!")</f>
      </c>
      <c r="AT227" s="6">
        <f>IF($AL227=RIGHT(AO227,1),"","!!!")</f>
      </c>
      <c r="AU227" s="6">
        <f>IF($AL227=RIGHT(AP227,1),"","!!!")</f>
      </c>
      <c r="AV227" s="6">
        <f>IF($AL227=RIGHT(AQ227,1),"","!!!")</f>
      </c>
    </row>
    <row x14ac:dyDescent="0.25" r="228" customHeight="1" ht="17.25">
      <c r="A228" s="4">
        <f>CONCATENATE(WRs!#REF!," ",WRs!#REF!)</f>
      </c>
      <c r="B228" s="6">
        <f>WRs!#REF!</f>
      </c>
      <c r="C228" s="6">
        <f>WRs!#REF!</f>
      </c>
      <c r="D228" s="6">
        <f>WRs!#REF!</f>
      </c>
      <c r="E228" s="6">
        <f>WRs!#REF!</f>
      </c>
      <c r="F228" s="6">
        <f>WRs!#REF!</f>
      </c>
      <c r="G228" s="6">
        <f>WRs!#REF!</f>
      </c>
      <c r="H228" s="6">
        <f>WRs!#REF!</f>
      </c>
      <c r="I228" s="7">
        <f>WRs!#REF!</f>
      </c>
      <c r="J228" s="4">
        <f>CONCATENATE(WRs!#REF!," ",WRs!#REF!)</f>
      </c>
      <c r="K228" s="6">
        <f>WRs!#REF!</f>
      </c>
      <c r="L228" s="6">
        <f>WRs!#REF!</f>
      </c>
      <c r="M228" s="6">
        <f>WRs!#REF!</f>
      </c>
      <c r="N228" s="6">
        <f>WRs!#REF!</f>
      </c>
      <c r="O228" s="6">
        <f>WRs!#REF!</f>
      </c>
      <c r="P228" s="6">
        <f>WRs!A12</f>
      </c>
      <c r="Q228" s="6">
        <f>WRs!C12</f>
      </c>
      <c r="R228" s="10">
        <f>WRs!D12</f>
      </c>
      <c r="S228" s="4">
        <f>CONCATENATE(WRs!#REF!," ",WRs!#REF!)</f>
      </c>
      <c r="T228" s="6">
        <f>WRs!#REF!</f>
      </c>
      <c r="U228" s="6">
        <f>WRs!#REF!</f>
      </c>
      <c r="V228" s="6">
        <f>WRs!#REF!</f>
      </c>
      <c r="W228" s="11">
        <f>WRs!F12</f>
      </c>
      <c r="X228" s="11">
        <f>WRs!H12</f>
      </c>
      <c r="Y228" s="11">
        <f>WRs!J12</f>
      </c>
      <c r="Z228" s="11">
        <f>WRs!L12</f>
      </c>
      <c r="AA228" s="10">
        <f>WRs!O12</f>
      </c>
      <c r="AB228" s="4">
        <f>CONCATENATE(WRs!B12," ",WRs!A12)</f>
      </c>
      <c r="AC228" s="12">
        <f>WRs!E12</f>
      </c>
      <c r="AD228" s="6">
        <f>WRs!C12</f>
      </c>
      <c r="AE228" s="11">
        <f>WRs!D12</f>
      </c>
      <c r="AF228" s="11">
        <f>WRs!P12</f>
      </c>
      <c r="AG228" s="11">
        <f>WRs!R12</f>
      </c>
      <c r="AH228" s="11">
        <f>WRs!T12</f>
      </c>
      <c r="AI228" s="11">
        <f>WRs!V12</f>
      </c>
      <c r="AJ228" s="10">
        <f>WRs!X12</f>
      </c>
      <c r="AK228" s="6">
        <f>showf(AB228)</f>
      </c>
      <c r="AL228" s="6">
        <f>IF(RIGHT(AK228,1)=")",LEFT(RIGHT(AK228,2)),RIGHT(AK228,1))</f>
      </c>
      <c r="AM228" s="6">
        <f>showf(AF228)</f>
      </c>
      <c r="AN228" s="6">
        <f>showf(AG228)</f>
      </c>
      <c r="AO228" s="6">
        <f>showf(AH228)</f>
      </c>
      <c r="AP228" s="6">
        <f>showf(AI228)</f>
      </c>
      <c r="AQ228" s="6">
        <f>showf(AJ228)</f>
      </c>
      <c r="AR228" s="6">
        <f>IF($AL228=RIGHT(AM228,1),"","!!!")</f>
      </c>
      <c r="AS228" s="6">
        <f>IF($AL228=RIGHT(AN228,1),"","!!!")</f>
      </c>
      <c r="AT228" s="6">
        <f>IF($AL228=RIGHT(AO228,1),"","!!!")</f>
      </c>
      <c r="AU228" s="6">
        <f>IF($AL228=RIGHT(AP228,1),"","!!!")</f>
      </c>
      <c r="AV228" s="6">
        <f>IF($AL228=RIGHT(AQ228,1),"","!!!")</f>
      </c>
    </row>
    <row x14ac:dyDescent="0.25" r="229" customHeight="1" ht="17.25">
      <c r="A229" s="4">
        <f>CONCATENATE(WRs!#REF!," ",WRs!#REF!)</f>
      </c>
      <c r="B229" s="6">
        <f>WRs!#REF!</f>
      </c>
      <c r="C229" s="6">
        <f>WRs!#REF!</f>
      </c>
      <c r="D229" s="6">
        <f>WRs!#REF!</f>
      </c>
      <c r="E229" s="6">
        <f>WRs!#REF!</f>
      </c>
      <c r="F229" s="6">
        <f>WRs!#REF!</f>
      </c>
      <c r="G229" s="6">
        <f>WRs!#REF!</f>
      </c>
      <c r="H229" s="6">
        <f>WRs!#REF!</f>
      </c>
      <c r="I229" s="7">
        <f>WRs!#REF!</f>
      </c>
      <c r="J229" s="4">
        <f>CONCATENATE(WRs!#REF!," ",WRs!#REF!)</f>
      </c>
      <c r="K229" s="6">
        <f>WRs!#REF!</f>
      </c>
      <c r="L229" s="6">
        <f>WRs!#REF!</f>
      </c>
      <c r="M229" s="6">
        <f>WRs!#REF!</f>
      </c>
      <c r="N229" s="6">
        <f>WRs!#REF!</f>
      </c>
      <c r="O229" s="6">
        <f>WRs!#REF!</f>
      </c>
      <c r="P229" s="6">
        <f>WRs!A13</f>
      </c>
      <c r="Q229" s="6">
        <f>WRs!C13</f>
      </c>
      <c r="R229" s="10">
        <f>WRs!D13</f>
      </c>
      <c r="S229" s="4">
        <f>CONCATENATE(WRs!#REF!," ",WRs!#REF!)</f>
      </c>
      <c r="T229" s="6">
        <f>WRs!#REF!</f>
      </c>
      <c r="U229" s="6">
        <f>WRs!#REF!</f>
      </c>
      <c r="V229" s="6">
        <f>WRs!#REF!</f>
      </c>
      <c r="W229" s="11">
        <f>WRs!F13</f>
      </c>
      <c r="X229" s="11">
        <f>WRs!H13</f>
      </c>
      <c r="Y229" s="11">
        <f>WRs!J13</f>
      </c>
      <c r="Z229" s="11">
        <f>WRs!L13</f>
      </c>
      <c r="AA229" s="10">
        <f>WRs!O13</f>
      </c>
      <c r="AB229" s="4">
        <f>CONCATENATE(WRs!B13," ",WRs!A13)</f>
      </c>
      <c r="AC229" s="12">
        <f>WRs!E13</f>
      </c>
      <c r="AD229" s="6">
        <f>WRs!C13</f>
      </c>
      <c r="AE229" s="11">
        <f>WRs!D13</f>
      </c>
      <c r="AF229" s="11">
        <f>WRs!P13</f>
      </c>
      <c r="AG229" s="11">
        <f>WRs!R13</f>
      </c>
      <c r="AH229" s="11">
        <f>WRs!T13</f>
      </c>
      <c r="AI229" s="11">
        <f>WRs!V13</f>
      </c>
      <c r="AJ229" s="10">
        <f>WRs!X13</f>
      </c>
      <c r="AK229" s="6">
        <f>showf(AB229)</f>
      </c>
      <c r="AL229" s="6">
        <f>IF(RIGHT(AK229,1)=")",LEFT(RIGHT(AK229,2)),RIGHT(AK229,1))</f>
      </c>
      <c r="AM229" s="6">
        <f>showf(AF229)</f>
      </c>
      <c r="AN229" s="6">
        <f>showf(AG229)</f>
      </c>
      <c r="AO229" s="6">
        <f>showf(AH229)</f>
      </c>
      <c r="AP229" s="6">
        <f>showf(AI229)</f>
      </c>
      <c r="AQ229" s="6">
        <f>showf(AJ229)</f>
      </c>
      <c r="AR229" s="6">
        <f>IF($AL229=RIGHT(AM229,1),"","!!!")</f>
      </c>
      <c r="AS229" s="6">
        <f>IF($AL229=RIGHT(AN229,1),"","!!!")</f>
      </c>
      <c r="AT229" s="6">
        <f>IF($AL229=RIGHT(AO229,1),"","!!!")</f>
      </c>
      <c r="AU229" s="6">
        <f>IF($AL229=RIGHT(AP229,1),"","!!!")</f>
      </c>
      <c r="AV229" s="6">
        <f>IF($AL229=RIGHT(AQ229,1),"","!!!")</f>
      </c>
    </row>
    <row x14ac:dyDescent="0.25" r="230" customHeight="1" ht="17.25">
      <c r="A230" s="4">
        <f>CONCATENATE(WRs!#REF!," ",WRs!#REF!)</f>
      </c>
      <c r="B230" s="6">
        <f>WRs!#REF!</f>
      </c>
      <c r="C230" s="6">
        <f>WRs!#REF!</f>
      </c>
      <c r="D230" s="6">
        <f>WRs!#REF!</f>
      </c>
      <c r="E230" s="6">
        <f>WRs!#REF!</f>
      </c>
      <c r="F230" s="6">
        <f>WRs!#REF!</f>
      </c>
      <c r="G230" s="6">
        <f>WRs!#REF!</f>
      </c>
      <c r="H230" s="6">
        <f>WRs!#REF!</f>
      </c>
      <c r="I230" s="7">
        <f>WRs!#REF!</f>
      </c>
      <c r="J230" s="4">
        <f>CONCATENATE(WRs!#REF!," ",WRs!#REF!)</f>
      </c>
      <c r="K230" s="6">
        <f>WRs!#REF!</f>
      </c>
      <c r="L230" s="6">
        <f>WRs!#REF!</f>
      </c>
      <c r="M230" s="6">
        <f>WRs!#REF!</f>
      </c>
      <c r="N230" s="6">
        <f>WRs!#REF!</f>
      </c>
      <c r="O230" s="6">
        <f>WRs!#REF!</f>
      </c>
      <c r="P230" s="6">
        <f>WRs!A14</f>
      </c>
      <c r="Q230" s="6">
        <f>WRs!C14</f>
      </c>
      <c r="R230" s="10">
        <f>WRs!D14</f>
      </c>
      <c r="S230" s="4">
        <f>CONCATENATE(WRs!#REF!," ",WRs!#REF!)</f>
      </c>
      <c r="T230" s="6">
        <f>WRs!#REF!</f>
      </c>
      <c r="U230" s="6">
        <f>WRs!#REF!</f>
      </c>
      <c r="V230" s="6">
        <f>WRs!#REF!</f>
      </c>
      <c r="W230" s="11">
        <f>WRs!F14</f>
      </c>
      <c r="X230" s="11">
        <f>WRs!H14</f>
      </c>
      <c r="Y230" s="11">
        <f>WRs!J14</f>
      </c>
      <c r="Z230" s="11">
        <f>WRs!L14</f>
      </c>
      <c r="AA230" s="10">
        <f>WRs!O14</f>
      </c>
      <c r="AB230" s="4">
        <f>CONCATENATE(WRs!B14," ",WRs!A14)</f>
      </c>
      <c r="AC230" s="12">
        <f>WRs!E14</f>
      </c>
      <c r="AD230" s="6">
        <f>WRs!C14</f>
      </c>
      <c r="AE230" s="11">
        <f>WRs!D14</f>
      </c>
      <c r="AF230" s="11">
        <f>WRs!P14</f>
      </c>
      <c r="AG230" s="11">
        <f>WRs!R14</f>
      </c>
      <c r="AH230" s="11">
        <f>WRs!T14</f>
      </c>
      <c r="AI230" s="11">
        <f>WRs!V14</f>
      </c>
      <c r="AJ230" s="10">
        <f>WRs!X14</f>
      </c>
      <c r="AK230" s="6">
        <f>showf(AB230)</f>
      </c>
      <c r="AL230" s="6">
        <f>IF(RIGHT(AK230,1)=")",LEFT(RIGHT(AK230,2)),RIGHT(AK230,1))</f>
      </c>
      <c r="AM230" s="6">
        <f>showf(AF230)</f>
      </c>
      <c r="AN230" s="6">
        <f>showf(AG230)</f>
      </c>
      <c r="AO230" s="6">
        <f>showf(AH230)</f>
      </c>
      <c r="AP230" s="6">
        <f>showf(AI230)</f>
      </c>
      <c r="AQ230" s="6">
        <f>showf(AJ230)</f>
      </c>
      <c r="AR230" s="6">
        <f>IF($AL230=RIGHT(AM230,1),"","!!!")</f>
      </c>
      <c r="AS230" s="6">
        <f>IF($AL230=RIGHT(AN230,1),"","!!!")</f>
      </c>
      <c r="AT230" s="6">
        <f>IF($AL230=RIGHT(AO230,1),"","!!!")</f>
      </c>
      <c r="AU230" s="6">
        <f>IF($AL230=RIGHT(AP230,1),"","!!!")</f>
      </c>
      <c r="AV230" s="6">
        <f>IF($AL230=RIGHT(AQ230,1),"","!!!")</f>
      </c>
    </row>
    <row x14ac:dyDescent="0.25" r="231" customHeight="1" ht="17.25">
      <c r="A231" s="4">
        <f>CONCATENATE(WRs!#REF!," ",WRs!#REF!)</f>
      </c>
      <c r="B231" s="6">
        <f>WRs!#REF!</f>
      </c>
      <c r="C231" s="6">
        <f>WRs!#REF!</f>
      </c>
      <c r="D231" s="6">
        <f>WRs!#REF!</f>
      </c>
      <c r="E231" s="6">
        <f>WRs!#REF!</f>
      </c>
      <c r="F231" s="6">
        <f>WRs!#REF!</f>
      </c>
      <c r="G231" s="6">
        <f>WRs!#REF!</f>
      </c>
      <c r="H231" s="6">
        <f>WRs!#REF!</f>
      </c>
      <c r="I231" s="7">
        <f>WRs!#REF!</f>
      </c>
      <c r="J231" s="4">
        <f>CONCATENATE(WRs!#REF!," ",WRs!#REF!)</f>
      </c>
      <c r="K231" s="6">
        <f>WRs!#REF!</f>
      </c>
      <c r="L231" s="6">
        <f>WRs!#REF!</f>
      </c>
      <c r="M231" s="6">
        <f>WRs!#REF!</f>
      </c>
      <c r="N231" s="6">
        <f>WRs!#REF!</f>
      </c>
      <c r="O231" s="6">
        <f>WRs!#REF!</f>
      </c>
      <c r="P231" s="6">
        <f>WRs!A15</f>
      </c>
      <c r="Q231" s="6">
        <f>WRs!C15</f>
      </c>
      <c r="R231" s="10">
        <f>WRs!D15</f>
      </c>
      <c r="S231" s="4">
        <f>CONCATENATE(WRs!#REF!," ",WRs!#REF!)</f>
      </c>
      <c r="T231" s="6">
        <f>WRs!#REF!</f>
      </c>
      <c r="U231" s="6">
        <f>WRs!#REF!</f>
      </c>
      <c r="V231" s="6">
        <f>WRs!#REF!</f>
      </c>
      <c r="W231" s="11">
        <f>WRs!F15</f>
      </c>
      <c r="X231" s="11">
        <f>WRs!H15</f>
      </c>
      <c r="Y231" s="11">
        <f>WRs!J15</f>
      </c>
      <c r="Z231" s="11">
        <f>WRs!L15</f>
      </c>
      <c r="AA231" s="10">
        <f>WRs!O15</f>
      </c>
      <c r="AB231" s="4">
        <f>CONCATENATE(WRs!B15," ",WRs!A15)</f>
      </c>
      <c r="AC231" s="12">
        <f>WRs!E15</f>
      </c>
      <c r="AD231" s="6">
        <f>WRs!C15</f>
      </c>
      <c r="AE231" s="11">
        <f>WRs!D15</f>
      </c>
      <c r="AF231" s="11">
        <f>WRs!P15</f>
      </c>
      <c r="AG231" s="11">
        <f>WRs!R15</f>
      </c>
      <c r="AH231" s="11">
        <f>WRs!T15</f>
      </c>
      <c r="AI231" s="11">
        <f>WRs!V15</f>
      </c>
      <c r="AJ231" s="10">
        <f>WRs!X15</f>
      </c>
      <c r="AK231" s="6">
        <f>showf(AB231)</f>
      </c>
      <c r="AL231" s="6">
        <f>IF(RIGHT(AK231,1)=")",LEFT(RIGHT(AK231,2)),RIGHT(AK231,1))</f>
      </c>
      <c r="AM231" s="6">
        <f>showf(AF231)</f>
      </c>
      <c r="AN231" s="6">
        <f>showf(AG231)</f>
      </c>
      <c r="AO231" s="6">
        <f>showf(AH231)</f>
      </c>
      <c r="AP231" s="6">
        <f>showf(AI231)</f>
      </c>
      <c r="AQ231" s="6">
        <f>showf(AJ231)</f>
      </c>
      <c r="AR231" s="6">
        <f>IF($AL231=RIGHT(AM231,1),"","!!!")</f>
      </c>
      <c r="AS231" s="6">
        <f>IF($AL231=RIGHT(AN231,1),"","!!!")</f>
      </c>
      <c r="AT231" s="6">
        <f>IF($AL231=RIGHT(AO231,1),"","!!!")</f>
      </c>
      <c r="AU231" s="6">
        <f>IF($AL231=RIGHT(AP231,1),"","!!!")</f>
      </c>
      <c r="AV231" s="6">
        <f>IF($AL231=RIGHT(AQ231,1),"","!!!")</f>
      </c>
    </row>
    <row x14ac:dyDescent="0.25" r="232" customHeight="1" ht="17.25">
      <c r="A232" s="4">
        <f>CONCATENATE(WRs!#REF!," ",WRs!#REF!)</f>
      </c>
      <c r="B232" s="6">
        <f>WRs!#REF!</f>
      </c>
      <c r="C232" s="6">
        <f>WRs!#REF!</f>
      </c>
      <c r="D232" s="6">
        <f>WRs!#REF!</f>
      </c>
      <c r="E232" s="6">
        <f>WRs!#REF!</f>
      </c>
      <c r="F232" s="6">
        <f>WRs!#REF!</f>
      </c>
      <c r="G232" s="6">
        <f>WRs!#REF!</f>
      </c>
      <c r="H232" s="6">
        <f>WRs!#REF!</f>
      </c>
      <c r="I232" s="7">
        <f>WRs!#REF!</f>
      </c>
      <c r="J232" s="4">
        <f>CONCATENATE(WRs!#REF!," ",WRs!#REF!)</f>
      </c>
      <c r="K232" s="6">
        <f>WRs!#REF!</f>
      </c>
      <c r="L232" s="6">
        <f>WRs!#REF!</f>
      </c>
      <c r="M232" s="6">
        <f>WRs!#REF!</f>
      </c>
      <c r="N232" s="6">
        <f>WRs!#REF!</f>
      </c>
      <c r="O232" s="6">
        <f>WRs!#REF!</f>
      </c>
      <c r="P232" s="6">
        <f>WRs!A16</f>
      </c>
      <c r="Q232" s="6">
        <f>WRs!C16</f>
      </c>
      <c r="R232" s="10">
        <f>WRs!D16</f>
      </c>
      <c r="S232" s="4">
        <f>CONCATENATE(WRs!#REF!," ",WRs!#REF!)</f>
      </c>
      <c r="T232" s="6">
        <f>WRs!#REF!</f>
      </c>
      <c r="U232" s="6">
        <f>WRs!#REF!</f>
      </c>
      <c r="V232" s="6">
        <f>WRs!#REF!</f>
      </c>
      <c r="W232" s="11">
        <f>WRs!F16</f>
      </c>
      <c r="X232" s="11">
        <f>WRs!H16</f>
      </c>
      <c r="Y232" s="11">
        <f>WRs!J16</f>
      </c>
      <c r="Z232" s="11">
        <f>WRs!L16</f>
      </c>
      <c r="AA232" s="10">
        <f>WRs!O16</f>
      </c>
      <c r="AB232" s="4">
        <f>CONCATENATE(WRs!B16," ",WRs!A16)</f>
      </c>
      <c r="AC232" s="12">
        <f>WRs!E16</f>
      </c>
      <c r="AD232" s="6">
        <f>WRs!C16</f>
      </c>
      <c r="AE232" s="11">
        <f>WRs!D16</f>
      </c>
      <c r="AF232" s="11">
        <f>WRs!P16</f>
      </c>
      <c r="AG232" s="11">
        <f>WRs!R16</f>
      </c>
      <c r="AH232" s="11">
        <f>WRs!T16</f>
      </c>
      <c r="AI232" s="11">
        <f>WRs!V16</f>
      </c>
      <c r="AJ232" s="10">
        <f>WRs!X16</f>
      </c>
      <c r="AK232" s="6">
        <f>showf(AB232)</f>
      </c>
      <c r="AL232" s="6">
        <f>IF(RIGHT(AK232,1)=")",LEFT(RIGHT(AK232,2)),RIGHT(AK232,1))</f>
      </c>
      <c r="AM232" s="6">
        <f>showf(AF232)</f>
      </c>
      <c r="AN232" s="6">
        <f>showf(AG232)</f>
      </c>
      <c r="AO232" s="6">
        <f>showf(AH232)</f>
      </c>
      <c r="AP232" s="6">
        <f>showf(AI232)</f>
      </c>
      <c r="AQ232" s="6">
        <f>showf(AJ232)</f>
      </c>
      <c r="AR232" s="6">
        <f>IF($AL232=RIGHT(AM232,1),"","!!!")</f>
      </c>
      <c r="AS232" s="6">
        <f>IF($AL232=RIGHT(AN232,1),"","!!!")</f>
      </c>
      <c r="AT232" s="6">
        <f>IF($AL232=RIGHT(AO232,1),"","!!!")</f>
      </c>
      <c r="AU232" s="6">
        <f>IF($AL232=RIGHT(AP232,1),"","!!!")</f>
      </c>
      <c r="AV232" s="6">
        <f>IF($AL232=RIGHT(AQ232,1),"","!!!")</f>
      </c>
    </row>
    <row x14ac:dyDescent="0.25" r="233" customHeight="1" ht="17.25">
      <c r="A233" s="4">
        <f>CONCATENATE(WRs!#REF!," ",WRs!#REF!)</f>
      </c>
      <c r="B233" s="6">
        <f>WRs!#REF!</f>
      </c>
      <c r="C233" s="6">
        <f>WRs!#REF!</f>
      </c>
      <c r="D233" s="6">
        <f>WRs!#REF!</f>
      </c>
      <c r="E233" s="6">
        <f>WRs!#REF!</f>
      </c>
      <c r="F233" s="6">
        <f>WRs!#REF!</f>
      </c>
      <c r="G233" s="6">
        <f>WRs!#REF!</f>
      </c>
      <c r="H233" s="6">
        <f>WRs!#REF!</f>
      </c>
      <c r="I233" s="7">
        <f>WRs!#REF!</f>
      </c>
      <c r="J233" s="4">
        <f>CONCATENATE(WRs!#REF!," ",WRs!#REF!)</f>
      </c>
      <c r="K233" s="6">
        <f>WRs!#REF!</f>
      </c>
      <c r="L233" s="6">
        <f>WRs!#REF!</f>
      </c>
      <c r="M233" s="6">
        <f>WRs!#REF!</f>
      </c>
      <c r="N233" s="6">
        <f>WRs!#REF!</f>
      </c>
      <c r="O233" s="6">
        <f>WRs!#REF!</f>
      </c>
      <c r="P233" s="6">
        <f>WRs!A17</f>
      </c>
      <c r="Q233" s="6">
        <f>WRs!C17</f>
      </c>
      <c r="R233" s="10">
        <f>WRs!D17</f>
      </c>
      <c r="S233" s="4">
        <f>CONCATENATE(WRs!#REF!," ",WRs!#REF!)</f>
      </c>
      <c r="T233" s="6">
        <f>WRs!#REF!</f>
      </c>
      <c r="U233" s="6">
        <f>WRs!#REF!</f>
      </c>
      <c r="V233" s="6">
        <f>WRs!#REF!</f>
      </c>
      <c r="W233" s="11">
        <f>WRs!F17</f>
      </c>
      <c r="X233" s="11">
        <f>WRs!H17</f>
      </c>
      <c r="Y233" s="11">
        <f>WRs!J17</f>
      </c>
      <c r="Z233" s="11">
        <f>WRs!L17</f>
      </c>
      <c r="AA233" s="10">
        <f>WRs!O17</f>
      </c>
      <c r="AB233" s="4">
        <f>CONCATENATE(WRs!B17," ",WRs!A17)</f>
      </c>
      <c r="AC233" s="12">
        <f>WRs!E17</f>
      </c>
      <c r="AD233" s="6">
        <f>WRs!C17</f>
      </c>
      <c r="AE233" s="11">
        <f>WRs!D17</f>
      </c>
      <c r="AF233" s="11">
        <f>WRs!P17</f>
      </c>
      <c r="AG233" s="11">
        <f>WRs!R17</f>
      </c>
      <c r="AH233" s="11">
        <f>WRs!T17</f>
      </c>
      <c r="AI233" s="11">
        <f>WRs!V17</f>
      </c>
      <c r="AJ233" s="10">
        <f>WRs!X17</f>
      </c>
      <c r="AK233" s="6">
        <f>showf(AB233)</f>
      </c>
      <c r="AL233" s="6">
        <f>IF(RIGHT(AK233,1)=")",LEFT(RIGHT(AK233,2)),RIGHT(AK233,1))</f>
      </c>
      <c r="AM233" s="6">
        <f>showf(AF233)</f>
      </c>
      <c r="AN233" s="6">
        <f>showf(AG233)</f>
      </c>
      <c r="AO233" s="6">
        <f>showf(AH233)</f>
      </c>
      <c r="AP233" s="6">
        <f>showf(AI233)</f>
      </c>
      <c r="AQ233" s="6">
        <f>showf(AJ233)</f>
      </c>
      <c r="AR233" s="6">
        <f>IF($AL233=RIGHT(AM233,1),"","!!!")</f>
      </c>
      <c r="AS233" s="6">
        <f>IF($AL233=RIGHT(AN233,1),"","!!!")</f>
      </c>
      <c r="AT233" s="6">
        <f>IF($AL233=RIGHT(AO233,1),"","!!!")</f>
      </c>
      <c r="AU233" s="6">
        <f>IF($AL233=RIGHT(AP233,1),"","!!!")</f>
      </c>
      <c r="AV233" s="6">
        <f>IF($AL233=RIGHT(AQ233,1),"","!!!")</f>
      </c>
    </row>
    <row x14ac:dyDescent="0.25" r="234" customHeight="1" ht="17.25">
      <c r="A234" s="4">
        <f>CONCATENATE(WRs!#REF!," ",WRs!#REF!)</f>
      </c>
      <c r="B234" s="6">
        <f>WRs!#REF!</f>
      </c>
      <c r="C234" s="6">
        <f>WRs!#REF!</f>
      </c>
      <c r="D234" s="6">
        <f>WRs!#REF!</f>
      </c>
      <c r="E234" s="6">
        <f>WRs!#REF!</f>
      </c>
      <c r="F234" s="6">
        <f>WRs!#REF!</f>
      </c>
      <c r="G234" s="6">
        <f>WRs!#REF!</f>
      </c>
      <c r="H234" s="6">
        <f>WRs!#REF!</f>
      </c>
      <c r="I234" s="7">
        <f>WRs!#REF!</f>
      </c>
      <c r="J234" s="4">
        <f>CONCATENATE(WRs!#REF!," ",WRs!#REF!)</f>
      </c>
      <c r="K234" s="6">
        <f>WRs!#REF!</f>
      </c>
      <c r="L234" s="6">
        <f>WRs!#REF!</f>
      </c>
      <c r="M234" s="6">
        <f>WRs!#REF!</f>
      </c>
      <c r="N234" s="6">
        <f>WRs!#REF!</f>
      </c>
      <c r="O234" s="6">
        <f>WRs!#REF!</f>
      </c>
      <c r="P234" s="6">
        <f>WRs!A18</f>
      </c>
      <c r="Q234" s="6">
        <f>WRs!C18</f>
      </c>
      <c r="R234" s="10">
        <f>WRs!D18</f>
      </c>
      <c r="S234" s="4">
        <f>CONCATENATE(WRs!#REF!," ",WRs!#REF!)</f>
      </c>
      <c r="T234" s="6">
        <f>WRs!#REF!</f>
      </c>
      <c r="U234" s="6">
        <f>WRs!#REF!</f>
      </c>
      <c r="V234" s="6">
        <f>WRs!#REF!</f>
      </c>
      <c r="W234" s="11">
        <f>WRs!F18</f>
      </c>
      <c r="X234" s="11">
        <f>WRs!H18</f>
      </c>
      <c r="Y234" s="11">
        <f>WRs!J18</f>
      </c>
      <c r="Z234" s="11">
        <f>WRs!L18</f>
      </c>
      <c r="AA234" s="10">
        <f>WRs!O18</f>
      </c>
      <c r="AB234" s="4">
        <f>CONCATENATE(WRs!B18," ",WRs!A18)</f>
      </c>
      <c r="AC234" s="12">
        <f>WRs!E18</f>
      </c>
      <c r="AD234" s="6">
        <f>WRs!C18</f>
      </c>
      <c r="AE234" s="11">
        <f>WRs!D18</f>
      </c>
      <c r="AF234" s="11">
        <f>WRs!P18</f>
      </c>
      <c r="AG234" s="11">
        <f>WRs!R18</f>
      </c>
      <c r="AH234" s="11">
        <f>WRs!T18</f>
      </c>
      <c r="AI234" s="11">
        <f>WRs!V18</f>
      </c>
      <c r="AJ234" s="10">
        <f>WRs!X18</f>
      </c>
      <c r="AK234" s="6">
        <f>showf(AB234)</f>
      </c>
      <c r="AL234" s="6">
        <f>IF(RIGHT(AK234,1)=")",LEFT(RIGHT(AK234,2)),RIGHT(AK234,1))</f>
      </c>
      <c r="AM234" s="6">
        <f>showf(AF234)</f>
      </c>
      <c r="AN234" s="6">
        <f>showf(AG234)</f>
      </c>
      <c r="AO234" s="6">
        <f>showf(AH234)</f>
      </c>
      <c r="AP234" s="6">
        <f>showf(AI234)</f>
      </c>
      <c r="AQ234" s="6">
        <f>showf(AJ234)</f>
      </c>
      <c r="AR234" s="6">
        <f>IF($AL234=RIGHT(AM234,1),"","!!!")</f>
      </c>
      <c r="AS234" s="6">
        <f>IF($AL234=RIGHT(AN234,1),"","!!!")</f>
      </c>
      <c r="AT234" s="6">
        <f>IF($AL234=RIGHT(AO234,1),"","!!!")</f>
      </c>
      <c r="AU234" s="6">
        <f>IF($AL234=RIGHT(AP234,1),"","!!!")</f>
      </c>
      <c r="AV234" s="6">
        <f>IF($AL234=RIGHT(AQ234,1),"","!!!")</f>
      </c>
    </row>
    <row x14ac:dyDescent="0.25" r="235" customHeight="1" ht="17.25">
      <c r="A235" s="4">
        <f>CONCATENATE(WRs!#REF!," ",WRs!#REF!)</f>
      </c>
      <c r="B235" s="6">
        <f>WRs!#REF!</f>
      </c>
      <c r="C235" s="6">
        <f>WRs!#REF!</f>
      </c>
      <c r="D235" s="6">
        <f>WRs!#REF!</f>
      </c>
      <c r="E235" s="6">
        <f>WRs!#REF!</f>
      </c>
      <c r="F235" s="6">
        <f>WRs!#REF!</f>
      </c>
      <c r="G235" s="6">
        <f>WRs!#REF!</f>
      </c>
      <c r="H235" s="6">
        <f>WRs!#REF!</f>
      </c>
      <c r="I235" s="7">
        <f>WRs!#REF!</f>
      </c>
      <c r="J235" s="4">
        <f>CONCATENATE(WRs!#REF!," ",WRs!#REF!)</f>
      </c>
      <c r="K235" s="6">
        <f>WRs!#REF!</f>
      </c>
      <c r="L235" s="6">
        <f>WRs!#REF!</f>
      </c>
      <c r="M235" s="6">
        <f>WRs!#REF!</f>
      </c>
      <c r="N235" s="6">
        <f>WRs!#REF!</f>
      </c>
      <c r="O235" s="6">
        <f>WRs!#REF!</f>
      </c>
      <c r="P235" s="6">
        <f>WRs!A19</f>
      </c>
      <c r="Q235" s="6">
        <f>WRs!C19</f>
      </c>
      <c r="R235" s="10">
        <f>WRs!D19</f>
      </c>
      <c r="S235" s="4">
        <f>CONCATENATE(WRs!#REF!," ",WRs!#REF!)</f>
      </c>
      <c r="T235" s="6">
        <f>WRs!#REF!</f>
      </c>
      <c r="U235" s="6">
        <f>WRs!#REF!</f>
      </c>
      <c r="V235" s="6">
        <f>WRs!#REF!</f>
      </c>
      <c r="W235" s="11">
        <f>WRs!F19</f>
      </c>
      <c r="X235" s="11">
        <f>WRs!H19</f>
      </c>
      <c r="Y235" s="11">
        <f>WRs!J19</f>
      </c>
      <c r="Z235" s="11">
        <f>WRs!L19</f>
      </c>
      <c r="AA235" s="10">
        <f>WRs!O19</f>
      </c>
      <c r="AB235" s="4">
        <f>CONCATENATE(WRs!B19," ",WRs!A19)</f>
      </c>
      <c r="AC235" s="12">
        <f>WRs!E19</f>
      </c>
      <c r="AD235" s="6">
        <f>WRs!C19</f>
      </c>
      <c r="AE235" s="11">
        <f>WRs!D19</f>
      </c>
      <c r="AF235" s="11">
        <f>WRs!P19</f>
      </c>
      <c r="AG235" s="11">
        <f>WRs!R19</f>
      </c>
      <c r="AH235" s="11">
        <f>WRs!T19</f>
      </c>
      <c r="AI235" s="11">
        <f>WRs!V19</f>
      </c>
      <c r="AJ235" s="10">
        <f>WRs!X19</f>
      </c>
      <c r="AK235" s="6">
        <f>showf(AB235)</f>
      </c>
      <c r="AL235" s="6">
        <f>IF(RIGHT(AK235,1)=")",LEFT(RIGHT(AK235,2)),RIGHT(AK235,1))</f>
      </c>
      <c r="AM235" s="6">
        <f>showf(AF235)</f>
      </c>
      <c r="AN235" s="6">
        <f>showf(AG235)</f>
      </c>
      <c r="AO235" s="6">
        <f>showf(AH235)</f>
      </c>
      <c r="AP235" s="6">
        <f>showf(AI235)</f>
      </c>
      <c r="AQ235" s="6">
        <f>showf(AJ235)</f>
      </c>
      <c r="AR235" s="6">
        <f>IF($AL235=RIGHT(AM235,1),"","!!!")</f>
      </c>
      <c r="AS235" s="6">
        <f>IF($AL235=RIGHT(AN235,1),"","!!!")</f>
      </c>
      <c r="AT235" s="6">
        <f>IF($AL235=RIGHT(AO235,1),"","!!!")</f>
      </c>
      <c r="AU235" s="6">
        <f>IF($AL235=RIGHT(AP235,1),"","!!!")</f>
      </c>
      <c r="AV235" s="6">
        <f>IF($AL235=RIGHT(AQ235,1),"","!!!")</f>
      </c>
    </row>
    <row x14ac:dyDescent="0.25" r="236" customHeight="1" ht="17.25">
      <c r="A236" s="4">
        <f>CONCATENATE(WRs!#REF!," ",WRs!#REF!)</f>
      </c>
      <c r="B236" s="6">
        <f>WRs!#REF!</f>
      </c>
      <c r="C236" s="6">
        <f>WRs!#REF!</f>
      </c>
      <c r="D236" s="6">
        <f>WRs!#REF!</f>
      </c>
      <c r="E236" s="6">
        <f>WRs!#REF!</f>
      </c>
      <c r="F236" s="6">
        <f>WRs!#REF!</f>
      </c>
      <c r="G236" s="6">
        <f>WRs!#REF!</f>
      </c>
      <c r="H236" s="6">
        <f>WRs!#REF!</f>
      </c>
      <c r="I236" s="7">
        <f>WRs!#REF!</f>
      </c>
      <c r="J236" s="4">
        <f>CONCATENATE(WRs!#REF!," ",WRs!#REF!)</f>
      </c>
      <c r="K236" s="6">
        <f>WRs!#REF!</f>
      </c>
      <c r="L236" s="6">
        <f>WRs!#REF!</f>
      </c>
      <c r="M236" s="6">
        <f>WRs!#REF!</f>
      </c>
      <c r="N236" s="6">
        <f>WRs!#REF!</f>
      </c>
      <c r="O236" s="6">
        <f>WRs!#REF!</f>
      </c>
      <c r="P236" s="6">
        <f>WRs!A20</f>
      </c>
      <c r="Q236" s="6">
        <f>WRs!C20</f>
      </c>
      <c r="R236" s="10">
        <f>WRs!D20</f>
      </c>
      <c r="S236" s="4">
        <f>CONCATENATE(WRs!#REF!," ",WRs!#REF!)</f>
      </c>
      <c r="T236" s="6">
        <f>WRs!#REF!</f>
      </c>
      <c r="U236" s="6">
        <f>WRs!#REF!</f>
      </c>
      <c r="V236" s="6">
        <f>WRs!#REF!</f>
      </c>
      <c r="W236" s="11">
        <f>WRs!F20</f>
      </c>
      <c r="X236" s="11">
        <f>WRs!H20</f>
      </c>
      <c r="Y236" s="11">
        <f>WRs!J20</f>
      </c>
      <c r="Z236" s="11">
        <f>WRs!L20</f>
      </c>
      <c r="AA236" s="10">
        <f>WRs!O20</f>
      </c>
      <c r="AB236" s="4">
        <f>CONCATENATE(WRs!B20," ",WRs!A20)</f>
      </c>
      <c r="AC236" s="12">
        <f>WRs!E20</f>
      </c>
      <c r="AD236" s="6">
        <f>WRs!C20</f>
      </c>
      <c r="AE236" s="11">
        <f>WRs!D20</f>
      </c>
      <c r="AF236" s="11">
        <f>WRs!P20</f>
      </c>
      <c r="AG236" s="11">
        <f>WRs!R20</f>
      </c>
      <c r="AH236" s="11">
        <f>WRs!T20</f>
      </c>
      <c r="AI236" s="11">
        <f>WRs!V20</f>
      </c>
      <c r="AJ236" s="10">
        <f>WRs!X20</f>
      </c>
      <c r="AK236" s="6">
        <f>showf(AB236)</f>
      </c>
      <c r="AL236" s="6">
        <f>IF(RIGHT(AK236,1)=")",LEFT(RIGHT(AK236,2)),RIGHT(AK236,1))</f>
      </c>
      <c r="AM236" s="6">
        <f>showf(AF236)</f>
      </c>
      <c r="AN236" s="6">
        <f>showf(AG236)</f>
      </c>
      <c r="AO236" s="6">
        <f>showf(AH236)</f>
      </c>
      <c r="AP236" s="6">
        <f>showf(AI236)</f>
      </c>
      <c r="AQ236" s="6">
        <f>showf(AJ236)</f>
      </c>
      <c r="AR236" s="6">
        <f>IF($AL236=RIGHT(AM236,1),"","!!!")</f>
      </c>
      <c r="AS236" s="6">
        <f>IF($AL236=RIGHT(AN236,1),"","!!!")</f>
      </c>
      <c r="AT236" s="6">
        <f>IF($AL236=RIGHT(AO236,1),"","!!!")</f>
      </c>
      <c r="AU236" s="6">
        <f>IF($AL236=RIGHT(AP236,1),"","!!!")</f>
      </c>
      <c r="AV236" s="6">
        <f>IF($AL236=RIGHT(AQ236,1),"","!!!")</f>
      </c>
    </row>
    <row x14ac:dyDescent="0.25" r="237" customHeight="1" ht="17.25">
      <c r="A237" s="4">
        <f>CONCATENATE(WRs!#REF!," ",WRs!#REF!)</f>
      </c>
      <c r="B237" s="6">
        <f>WRs!#REF!</f>
      </c>
      <c r="C237" s="6">
        <f>WRs!#REF!</f>
      </c>
      <c r="D237" s="6">
        <f>WRs!#REF!</f>
      </c>
      <c r="E237" s="6">
        <f>WRs!#REF!</f>
      </c>
      <c r="F237" s="6">
        <f>WRs!#REF!</f>
      </c>
      <c r="G237" s="6">
        <f>WRs!#REF!</f>
      </c>
      <c r="H237" s="6">
        <f>WRs!#REF!</f>
      </c>
      <c r="I237" s="7">
        <f>WRs!#REF!</f>
      </c>
      <c r="J237" s="4">
        <f>CONCATENATE(WRs!#REF!," ",WRs!#REF!)</f>
      </c>
      <c r="K237" s="6">
        <f>WRs!#REF!</f>
      </c>
      <c r="L237" s="6">
        <f>WRs!#REF!</f>
      </c>
      <c r="M237" s="6">
        <f>WRs!#REF!</f>
      </c>
      <c r="N237" s="6">
        <f>WRs!#REF!</f>
      </c>
      <c r="O237" s="6">
        <f>WRs!#REF!</f>
      </c>
      <c r="P237" s="6">
        <f>WRs!A21</f>
      </c>
      <c r="Q237" s="6">
        <f>WRs!C21</f>
      </c>
      <c r="R237" s="10">
        <f>WRs!D21</f>
      </c>
      <c r="S237" s="4">
        <f>CONCATENATE(WRs!#REF!," ",WRs!#REF!)</f>
      </c>
      <c r="T237" s="6">
        <f>WRs!#REF!</f>
      </c>
      <c r="U237" s="6">
        <f>WRs!#REF!</f>
      </c>
      <c r="V237" s="6">
        <f>WRs!#REF!</f>
      </c>
      <c r="W237" s="11">
        <f>WRs!F21</f>
      </c>
      <c r="X237" s="11">
        <f>WRs!H21</f>
      </c>
      <c r="Y237" s="11">
        <f>WRs!J21</f>
      </c>
      <c r="Z237" s="11">
        <f>WRs!L21</f>
      </c>
      <c r="AA237" s="10">
        <f>WRs!O21</f>
      </c>
      <c r="AB237" s="4">
        <f>CONCATENATE(WRs!B21," ",WRs!A21)</f>
      </c>
      <c r="AC237" s="12">
        <f>WRs!E21</f>
      </c>
      <c r="AD237" s="6">
        <f>WRs!C21</f>
      </c>
      <c r="AE237" s="11">
        <f>WRs!D21</f>
      </c>
      <c r="AF237" s="11">
        <f>WRs!P21</f>
      </c>
      <c r="AG237" s="11">
        <f>WRs!R21</f>
      </c>
      <c r="AH237" s="11">
        <f>WRs!T21</f>
      </c>
      <c r="AI237" s="11">
        <f>WRs!V21</f>
      </c>
      <c r="AJ237" s="10">
        <f>WRs!X21</f>
      </c>
      <c r="AK237" s="6">
        <f>showf(AB237)</f>
      </c>
      <c r="AL237" s="6">
        <f>IF(RIGHT(AK237,1)=")",LEFT(RIGHT(AK237,2)),RIGHT(AK237,1))</f>
      </c>
      <c r="AM237" s="6">
        <f>showf(AF237)</f>
      </c>
      <c r="AN237" s="6">
        <f>showf(AG237)</f>
      </c>
      <c r="AO237" s="6">
        <f>showf(AH237)</f>
      </c>
      <c r="AP237" s="6">
        <f>showf(AI237)</f>
      </c>
      <c r="AQ237" s="6">
        <f>showf(AJ237)</f>
      </c>
      <c r="AR237" s="6">
        <f>IF($AL237=RIGHT(AM237,1),"","!!!")</f>
      </c>
      <c r="AS237" s="6">
        <f>IF($AL237=RIGHT(AN237,1),"","!!!")</f>
      </c>
      <c r="AT237" s="6">
        <f>IF($AL237=RIGHT(AO237,1),"","!!!")</f>
      </c>
      <c r="AU237" s="6">
        <f>IF($AL237=RIGHT(AP237,1),"","!!!")</f>
      </c>
      <c r="AV237" s="6">
        <f>IF($AL237=RIGHT(AQ237,1),"","!!!")</f>
      </c>
    </row>
    <row x14ac:dyDescent="0.25" r="238" customHeight="1" ht="17.25">
      <c r="A238" s="4">
        <f>CONCATENATE(WRs!#REF!," ",WRs!#REF!)</f>
      </c>
      <c r="B238" s="6">
        <f>WRs!#REF!</f>
      </c>
      <c r="C238" s="6">
        <f>WRs!#REF!</f>
      </c>
      <c r="D238" s="6">
        <f>WRs!#REF!</f>
      </c>
      <c r="E238" s="6">
        <f>WRs!#REF!</f>
      </c>
      <c r="F238" s="6">
        <f>WRs!#REF!</f>
      </c>
      <c r="G238" s="6">
        <f>WRs!#REF!</f>
      </c>
      <c r="H238" s="6">
        <f>WRs!#REF!</f>
      </c>
      <c r="I238" s="7">
        <f>WRs!#REF!</f>
      </c>
      <c r="J238" s="4">
        <f>CONCATENATE(WRs!#REF!," ",WRs!#REF!)</f>
      </c>
      <c r="K238" s="6">
        <f>WRs!#REF!</f>
      </c>
      <c r="L238" s="6">
        <f>WRs!#REF!</f>
      </c>
      <c r="M238" s="6">
        <f>WRs!#REF!</f>
      </c>
      <c r="N238" s="6">
        <f>WRs!#REF!</f>
      </c>
      <c r="O238" s="6">
        <f>WRs!#REF!</f>
      </c>
      <c r="P238" s="6">
        <f>WRs!A22</f>
      </c>
      <c r="Q238" s="6">
        <f>WRs!C22</f>
      </c>
      <c r="R238" s="10">
        <f>WRs!D22</f>
      </c>
      <c r="S238" s="4">
        <f>CONCATENATE(WRs!#REF!," ",WRs!#REF!)</f>
      </c>
      <c r="T238" s="6">
        <f>WRs!#REF!</f>
      </c>
      <c r="U238" s="6">
        <f>WRs!#REF!</f>
      </c>
      <c r="V238" s="6">
        <f>WRs!#REF!</f>
      </c>
      <c r="W238" s="11">
        <f>WRs!F22</f>
      </c>
      <c r="X238" s="11">
        <f>WRs!H22</f>
      </c>
      <c r="Y238" s="11">
        <f>WRs!J22</f>
      </c>
      <c r="Z238" s="11">
        <f>WRs!L22</f>
      </c>
      <c r="AA238" s="10">
        <f>WRs!O22</f>
      </c>
      <c r="AB238" s="4">
        <f>CONCATENATE(WRs!B22," ",WRs!A22)</f>
      </c>
      <c r="AC238" s="12">
        <f>WRs!E22</f>
      </c>
      <c r="AD238" s="6">
        <f>WRs!C22</f>
      </c>
      <c r="AE238" s="11">
        <f>WRs!D22</f>
      </c>
      <c r="AF238" s="11">
        <f>WRs!P22</f>
      </c>
      <c r="AG238" s="11">
        <f>WRs!R22</f>
      </c>
      <c r="AH238" s="11">
        <f>WRs!T22</f>
      </c>
      <c r="AI238" s="11">
        <f>WRs!V22</f>
      </c>
      <c r="AJ238" s="10">
        <f>WRs!X22</f>
      </c>
      <c r="AK238" s="6">
        <f>showf(AB238)</f>
      </c>
      <c r="AL238" s="6">
        <f>IF(RIGHT(AK238,1)=")",LEFT(RIGHT(AK238,2)),RIGHT(AK238,1))</f>
      </c>
      <c r="AM238" s="6">
        <f>showf(AF238)</f>
      </c>
      <c r="AN238" s="6">
        <f>showf(AG238)</f>
      </c>
      <c r="AO238" s="6">
        <f>showf(AH238)</f>
      </c>
      <c r="AP238" s="6">
        <f>showf(AI238)</f>
      </c>
      <c r="AQ238" s="6">
        <f>showf(AJ238)</f>
      </c>
      <c r="AR238" s="6">
        <f>IF($AL238=RIGHT(AM238,1),"","!!!")</f>
      </c>
      <c r="AS238" s="6">
        <f>IF($AL238=RIGHT(AN238,1),"","!!!")</f>
      </c>
      <c r="AT238" s="6">
        <f>IF($AL238=RIGHT(AO238,1),"","!!!")</f>
      </c>
      <c r="AU238" s="6">
        <f>IF($AL238=RIGHT(AP238,1),"","!!!")</f>
      </c>
      <c r="AV238" s="6">
        <f>IF($AL238=RIGHT(AQ238,1),"","!!!")</f>
      </c>
    </row>
    <row x14ac:dyDescent="0.25" r="239" customHeight="1" ht="17.25">
      <c r="A239" s="4">
        <f>CONCATENATE(WRs!#REF!," ",WRs!#REF!)</f>
      </c>
      <c r="B239" s="6">
        <f>WRs!#REF!</f>
      </c>
      <c r="C239" s="6">
        <f>WRs!#REF!</f>
      </c>
      <c r="D239" s="6">
        <f>WRs!#REF!</f>
      </c>
      <c r="E239" s="6">
        <f>WRs!#REF!</f>
      </c>
      <c r="F239" s="6">
        <f>WRs!#REF!</f>
      </c>
      <c r="G239" s="6">
        <f>WRs!#REF!</f>
      </c>
      <c r="H239" s="6">
        <f>WRs!#REF!</f>
      </c>
      <c r="I239" s="7">
        <f>WRs!#REF!</f>
      </c>
      <c r="J239" s="4">
        <f>CONCATENATE(WRs!#REF!," ",WRs!#REF!)</f>
      </c>
      <c r="K239" s="6">
        <f>WRs!#REF!</f>
      </c>
      <c r="L239" s="6">
        <f>WRs!#REF!</f>
      </c>
      <c r="M239" s="6">
        <f>WRs!#REF!</f>
      </c>
      <c r="N239" s="6">
        <f>WRs!#REF!</f>
      </c>
      <c r="O239" s="6">
        <f>WRs!#REF!</f>
      </c>
      <c r="P239" s="6">
        <f>WRs!A23</f>
      </c>
      <c r="Q239" s="6">
        <f>WRs!C23</f>
      </c>
      <c r="R239" s="10">
        <f>WRs!D23</f>
      </c>
      <c r="S239" s="4">
        <f>CONCATENATE(WRs!#REF!," ",WRs!#REF!)</f>
      </c>
      <c r="T239" s="6">
        <f>WRs!#REF!</f>
      </c>
      <c r="U239" s="6">
        <f>WRs!#REF!</f>
      </c>
      <c r="V239" s="6">
        <f>WRs!#REF!</f>
      </c>
      <c r="W239" s="11">
        <f>WRs!F23</f>
      </c>
      <c r="X239" s="11">
        <f>WRs!H23</f>
      </c>
      <c r="Y239" s="11">
        <f>WRs!J23</f>
      </c>
      <c r="Z239" s="11">
        <f>WRs!L23</f>
      </c>
      <c r="AA239" s="10">
        <f>WRs!O23</f>
      </c>
      <c r="AB239" s="4">
        <f>CONCATENATE(WRs!B23," ",WRs!A23)</f>
      </c>
      <c r="AC239" s="12">
        <f>WRs!E23</f>
      </c>
      <c r="AD239" s="6">
        <f>WRs!C23</f>
      </c>
      <c r="AE239" s="11">
        <f>WRs!D23</f>
      </c>
      <c r="AF239" s="11">
        <f>WRs!P23</f>
      </c>
      <c r="AG239" s="11">
        <f>WRs!R23</f>
      </c>
      <c r="AH239" s="11">
        <f>WRs!T23</f>
      </c>
      <c r="AI239" s="11">
        <f>WRs!V23</f>
      </c>
      <c r="AJ239" s="10">
        <f>WRs!X23</f>
      </c>
      <c r="AK239" s="6">
        <f>showf(AB239)</f>
      </c>
      <c r="AL239" s="6">
        <f>IF(RIGHT(AK239,1)=")",LEFT(RIGHT(AK239,2)),RIGHT(AK239,1))</f>
      </c>
      <c r="AM239" s="6">
        <f>showf(AF239)</f>
      </c>
      <c r="AN239" s="6">
        <f>showf(AG239)</f>
      </c>
      <c r="AO239" s="6">
        <f>showf(AH239)</f>
      </c>
      <c r="AP239" s="6">
        <f>showf(AI239)</f>
      </c>
      <c r="AQ239" s="6">
        <f>showf(AJ239)</f>
      </c>
      <c r="AR239" s="6">
        <f>IF($AL239=RIGHT(AM239,1),"","!!!")</f>
      </c>
      <c r="AS239" s="6">
        <f>IF($AL239=RIGHT(AN239,1),"","!!!")</f>
      </c>
      <c r="AT239" s="6">
        <f>IF($AL239=RIGHT(AO239,1),"","!!!")</f>
      </c>
      <c r="AU239" s="6">
        <f>IF($AL239=RIGHT(AP239,1),"","!!!")</f>
      </c>
      <c r="AV239" s="6">
        <f>IF($AL239=RIGHT(AQ239,1),"","!!!")</f>
      </c>
    </row>
    <row x14ac:dyDescent="0.25" r="240" customHeight="1" ht="17.25">
      <c r="A240" s="4">
        <f>CONCATENATE(WRs!#REF!," ",WRs!#REF!)</f>
      </c>
      <c r="B240" s="6">
        <f>WRs!#REF!</f>
      </c>
      <c r="C240" s="6">
        <f>WRs!#REF!</f>
      </c>
      <c r="D240" s="6">
        <f>WRs!#REF!</f>
      </c>
      <c r="E240" s="6">
        <f>WRs!#REF!</f>
      </c>
      <c r="F240" s="6">
        <f>WRs!#REF!</f>
      </c>
      <c r="G240" s="6">
        <f>WRs!#REF!</f>
      </c>
      <c r="H240" s="6">
        <f>WRs!#REF!</f>
      </c>
      <c r="I240" s="7">
        <f>WRs!#REF!</f>
      </c>
      <c r="J240" s="4">
        <f>CONCATENATE(WRs!#REF!," ",WRs!#REF!)</f>
      </c>
      <c r="K240" s="6">
        <f>WRs!#REF!</f>
      </c>
      <c r="L240" s="6">
        <f>WRs!#REF!</f>
      </c>
      <c r="M240" s="6">
        <f>WRs!#REF!</f>
      </c>
      <c r="N240" s="6">
        <f>WRs!#REF!</f>
      </c>
      <c r="O240" s="6">
        <f>WRs!#REF!</f>
      </c>
      <c r="P240" s="6">
        <f>WRs!A24</f>
      </c>
      <c r="Q240" s="6">
        <f>WRs!C24</f>
      </c>
      <c r="R240" s="10">
        <f>WRs!D24</f>
      </c>
      <c r="S240" s="4">
        <f>CONCATENATE(WRs!#REF!," ",WRs!#REF!)</f>
      </c>
      <c r="T240" s="6">
        <f>WRs!#REF!</f>
      </c>
      <c r="U240" s="6">
        <f>WRs!#REF!</f>
      </c>
      <c r="V240" s="6">
        <f>WRs!#REF!</f>
      </c>
      <c r="W240" s="11">
        <f>WRs!F24</f>
      </c>
      <c r="X240" s="11">
        <f>WRs!H24</f>
      </c>
      <c r="Y240" s="11">
        <f>WRs!J24</f>
      </c>
      <c r="Z240" s="11">
        <f>WRs!L24</f>
      </c>
      <c r="AA240" s="10">
        <f>WRs!O24</f>
      </c>
      <c r="AB240" s="4">
        <f>CONCATENATE(WRs!B24," ",WRs!A24)</f>
      </c>
      <c r="AC240" s="12">
        <f>WRs!E24</f>
      </c>
      <c r="AD240" s="6">
        <f>WRs!C24</f>
      </c>
      <c r="AE240" s="11">
        <f>WRs!D24</f>
      </c>
      <c r="AF240" s="11">
        <f>WRs!P24</f>
      </c>
      <c r="AG240" s="11">
        <f>WRs!R24</f>
      </c>
      <c r="AH240" s="11">
        <f>WRs!T24</f>
      </c>
      <c r="AI240" s="11">
        <f>WRs!V24</f>
      </c>
      <c r="AJ240" s="10">
        <f>WRs!X24</f>
      </c>
      <c r="AK240" s="6">
        <f>showf(AB240)</f>
      </c>
      <c r="AL240" s="6">
        <f>IF(RIGHT(AK240,1)=")",LEFT(RIGHT(AK240,2)),RIGHT(AK240,1))</f>
      </c>
      <c r="AM240" s="6">
        <f>showf(AF240)</f>
      </c>
      <c r="AN240" s="6">
        <f>showf(AG240)</f>
      </c>
      <c r="AO240" s="6">
        <f>showf(AH240)</f>
      </c>
      <c r="AP240" s="6">
        <f>showf(AI240)</f>
      </c>
      <c r="AQ240" s="6">
        <f>showf(AJ240)</f>
      </c>
      <c r="AR240" s="6">
        <f>IF($AL240=RIGHT(AM240,1),"","!!!")</f>
      </c>
      <c r="AS240" s="6">
        <f>IF($AL240=RIGHT(AN240,1),"","!!!")</f>
      </c>
      <c r="AT240" s="6">
        <f>IF($AL240=RIGHT(AO240,1),"","!!!")</f>
      </c>
      <c r="AU240" s="6">
        <f>IF($AL240=RIGHT(AP240,1),"","!!!")</f>
      </c>
      <c r="AV240" s="6">
        <f>IF($AL240=RIGHT(AQ240,1),"","!!!")</f>
      </c>
    </row>
    <row x14ac:dyDescent="0.25" r="241" customHeight="1" ht="17.25">
      <c r="A241" s="4">
        <f>CONCATENATE(WRs!#REF!," ",WRs!#REF!)</f>
      </c>
      <c r="B241" s="6">
        <f>WRs!#REF!</f>
      </c>
      <c r="C241" s="6">
        <f>WRs!#REF!</f>
      </c>
      <c r="D241" s="6">
        <f>WRs!#REF!</f>
      </c>
      <c r="E241" s="6">
        <f>WRs!#REF!</f>
      </c>
      <c r="F241" s="6">
        <f>WRs!#REF!</f>
      </c>
      <c r="G241" s="6">
        <f>WRs!#REF!</f>
      </c>
      <c r="H241" s="6">
        <f>WRs!#REF!</f>
      </c>
      <c r="I241" s="7">
        <f>WRs!#REF!</f>
      </c>
      <c r="J241" s="4">
        <f>CONCATENATE(WRs!#REF!," ",WRs!#REF!)</f>
      </c>
      <c r="K241" s="6">
        <f>WRs!#REF!</f>
      </c>
      <c r="L241" s="6">
        <f>WRs!#REF!</f>
      </c>
      <c r="M241" s="6">
        <f>WRs!#REF!</f>
      </c>
      <c r="N241" s="6">
        <f>WRs!#REF!</f>
      </c>
      <c r="O241" s="6">
        <f>WRs!#REF!</f>
      </c>
      <c r="P241" s="6">
        <f>WRs!A25</f>
      </c>
      <c r="Q241" s="6">
        <f>WRs!C25</f>
      </c>
      <c r="R241" s="10">
        <f>WRs!D25</f>
      </c>
      <c r="S241" s="4">
        <f>CONCATENATE(WRs!#REF!," ",WRs!#REF!)</f>
      </c>
      <c r="T241" s="6">
        <f>WRs!#REF!</f>
      </c>
      <c r="U241" s="6">
        <f>WRs!#REF!</f>
      </c>
      <c r="V241" s="6">
        <f>WRs!#REF!</f>
      </c>
      <c r="W241" s="11">
        <f>WRs!F25</f>
      </c>
      <c r="X241" s="11">
        <f>WRs!H25</f>
      </c>
      <c r="Y241" s="11">
        <f>WRs!J25</f>
      </c>
      <c r="Z241" s="11">
        <f>WRs!L25</f>
      </c>
      <c r="AA241" s="10">
        <f>WRs!O25</f>
      </c>
      <c r="AB241" s="4">
        <f>CONCATENATE(WRs!B25," ",WRs!A25)</f>
      </c>
      <c r="AC241" s="12">
        <f>WRs!E25</f>
      </c>
      <c r="AD241" s="6">
        <f>WRs!C25</f>
      </c>
      <c r="AE241" s="11">
        <f>WRs!D25</f>
      </c>
      <c r="AF241" s="11">
        <f>WRs!P25</f>
      </c>
      <c r="AG241" s="11">
        <f>WRs!R25</f>
      </c>
      <c r="AH241" s="11">
        <f>WRs!T25</f>
      </c>
      <c r="AI241" s="11">
        <f>WRs!V25</f>
      </c>
      <c r="AJ241" s="10">
        <f>WRs!X25</f>
      </c>
      <c r="AK241" s="6">
        <f>showf(AB241)</f>
      </c>
      <c r="AL241" s="6">
        <f>IF(RIGHT(AK241,1)=")",LEFT(RIGHT(AK241,2)),RIGHT(AK241,1))</f>
      </c>
      <c r="AM241" s="6">
        <f>showf(AF241)</f>
      </c>
      <c r="AN241" s="6">
        <f>showf(AG241)</f>
      </c>
      <c r="AO241" s="6">
        <f>showf(AH241)</f>
      </c>
      <c r="AP241" s="6">
        <f>showf(AI241)</f>
      </c>
      <c r="AQ241" s="6">
        <f>showf(AJ241)</f>
      </c>
      <c r="AR241" s="6">
        <f>IF($AL241=RIGHT(AM241,1),"","!!!")</f>
      </c>
      <c r="AS241" s="6">
        <f>IF($AL241=RIGHT(AN241,1),"","!!!")</f>
      </c>
      <c r="AT241" s="6">
        <f>IF($AL241=RIGHT(AO241,1),"","!!!")</f>
      </c>
      <c r="AU241" s="6">
        <f>IF($AL241=RIGHT(AP241,1),"","!!!")</f>
      </c>
      <c r="AV241" s="6">
        <f>IF($AL241=RIGHT(AQ241,1),"","!!!")</f>
      </c>
    </row>
    <row x14ac:dyDescent="0.25" r="242" customHeight="1" ht="17.25">
      <c r="A242" s="4">
        <f>CONCATENATE(WRs!#REF!," ",WRs!#REF!)</f>
      </c>
      <c r="B242" s="6">
        <f>WRs!#REF!</f>
      </c>
      <c r="C242" s="6">
        <f>WRs!#REF!</f>
      </c>
      <c r="D242" s="6">
        <f>WRs!#REF!</f>
      </c>
      <c r="E242" s="6">
        <f>WRs!#REF!</f>
      </c>
      <c r="F242" s="6">
        <f>WRs!#REF!</f>
      </c>
      <c r="G242" s="6">
        <f>WRs!#REF!</f>
      </c>
      <c r="H242" s="6">
        <f>WRs!#REF!</f>
      </c>
      <c r="I242" s="7">
        <f>WRs!#REF!</f>
      </c>
      <c r="J242" s="4">
        <f>CONCATENATE(WRs!#REF!," ",WRs!#REF!)</f>
      </c>
      <c r="K242" s="6">
        <f>WRs!#REF!</f>
      </c>
      <c r="L242" s="6">
        <f>WRs!#REF!</f>
      </c>
      <c r="M242" s="6">
        <f>WRs!#REF!</f>
      </c>
      <c r="N242" s="6">
        <f>WRs!#REF!</f>
      </c>
      <c r="O242" s="6">
        <f>WRs!#REF!</f>
      </c>
      <c r="P242" s="6">
        <f>WRs!A26</f>
      </c>
      <c r="Q242" s="6">
        <f>WRs!C26</f>
      </c>
      <c r="R242" s="10">
        <f>WRs!D26</f>
      </c>
      <c r="S242" s="4">
        <f>CONCATENATE(WRs!#REF!," ",WRs!#REF!)</f>
      </c>
      <c r="T242" s="6">
        <f>WRs!#REF!</f>
      </c>
      <c r="U242" s="6">
        <f>WRs!#REF!</f>
      </c>
      <c r="V242" s="6">
        <f>WRs!#REF!</f>
      </c>
      <c r="W242" s="11">
        <f>WRs!F26</f>
      </c>
      <c r="X242" s="11">
        <f>WRs!H26</f>
      </c>
      <c r="Y242" s="11">
        <f>WRs!J26</f>
      </c>
      <c r="Z242" s="11">
        <f>WRs!L26</f>
      </c>
      <c r="AA242" s="10">
        <f>WRs!O26</f>
      </c>
      <c r="AB242" s="4">
        <f>CONCATENATE(WRs!B26," ",WRs!A26)</f>
      </c>
      <c r="AC242" s="12">
        <f>WRs!E26</f>
      </c>
      <c r="AD242" s="6">
        <f>WRs!C26</f>
      </c>
      <c r="AE242" s="11">
        <f>WRs!D26</f>
      </c>
      <c r="AF242" s="11">
        <f>WRs!P26</f>
      </c>
      <c r="AG242" s="11">
        <f>WRs!R26</f>
      </c>
      <c r="AH242" s="11">
        <f>WRs!T26</f>
      </c>
      <c r="AI242" s="11">
        <f>WRs!V26</f>
      </c>
      <c r="AJ242" s="10">
        <f>WRs!X26</f>
      </c>
      <c r="AK242" s="6">
        <f>showf(AB242)</f>
      </c>
      <c r="AL242" s="6">
        <f>IF(RIGHT(AK242,1)=")",LEFT(RIGHT(AK242,2)),RIGHT(AK242,1))</f>
      </c>
      <c r="AM242" s="6">
        <f>showf(AF242)</f>
      </c>
      <c r="AN242" s="6">
        <f>showf(AG242)</f>
      </c>
      <c r="AO242" s="6">
        <f>showf(AH242)</f>
      </c>
      <c r="AP242" s="6">
        <f>showf(AI242)</f>
      </c>
      <c r="AQ242" s="6">
        <f>showf(AJ242)</f>
      </c>
      <c r="AR242" s="6">
        <f>IF($AL242=RIGHT(AM242,1),"","!!!")</f>
      </c>
      <c r="AS242" s="6">
        <f>IF($AL242=RIGHT(AN242,1),"","!!!")</f>
      </c>
      <c r="AT242" s="6">
        <f>IF($AL242=RIGHT(AO242,1),"","!!!")</f>
      </c>
      <c r="AU242" s="6">
        <f>IF($AL242=RIGHT(AP242,1),"","!!!")</f>
      </c>
      <c r="AV242" s="6">
        <f>IF($AL242=RIGHT(AQ242,1),"","!!!")</f>
      </c>
    </row>
    <row x14ac:dyDescent="0.25" r="243" customHeight="1" ht="17.25">
      <c r="A243" s="4">
        <f>CONCATENATE(WRs!#REF!," ",WRs!#REF!)</f>
      </c>
      <c r="B243" s="6">
        <f>WRs!#REF!</f>
      </c>
      <c r="C243" s="6">
        <f>WRs!#REF!</f>
      </c>
      <c r="D243" s="6">
        <f>WRs!#REF!</f>
      </c>
      <c r="E243" s="6">
        <f>WRs!#REF!</f>
      </c>
      <c r="F243" s="6">
        <f>WRs!#REF!</f>
      </c>
      <c r="G243" s="6">
        <f>WRs!#REF!</f>
      </c>
      <c r="H243" s="6">
        <f>WRs!#REF!</f>
      </c>
      <c r="I243" s="7">
        <f>WRs!#REF!</f>
      </c>
      <c r="J243" s="4">
        <f>CONCATENATE(WRs!#REF!," ",WRs!#REF!)</f>
      </c>
      <c r="K243" s="6">
        <f>WRs!#REF!</f>
      </c>
      <c r="L243" s="6">
        <f>WRs!#REF!</f>
      </c>
      <c r="M243" s="6">
        <f>WRs!#REF!</f>
      </c>
      <c r="N243" s="6">
        <f>WRs!#REF!</f>
      </c>
      <c r="O243" s="6">
        <f>WRs!#REF!</f>
      </c>
      <c r="P243" s="6">
        <f>WRs!A27</f>
      </c>
      <c r="Q243" s="6">
        <f>WRs!C27</f>
      </c>
      <c r="R243" s="10">
        <f>WRs!D27</f>
      </c>
      <c r="S243" s="4">
        <f>CONCATENATE(WRs!#REF!," ",WRs!#REF!)</f>
      </c>
      <c r="T243" s="6">
        <f>WRs!#REF!</f>
      </c>
      <c r="U243" s="6">
        <f>WRs!#REF!</f>
      </c>
      <c r="V243" s="6">
        <f>WRs!#REF!</f>
      </c>
      <c r="W243" s="11">
        <f>WRs!F27</f>
      </c>
      <c r="X243" s="11">
        <f>WRs!H27</f>
      </c>
      <c r="Y243" s="11">
        <f>WRs!J27</f>
      </c>
      <c r="Z243" s="11">
        <f>WRs!L27</f>
      </c>
      <c r="AA243" s="10">
        <f>WRs!O27</f>
      </c>
      <c r="AB243" s="4">
        <f>CONCATENATE(WRs!B27," ",WRs!A27)</f>
      </c>
      <c r="AC243" s="12">
        <f>WRs!E27</f>
      </c>
      <c r="AD243" s="6">
        <f>WRs!C27</f>
      </c>
      <c r="AE243" s="11">
        <f>WRs!D27</f>
      </c>
      <c r="AF243" s="11">
        <f>WRs!P27</f>
      </c>
      <c r="AG243" s="11">
        <f>WRs!R27</f>
      </c>
      <c r="AH243" s="11">
        <f>WRs!T27</f>
      </c>
      <c r="AI243" s="11">
        <f>WRs!V27</f>
      </c>
      <c r="AJ243" s="10">
        <f>WRs!X27</f>
      </c>
      <c r="AK243" s="6">
        <f>showf(AB243)</f>
      </c>
      <c r="AL243" s="6">
        <f>IF(RIGHT(AK243,1)=")",LEFT(RIGHT(AK243,2)),RIGHT(AK243,1))</f>
      </c>
      <c r="AM243" s="6">
        <f>showf(AF243)</f>
      </c>
      <c r="AN243" s="6">
        <f>showf(AG243)</f>
      </c>
      <c r="AO243" s="6">
        <f>showf(AH243)</f>
      </c>
      <c r="AP243" s="6">
        <f>showf(AI243)</f>
      </c>
      <c r="AQ243" s="6">
        <f>showf(AJ243)</f>
      </c>
      <c r="AR243" s="6">
        <f>IF($AL243=RIGHT(AM243,1),"","!!!")</f>
      </c>
      <c r="AS243" s="6">
        <f>IF($AL243=RIGHT(AN243,1),"","!!!")</f>
      </c>
      <c r="AT243" s="6">
        <f>IF($AL243=RIGHT(AO243,1),"","!!!")</f>
      </c>
      <c r="AU243" s="6">
        <f>IF($AL243=RIGHT(AP243,1),"","!!!")</f>
      </c>
      <c r="AV243" s="6">
        <f>IF($AL243=RIGHT(AQ243,1),"","!!!")</f>
      </c>
    </row>
    <row x14ac:dyDescent="0.25" r="244" customHeight="1" ht="17.25">
      <c r="A244" s="4">
        <f>CONCATENATE(WRs!#REF!," ",WRs!#REF!)</f>
      </c>
      <c r="B244" s="6">
        <f>WRs!#REF!</f>
      </c>
      <c r="C244" s="6">
        <f>WRs!#REF!</f>
      </c>
      <c r="D244" s="6">
        <f>WRs!#REF!</f>
      </c>
      <c r="E244" s="6">
        <f>WRs!#REF!</f>
      </c>
      <c r="F244" s="6">
        <f>WRs!#REF!</f>
      </c>
      <c r="G244" s="6">
        <f>WRs!#REF!</f>
      </c>
      <c r="H244" s="6">
        <f>WRs!#REF!</f>
      </c>
      <c r="I244" s="7">
        <f>WRs!#REF!</f>
      </c>
      <c r="J244" s="4">
        <f>CONCATENATE(WRs!#REF!," ",WRs!#REF!)</f>
      </c>
      <c r="K244" s="6">
        <f>WRs!#REF!</f>
      </c>
      <c r="L244" s="6">
        <f>WRs!#REF!</f>
      </c>
      <c r="M244" s="6">
        <f>WRs!#REF!</f>
      </c>
      <c r="N244" s="6">
        <f>WRs!#REF!</f>
      </c>
      <c r="O244" s="6">
        <f>WRs!#REF!</f>
      </c>
      <c r="P244" s="6">
        <f>WRs!A28</f>
      </c>
      <c r="Q244" s="6">
        <f>WRs!C28</f>
      </c>
      <c r="R244" s="10">
        <f>WRs!D28</f>
      </c>
      <c r="S244" s="4">
        <f>CONCATENATE(WRs!#REF!," ",WRs!#REF!)</f>
      </c>
      <c r="T244" s="6">
        <f>WRs!#REF!</f>
      </c>
      <c r="U244" s="6">
        <f>WRs!#REF!</f>
      </c>
      <c r="V244" s="6">
        <f>WRs!#REF!</f>
      </c>
      <c r="W244" s="11">
        <f>WRs!F28</f>
      </c>
      <c r="X244" s="11">
        <f>WRs!H28</f>
      </c>
      <c r="Y244" s="11">
        <f>WRs!J28</f>
      </c>
      <c r="Z244" s="11">
        <f>WRs!L28</f>
      </c>
      <c r="AA244" s="10">
        <f>WRs!O28</f>
      </c>
      <c r="AB244" s="4">
        <f>CONCATENATE(WRs!B28," ",WRs!A28)</f>
      </c>
      <c r="AC244" s="12">
        <f>WRs!E28</f>
      </c>
      <c r="AD244" s="6">
        <f>WRs!C28</f>
      </c>
      <c r="AE244" s="11">
        <f>WRs!D28</f>
      </c>
      <c r="AF244" s="11">
        <f>WRs!P28</f>
      </c>
      <c r="AG244" s="11">
        <f>WRs!R28</f>
      </c>
      <c r="AH244" s="11">
        <f>WRs!T28</f>
      </c>
      <c r="AI244" s="11">
        <f>WRs!V28</f>
      </c>
      <c r="AJ244" s="10">
        <f>WRs!X28</f>
      </c>
      <c r="AK244" s="6">
        <f>showf(AB244)</f>
      </c>
      <c r="AL244" s="6">
        <f>IF(RIGHT(AK244,1)=")",LEFT(RIGHT(AK244,2)),RIGHT(AK244,1))</f>
      </c>
      <c r="AM244" s="6">
        <f>showf(AF244)</f>
      </c>
      <c r="AN244" s="6">
        <f>showf(AG244)</f>
      </c>
      <c r="AO244" s="6">
        <f>showf(AH244)</f>
      </c>
      <c r="AP244" s="6">
        <f>showf(AI244)</f>
      </c>
      <c r="AQ244" s="6">
        <f>showf(AJ244)</f>
      </c>
      <c r="AR244" s="6">
        <f>IF($AL244=RIGHT(AM244,1),"","!!!")</f>
      </c>
      <c r="AS244" s="6">
        <f>IF($AL244=RIGHT(AN244,1),"","!!!")</f>
      </c>
      <c r="AT244" s="6">
        <f>IF($AL244=RIGHT(AO244,1),"","!!!")</f>
      </c>
      <c r="AU244" s="6">
        <f>IF($AL244=RIGHT(AP244,1),"","!!!")</f>
      </c>
      <c r="AV244" s="6">
        <f>IF($AL244=RIGHT(AQ244,1),"","!!!")</f>
      </c>
    </row>
    <row x14ac:dyDescent="0.25" r="245" customHeight="1" ht="17.25">
      <c r="A245" s="4">
        <f>CONCATENATE(WRs!#REF!," ",WRs!#REF!)</f>
      </c>
      <c r="B245" s="6">
        <f>WRs!#REF!</f>
      </c>
      <c r="C245" s="6">
        <f>WRs!#REF!</f>
      </c>
      <c r="D245" s="6">
        <f>WRs!#REF!</f>
      </c>
      <c r="E245" s="6">
        <f>WRs!#REF!</f>
      </c>
      <c r="F245" s="6">
        <f>WRs!#REF!</f>
      </c>
      <c r="G245" s="6">
        <f>WRs!#REF!</f>
      </c>
      <c r="H245" s="6">
        <f>WRs!#REF!</f>
      </c>
      <c r="I245" s="7">
        <f>WRs!#REF!</f>
      </c>
      <c r="J245" s="4">
        <f>CONCATENATE(WRs!#REF!," ",WRs!#REF!)</f>
      </c>
      <c r="K245" s="6">
        <f>WRs!#REF!</f>
      </c>
      <c r="L245" s="6">
        <f>WRs!#REF!</f>
      </c>
      <c r="M245" s="6">
        <f>WRs!#REF!</f>
      </c>
      <c r="N245" s="6">
        <f>WRs!#REF!</f>
      </c>
      <c r="O245" s="6">
        <f>WRs!#REF!</f>
      </c>
      <c r="P245" s="6">
        <f>WRs!A29</f>
      </c>
      <c r="Q245" s="6">
        <f>WRs!C29</f>
      </c>
      <c r="R245" s="10">
        <f>WRs!D29</f>
      </c>
      <c r="S245" s="4">
        <f>CONCATENATE(WRs!#REF!," ",WRs!#REF!)</f>
      </c>
      <c r="T245" s="6">
        <f>WRs!#REF!</f>
      </c>
      <c r="U245" s="6">
        <f>WRs!#REF!</f>
      </c>
      <c r="V245" s="6">
        <f>WRs!#REF!</f>
      </c>
      <c r="W245" s="11">
        <f>WRs!F29</f>
      </c>
      <c r="X245" s="11">
        <f>WRs!H29</f>
      </c>
      <c r="Y245" s="11">
        <f>WRs!J29</f>
      </c>
      <c r="Z245" s="11">
        <f>WRs!L29</f>
      </c>
      <c r="AA245" s="10">
        <f>WRs!O29</f>
      </c>
      <c r="AB245" s="4">
        <f>CONCATENATE(WRs!B29," ",WRs!A29)</f>
      </c>
      <c r="AC245" s="12">
        <f>WRs!E29</f>
      </c>
      <c r="AD245" s="6">
        <f>WRs!C29</f>
      </c>
      <c r="AE245" s="11">
        <f>WRs!D29</f>
      </c>
      <c r="AF245" s="11">
        <f>WRs!P29</f>
      </c>
      <c r="AG245" s="11">
        <f>WRs!R29</f>
      </c>
      <c r="AH245" s="11">
        <f>WRs!T29</f>
      </c>
      <c r="AI245" s="11">
        <f>WRs!V29</f>
      </c>
      <c r="AJ245" s="10">
        <f>WRs!X29</f>
      </c>
      <c r="AK245" s="6">
        <f>showf(AB245)</f>
      </c>
      <c r="AL245" s="6">
        <f>IF(RIGHT(AK245,1)=")",LEFT(RIGHT(AK245,2)),RIGHT(AK245,1))</f>
      </c>
      <c r="AM245" s="6">
        <f>showf(AF245)</f>
      </c>
      <c r="AN245" s="6">
        <f>showf(AG245)</f>
      </c>
      <c r="AO245" s="6">
        <f>showf(AH245)</f>
      </c>
      <c r="AP245" s="6">
        <f>showf(AI245)</f>
      </c>
      <c r="AQ245" s="6">
        <f>showf(AJ245)</f>
      </c>
      <c r="AR245" s="6">
        <f>IF($AL245=RIGHT(AM245,1),"","!!!")</f>
      </c>
      <c r="AS245" s="6">
        <f>IF($AL245=RIGHT(AN245,1),"","!!!")</f>
      </c>
      <c r="AT245" s="6">
        <f>IF($AL245=RIGHT(AO245,1),"","!!!")</f>
      </c>
      <c r="AU245" s="6">
        <f>IF($AL245=RIGHT(AP245,1),"","!!!")</f>
      </c>
      <c r="AV245" s="6">
        <f>IF($AL245=RIGHT(AQ245,1),"","!!!")</f>
      </c>
    </row>
    <row x14ac:dyDescent="0.25" r="246" customHeight="1" ht="17.25">
      <c r="A246" s="4">
        <f>CONCATENATE(WRs!#REF!," ",WRs!#REF!)</f>
      </c>
      <c r="B246" s="6">
        <f>WRs!#REF!</f>
      </c>
      <c r="C246" s="6">
        <f>WRs!#REF!</f>
      </c>
      <c r="D246" s="6">
        <f>WRs!#REF!</f>
      </c>
      <c r="E246" s="6">
        <f>WRs!#REF!</f>
      </c>
      <c r="F246" s="6">
        <f>WRs!#REF!</f>
      </c>
      <c r="G246" s="6">
        <f>WRs!#REF!</f>
      </c>
      <c r="H246" s="6">
        <f>WRs!#REF!</f>
      </c>
      <c r="I246" s="7">
        <f>WRs!#REF!</f>
      </c>
      <c r="J246" s="4">
        <f>CONCATENATE(WRs!#REF!," ",WRs!#REF!)</f>
      </c>
      <c r="K246" s="6">
        <f>WRs!#REF!</f>
      </c>
      <c r="L246" s="6">
        <f>WRs!#REF!</f>
      </c>
      <c r="M246" s="6">
        <f>WRs!#REF!</f>
      </c>
      <c r="N246" s="6">
        <f>WRs!#REF!</f>
      </c>
      <c r="O246" s="6">
        <f>WRs!#REF!</f>
      </c>
      <c r="P246" s="6">
        <f>WRs!A30</f>
      </c>
      <c r="Q246" s="6">
        <f>WRs!C30</f>
      </c>
      <c r="R246" s="10">
        <f>WRs!D30</f>
      </c>
      <c r="S246" s="4">
        <f>CONCATENATE(WRs!#REF!," ",WRs!#REF!)</f>
      </c>
      <c r="T246" s="6">
        <f>WRs!#REF!</f>
      </c>
      <c r="U246" s="6">
        <f>WRs!#REF!</f>
      </c>
      <c r="V246" s="6">
        <f>WRs!#REF!</f>
      </c>
      <c r="W246" s="11">
        <f>WRs!F30</f>
      </c>
      <c r="X246" s="11">
        <f>WRs!H30</f>
      </c>
      <c r="Y246" s="11">
        <f>WRs!J30</f>
      </c>
      <c r="Z246" s="11">
        <f>WRs!L30</f>
      </c>
      <c r="AA246" s="10">
        <f>WRs!O30</f>
      </c>
      <c r="AB246" s="4">
        <f>CONCATENATE(WRs!B30," ",WRs!A30)</f>
      </c>
      <c r="AC246" s="12">
        <f>WRs!E30</f>
      </c>
      <c r="AD246" s="6">
        <f>WRs!C30</f>
      </c>
      <c r="AE246" s="11">
        <f>WRs!D30</f>
      </c>
      <c r="AF246" s="11">
        <f>WRs!P30</f>
      </c>
      <c r="AG246" s="11">
        <f>WRs!R30</f>
      </c>
      <c r="AH246" s="11">
        <f>WRs!T30</f>
      </c>
      <c r="AI246" s="11">
        <f>WRs!V30</f>
      </c>
      <c r="AJ246" s="10">
        <f>WRs!X30</f>
      </c>
      <c r="AK246" s="6">
        <f>showf(AB246)</f>
      </c>
      <c r="AL246" s="6">
        <f>IF(RIGHT(AK246,1)=")",LEFT(RIGHT(AK246,2)),RIGHT(AK246,1))</f>
      </c>
      <c r="AM246" s="6">
        <f>showf(AF246)</f>
      </c>
      <c r="AN246" s="6">
        <f>showf(AG246)</f>
      </c>
      <c r="AO246" s="6">
        <f>showf(AH246)</f>
      </c>
      <c r="AP246" s="6">
        <f>showf(AI246)</f>
      </c>
      <c r="AQ246" s="6">
        <f>showf(AJ246)</f>
      </c>
      <c r="AR246" s="6">
        <f>IF($AL246=RIGHT(AM246,1),"","!!!")</f>
      </c>
      <c r="AS246" s="6">
        <f>IF($AL246=RIGHT(AN246,1),"","!!!")</f>
      </c>
      <c r="AT246" s="6">
        <f>IF($AL246=RIGHT(AO246,1),"","!!!")</f>
      </c>
      <c r="AU246" s="6">
        <f>IF($AL246=RIGHT(AP246,1),"","!!!")</f>
      </c>
      <c r="AV246" s="6">
        <f>IF($AL246=RIGHT(AQ246,1),"","!!!")</f>
      </c>
    </row>
    <row x14ac:dyDescent="0.25" r="247" customHeight="1" ht="17.25">
      <c r="A247" s="4">
        <f>CONCATENATE(WRs!#REF!," ",WRs!#REF!)</f>
      </c>
      <c r="B247" s="6">
        <f>WRs!#REF!</f>
      </c>
      <c r="C247" s="6">
        <f>WRs!#REF!</f>
      </c>
      <c r="D247" s="6">
        <f>WRs!#REF!</f>
      </c>
      <c r="E247" s="6">
        <f>WRs!#REF!</f>
      </c>
      <c r="F247" s="6">
        <f>WRs!#REF!</f>
      </c>
      <c r="G247" s="6">
        <f>WRs!#REF!</f>
      </c>
      <c r="H247" s="6">
        <f>WRs!#REF!</f>
      </c>
      <c r="I247" s="7">
        <f>WRs!#REF!</f>
      </c>
      <c r="J247" s="4">
        <f>CONCATENATE(WRs!#REF!," ",WRs!#REF!)</f>
      </c>
      <c r="K247" s="6">
        <f>WRs!#REF!</f>
      </c>
      <c r="L247" s="6">
        <f>WRs!#REF!</f>
      </c>
      <c r="M247" s="6">
        <f>WRs!#REF!</f>
      </c>
      <c r="N247" s="6">
        <f>WRs!#REF!</f>
      </c>
      <c r="O247" s="6">
        <f>WRs!#REF!</f>
      </c>
      <c r="P247" s="6">
        <f>WRs!A31</f>
      </c>
      <c r="Q247" s="6">
        <f>WRs!C31</f>
      </c>
      <c r="R247" s="10">
        <f>WRs!D31</f>
      </c>
      <c r="S247" s="4">
        <f>CONCATENATE(WRs!#REF!," ",WRs!#REF!)</f>
      </c>
      <c r="T247" s="6">
        <f>WRs!#REF!</f>
      </c>
      <c r="U247" s="6">
        <f>WRs!#REF!</f>
      </c>
      <c r="V247" s="6">
        <f>WRs!#REF!</f>
      </c>
      <c r="W247" s="11">
        <f>WRs!F31</f>
      </c>
      <c r="X247" s="11">
        <f>WRs!H31</f>
      </c>
      <c r="Y247" s="11">
        <f>WRs!J31</f>
      </c>
      <c r="Z247" s="11">
        <f>WRs!L31</f>
      </c>
      <c r="AA247" s="10">
        <f>WRs!O31</f>
      </c>
      <c r="AB247" s="4">
        <f>CONCATENATE(WRs!B31," ",WRs!A31)</f>
      </c>
      <c r="AC247" s="12">
        <f>WRs!E31</f>
      </c>
      <c r="AD247" s="6">
        <f>WRs!C31</f>
      </c>
      <c r="AE247" s="11">
        <f>WRs!D31</f>
      </c>
      <c r="AF247" s="11">
        <f>WRs!P31</f>
      </c>
      <c r="AG247" s="11">
        <f>WRs!R31</f>
      </c>
      <c r="AH247" s="11">
        <f>WRs!T31</f>
      </c>
      <c r="AI247" s="11">
        <f>WRs!V31</f>
      </c>
      <c r="AJ247" s="10">
        <f>WRs!X31</f>
      </c>
      <c r="AK247" s="6">
        <f>showf(AB247)</f>
      </c>
      <c r="AL247" s="6">
        <f>IF(RIGHT(AK247,1)=")",LEFT(RIGHT(AK247,2)),RIGHT(AK247,1))</f>
      </c>
      <c r="AM247" s="6">
        <f>showf(AF247)</f>
      </c>
      <c r="AN247" s="6">
        <f>showf(AG247)</f>
      </c>
      <c r="AO247" s="6">
        <f>showf(AH247)</f>
      </c>
      <c r="AP247" s="6">
        <f>showf(AI247)</f>
      </c>
      <c r="AQ247" s="6">
        <f>showf(AJ247)</f>
      </c>
      <c r="AR247" s="6">
        <f>IF($AL247=RIGHT(AM247,1),"","!!!")</f>
      </c>
      <c r="AS247" s="6">
        <f>IF($AL247=RIGHT(AN247,1),"","!!!")</f>
      </c>
      <c r="AT247" s="6">
        <f>IF($AL247=RIGHT(AO247,1),"","!!!")</f>
      </c>
      <c r="AU247" s="6">
        <f>IF($AL247=RIGHT(AP247,1),"","!!!")</f>
      </c>
      <c r="AV247" s="6">
        <f>IF($AL247=RIGHT(AQ247,1),"","!!!")</f>
      </c>
    </row>
    <row x14ac:dyDescent="0.25" r="248" customHeight="1" ht="17.25">
      <c r="A248" s="4">
        <f>CONCATENATE(WRs!#REF!," ",WRs!#REF!)</f>
      </c>
      <c r="B248" s="6">
        <f>WRs!#REF!</f>
      </c>
      <c r="C248" s="6">
        <f>WRs!#REF!</f>
      </c>
      <c r="D248" s="6">
        <f>WRs!#REF!</f>
      </c>
      <c r="E248" s="6">
        <f>WRs!#REF!</f>
      </c>
      <c r="F248" s="6">
        <f>WRs!#REF!</f>
      </c>
      <c r="G248" s="6">
        <f>WRs!#REF!</f>
      </c>
      <c r="H248" s="6">
        <f>WRs!#REF!</f>
      </c>
      <c r="I248" s="7">
        <f>WRs!#REF!</f>
      </c>
      <c r="J248" s="4">
        <f>CONCATENATE(WRs!#REF!," ",WRs!#REF!)</f>
      </c>
      <c r="K248" s="6">
        <f>WRs!#REF!</f>
      </c>
      <c r="L248" s="6">
        <f>WRs!#REF!</f>
      </c>
      <c r="M248" s="6">
        <f>WRs!#REF!</f>
      </c>
      <c r="N248" s="6">
        <f>WRs!#REF!</f>
      </c>
      <c r="O248" s="6">
        <f>WRs!#REF!</f>
      </c>
      <c r="P248" s="6">
        <f>WRs!A32</f>
      </c>
      <c r="Q248" s="6">
        <f>WRs!C32</f>
      </c>
      <c r="R248" s="10">
        <f>WRs!D32</f>
      </c>
      <c r="S248" s="4">
        <f>CONCATENATE(WRs!#REF!," ",WRs!#REF!)</f>
      </c>
      <c r="T248" s="6">
        <f>WRs!#REF!</f>
      </c>
      <c r="U248" s="6">
        <f>WRs!#REF!</f>
      </c>
      <c r="V248" s="6">
        <f>WRs!#REF!</f>
      </c>
      <c r="W248" s="11">
        <f>WRs!F32</f>
      </c>
      <c r="X248" s="11">
        <f>WRs!H32</f>
      </c>
      <c r="Y248" s="11">
        <f>WRs!J32</f>
      </c>
      <c r="Z248" s="11">
        <f>WRs!L32</f>
      </c>
      <c r="AA248" s="10">
        <f>WRs!O32</f>
      </c>
      <c r="AB248" s="4">
        <f>CONCATENATE(WRs!B32," ",WRs!A32)</f>
      </c>
      <c r="AC248" s="12">
        <f>WRs!E32</f>
      </c>
      <c r="AD248" s="6">
        <f>WRs!C32</f>
      </c>
      <c r="AE248" s="11">
        <f>WRs!D32</f>
      </c>
      <c r="AF248" s="11">
        <f>WRs!P32</f>
      </c>
      <c r="AG248" s="11">
        <f>WRs!R32</f>
      </c>
      <c r="AH248" s="11">
        <f>WRs!T32</f>
      </c>
      <c r="AI248" s="11">
        <f>WRs!V32</f>
      </c>
      <c r="AJ248" s="10">
        <f>WRs!X32</f>
      </c>
      <c r="AK248" s="6">
        <f>showf(AB248)</f>
      </c>
      <c r="AL248" s="6">
        <f>IF(RIGHT(AK248,1)=")",LEFT(RIGHT(AK248,2)),RIGHT(AK248,1))</f>
      </c>
      <c r="AM248" s="6">
        <f>showf(AF248)</f>
      </c>
      <c r="AN248" s="6">
        <f>showf(AG248)</f>
      </c>
      <c r="AO248" s="6">
        <f>showf(AH248)</f>
      </c>
      <c r="AP248" s="6">
        <f>showf(AI248)</f>
      </c>
      <c r="AQ248" s="6">
        <f>showf(AJ248)</f>
      </c>
      <c r="AR248" s="6">
        <f>IF($AL248=RIGHT(AM248,1),"","!!!")</f>
      </c>
      <c r="AS248" s="6">
        <f>IF($AL248=RIGHT(AN248,1),"","!!!")</f>
      </c>
      <c r="AT248" s="6">
        <f>IF($AL248=RIGHT(AO248,1),"","!!!")</f>
      </c>
      <c r="AU248" s="6">
        <f>IF($AL248=RIGHT(AP248,1),"","!!!")</f>
      </c>
      <c r="AV248" s="6">
        <f>IF($AL248=RIGHT(AQ248,1),"","!!!")</f>
      </c>
    </row>
    <row x14ac:dyDescent="0.25" r="249" customHeight="1" ht="17.25">
      <c r="A249" s="4">
        <f>CONCATENATE(WRs!#REF!," ",WRs!#REF!)</f>
      </c>
      <c r="B249" s="6">
        <f>WRs!#REF!</f>
      </c>
      <c r="C249" s="6">
        <f>WRs!#REF!</f>
      </c>
      <c r="D249" s="6">
        <f>WRs!#REF!</f>
      </c>
      <c r="E249" s="6">
        <f>WRs!#REF!</f>
      </c>
      <c r="F249" s="6">
        <f>WRs!#REF!</f>
      </c>
      <c r="G249" s="6">
        <f>WRs!#REF!</f>
      </c>
      <c r="H249" s="6">
        <f>WRs!#REF!</f>
      </c>
      <c r="I249" s="7">
        <f>WRs!#REF!</f>
      </c>
      <c r="J249" s="4">
        <f>CONCATENATE(WRs!#REF!," ",WRs!#REF!)</f>
      </c>
      <c r="K249" s="6">
        <f>WRs!#REF!</f>
      </c>
      <c r="L249" s="6">
        <f>WRs!#REF!</f>
      </c>
      <c r="M249" s="6">
        <f>WRs!#REF!</f>
      </c>
      <c r="N249" s="6">
        <f>WRs!#REF!</f>
      </c>
      <c r="O249" s="6">
        <f>WRs!#REF!</f>
      </c>
      <c r="P249" s="6">
        <f>WRs!A33</f>
      </c>
      <c r="Q249" s="6">
        <f>WRs!C33</f>
      </c>
      <c r="R249" s="10">
        <f>WRs!D33</f>
      </c>
      <c r="S249" s="4">
        <f>CONCATENATE(WRs!#REF!," ",WRs!#REF!)</f>
      </c>
      <c r="T249" s="6">
        <f>WRs!#REF!</f>
      </c>
      <c r="U249" s="6">
        <f>WRs!#REF!</f>
      </c>
      <c r="V249" s="6">
        <f>WRs!#REF!</f>
      </c>
      <c r="W249" s="11">
        <f>WRs!F33</f>
      </c>
      <c r="X249" s="11">
        <f>WRs!H33</f>
      </c>
      <c r="Y249" s="11">
        <f>WRs!J33</f>
      </c>
      <c r="Z249" s="11">
        <f>WRs!L33</f>
      </c>
      <c r="AA249" s="10">
        <f>WRs!O33</f>
      </c>
      <c r="AB249" s="4">
        <f>CONCATENATE(WRs!B33," ",WRs!A33)</f>
      </c>
      <c r="AC249" s="12">
        <f>WRs!E33</f>
      </c>
      <c r="AD249" s="6">
        <f>WRs!C33</f>
      </c>
      <c r="AE249" s="11">
        <f>WRs!D33</f>
      </c>
      <c r="AF249" s="11">
        <f>WRs!P33</f>
      </c>
      <c r="AG249" s="11">
        <f>WRs!R33</f>
      </c>
      <c r="AH249" s="11">
        <f>WRs!T33</f>
      </c>
      <c r="AI249" s="11">
        <f>WRs!V33</f>
      </c>
      <c r="AJ249" s="10">
        <f>WRs!X33</f>
      </c>
      <c r="AK249" s="6">
        <f>showf(AB249)</f>
      </c>
      <c r="AL249" s="6">
        <f>IF(RIGHT(AK249,1)=")",LEFT(RIGHT(AK249,2)),RIGHT(AK249,1))</f>
      </c>
      <c r="AM249" s="6">
        <f>showf(AF249)</f>
      </c>
      <c r="AN249" s="6">
        <f>showf(AG249)</f>
      </c>
      <c r="AO249" s="6">
        <f>showf(AH249)</f>
      </c>
      <c r="AP249" s="6">
        <f>showf(AI249)</f>
      </c>
      <c r="AQ249" s="6">
        <f>showf(AJ249)</f>
      </c>
      <c r="AR249" s="6">
        <f>IF($AL249=RIGHT(AM249,1),"","!!!")</f>
      </c>
      <c r="AS249" s="6">
        <f>IF($AL249=RIGHT(AN249,1),"","!!!")</f>
      </c>
      <c r="AT249" s="6">
        <f>IF($AL249=RIGHT(AO249,1),"","!!!")</f>
      </c>
      <c r="AU249" s="6">
        <f>IF($AL249=RIGHT(AP249,1),"","!!!")</f>
      </c>
      <c r="AV249" s="6">
        <f>IF($AL249=RIGHT(AQ249,1),"","!!!")</f>
      </c>
    </row>
    <row x14ac:dyDescent="0.25" r="250" customHeight="1" ht="17.25">
      <c r="A250" s="4">
        <f>CONCATENATE(WRs!#REF!," ",WRs!#REF!)</f>
      </c>
      <c r="B250" s="6">
        <f>WRs!#REF!</f>
      </c>
      <c r="C250" s="6">
        <f>WRs!#REF!</f>
      </c>
      <c r="D250" s="6">
        <f>WRs!#REF!</f>
      </c>
      <c r="E250" s="6">
        <f>WRs!#REF!</f>
      </c>
      <c r="F250" s="6">
        <f>WRs!#REF!</f>
      </c>
      <c r="G250" s="6">
        <f>WRs!#REF!</f>
      </c>
      <c r="H250" s="6">
        <f>WRs!#REF!</f>
      </c>
      <c r="I250" s="7">
        <f>WRs!#REF!</f>
      </c>
      <c r="J250" s="4">
        <f>CONCATENATE(WRs!#REF!," ",WRs!#REF!)</f>
      </c>
      <c r="K250" s="6">
        <f>WRs!#REF!</f>
      </c>
      <c r="L250" s="6">
        <f>WRs!#REF!</f>
      </c>
      <c r="M250" s="6">
        <f>WRs!#REF!</f>
      </c>
      <c r="N250" s="6">
        <f>WRs!#REF!</f>
      </c>
      <c r="O250" s="6">
        <f>WRs!#REF!</f>
      </c>
      <c r="P250" s="6">
        <f>WRs!A34</f>
      </c>
      <c r="Q250" s="6">
        <f>WRs!C34</f>
      </c>
      <c r="R250" s="10">
        <f>WRs!D34</f>
      </c>
      <c r="S250" s="4">
        <f>CONCATENATE(WRs!#REF!," ",WRs!#REF!)</f>
      </c>
      <c r="T250" s="6">
        <f>WRs!#REF!</f>
      </c>
      <c r="U250" s="6">
        <f>WRs!#REF!</f>
      </c>
      <c r="V250" s="6">
        <f>WRs!#REF!</f>
      </c>
      <c r="W250" s="11">
        <f>WRs!F34</f>
      </c>
      <c r="X250" s="11">
        <f>WRs!H34</f>
      </c>
      <c r="Y250" s="11">
        <f>WRs!J34</f>
      </c>
      <c r="Z250" s="11">
        <f>WRs!L34</f>
      </c>
      <c r="AA250" s="10">
        <f>WRs!O34</f>
      </c>
      <c r="AB250" s="4">
        <f>CONCATENATE(WRs!B34," ",WRs!A34)</f>
      </c>
      <c r="AC250" s="12">
        <f>WRs!E34</f>
      </c>
      <c r="AD250" s="6">
        <f>WRs!C34</f>
      </c>
      <c r="AE250" s="11">
        <f>WRs!D34</f>
      </c>
      <c r="AF250" s="11">
        <f>WRs!P34</f>
      </c>
      <c r="AG250" s="11">
        <f>WRs!R34</f>
      </c>
      <c r="AH250" s="11">
        <f>WRs!T34</f>
      </c>
      <c r="AI250" s="11">
        <f>WRs!V34</f>
      </c>
      <c r="AJ250" s="10">
        <f>WRs!X34</f>
      </c>
      <c r="AK250" s="6">
        <f>showf(AB250)</f>
      </c>
      <c r="AL250" s="6">
        <f>IF(RIGHT(AK250,1)=")",LEFT(RIGHT(AK250,2)),RIGHT(AK250,1))</f>
      </c>
      <c r="AM250" s="6">
        <f>showf(AF250)</f>
      </c>
      <c r="AN250" s="6">
        <f>showf(AG250)</f>
      </c>
      <c r="AO250" s="6">
        <f>showf(AH250)</f>
      </c>
      <c r="AP250" s="6">
        <f>showf(AI250)</f>
      </c>
      <c r="AQ250" s="6">
        <f>showf(AJ250)</f>
      </c>
      <c r="AR250" s="6">
        <f>IF($AL250=RIGHT(AM250,1),"","!!!")</f>
      </c>
      <c r="AS250" s="6">
        <f>IF($AL250=RIGHT(AN250,1),"","!!!")</f>
      </c>
      <c r="AT250" s="6">
        <f>IF($AL250=RIGHT(AO250,1),"","!!!")</f>
      </c>
      <c r="AU250" s="6">
        <f>IF($AL250=RIGHT(AP250,1),"","!!!")</f>
      </c>
      <c r="AV250" s="6">
        <f>IF($AL250=RIGHT(AQ250,1),"","!!!")</f>
      </c>
    </row>
    <row x14ac:dyDescent="0.25" r="251" customHeight="1" ht="17.25">
      <c r="A251" s="4">
        <f>CONCATENATE(WRs!#REF!," ",WRs!#REF!)</f>
      </c>
      <c r="B251" s="6">
        <f>WRs!#REF!</f>
      </c>
      <c r="C251" s="6">
        <f>WRs!#REF!</f>
      </c>
      <c r="D251" s="6">
        <f>WRs!#REF!</f>
      </c>
      <c r="E251" s="6">
        <f>WRs!#REF!</f>
      </c>
      <c r="F251" s="6">
        <f>WRs!#REF!</f>
      </c>
      <c r="G251" s="6">
        <f>WRs!#REF!</f>
      </c>
      <c r="H251" s="6">
        <f>WRs!#REF!</f>
      </c>
      <c r="I251" s="7">
        <f>WRs!#REF!</f>
      </c>
      <c r="J251" s="4">
        <f>CONCATENATE(WRs!#REF!," ",WRs!#REF!)</f>
      </c>
      <c r="K251" s="6">
        <f>WRs!#REF!</f>
      </c>
      <c r="L251" s="6">
        <f>WRs!#REF!</f>
      </c>
      <c r="M251" s="6">
        <f>WRs!#REF!</f>
      </c>
      <c r="N251" s="6">
        <f>WRs!#REF!</f>
      </c>
      <c r="O251" s="6">
        <f>WRs!#REF!</f>
      </c>
      <c r="P251" s="6">
        <f>WRs!A35</f>
      </c>
      <c r="Q251" s="6">
        <f>WRs!C35</f>
      </c>
      <c r="R251" s="10">
        <f>WRs!D35</f>
      </c>
      <c r="S251" s="4">
        <f>CONCATENATE(WRs!#REF!," ",WRs!#REF!)</f>
      </c>
      <c r="T251" s="6">
        <f>WRs!#REF!</f>
      </c>
      <c r="U251" s="6">
        <f>WRs!#REF!</f>
      </c>
      <c r="V251" s="6">
        <f>WRs!#REF!</f>
      </c>
      <c r="W251" s="11">
        <f>WRs!F35</f>
      </c>
      <c r="X251" s="11">
        <f>WRs!H35</f>
      </c>
      <c r="Y251" s="11">
        <f>WRs!J35</f>
      </c>
      <c r="Z251" s="11">
        <f>WRs!L35</f>
      </c>
      <c r="AA251" s="10">
        <f>WRs!O35</f>
      </c>
      <c r="AB251" s="4">
        <f>CONCATENATE(WRs!B35," ",WRs!A35)</f>
      </c>
      <c r="AC251" s="12">
        <f>WRs!E35</f>
      </c>
      <c r="AD251" s="6">
        <f>WRs!C35</f>
      </c>
      <c r="AE251" s="11">
        <f>WRs!D35</f>
      </c>
      <c r="AF251" s="11">
        <f>WRs!P35</f>
      </c>
      <c r="AG251" s="11">
        <f>WRs!R35</f>
      </c>
      <c r="AH251" s="11">
        <f>WRs!T35</f>
      </c>
      <c r="AI251" s="11">
        <f>WRs!V35</f>
      </c>
      <c r="AJ251" s="10">
        <f>WRs!X35</f>
      </c>
      <c r="AK251" s="6">
        <f>showf(AB251)</f>
      </c>
      <c r="AL251" s="6">
        <f>IF(RIGHT(AK251,1)=")",LEFT(RIGHT(AK251,2)),RIGHT(AK251,1))</f>
      </c>
      <c r="AM251" s="6">
        <f>showf(AF251)</f>
      </c>
      <c r="AN251" s="6">
        <f>showf(AG251)</f>
      </c>
      <c r="AO251" s="6">
        <f>showf(AH251)</f>
      </c>
      <c r="AP251" s="6">
        <f>showf(AI251)</f>
      </c>
      <c r="AQ251" s="6">
        <f>showf(AJ251)</f>
      </c>
      <c r="AR251" s="6">
        <f>IF($AL251=RIGHT(AM251,1),"","!!!")</f>
      </c>
      <c r="AS251" s="6">
        <f>IF($AL251=RIGHT(AN251,1),"","!!!")</f>
      </c>
      <c r="AT251" s="6">
        <f>IF($AL251=RIGHT(AO251,1),"","!!!")</f>
      </c>
      <c r="AU251" s="6">
        <f>IF($AL251=RIGHT(AP251,1),"","!!!")</f>
      </c>
      <c r="AV251" s="6">
        <f>IF($AL251=RIGHT(AQ251,1),"","!!!")</f>
      </c>
    </row>
    <row x14ac:dyDescent="0.25" r="252" customHeight="1" ht="17.25">
      <c r="A252" s="4">
        <f>CONCATENATE(WRs!#REF!," ",WRs!#REF!)</f>
      </c>
      <c r="B252" s="6">
        <f>WRs!#REF!</f>
      </c>
      <c r="C252" s="6">
        <f>WRs!#REF!</f>
      </c>
      <c r="D252" s="6">
        <f>WRs!#REF!</f>
      </c>
      <c r="E252" s="6">
        <f>WRs!#REF!</f>
      </c>
      <c r="F252" s="6">
        <f>WRs!#REF!</f>
      </c>
      <c r="G252" s="6">
        <f>WRs!#REF!</f>
      </c>
      <c r="H252" s="6">
        <f>WRs!#REF!</f>
      </c>
      <c r="I252" s="7">
        <f>WRs!#REF!</f>
      </c>
      <c r="J252" s="4">
        <f>CONCATENATE(WRs!#REF!," ",WRs!#REF!)</f>
      </c>
      <c r="K252" s="6">
        <f>WRs!#REF!</f>
      </c>
      <c r="L252" s="6">
        <f>WRs!#REF!</f>
      </c>
      <c r="M252" s="6">
        <f>WRs!#REF!</f>
      </c>
      <c r="N252" s="6">
        <f>WRs!#REF!</f>
      </c>
      <c r="O252" s="6">
        <f>WRs!#REF!</f>
      </c>
      <c r="P252" s="6">
        <f>WRs!A36</f>
      </c>
      <c r="Q252" s="6">
        <f>WRs!C36</f>
      </c>
      <c r="R252" s="10">
        <f>WRs!D36</f>
      </c>
      <c r="S252" s="4">
        <f>CONCATENATE(WRs!#REF!," ",WRs!#REF!)</f>
      </c>
      <c r="T252" s="6">
        <f>WRs!#REF!</f>
      </c>
      <c r="U252" s="6">
        <f>WRs!#REF!</f>
      </c>
      <c r="V252" s="6">
        <f>WRs!#REF!</f>
      </c>
      <c r="W252" s="11">
        <f>WRs!F36</f>
      </c>
      <c r="X252" s="11">
        <f>WRs!H36</f>
      </c>
      <c r="Y252" s="11">
        <f>WRs!J36</f>
      </c>
      <c r="Z252" s="11">
        <f>WRs!L36</f>
      </c>
      <c r="AA252" s="10">
        <f>WRs!O36</f>
      </c>
      <c r="AB252" s="4">
        <f>CONCATENATE(WRs!B36," ",WRs!A36)</f>
      </c>
      <c r="AC252" s="12">
        <f>WRs!E36</f>
      </c>
      <c r="AD252" s="6">
        <f>WRs!C36</f>
      </c>
      <c r="AE252" s="11">
        <f>WRs!D36</f>
      </c>
      <c r="AF252" s="11">
        <f>WRs!P36</f>
      </c>
      <c r="AG252" s="11">
        <f>WRs!R36</f>
      </c>
      <c r="AH252" s="11">
        <f>WRs!T36</f>
      </c>
      <c r="AI252" s="11">
        <f>WRs!V36</f>
      </c>
      <c r="AJ252" s="10">
        <f>WRs!X36</f>
      </c>
      <c r="AK252" s="6">
        <f>showf(AB252)</f>
      </c>
      <c r="AL252" s="6">
        <f>IF(RIGHT(AK252,1)=")",LEFT(RIGHT(AK252,2)),RIGHT(AK252,1))</f>
      </c>
      <c r="AM252" s="6">
        <f>showf(AF252)</f>
      </c>
      <c r="AN252" s="6">
        <f>showf(AG252)</f>
      </c>
      <c r="AO252" s="6">
        <f>showf(AH252)</f>
      </c>
      <c r="AP252" s="6">
        <f>showf(AI252)</f>
      </c>
      <c r="AQ252" s="6">
        <f>showf(AJ252)</f>
      </c>
      <c r="AR252" s="6">
        <f>IF($AL252=RIGHT(AM252,1),"","!!!")</f>
      </c>
      <c r="AS252" s="6">
        <f>IF($AL252=RIGHT(AN252,1),"","!!!")</f>
      </c>
      <c r="AT252" s="6">
        <f>IF($AL252=RIGHT(AO252,1),"","!!!")</f>
      </c>
      <c r="AU252" s="6">
        <f>IF($AL252=RIGHT(AP252,1),"","!!!")</f>
      </c>
      <c r="AV252" s="6">
        <f>IF($AL252=RIGHT(AQ252,1),"","!!!")</f>
      </c>
    </row>
    <row x14ac:dyDescent="0.25" r="253" customHeight="1" ht="17.25">
      <c r="A253" s="4">
        <f>CONCATENATE(WRs!#REF!," ",WRs!#REF!)</f>
      </c>
      <c r="B253" s="6">
        <f>WRs!#REF!</f>
      </c>
      <c r="C253" s="6">
        <f>WRs!#REF!</f>
      </c>
      <c r="D253" s="6">
        <f>WRs!#REF!</f>
      </c>
      <c r="E253" s="6">
        <f>WRs!#REF!</f>
      </c>
      <c r="F253" s="6">
        <f>WRs!#REF!</f>
      </c>
      <c r="G253" s="6">
        <f>WRs!#REF!</f>
      </c>
      <c r="H253" s="6">
        <f>WRs!#REF!</f>
      </c>
      <c r="I253" s="7">
        <f>WRs!#REF!</f>
      </c>
      <c r="J253" s="4">
        <f>CONCATENATE(WRs!#REF!," ",WRs!#REF!)</f>
      </c>
      <c r="K253" s="6">
        <f>WRs!#REF!</f>
      </c>
      <c r="L253" s="6">
        <f>WRs!#REF!</f>
      </c>
      <c r="M253" s="6">
        <f>WRs!#REF!</f>
      </c>
      <c r="N253" s="6">
        <f>WRs!#REF!</f>
      </c>
      <c r="O253" s="6">
        <f>WRs!#REF!</f>
      </c>
      <c r="P253" s="6">
        <f>WRs!A37</f>
      </c>
      <c r="Q253" s="6">
        <f>WRs!C37</f>
      </c>
      <c r="R253" s="10">
        <f>WRs!D37</f>
      </c>
      <c r="S253" s="4">
        <f>CONCATENATE(WRs!#REF!," ",WRs!#REF!)</f>
      </c>
      <c r="T253" s="6">
        <f>WRs!#REF!</f>
      </c>
      <c r="U253" s="6">
        <f>WRs!#REF!</f>
      </c>
      <c r="V253" s="6">
        <f>WRs!#REF!</f>
      </c>
      <c r="W253" s="11">
        <f>WRs!F37</f>
      </c>
      <c r="X253" s="11">
        <f>WRs!H37</f>
      </c>
      <c r="Y253" s="11">
        <f>WRs!J37</f>
      </c>
      <c r="Z253" s="11">
        <f>WRs!L37</f>
      </c>
      <c r="AA253" s="10">
        <f>WRs!O37</f>
      </c>
      <c r="AB253" s="4">
        <f>CONCATENATE(WRs!B37," ",WRs!A37)</f>
      </c>
      <c r="AC253" s="12">
        <f>WRs!E37</f>
      </c>
      <c r="AD253" s="6">
        <f>WRs!C37</f>
      </c>
      <c r="AE253" s="11">
        <f>WRs!D37</f>
      </c>
      <c r="AF253" s="11">
        <f>WRs!P37</f>
      </c>
      <c r="AG253" s="11">
        <f>WRs!R37</f>
      </c>
      <c r="AH253" s="11">
        <f>WRs!T37</f>
      </c>
      <c r="AI253" s="11">
        <f>WRs!V37</f>
      </c>
      <c r="AJ253" s="10">
        <f>WRs!X37</f>
      </c>
      <c r="AK253" s="6">
        <f>showf(AB253)</f>
      </c>
      <c r="AL253" s="6">
        <f>IF(RIGHT(AK253,1)=")",LEFT(RIGHT(AK253,2)),RIGHT(AK253,1))</f>
      </c>
      <c r="AM253" s="6">
        <f>showf(AF253)</f>
      </c>
      <c r="AN253" s="6">
        <f>showf(AG253)</f>
      </c>
      <c r="AO253" s="6">
        <f>showf(AH253)</f>
      </c>
      <c r="AP253" s="6">
        <f>showf(AI253)</f>
      </c>
      <c r="AQ253" s="6">
        <f>showf(AJ253)</f>
      </c>
      <c r="AR253" s="6">
        <f>IF($AL253=RIGHT(AM253,1),"","!!!")</f>
      </c>
      <c r="AS253" s="6">
        <f>IF($AL253=RIGHT(AN253,1),"","!!!")</f>
      </c>
      <c r="AT253" s="6">
        <f>IF($AL253=RIGHT(AO253,1),"","!!!")</f>
      </c>
      <c r="AU253" s="6">
        <f>IF($AL253=RIGHT(AP253,1),"","!!!")</f>
      </c>
      <c r="AV253" s="6">
        <f>IF($AL253=RIGHT(AQ253,1),"","!!!")</f>
      </c>
    </row>
    <row x14ac:dyDescent="0.25" r="254" customHeight="1" ht="17.25">
      <c r="A254" s="4">
        <f>CONCATENATE(WRs!#REF!," ",WRs!#REF!)</f>
      </c>
      <c r="B254" s="6">
        <f>WRs!#REF!</f>
      </c>
      <c r="C254" s="6">
        <f>WRs!#REF!</f>
      </c>
      <c r="D254" s="6">
        <f>WRs!#REF!</f>
      </c>
      <c r="E254" s="6">
        <f>WRs!#REF!</f>
      </c>
      <c r="F254" s="6">
        <f>WRs!#REF!</f>
      </c>
      <c r="G254" s="6">
        <f>WRs!#REF!</f>
      </c>
      <c r="H254" s="6">
        <f>WRs!#REF!</f>
      </c>
      <c r="I254" s="7">
        <f>WRs!#REF!</f>
      </c>
      <c r="J254" s="4">
        <f>CONCATENATE(WRs!#REF!," ",WRs!#REF!)</f>
      </c>
      <c r="K254" s="6">
        <f>WRs!#REF!</f>
      </c>
      <c r="L254" s="6">
        <f>WRs!#REF!</f>
      </c>
      <c r="M254" s="6">
        <f>WRs!#REF!</f>
      </c>
      <c r="N254" s="6">
        <f>WRs!#REF!</f>
      </c>
      <c r="O254" s="6">
        <f>WRs!#REF!</f>
      </c>
      <c r="P254" s="6">
        <f>WRs!A38</f>
      </c>
      <c r="Q254" s="6">
        <f>WRs!C38</f>
      </c>
      <c r="R254" s="10">
        <f>WRs!D38</f>
      </c>
      <c r="S254" s="4">
        <f>CONCATENATE(WRs!#REF!," ",WRs!#REF!)</f>
      </c>
      <c r="T254" s="6">
        <f>WRs!#REF!</f>
      </c>
      <c r="U254" s="6">
        <f>WRs!#REF!</f>
      </c>
      <c r="V254" s="6">
        <f>WRs!#REF!</f>
      </c>
      <c r="W254" s="11">
        <f>WRs!F38</f>
      </c>
      <c r="X254" s="11">
        <f>WRs!H38</f>
      </c>
      <c r="Y254" s="11">
        <f>WRs!J38</f>
      </c>
      <c r="Z254" s="11">
        <f>WRs!L38</f>
      </c>
      <c r="AA254" s="10">
        <f>WRs!O38</f>
      </c>
      <c r="AB254" s="4">
        <f>CONCATENATE(WRs!B38," ",WRs!A38)</f>
      </c>
      <c r="AC254" s="12">
        <f>WRs!E38</f>
      </c>
      <c r="AD254" s="6">
        <f>WRs!C38</f>
      </c>
      <c r="AE254" s="11">
        <f>WRs!D38</f>
      </c>
      <c r="AF254" s="11">
        <f>WRs!P38</f>
      </c>
      <c r="AG254" s="11">
        <f>WRs!R38</f>
      </c>
      <c r="AH254" s="11">
        <f>WRs!T38</f>
      </c>
      <c r="AI254" s="11">
        <f>WRs!V38</f>
      </c>
      <c r="AJ254" s="10">
        <f>WRs!X38</f>
      </c>
      <c r="AK254" s="6">
        <f>showf(AB254)</f>
      </c>
      <c r="AL254" s="6">
        <f>IF(RIGHT(AK254,1)=")",LEFT(RIGHT(AK254,2)),RIGHT(AK254,1))</f>
      </c>
      <c r="AM254" s="6">
        <f>showf(AF254)</f>
      </c>
      <c r="AN254" s="6">
        <f>showf(AG254)</f>
      </c>
      <c r="AO254" s="6">
        <f>showf(AH254)</f>
      </c>
      <c r="AP254" s="6">
        <f>showf(AI254)</f>
      </c>
      <c r="AQ254" s="6">
        <f>showf(AJ254)</f>
      </c>
      <c r="AR254" s="6">
        <f>IF($AL254=RIGHT(AM254,1),"","!!!")</f>
      </c>
      <c r="AS254" s="6">
        <f>IF($AL254=RIGHT(AN254,1),"","!!!")</f>
      </c>
      <c r="AT254" s="6">
        <f>IF($AL254=RIGHT(AO254,1),"","!!!")</f>
      </c>
      <c r="AU254" s="6">
        <f>IF($AL254=RIGHT(AP254,1),"","!!!")</f>
      </c>
      <c r="AV254" s="6">
        <f>IF($AL254=RIGHT(AQ254,1),"","!!!")</f>
      </c>
    </row>
    <row x14ac:dyDescent="0.25" r="255" customHeight="1" ht="17.25">
      <c r="A255" s="4">
        <f>CONCATENATE(WRs!#REF!," ",WRs!#REF!)</f>
      </c>
      <c r="B255" s="6">
        <f>WRs!#REF!</f>
      </c>
      <c r="C255" s="6">
        <f>WRs!#REF!</f>
      </c>
      <c r="D255" s="6">
        <f>WRs!#REF!</f>
      </c>
      <c r="E255" s="6">
        <f>WRs!#REF!</f>
      </c>
      <c r="F255" s="6">
        <f>WRs!#REF!</f>
      </c>
      <c r="G255" s="6">
        <f>WRs!#REF!</f>
      </c>
      <c r="H255" s="6">
        <f>WRs!#REF!</f>
      </c>
      <c r="I255" s="7">
        <f>WRs!#REF!</f>
      </c>
      <c r="J255" s="4">
        <f>CONCATENATE(WRs!#REF!," ",WRs!#REF!)</f>
      </c>
      <c r="K255" s="6">
        <f>WRs!#REF!</f>
      </c>
      <c r="L255" s="6">
        <f>WRs!#REF!</f>
      </c>
      <c r="M255" s="6">
        <f>WRs!#REF!</f>
      </c>
      <c r="N255" s="6">
        <f>WRs!#REF!</f>
      </c>
      <c r="O255" s="6">
        <f>WRs!#REF!</f>
      </c>
      <c r="P255" s="6">
        <f>WRs!A39</f>
      </c>
      <c r="Q255" s="6">
        <f>WRs!C39</f>
      </c>
      <c r="R255" s="10">
        <f>WRs!D39</f>
      </c>
      <c r="S255" s="4">
        <f>CONCATENATE(WRs!#REF!," ",WRs!#REF!)</f>
      </c>
      <c r="T255" s="6">
        <f>WRs!#REF!</f>
      </c>
      <c r="U255" s="6">
        <f>WRs!#REF!</f>
      </c>
      <c r="V255" s="6">
        <f>WRs!#REF!</f>
      </c>
      <c r="W255" s="11">
        <f>WRs!F39</f>
      </c>
      <c r="X255" s="11">
        <f>WRs!H39</f>
      </c>
      <c r="Y255" s="11">
        <f>WRs!J39</f>
      </c>
      <c r="Z255" s="11">
        <f>WRs!L39</f>
      </c>
      <c r="AA255" s="10">
        <f>WRs!O39</f>
      </c>
      <c r="AB255" s="4">
        <f>CONCATENATE(WRs!B39," ",WRs!A39)</f>
      </c>
      <c r="AC255" s="12">
        <f>WRs!E39</f>
      </c>
      <c r="AD255" s="6">
        <f>WRs!C39</f>
      </c>
      <c r="AE255" s="11">
        <f>WRs!D39</f>
      </c>
      <c r="AF255" s="11">
        <f>WRs!P39</f>
      </c>
      <c r="AG255" s="11">
        <f>WRs!R39</f>
      </c>
      <c r="AH255" s="11">
        <f>WRs!T39</f>
      </c>
      <c r="AI255" s="11">
        <f>WRs!V39</f>
      </c>
      <c r="AJ255" s="10">
        <f>WRs!X39</f>
      </c>
      <c r="AK255" s="6">
        <f>showf(AB255)</f>
      </c>
      <c r="AL255" s="6">
        <f>IF(RIGHT(AK255,1)=")",LEFT(RIGHT(AK255,2)),RIGHT(AK255,1))</f>
      </c>
      <c r="AM255" s="6">
        <f>showf(AF255)</f>
      </c>
      <c r="AN255" s="6">
        <f>showf(AG255)</f>
      </c>
      <c r="AO255" s="6">
        <f>showf(AH255)</f>
      </c>
      <c r="AP255" s="6">
        <f>showf(AI255)</f>
      </c>
      <c r="AQ255" s="6">
        <f>showf(AJ255)</f>
      </c>
      <c r="AR255" s="6">
        <f>IF($AL255=RIGHT(AM255,1),"","!!!")</f>
      </c>
      <c r="AS255" s="6">
        <f>IF($AL255=RIGHT(AN255,1),"","!!!")</f>
      </c>
      <c r="AT255" s="6">
        <f>IF($AL255=RIGHT(AO255,1),"","!!!")</f>
      </c>
      <c r="AU255" s="6">
        <f>IF($AL255=RIGHT(AP255,1),"","!!!")</f>
      </c>
      <c r="AV255" s="6">
        <f>IF($AL255=RIGHT(AQ255,1),"","!!!")</f>
      </c>
    </row>
    <row x14ac:dyDescent="0.25" r="256" customHeight="1" ht="17.25">
      <c r="A256" s="4">
        <f>CONCATENATE(WRs!#REF!," ",WRs!#REF!)</f>
      </c>
      <c r="B256" s="6">
        <f>WRs!#REF!</f>
      </c>
      <c r="C256" s="6">
        <f>WRs!#REF!</f>
      </c>
      <c r="D256" s="6">
        <f>WRs!#REF!</f>
      </c>
      <c r="E256" s="6">
        <f>WRs!#REF!</f>
      </c>
      <c r="F256" s="6">
        <f>WRs!#REF!</f>
      </c>
      <c r="G256" s="6">
        <f>WRs!#REF!</f>
      </c>
      <c r="H256" s="6">
        <f>WRs!#REF!</f>
      </c>
      <c r="I256" s="7">
        <f>WRs!#REF!</f>
      </c>
      <c r="J256" s="4">
        <f>CONCATENATE(WRs!#REF!," ",WRs!#REF!)</f>
      </c>
      <c r="K256" s="6">
        <f>WRs!#REF!</f>
      </c>
      <c r="L256" s="6">
        <f>WRs!#REF!</f>
      </c>
      <c r="M256" s="6">
        <f>WRs!#REF!</f>
      </c>
      <c r="N256" s="6">
        <f>WRs!#REF!</f>
      </c>
      <c r="O256" s="6">
        <f>WRs!#REF!</f>
      </c>
      <c r="P256" s="6">
        <f>WRs!A40</f>
      </c>
      <c r="Q256" s="6">
        <f>WRs!C40</f>
      </c>
      <c r="R256" s="10">
        <f>WRs!D40</f>
      </c>
      <c r="S256" s="4">
        <f>CONCATENATE(WRs!#REF!," ",WRs!#REF!)</f>
      </c>
      <c r="T256" s="6">
        <f>WRs!#REF!</f>
      </c>
      <c r="U256" s="6">
        <f>WRs!#REF!</f>
      </c>
      <c r="V256" s="6">
        <f>WRs!#REF!</f>
      </c>
      <c r="W256" s="11">
        <f>WRs!F40</f>
      </c>
      <c r="X256" s="11">
        <f>WRs!H40</f>
      </c>
      <c r="Y256" s="11">
        <f>WRs!J40</f>
      </c>
      <c r="Z256" s="11">
        <f>WRs!L40</f>
      </c>
      <c r="AA256" s="10">
        <f>WRs!O40</f>
      </c>
      <c r="AB256" s="4">
        <f>CONCATENATE(WRs!B40," ",WRs!A40)</f>
      </c>
      <c r="AC256" s="12">
        <f>WRs!E40</f>
      </c>
      <c r="AD256" s="6">
        <f>WRs!C40</f>
      </c>
      <c r="AE256" s="11">
        <f>WRs!D40</f>
      </c>
      <c r="AF256" s="11">
        <f>WRs!P40</f>
      </c>
      <c r="AG256" s="11">
        <f>WRs!R40</f>
      </c>
      <c r="AH256" s="11">
        <f>WRs!T40</f>
      </c>
      <c r="AI256" s="11">
        <f>WRs!V40</f>
      </c>
      <c r="AJ256" s="10">
        <f>WRs!X40</f>
      </c>
      <c r="AK256" s="6">
        <f>showf(AB256)</f>
      </c>
      <c r="AL256" s="6">
        <f>IF(RIGHT(AK256,1)=")",LEFT(RIGHT(AK256,2)),RIGHT(AK256,1))</f>
      </c>
      <c r="AM256" s="6">
        <f>showf(AF256)</f>
      </c>
      <c r="AN256" s="6">
        <f>showf(AG256)</f>
      </c>
      <c r="AO256" s="6">
        <f>showf(AH256)</f>
      </c>
      <c r="AP256" s="6">
        <f>showf(AI256)</f>
      </c>
      <c r="AQ256" s="6">
        <f>showf(AJ256)</f>
      </c>
      <c r="AR256" s="6">
        <f>IF($AL256=RIGHT(AM256,1),"","!!!")</f>
      </c>
      <c r="AS256" s="6">
        <f>IF($AL256=RIGHT(AN256,1),"","!!!")</f>
      </c>
      <c r="AT256" s="6">
        <f>IF($AL256=RIGHT(AO256,1),"","!!!")</f>
      </c>
      <c r="AU256" s="6">
        <f>IF($AL256=RIGHT(AP256,1),"","!!!")</f>
      </c>
      <c r="AV256" s="6">
        <f>IF($AL256=RIGHT(AQ256,1),"","!!!")</f>
      </c>
    </row>
    <row x14ac:dyDescent="0.25" r="257" customHeight="1" ht="17.25">
      <c r="A257" s="4">
        <f>CONCATENATE(WRs!#REF!," ",WRs!#REF!)</f>
      </c>
      <c r="B257" s="6">
        <f>WRs!#REF!</f>
      </c>
      <c r="C257" s="6">
        <f>WRs!#REF!</f>
      </c>
      <c r="D257" s="6">
        <f>WRs!#REF!</f>
      </c>
      <c r="E257" s="6">
        <f>WRs!#REF!</f>
      </c>
      <c r="F257" s="6">
        <f>WRs!#REF!</f>
      </c>
      <c r="G257" s="6">
        <f>WRs!#REF!</f>
      </c>
      <c r="H257" s="6">
        <f>WRs!#REF!</f>
      </c>
      <c r="I257" s="7">
        <f>WRs!#REF!</f>
      </c>
      <c r="J257" s="4">
        <f>CONCATENATE(WRs!#REF!," ",WRs!#REF!)</f>
      </c>
      <c r="K257" s="6">
        <f>WRs!#REF!</f>
      </c>
      <c r="L257" s="6">
        <f>WRs!#REF!</f>
      </c>
      <c r="M257" s="6">
        <f>WRs!#REF!</f>
      </c>
      <c r="N257" s="6">
        <f>WRs!#REF!</f>
      </c>
      <c r="O257" s="6">
        <f>WRs!#REF!</f>
      </c>
      <c r="P257" s="6">
        <f>WRs!A41</f>
      </c>
      <c r="Q257" s="6">
        <f>WRs!C41</f>
      </c>
      <c r="R257" s="10">
        <f>WRs!D41</f>
      </c>
      <c r="S257" s="4">
        <f>CONCATENATE(WRs!#REF!," ",WRs!#REF!)</f>
      </c>
      <c r="T257" s="6">
        <f>WRs!#REF!</f>
      </c>
      <c r="U257" s="6">
        <f>WRs!#REF!</f>
      </c>
      <c r="V257" s="6">
        <f>WRs!#REF!</f>
      </c>
      <c r="W257" s="11">
        <f>WRs!F41</f>
      </c>
      <c r="X257" s="11">
        <f>WRs!H41</f>
      </c>
      <c r="Y257" s="11">
        <f>WRs!J41</f>
      </c>
      <c r="Z257" s="11">
        <f>WRs!L41</f>
      </c>
      <c r="AA257" s="10">
        <f>WRs!O41</f>
      </c>
      <c r="AB257" s="4">
        <f>CONCATENATE(WRs!B41," ",WRs!A41)</f>
      </c>
      <c r="AC257" s="12">
        <f>WRs!E41</f>
      </c>
      <c r="AD257" s="6">
        <f>WRs!C41</f>
      </c>
      <c r="AE257" s="11">
        <f>WRs!D41</f>
      </c>
      <c r="AF257" s="11">
        <f>WRs!P41</f>
      </c>
      <c r="AG257" s="11">
        <f>WRs!R41</f>
      </c>
      <c r="AH257" s="11">
        <f>WRs!T41</f>
      </c>
      <c r="AI257" s="11">
        <f>WRs!V41</f>
      </c>
      <c r="AJ257" s="10">
        <f>WRs!X41</f>
      </c>
      <c r="AK257" s="6">
        <f>showf(AB257)</f>
      </c>
      <c r="AL257" s="6">
        <f>IF(RIGHT(AK257,1)=")",LEFT(RIGHT(AK257,2)),RIGHT(AK257,1))</f>
      </c>
      <c r="AM257" s="6">
        <f>showf(AF257)</f>
      </c>
      <c r="AN257" s="6">
        <f>showf(AG257)</f>
      </c>
      <c r="AO257" s="6">
        <f>showf(AH257)</f>
      </c>
      <c r="AP257" s="6">
        <f>showf(AI257)</f>
      </c>
      <c r="AQ257" s="6">
        <f>showf(AJ257)</f>
      </c>
      <c r="AR257" s="6">
        <f>IF($AL257=RIGHT(AM257,1),"","!!!")</f>
      </c>
      <c r="AS257" s="6">
        <f>IF($AL257=RIGHT(AN257,1),"","!!!")</f>
      </c>
      <c r="AT257" s="6">
        <f>IF($AL257=RIGHT(AO257,1),"","!!!")</f>
      </c>
      <c r="AU257" s="6">
        <f>IF($AL257=RIGHT(AP257,1),"","!!!")</f>
      </c>
      <c r="AV257" s="6">
        <f>IF($AL257=RIGHT(AQ257,1),"","!!!")</f>
      </c>
    </row>
    <row x14ac:dyDescent="0.25" r="258" customHeight="1" ht="17.25">
      <c r="A258" s="4">
        <f>CONCATENATE(WRs!#REF!," ",WRs!#REF!)</f>
      </c>
      <c r="B258" s="6">
        <f>WRs!#REF!</f>
      </c>
      <c r="C258" s="6">
        <f>WRs!#REF!</f>
      </c>
      <c r="D258" s="6">
        <f>WRs!#REF!</f>
      </c>
      <c r="E258" s="6">
        <f>WRs!#REF!</f>
      </c>
      <c r="F258" s="6">
        <f>WRs!#REF!</f>
      </c>
      <c r="G258" s="6">
        <f>WRs!#REF!</f>
      </c>
      <c r="H258" s="6">
        <f>WRs!#REF!</f>
      </c>
      <c r="I258" s="7">
        <f>WRs!#REF!</f>
      </c>
      <c r="J258" s="4">
        <f>CONCATENATE(WRs!#REF!," ",WRs!#REF!)</f>
      </c>
      <c r="K258" s="6">
        <f>WRs!#REF!</f>
      </c>
      <c r="L258" s="6">
        <f>WRs!#REF!</f>
      </c>
      <c r="M258" s="6">
        <f>WRs!#REF!</f>
      </c>
      <c r="N258" s="6">
        <f>WRs!#REF!</f>
      </c>
      <c r="O258" s="6">
        <f>WRs!#REF!</f>
      </c>
      <c r="P258" s="6">
        <f>WRs!A42</f>
      </c>
      <c r="Q258" s="6">
        <f>WRs!C42</f>
      </c>
      <c r="R258" s="10">
        <f>WRs!D42</f>
      </c>
      <c r="S258" s="4">
        <f>CONCATENATE(WRs!#REF!," ",WRs!#REF!)</f>
      </c>
      <c r="T258" s="6">
        <f>WRs!#REF!</f>
      </c>
      <c r="U258" s="6">
        <f>WRs!#REF!</f>
      </c>
      <c r="V258" s="6">
        <f>WRs!#REF!</f>
      </c>
      <c r="W258" s="11">
        <f>WRs!F42</f>
      </c>
      <c r="X258" s="11">
        <f>WRs!H42</f>
      </c>
      <c r="Y258" s="11">
        <f>WRs!J42</f>
      </c>
      <c r="Z258" s="11">
        <f>WRs!L42</f>
      </c>
      <c r="AA258" s="10">
        <f>WRs!O42</f>
      </c>
      <c r="AB258" s="4">
        <f>CONCATENATE(WRs!B42," ",WRs!A42)</f>
      </c>
      <c r="AC258" s="12">
        <f>WRs!E42</f>
      </c>
      <c r="AD258" s="6">
        <f>WRs!C42</f>
      </c>
      <c r="AE258" s="11">
        <f>WRs!D42</f>
      </c>
      <c r="AF258" s="11">
        <f>WRs!P42</f>
      </c>
      <c r="AG258" s="11">
        <f>WRs!R42</f>
      </c>
      <c r="AH258" s="11">
        <f>WRs!T42</f>
      </c>
      <c r="AI258" s="11">
        <f>WRs!V42</f>
      </c>
      <c r="AJ258" s="10">
        <f>WRs!X42</f>
      </c>
      <c r="AK258" s="6">
        <f>showf(AB258)</f>
      </c>
      <c r="AL258" s="6">
        <f>IF(RIGHT(AK258,1)=")",LEFT(RIGHT(AK258,2)),RIGHT(AK258,1))</f>
      </c>
      <c r="AM258" s="6">
        <f>showf(AF258)</f>
      </c>
      <c r="AN258" s="6">
        <f>showf(AG258)</f>
      </c>
      <c r="AO258" s="6">
        <f>showf(AH258)</f>
      </c>
      <c r="AP258" s="6">
        <f>showf(AI258)</f>
      </c>
      <c r="AQ258" s="6">
        <f>showf(AJ258)</f>
      </c>
      <c r="AR258" s="6">
        <f>IF($AL258=RIGHT(AM258,1),"","!!!")</f>
      </c>
      <c r="AS258" s="6">
        <f>IF($AL258=RIGHT(AN258,1),"","!!!")</f>
      </c>
      <c r="AT258" s="6">
        <f>IF($AL258=RIGHT(AO258,1),"","!!!")</f>
      </c>
      <c r="AU258" s="6">
        <f>IF($AL258=RIGHT(AP258,1),"","!!!")</f>
      </c>
      <c r="AV258" s="6">
        <f>IF($AL258=RIGHT(AQ258,1),"","!!!")</f>
      </c>
    </row>
    <row x14ac:dyDescent="0.25" r="259" customHeight="1" ht="17.25">
      <c r="A259" s="4">
        <f>CONCATENATE(WRs!#REF!," ",WRs!#REF!)</f>
      </c>
      <c r="B259" s="6">
        <f>WRs!#REF!</f>
      </c>
      <c r="C259" s="6">
        <f>WRs!#REF!</f>
      </c>
      <c r="D259" s="6">
        <f>WRs!#REF!</f>
      </c>
      <c r="E259" s="6">
        <f>WRs!#REF!</f>
      </c>
      <c r="F259" s="6">
        <f>WRs!#REF!</f>
      </c>
      <c r="G259" s="6">
        <f>WRs!#REF!</f>
      </c>
      <c r="H259" s="6">
        <f>WRs!#REF!</f>
      </c>
      <c r="I259" s="7">
        <f>WRs!#REF!</f>
      </c>
      <c r="J259" s="4">
        <f>CONCATENATE(WRs!#REF!," ",WRs!#REF!)</f>
      </c>
      <c r="K259" s="6">
        <f>WRs!#REF!</f>
      </c>
      <c r="L259" s="6">
        <f>WRs!#REF!</f>
      </c>
      <c r="M259" s="6">
        <f>WRs!#REF!</f>
      </c>
      <c r="N259" s="6">
        <f>WRs!#REF!</f>
      </c>
      <c r="O259" s="6">
        <f>WRs!#REF!</f>
      </c>
      <c r="P259" s="6">
        <f>WRs!A43</f>
      </c>
      <c r="Q259" s="6">
        <f>WRs!C43</f>
      </c>
      <c r="R259" s="10">
        <f>WRs!D43</f>
      </c>
      <c r="S259" s="4">
        <f>CONCATENATE(WRs!#REF!," ",WRs!#REF!)</f>
      </c>
      <c r="T259" s="6">
        <f>WRs!#REF!</f>
      </c>
      <c r="U259" s="6">
        <f>WRs!#REF!</f>
      </c>
      <c r="V259" s="6">
        <f>WRs!#REF!</f>
      </c>
      <c r="W259" s="11">
        <f>WRs!F43</f>
      </c>
      <c r="X259" s="11">
        <f>WRs!H43</f>
      </c>
      <c r="Y259" s="11">
        <f>WRs!J43</f>
      </c>
      <c r="Z259" s="11">
        <f>WRs!L43</f>
      </c>
      <c r="AA259" s="10">
        <f>WRs!O43</f>
      </c>
      <c r="AB259" s="4">
        <f>CONCATENATE(WRs!B43," ",WRs!A43)</f>
      </c>
      <c r="AC259" s="12">
        <f>WRs!E43</f>
      </c>
      <c r="AD259" s="6">
        <f>WRs!C43</f>
      </c>
      <c r="AE259" s="11">
        <f>WRs!D43</f>
      </c>
      <c r="AF259" s="11">
        <f>WRs!P43</f>
      </c>
      <c r="AG259" s="11">
        <f>WRs!R43</f>
      </c>
      <c r="AH259" s="11">
        <f>WRs!T43</f>
      </c>
      <c r="AI259" s="11">
        <f>WRs!V43</f>
      </c>
      <c r="AJ259" s="10">
        <f>WRs!X43</f>
      </c>
      <c r="AK259" s="6">
        <f>showf(AB259)</f>
      </c>
      <c r="AL259" s="6">
        <f>IF(RIGHT(AK259,1)=")",LEFT(RIGHT(AK259,2)),RIGHT(AK259,1))</f>
      </c>
      <c r="AM259" s="6">
        <f>showf(AF259)</f>
      </c>
      <c r="AN259" s="6">
        <f>showf(AG259)</f>
      </c>
      <c r="AO259" s="6">
        <f>showf(AH259)</f>
      </c>
      <c r="AP259" s="6">
        <f>showf(AI259)</f>
      </c>
      <c r="AQ259" s="6">
        <f>showf(AJ259)</f>
      </c>
      <c r="AR259" s="6">
        <f>IF($AL259=RIGHT(AM259,1),"","!!!")</f>
      </c>
      <c r="AS259" s="6">
        <f>IF($AL259=RIGHT(AN259,1),"","!!!")</f>
      </c>
      <c r="AT259" s="6">
        <f>IF($AL259=RIGHT(AO259,1),"","!!!")</f>
      </c>
      <c r="AU259" s="6">
        <f>IF($AL259=RIGHT(AP259,1),"","!!!")</f>
      </c>
      <c r="AV259" s="6">
        <f>IF($AL259=RIGHT(AQ259,1),"","!!!")</f>
      </c>
    </row>
    <row x14ac:dyDescent="0.25" r="260" customHeight="1" ht="17.25">
      <c r="A260" s="4">
        <f>CONCATENATE(WRs!#REF!," ",WRs!#REF!)</f>
      </c>
      <c r="B260" s="6">
        <f>WRs!#REF!</f>
      </c>
      <c r="C260" s="6">
        <f>WRs!#REF!</f>
      </c>
      <c r="D260" s="6">
        <f>WRs!#REF!</f>
      </c>
      <c r="E260" s="6">
        <f>WRs!#REF!</f>
      </c>
      <c r="F260" s="6">
        <f>WRs!#REF!</f>
      </c>
      <c r="G260" s="6">
        <f>WRs!#REF!</f>
      </c>
      <c r="H260" s="6">
        <f>WRs!#REF!</f>
      </c>
      <c r="I260" s="7">
        <f>WRs!#REF!</f>
      </c>
      <c r="J260" s="4">
        <f>CONCATENATE(WRs!#REF!," ",WRs!#REF!)</f>
      </c>
      <c r="K260" s="6">
        <f>WRs!#REF!</f>
      </c>
      <c r="L260" s="6">
        <f>WRs!#REF!</f>
      </c>
      <c r="M260" s="6">
        <f>WRs!#REF!</f>
      </c>
      <c r="N260" s="6">
        <f>WRs!#REF!</f>
      </c>
      <c r="O260" s="6">
        <f>WRs!#REF!</f>
      </c>
      <c r="P260" s="6">
        <f>WRs!A44</f>
      </c>
      <c r="Q260" s="6">
        <f>WRs!C44</f>
      </c>
      <c r="R260" s="10">
        <f>WRs!D44</f>
      </c>
      <c r="S260" s="4">
        <f>CONCATENATE(WRs!#REF!," ",WRs!#REF!)</f>
      </c>
      <c r="T260" s="6">
        <f>WRs!#REF!</f>
      </c>
      <c r="U260" s="6">
        <f>WRs!#REF!</f>
      </c>
      <c r="V260" s="6">
        <f>WRs!#REF!</f>
      </c>
      <c r="W260" s="11">
        <f>WRs!F44</f>
      </c>
      <c r="X260" s="11">
        <f>WRs!H44</f>
      </c>
      <c r="Y260" s="11">
        <f>WRs!J44</f>
      </c>
      <c r="Z260" s="11">
        <f>WRs!L44</f>
      </c>
      <c r="AA260" s="10">
        <f>WRs!O44</f>
      </c>
      <c r="AB260" s="4">
        <f>CONCATENATE(WRs!B44," ",WRs!A44)</f>
      </c>
      <c r="AC260" s="12">
        <f>WRs!E44</f>
      </c>
      <c r="AD260" s="6">
        <f>WRs!C44</f>
      </c>
      <c r="AE260" s="11">
        <f>WRs!D44</f>
      </c>
      <c r="AF260" s="11">
        <f>WRs!P44</f>
      </c>
      <c r="AG260" s="11">
        <f>WRs!R44</f>
      </c>
      <c r="AH260" s="11">
        <f>WRs!T44</f>
      </c>
      <c r="AI260" s="11">
        <f>WRs!V44</f>
      </c>
      <c r="AJ260" s="10">
        <f>WRs!X44</f>
      </c>
      <c r="AK260" s="6">
        <f>showf(AB260)</f>
      </c>
      <c r="AL260" s="6">
        <f>IF(RIGHT(AK260,1)=")",LEFT(RIGHT(AK260,2)),RIGHT(AK260,1))</f>
      </c>
      <c r="AM260" s="6">
        <f>showf(AF260)</f>
      </c>
      <c r="AN260" s="6">
        <f>showf(AG260)</f>
      </c>
      <c r="AO260" s="6">
        <f>showf(AH260)</f>
      </c>
      <c r="AP260" s="6">
        <f>showf(AI260)</f>
      </c>
      <c r="AQ260" s="6">
        <f>showf(AJ260)</f>
      </c>
      <c r="AR260" s="6">
        <f>IF($AL260=RIGHT(AM260,1),"","!!!")</f>
      </c>
      <c r="AS260" s="6">
        <f>IF($AL260=RIGHT(AN260,1),"","!!!")</f>
      </c>
      <c r="AT260" s="6">
        <f>IF($AL260=RIGHT(AO260,1),"","!!!")</f>
      </c>
      <c r="AU260" s="6">
        <f>IF($AL260=RIGHT(AP260,1),"","!!!")</f>
      </c>
      <c r="AV260" s="6">
        <f>IF($AL260=RIGHT(AQ260,1),"","!!!")</f>
      </c>
    </row>
    <row x14ac:dyDescent="0.25" r="261" customHeight="1" ht="17.25">
      <c r="A261" s="4">
        <f>CONCATENATE(WRs!#REF!," ",WRs!#REF!)</f>
      </c>
      <c r="B261" s="6">
        <f>WRs!#REF!</f>
      </c>
      <c r="C261" s="6">
        <f>WRs!#REF!</f>
      </c>
      <c r="D261" s="6">
        <f>WRs!#REF!</f>
      </c>
      <c r="E261" s="6">
        <f>WRs!#REF!</f>
      </c>
      <c r="F261" s="6">
        <f>WRs!#REF!</f>
      </c>
      <c r="G261" s="6">
        <f>WRs!#REF!</f>
      </c>
      <c r="H261" s="6">
        <f>WRs!#REF!</f>
      </c>
      <c r="I261" s="7">
        <f>WRs!#REF!</f>
      </c>
      <c r="J261" s="4">
        <f>CONCATENATE(WRs!#REF!," ",WRs!#REF!)</f>
      </c>
      <c r="K261" s="6">
        <f>WRs!#REF!</f>
      </c>
      <c r="L261" s="6">
        <f>WRs!#REF!</f>
      </c>
      <c r="M261" s="6">
        <f>WRs!#REF!</f>
      </c>
      <c r="N261" s="6">
        <f>WRs!#REF!</f>
      </c>
      <c r="O261" s="6">
        <f>WRs!#REF!</f>
      </c>
      <c r="P261" s="6">
        <f>WRs!A45</f>
      </c>
      <c r="Q261" s="6">
        <f>WRs!C45</f>
      </c>
      <c r="R261" s="10">
        <f>WRs!D45</f>
      </c>
      <c r="S261" s="4">
        <f>CONCATENATE(WRs!#REF!," ",WRs!#REF!)</f>
      </c>
      <c r="T261" s="6">
        <f>WRs!#REF!</f>
      </c>
      <c r="U261" s="6">
        <f>WRs!#REF!</f>
      </c>
      <c r="V261" s="6">
        <f>WRs!#REF!</f>
      </c>
      <c r="W261" s="11">
        <f>WRs!F45</f>
      </c>
      <c r="X261" s="11">
        <f>WRs!H45</f>
      </c>
      <c r="Y261" s="11">
        <f>WRs!J45</f>
      </c>
      <c r="Z261" s="11">
        <f>WRs!L45</f>
      </c>
      <c r="AA261" s="10">
        <f>WRs!O45</f>
      </c>
      <c r="AB261" s="4">
        <f>CONCATENATE(WRs!B45," ",WRs!A45)</f>
      </c>
      <c r="AC261" s="12">
        <f>WRs!E45</f>
      </c>
      <c r="AD261" s="6">
        <f>WRs!C45</f>
      </c>
      <c r="AE261" s="11">
        <f>WRs!D45</f>
      </c>
      <c r="AF261" s="11">
        <f>WRs!P45</f>
      </c>
      <c r="AG261" s="11">
        <f>WRs!R45</f>
      </c>
      <c r="AH261" s="11">
        <f>WRs!T45</f>
      </c>
      <c r="AI261" s="11">
        <f>WRs!V45</f>
      </c>
      <c r="AJ261" s="10">
        <f>WRs!X45</f>
      </c>
      <c r="AK261" s="6">
        <f>showf(AB261)</f>
      </c>
      <c r="AL261" s="6">
        <f>IF(RIGHT(AK261,1)=")",LEFT(RIGHT(AK261,2)),RIGHT(AK261,1))</f>
      </c>
      <c r="AM261" s="6">
        <f>showf(AF261)</f>
      </c>
      <c r="AN261" s="6">
        <f>showf(AG261)</f>
      </c>
      <c r="AO261" s="6">
        <f>showf(AH261)</f>
      </c>
      <c r="AP261" s="6">
        <f>showf(AI261)</f>
      </c>
      <c r="AQ261" s="6">
        <f>showf(AJ261)</f>
      </c>
      <c r="AR261" s="6">
        <f>IF($AL261=RIGHT(AM261,1),"","!!!")</f>
      </c>
      <c r="AS261" s="6">
        <f>IF($AL261=RIGHT(AN261,1),"","!!!")</f>
      </c>
      <c r="AT261" s="6">
        <f>IF($AL261=RIGHT(AO261,1),"","!!!")</f>
      </c>
      <c r="AU261" s="6">
        <f>IF($AL261=RIGHT(AP261,1),"","!!!")</f>
      </c>
      <c r="AV261" s="6">
        <f>IF($AL261=RIGHT(AQ261,1),"","!!!")</f>
      </c>
    </row>
    <row x14ac:dyDescent="0.25" r="262" customHeight="1" ht="17.25">
      <c r="A262" s="4">
        <f>CONCATENATE(WRs!#REF!," ",WRs!#REF!)</f>
      </c>
      <c r="B262" s="6">
        <f>WRs!#REF!</f>
      </c>
      <c r="C262" s="6">
        <f>WRs!#REF!</f>
      </c>
      <c r="D262" s="6">
        <f>WRs!#REF!</f>
      </c>
      <c r="E262" s="6">
        <f>WRs!#REF!</f>
      </c>
      <c r="F262" s="6">
        <f>WRs!#REF!</f>
      </c>
      <c r="G262" s="6">
        <f>WRs!#REF!</f>
      </c>
      <c r="H262" s="6">
        <f>WRs!#REF!</f>
      </c>
      <c r="I262" s="7">
        <f>WRs!#REF!</f>
      </c>
      <c r="J262" s="4">
        <f>CONCATENATE(WRs!#REF!," ",WRs!#REF!)</f>
      </c>
      <c r="K262" s="6">
        <f>WRs!#REF!</f>
      </c>
      <c r="L262" s="6">
        <f>WRs!#REF!</f>
      </c>
      <c r="M262" s="6">
        <f>WRs!#REF!</f>
      </c>
      <c r="N262" s="6">
        <f>WRs!#REF!</f>
      </c>
      <c r="O262" s="6">
        <f>WRs!#REF!</f>
      </c>
      <c r="P262" s="6">
        <f>WRs!A46</f>
      </c>
      <c r="Q262" s="6">
        <f>WRs!C46</f>
      </c>
      <c r="R262" s="10">
        <f>WRs!D46</f>
      </c>
      <c r="S262" s="4">
        <f>CONCATENATE(WRs!#REF!," ",WRs!#REF!)</f>
      </c>
      <c r="T262" s="6">
        <f>WRs!#REF!</f>
      </c>
      <c r="U262" s="6">
        <f>WRs!#REF!</f>
      </c>
      <c r="V262" s="6">
        <f>WRs!#REF!</f>
      </c>
      <c r="W262" s="11">
        <f>WRs!F46</f>
      </c>
      <c r="X262" s="11">
        <f>WRs!H46</f>
      </c>
      <c r="Y262" s="11">
        <f>WRs!J46</f>
      </c>
      <c r="Z262" s="11">
        <f>WRs!L46</f>
      </c>
      <c r="AA262" s="10">
        <f>WRs!O46</f>
      </c>
      <c r="AB262" s="4">
        <f>CONCATENATE(WRs!B46," ",WRs!A46)</f>
      </c>
      <c r="AC262" s="12">
        <f>WRs!E46</f>
      </c>
      <c r="AD262" s="6">
        <f>WRs!C46</f>
      </c>
      <c r="AE262" s="11">
        <f>WRs!D46</f>
      </c>
      <c r="AF262" s="11">
        <f>WRs!P46</f>
      </c>
      <c r="AG262" s="11">
        <f>WRs!R46</f>
      </c>
      <c r="AH262" s="11">
        <f>WRs!T46</f>
      </c>
      <c r="AI262" s="11">
        <f>WRs!V46</f>
      </c>
      <c r="AJ262" s="10">
        <f>WRs!X46</f>
      </c>
      <c r="AK262" s="6">
        <f>showf(AB262)</f>
      </c>
      <c r="AL262" s="6">
        <f>IF(RIGHT(AK262,1)=")",LEFT(RIGHT(AK262,2)),RIGHT(AK262,1))</f>
      </c>
      <c r="AM262" s="6">
        <f>showf(AF262)</f>
      </c>
      <c r="AN262" s="6">
        <f>showf(AG262)</f>
      </c>
      <c r="AO262" s="6">
        <f>showf(AH262)</f>
      </c>
      <c r="AP262" s="6">
        <f>showf(AI262)</f>
      </c>
      <c r="AQ262" s="6">
        <f>showf(AJ262)</f>
      </c>
      <c r="AR262" s="6">
        <f>IF($AL262=RIGHT(AM262,1),"","!!!")</f>
      </c>
      <c r="AS262" s="6">
        <f>IF($AL262=RIGHT(AN262,1),"","!!!")</f>
      </c>
      <c r="AT262" s="6">
        <f>IF($AL262=RIGHT(AO262,1),"","!!!")</f>
      </c>
      <c r="AU262" s="6">
        <f>IF($AL262=RIGHT(AP262,1),"","!!!")</f>
      </c>
      <c r="AV262" s="6">
        <f>IF($AL262=RIGHT(AQ262,1),"","!!!")</f>
      </c>
    </row>
    <row x14ac:dyDescent="0.25" r="263" customHeight="1" ht="17.25">
      <c r="A263" s="4">
        <f>CONCATENATE(WRs!#REF!," ",WRs!#REF!)</f>
      </c>
      <c r="B263" s="6">
        <f>WRs!#REF!</f>
      </c>
      <c r="C263" s="6">
        <f>WRs!#REF!</f>
      </c>
      <c r="D263" s="6">
        <f>WRs!#REF!</f>
      </c>
      <c r="E263" s="6">
        <f>WRs!#REF!</f>
      </c>
      <c r="F263" s="6">
        <f>WRs!#REF!</f>
      </c>
      <c r="G263" s="6">
        <f>WRs!#REF!</f>
      </c>
      <c r="H263" s="6">
        <f>WRs!#REF!</f>
      </c>
      <c r="I263" s="7">
        <f>WRs!#REF!</f>
      </c>
      <c r="J263" s="4">
        <f>CONCATENATE(WRs!#REF!," ",WRs!#REF!)</f>
      </c>
      <c r="K263" s="6">
        <f>WRs!#REF!</f>
      </c>
      <c r="L263" s="6">
        <f>WRs!#REF!</f>
      </c>
      <c r="M263" s="6">
        <f>WRs!#REF!</f>
      </c>
      <c r="N263" s="6">
        <f>WRs!#REF!</f>
      </c>
      <c r="O263" s="6">
        <f>WRs!#REF!</f>
      </c>
      <c r="P263" s="6">
        <f>WRs!A47</f>
      </c>
      <c r="Q263" s="6">
        <f>WRs!C47</f>
      </c>
      <c r="R263" s="10">
        <f>WRs!D47</f>
      </c>
      <c r="S263" s="4">
        <f>CONCATENATE(WRs!#REF!," ",WRs!#REF!)</f>
      </c>
      <c r="T263" s="6">
        <f>WRs!#REF!</f>
      </c>
      <c r="U263" s="6">
        <f>WRs!#REF!</f>
      </c>
      <c r="V263" s="6">
        <f>WRs!#REF!</f>
      </c>
      <c r="W263" s="11">
        <f>WRs!F47</f>
      </c>
      <c r="X263" s="11">
        <f>WRs!H47</f>
      </c>
      <c r="Y263" s="11">
        <f>WRs!J47</f>
      </c>
      <c r="Z263" s="11">
        <f>WRs!L47</f>
      </c>
      <c r="AA263" s="10">
        <f>WRs!O47</f>
      </c>
      <c r="AB263" s="4">
        <f>CONCATENATE(WRs!B47," ",WRs!A47)</f>
      </c>
      <c r="AC263" s="12">
        <f>WRs!E47</f>
      </c>
      <c r="AD263" s="6">
        <f>WRs!C47</f>
      </c>
      <c r="AE263" s="11">
        <f>WRs!D47</f>
      </c>
      <c r="AF263" s="11">
        <f>WRs!P47</f>
      </c>
      <c r="AG263" s="11">
        <f>WRs!R47</f>
      </c>
      <c r="AH263" s="11">
        <f>WRs!T47</f>
      </c>
      <c r="AI263" s="11">
        <f>WRs!V47</f>
      </c>
      <c r="AJ263" s="10">
        <f>WRs!X47</f>
      </c>
      <c r="AK263" s="6">
        <f>showf(AB263)</f>
      </c>
      <c r="AL263" s="6">
        <f>IF(RIGHT(AK263,1)=")",LEFT(RIGHT(AK263,2)),RIGHT(AK263,1))</f>
      </c>
      <c r="AM263" s="6">
        <f>showf(AF263)</f>
      </c>
      <c r="AN263" s="6">
        <f>showf(AG263)</f>
      </c>
      <c r="AO263" s="6">
        <f>showf(AH263)</f>
      </c>
      <c r="AP263" s="6">
        <f>showf(AI263)</f>
      </c>
      <c r="AQ263" s="6">
        <f>showf(AJ263)</f>
      </c>
      <c r="AR263" s="6">
        <f>IF($AL263=RIGHT(AM263,1),"","!!!")</f>
      </c>
      <c r="AS263" s="6">
        <f>IF($AL263=RIGHT(AN263,1),"","!!!")</f>
      </c>
      <c r="AT263" s="6">
        <f>IF($AL263=RIGHT(AO263,1),"","!!!")</f>
      </c>
      <c r="AU263" s="6">
        <f>IF($AL263=RIGHT(AP263,1),"","!!!")</f>
      </c>
      <c r="AV263" s="6">
        <f>IF($AL263=RIGHT(AQ263,1),"","!!!")</f>
      </c>
    </row>
    <row x14ac:dyDescent="0.25" r="264" customHeight="1" ht="17.25">
      <c r="A264" s="4">
        <f>CONCATENATE(WRs!#REF!," ",WRs!#REF!)</f>
      </c>
      <c r="B264" s="6">
        <f>WRs!#REF!</f>
      </c>
      <c r="C264" s="6">
        <f>WRs!#REF!</f>
      </c>
      <c r="D264" s="6">
        <f>WRs!#REF!</f>
      </c>
      <c r="E264" s="6">
        <f>WRs!#REF!</f>
      </c>
      <c r="F264" s="6">
        <f>WRs!#REF!</f>
      </c>
      <c r="G264" s="6">
        <f>WRs!#REF!</f>
      </c>
      <c r="H264" s="6">
        <f>WRs!#REF!</f>
      </c>
      <c r="I264" s="7">
        <f>WRs!#REF!</f>
      </c>
      <c r="J264" s="4">
        <f>CONCATENATE(WRs!#REF!," ",WRs!#REF!)</f>
      </c>
      <c r="K264" s="6">
        <f>WRs!#REF!</f>
      </c>
      <c r="L264" s="6">
        <f>WRs!#REF!</f>
      </c>
      <c r="M264" s="6">
        <f>WRs!#REF!</f>
      </c>
      <c r="N264" s="6">
        <f>WRs!#REF!</f>
      </c>
      <c r="O264" s="6">
        <f>WRs!#REF!</f>
      </c>
      <c r="P264" s="6">
        <f>WRs!A48</f>
      </c>
      <c r="Q264" s="6">
        <f>WRs!C48</f>
      </c>
      <c r="R264" s="10">
        <f>WRs!D48</f>
      </c>
      <c r="S264" s="4">
        <f>CONCATENATE(WRs!#REF!," ",WRs!#REF!)</f>
      </c>
      <c r="T264" s="6">
        <f>WRs!#REF!</f>
      </c>
      <c r="U264" s="6">
        <f>WRs!#REF!</f>
      </c>
      <c r="V264" s="6">
        <f>WRs!#REF!</f>
      </c>
      <c r="W264" s="11">
        <f>WRs!F48</f>
      </c>
      <c r="X264" s="11">
        <f>WRs!H48</f>
      </c>
      <c r="Y264" s="11">
        <f>WRs!J48</f>
      </c>
      <c r="Z264" s="11">
        <f>WRs!L48</f>
      </c>
      <c r="AA264" s="10">
        <f>WRs!O48</f>
      </c>
      <c r="AB264" s="4">
        <f>CONCATENATE(WRs!B48," ",WRs!A48)</f>
      </c>
      <c r="AC264" s="12">
        <f>WRs!E48</f>
      </c>
      <c r="AD264" s="6">
        <f>WRs!C48</f>
      </c>
      <c r="AE264" s="11">
        <f>WRs!D48</f>
      </c>
      <c r="AF264" s="11">
        <f>WRs!P48</f>
      </c>
      <c r="AG264" s="11">
        <f>WRs!R48</f>
      </c>
      <c r="AH264" s="11">
        <f>WRs!T48</f>
      </c>
      <c r="AI264" s="11">
        <f>WRs!V48</f>
      </c>
      <c r="AJ264" s="10">
        <f>WRs!X48</f>
      </c>
      <c r="AK264" s="6">
        <f>showf(AB264)</f>
      </c>
      <c r="AL264" s="6">
        <f>IF(RIGHT(AK264,1)=")",LEFT(RIGHT(AK264,2)),RIGHT(AK264,1))</f>
      </c>
      <c r="AM264" s="6">
        <f>showf(AF264)</f>
      </c>
      <c r="AN264" s="6">
        <f>showf(AG264)</f>
      </c>
      <c r="AO264" s="6">
        <f>showf(AH264)</f>
      </c>
      <c r="AP264" s="6">
        <f>showf(AI264)</f>
      </c>
      <c r="AQ264" s="6">
        <f>showf(AJ264)</f>
      </c>
      <c r="AR264" s="6">
        <f>IF($AL264=RIGHT(AM264,1),"","!!!")</f>
      </c>
      <c r="AS264" s="6">
        <f>IF($AL264=RIGHT(AN264,1),"","!!!")</f>
      </c>
      <c r="AT264" s="6">
        <f>IF($AL264=RIGHT(AO264,1),"","!!!")</f>
      </c>
      <c r="AU264" s="6">
        <f>IF($AL264=RIGHT(AP264,1),"","!!!")</f>
      </c>
      <c r="AV264" s="6">
        <f>IF($AL264=RIGHT(AQ264,1),"","!!!")</f>
      </c>
    </row>
    <row x14ac:dyDescent="0.25" r="265" customHeight="1" ht="17.25">
      <c r="A265" s="4">
        <f>CONCATENATE(WRs!#REF!," ",WRs!#REF!)</f>
      </c>
      <c r="B265" s="6">
        <f>WRs!#REF!</f>
      </c>
      <c r="C265" s="6">
        <f>WRs!#REF!</f>
      </c>
      <c r="D265" s="6">
        <f>WRs!#REF!</f>
      </c>
      <c r="E265" s="6">
        <f>WRs!#REF!</f>
      </c>
      <c r="F265" s="6">
        <f>WRs!#REF!</f>
      </c>
      <c r="G265" s="6">
        <f>WRs!#REF!</f>
      </c>
      <c r="H265" s="6">
        <f>WRs!#REF!</f>
      </c>
      <c r="I265" s="7">
        <f>WRs!#REF!</f>
      </c>
      <c r="J265" s="4">
        <f>CONCATENATE(WRs!#REF!," ",WRs!#REF!)</f>
      </c>
      <c r="K265" s="6">
        <f>WRs!#REF!</f>
      </c>
      <c r="L265" s="6">
        <f>WRs!#REF!</f>
      </c>
      <c r="M265" s="6">
        <f>WRs!#REF!</f>
      </c>
      <c r="N265" s="6">
        <f>WRs!#REF!</f>
      </c>
      <c r="O265" s="6">
        <f>WRs!#REF!</f>
      </c>
      <c r="P265" s="6">
        <f>WRs!A49</f>
      </c>
      <c r="Q265" s="6">
        <f>WRs!C49</f>
      </c>
      <c r="R265" s="10">
        <f>WRs!D49</f>
      </c>
      <c r="S265" s="4">
        <f>CONCATENATE(WRs!#REF!," ",WRs!#REF!)</f>
      </c>
      <c r="T265" s="6">
        <f>WRs!#REF!</f>
      </c>
      <c r="U265" s="6">
        <f>WRs!#REF!</f>
      </c>
      <c r="V265" s="6">
        <f>WRs!#REF!</f>
      </c>
      <c r="W265" s="11">
        <f>WRs!F49</f>
      </c>
      <c r="X265" s="11">
        <f>WRs!H49</f>
      </c>
      <c r="Y265" s="11">
        <f>WRs!J49</f>
      </c>
      <c r="Z265" s="11">
        <f>WRs!L49</f>
      </c>
      <c r="AA265" s="10">
        <f>WRs!O49</f>
      </c>
      <c r="AB265" s="4">
        <f>CONCATENATE(WRs!B49," ",WRs!A49)</f>
      </c>
      <c r="AC265" s="12">
        <f>WRs!E49</f>
      </c>
      <c r="AD265" s="6">
        <f>WRs!C49</f>
      </c>
      <c r="AE265" s="11">
        <f>WRs!D49</f>
      </c>
      <c r="AF265" s="11">
        <f>WRs!P49</f>
      </c>
      <c r="AG265" s="11">
        <f>WRs!R49</f>
      </c>
      <c r="AH265" s="11">
        <f>WRs!T49</f>
      </c>
      <c r="AI265" s="11">
        <f>WRs!V49</f>
      </c>
      <c r="AJ265" s="10">
        <f>WRs!X49</f>
      </c>
      <c r="AK265" s="6">
        <f>showf(AB265)</f>
      </c>
      <c r="AL265" s="6">
        <f>IF(RIGHT(AK265,1)=")",LEFT(RIGHT(AK265,2)),RIGHT(AK265,1))</f>
      </c>
      <c r="AM265" s="6">
        <f>showf(AF265)</f>
      </c>
      <c r="AN265" s="6">
        <f>showf(AG265)</f>
      </c>
      <c r="AO265" s="6">
        <f>showf(AH265)</f>
      </c>
      <c r="AP265" s="6">
        <f>showf(AI265)</f>
      </c>
      <c r="AQ265" s="6">
        <f>showf(AJ265)</f>
      </c>
      <c r="AR265" s="6">
        <f>IF($AL265=RIGHT(AM265,1),"","!!!")</f>
      </c>
      <c r="AS265" s="6">
        <f>IF($AL265=RIGHT(AN265,1),"","!!!")</f>
      </c>
      <c r="AT265" s="6">
        <f>IF($AL265=RIGHT(AO265,1),"","!!!")</f>
      </c>
      <c r="AU265" s="6">
        <f>IF($AL265=RIGHT(AP265,1),"","!!!")</f>
      </c>
      <c r="AV265" s="6">
        <f>IF($AL265=RIGHT(AQ265,1),"","!!!")</f>
      </c>
    </row>
    <row x14ac:dyDescent="0.25" r="266" customHeight="1" ht="17.25">
      <c r="A266" s="4">
        <f>CONCATENATE(WRs!#REF!," ",WRs!#REF!)</f>
      </c>
      <c r="B266" s="6">
        <f>WRs!#REF!</f>
      </c>
      <c r="C266" s="6">
        <f>WRs!#REF!</f>
      </c>
      <c r="D266" s="6">
        <f>WRs!#REF!</f>
      </c>
      <c r="E266" s="6">
        <f>WRs!#REF!</f>
      </c>
      <c r="F266" s="6">
        <f>WRs!#REF!</f>
      </c>
      <c r="G266" s="6">
        <f>WRs!#REF!</f>
      </c>
      <c r="H266" s="6">
        <f>WRs!#REF!</f>
      </c>
      <c r="I266" s="7">
        <f>WRs!#REF!</f>
      </c>
      <c r="J266" s="4">
        <f>CONCATENATE(WRs!#REF!," ",WRs!#REF!)</f>
      </c>
      <c r="K266" s="6">
        <f>WRs!#REF!</f>
      </c>
      <c r="L266" s="6">
        <f>WRs!#REF!</f>
      </c>
      <c r="M266" s="6">
        <f>WRs!#REF!</f>
      </c>
      <c r="N266" s="6">
        <f>WRs!#REF!</f>
      </c>
      <c r="O266" s="6">
        <f>WRs!#REF!</f>
      </c>
      <c r="P266" s="6">
        <f>WRs!A50</f>
      </c>
      <c r="Q266" s="6">
        <f>WRs!C50</f>
      </c>
      <c r="R266" s="10">
        <f>WRs!D50</f>
      </c>
      <c r="S266" s="4">
        <f>CONCATENATE(WRs!#REF!," ",WRs!#REF!)</f>
      </c>
      <c r="T266" s="6">
        <f>WRs!#REF!</f>
      </c>
      <c r="U266" s="6">
        <f>WRs!#REF!</f>
      </c>
      <c r="V266" s="6">
        <f>WRs!#REF!</f>
      </c>
      <c r="W266" s="11">
        <f>WRs!F50</f>
      </c>
      <c r="X266" s="11">
        <f>WRs!H50</f>
      </c>
      <c r="Y266" s="11">
        <f>WRs!J50</f>
      </c>
      <c r="Z266" s="11">
        <f>WRs!L50</f>
      </c>
      <c r="AA266" s="10">
        <f>WRs!O50</f>
      </c>
      <c r="AB266" s="4">
        <f>CONCATENATE(WRs!B50," ",WRs!A50)</f>
      </c>
      <c r="AC266" s="12">
        <f>WRs!E50</f>
      </c>
      <c r="AD266" s="6">
        <f>WRs!C50</f>
      </c>
      <c r="AE266" s="11">
        <f>WRs!D50</f>
      </c>
      <c r="AF266" s="11">
        <f>WRs!P50</f>
      </c>
      <c r="AG266" s="11">
        <f>WRs!R50</f>
      </c>
      <c r="AH266" s="11">
        <f>WRs!T50</f>
      </c>
      <c r="AI266" s="11">
        <f>WRs!V50</f>
      </c>
      <c r="AJ266" s="10">
        <f>WRs!X50</f>
      </c>
      <c r="AK266" s="6">
        <f>showf(AB266)</f>
      </c>
      <c r="AL266" s="6">
        <f>IF(RIGHT(AK266,1)=")",LEFT(RIGHT(AK266,2)),RIGHT(AK266,1))</f>
      </c>
      <c r="AM266" s="6">
        <f>showf(AF266)</f>
      </c>
      <c r="AN266" s="6">
        <f>showf(AG266)</f>
      </c>
      <c r="AO266" s="6">
        <f>showf(AH266)</f>
      </c>
      <c r="AP266" s="6">
        <f>showf(AI266)</f>
      </c>
      <c r="AQ266" s="6">
        <f>showf(AJ266)</f>
      </c>
      <c r="AR266" s="6">
        <f>IF($AL266=RIGHT(AM266,1),"","!!!")</f>
      </c>
      <c r="AS266" s="6">
        <f>IF($AL266=RIGHT(AN266,1),"","!!!")</f>
      </c>
      <c r="AT266" s="6">
        <f>IF($AL266=RIGHT(AO266,1),"","!!!")</f>
      </c>
      <c r="AU266" s="6">
        <f>IF($AL266=RIGHT(AP266,1),"","!!!")</f>
      </c>
      <c r="AV266" s="6">
        <f>IF($AL266=RIGHT(AQ266,1),"","!!!")</f>
      </c>
    </row>
    <row x14ac:dyDescent="0.25" r="267" customHeight="1" ht="17.25">
      <c r="A267" s="4">
        <f>CONCATENATE(WRs!#REF!," ",WRs!#REF!)</f>
      </c>
      <c r="B267" s="6">
        <f>WRs!#REF!</f>
      </c>
      <c r="C267" s="6">
        <f>WRs!#REF!</f>
      </c>
      <c r="D267" s="6">
        <f>WRs!#REF!</f>
      </c>
      <c r="E267" s="6">
        <f>WRs!#REF!</f>
      </c>
      <c r="F267" s="6">
        <f>WRs!#REF!</f>
      </c>
      <c r="G267" s="6">
        <f>WRs!#REF!</f>
      </c>
      <c r="H267" s="6">
        <f>WRs!#REF!</f>
      </c>
      <c r="I267" s="7">
        <f>WRs!#REF!</f>
      </c>
      <c r="J267" s="4">
        <f>CONCATENATE(WRs!#REF!," ",WRs!#REF!)</f>
      </c>
      <c r="K267" s="6">
        <f>WRs!#REF!</f>
      </c>
      <c r="L267" s="6">
        <f>WRs!#REF!</f>
      </c>
      <c r="M267" s="6">
        <f>WRs!#REF!</f>
      </c>
      <c r="N267" s="6">
        <f>WRs!#REF!</f>
      </c>
      <c r="O267" s="6">
        <f>WRs!#REF!</f>
      </c>
      <c r="P267" s="6">
        <f>WRs!A51</f>
      </c>
      <c r="Q267" s="6">
        <f>WRs!C51</f>
      </c>
      <c r="R267" s="10">
        <f>WRs!D51</f>
      </c>
      <c r="S267" s="4">
        <f>CONCATENATE(WRs!#REF!," ",WRs!#REF!)</f>
      </c>
      <c r="T267" s="6">
        <f>WRs!#REF!</f>
      </c>
      <c r="U267" s="6">
        <f>WRs!#REF!</f>
      </c>
      <c r="V267" s="6">
        <f>WRs!#REF!</f>
      </c>
      <c r="W267" s="11">
        <f>WRs!F51</f>
      </c>
      <c r="X267" s="11">
        <f>WRs!H51</f>
      </c>
      <c r="Y267" s="11">
        <f>WRs!J51</f>
      </c>
      <c r="Z267" s="11">
        <f>WRs!L51</f>
      </c>
      <c r="AA267" s="10">
        <f>WRs!O51</f>
      </c>
      <c r="AB267" s="4">
        <f>CONCATENATE(WRs!B51," ",WRs!A51)</f>
      </c>
      <c r="AC267" s="12">
        <f>WRs!E51</f>
      </c>
      <c r="AD267" s="6">
        <f>WRs!C51</f>
      </c>
      <c r="AE267" s="11">
        <f>WRs!D51</f>
      </c>
      <c r="AF267" s="11">
        <f>WRs!P51</f>
      </c>
      <c r="AG267" s="11">
        <f>WRs!R51</f>
      </c>
      <c r="AH267" s="11">
        <f>WRs!T51</f>
      </c>
      <c r="AI267" s="11">
        <f>WRs!V51</f>
      </c>
      <c r="AJ267" s="10">
        <f>WRs!X51</f>
      </c>
      <c r="AK267" s="6">
        <f>showf(AB267)</f>
      </c>
      <c r="AL267" s="6">
        <f>IF(RIGHT(AK267,1)=")",LEFT(RIGHT(AK267,2)),RIGHT(AK267,1))</f>
      </c>
      <c r="AM267" s="6">
        <f>showf(AF267)</f>
      </c>
      <c r="AN267" s="6">
        <f>showf(AG267)</f>
      </c>
      <c r="AO267" s="6">
        <f>showf(AH267)</f>
      </c>
      <c r="AP267" s="6">
        <f>showf(AI267)</f>
      </c>
      <c r="AQ267" s="6">
        <f>showf(AJ267)</f>
      </c>
      <c r="AR267" s="6">
        <f>IF($AL267=RIGHT(AM267,1),"","!!!")</f>
      </c>
      <c r="AS267" s="6">
        <f>IF($AL267=RIGHT(AN267,1),"","!!!")</f>
      </c>
      <c r="AT267" s="6">
        <f>IF($AL267=RIGHT(AO267,1),"","!!!")</f>
      </c>
      <c r="AU267" s="6">
        <f>IF($AL267=RIGHT(AP267,1),"","!!!")</f>
      </c>
      <c r="AV267" s="6">
        <f>IF($AL267=RIGHT(AQ267,1),"","!!!")</f>
      </c>
    </row>
    <row x14ac:dyDescent="0.25" r="268" customHeight="1" ht="17.25">
      <c r="A268" s="4">
        <f>CONCATENATE(WRs!#REF!," ",WRs!#REF!)</f>
      </c>
      <c r="B268" s="6">
        <f>WRs!#REF!</f>
      </c>
      <c r="C268" s="6">
        <f>WRs!#REF!</f>
      </c>
      <c r="D268" s="6">
        <f>WRs!#REF!</f>
      </c>
      <c r="E268" s="6">
        <f>WRs!#REF!</f>
      </c>
      <c r="F268" s="6">
        <f>WRs!#REF!</f>
      </c>
      <c r="G268" s="6">
        <f>WRs!#REF!</f>
      </c>
      <c r="H268" s="6">
        <f>WRs!#REF!</f>
      </c>
      <c r="I268" s="7">
        <f>WRs!#REF!</f>
      </c>
      <c r="J268" s="4">
        <f>CONCATENATE(WRs!#REF!," ",WRs!#REF!)</f>
      </c>
      <c r="K268" s="6">
        <f>WRs!#REF!</f>
      </c>
      <c r="L268" s="6">
        <f>WRs!#REF!</f>
      </c>
      <c r="M268" s="6">
        <f>WRs!#REF!</f>
      </c>
      <c r="N268" s="6">
        <f>WRs!#REF!</f>
      </c>
      <c r="O268" s="6">
        <f>WRs!#REF!</f>
      </c>
      <c r="P268" s="6">
        <f>WRs!A53</f>
      </c>
      <c r="Q268" s="6">
        <f>WRs!C53</f>
      </c>
      <c r="R268" s="10">
        <f>WRs!D53</f>
      </c>
      <c r="S268" s="4">
        <f>CONCATENATE(WRs!#REF!," ",WRs!#REF!)</f>
      </c>
      <c r="T268" s="6">
        <f>WRs!#REF!</f>
      </c>
      <c r="U268" s="6">
        <f>WRs!#REF!</f>
      </c>
      <c r="V268" s="6">
        <f>WRs!#REF!</f>
      </c>
      <c r="W268" s="11">
        <f>WRs!F53</f>
      </c>
      <c r="X268" s="11">
        <f>WRs!H53</f>
      </c>
      <c r="Y268" s="11">
        <f>WRs!J53</f>
      </c>
      <c r="Z268" s="11">
        <f>WRs!L53</f>
      </c>
      <c r="AA268" s="10">
        <f>WRs!O53</f>
      </c>
      <c r="AB268" s="4">
        <f>CONCATENATE(WRs!B53," ",WRs!A53)</f>
      </c>
      <c r="AC268" s="12">
        <f>WRs!E53</f>
      </c>
      <c r="AD268" s="6">
        <f>WRs!C53</f>
      </c>
      <c r="AE268" s="11">
        <f>WRs!D53</f>
      </c>
      <c r="AF268" s="11">
        <f>WRs!P53</f>
      </c>
      <c r="AG268" s="11">
        <f>WRs!R53</f>
      </c>
      <c r="AH268" s="11">
        <f>WRs!T53</f>
      </c>
      <c r="AI268" s="11">
        <f>WRs!V53</f>
      </c>
      <c r="AJ268" s="10">
        <f>WRs!X53</f>
      </c>
      <c r="AK268" s="6">
        <f>showf(AB268)</f>
      </c>
      <c r="AL268" s="6">
        <f>IF(RIGHT(AK268,1)=")",LEFT(RIGHT(AK268,2)),RIGHT(AK268,1))</f>
      </c>
      <c r="AM268" s="6">
        <f>showf(AF268)</f>
      </c>
      <c r="AN268" s="6">
        <f>showf(AG268)</f>
      </c>
      <c r="AO268" s="6">
        <f>showf(AH268)</f>
      </c>
      <c r="AP268" s="6">
        <f>showf(AI268)</f>
      </c>
      <c r="AQ268" s="6">
        <f>showf(AJ268)</f>
      </c>
      <c r="AR268" s="6">
        <f>IF($AL268=RIGHT(AM268,1),"","!!!")</f>
      </c>
      <c r="AS268" s="6">
        <f>IF($AL268=RIGHT(AN268,1),"","!!!")</f>
      </c>
      <c r="AT268" s="6">
        <f>IF($AL268=RIGHT(AO268,1),"","!!!")</f>
      </c>
      <c r="AU268" s="6">
        <f>IF($AL268=RIGHT(AP268,1),"","!!!")</f>
      </c>
      <c r="AV268" s="6">
        <f>IF($AL268=RIGHT(AQ268,1),"","!!!")</f>
      </c>
    </row>
    <row x14ac:dyDescent="0.25" r="269" customHeight="1" ht="17.25">
      <c r="A269" s="4">
        <f>CONCATENATE(WRs!#REF!," ",WRs!#REF!)</f>
      </c>
      <c r="B269" s="6">
        <f>WRs!#REF!</f>
      </c>
      <c r="C269" s="6">
        <f>WRs!#REF!</f>
      </c>
      <c r="D269" s="6">
        <f>WRs!#REF!</f>
      </c>
      <c r="E269" s="6">
        <f>WRs!#REF!</f>
      </c>
      <c r="F269" s="6">
        <f>WRs!#REF!</f>
      </c>
      <c r="G269" s="6">
        <f>WRs!#REF!</f>
      </c>
      <c r="H269" s="6">
        <f>WRs!#REF!</f>
      </c>
      <c r="I269" s="7">
        <f>WRs!#REF!</f>
      </c>
      <c r="J269" s="4">
        <f>CONCATENATE(WRs!#REF!," ",WRs!#REF!)</f>
      </c>
      <c r="K269" s="6">
        <f>WRs!#REF!</f>
      </c>
      <c r="L269" s="6">
        <f>WRs!#REF!</f>
      </c>
      <c r="M269" s="6">
        <f>WRs!#REF!</f>
      </c>
      <c r="N269" s="6">
        <f>WRs!#REF!</f>
      </c>
      <c r="O269" s="6">
        <f>WRs!#REF!</f>
      </c>
      <c r="P269" s="6">
        <f>WRs!A52</f>
      </c>
      <c r="Q269" s="6">
        <f>WRs!C52</f>
      </c>
      <c r="R269" s="10">
        <f>WRs!D52</f>
      </c>
      <c r="S269" s="4">
        <f>CONCATENATE(WRs!#REF!," ",WRs!#REF!)</f>
      </c>
      <c r="T269" s="6">
        <f>WRs!#REF!</f>
      </c>
      <c r="U269" s="6">
        <f>WRs!#REF!</f>
      </c>
      <c r="V269" s="6">
        <f>WRs!#REF!</f>
      </c>
      <c r="W269" s="11">
        <f>WRs!F52</f>
      </c>
      <c r="X269" s="11">
        <f>WRs!H52</f>
      </c>
      <c r="Y269" s="11">
        <f>WRs!J52</f>
      </c>
      <c r="Z269" s="11">
        <f>WRs!L52</f>
      </c>
      <c r="AA269" s="10">
        <f>WRs!O52</f>
      </c>
      <c r="AB269" s="4">
        <f>CONCATENATE(WRs!B52," ",WRs!A52)</f>
      </c>
      <c r="AC269" s="12">
        <f>WRs!E52</f>
      </c>
      <c r="AD269" s="6">
        <f>WRs!C52</f>
      </c>
      <c r="AE269" s="11">
        <f>WRs!D52</f>
      </c>
      <c r="AF269" s="11">
        <f>WRs!P52</f>
      </c>
      <c r="AG269" s="11">
        <f>WRs!R52</f>
      </c>
      <c r="AH269" s="11">
        <f>WRs!T52</f>
      </c>
      <c r="AI269" s="11">
        <f>WRs!V52</f>
      </c>
      <c r="AJ269" s="10">
        <f>WRs!X52</f>
      </c>
      <c r="AK269" s="6">
        <f>showf(AB269)</f>
      </c>
      <c r="AL269" s="6">
        <f>IF(RIGHT(AK269,1)=")",LEFT(RIGHT(AK269,2)),RIGHT(AK269,1))</f>
      </c>
      <c r="AM269" s="6">
        <f>showf(AF269)</f>
      </c>
      <c r="AN269" s="6">
        <f>showf(AG269)</f>
      </c>
      <c r="AO269" s="6">
        <f>showf(AH269)</f>
      </c>
      <c r="AP269" s="6">
        <f>showf(AI269)</f>
      </c>
      <c r="AQ269" s="6">
        <f>showf(AJ269)</f>
      </c>
      <c r="AR269" s="6">
        <f>IF($AL269=RIGHT(AM269,1),"","!!!")</f>
      </c>
      <c r="AS269" s="6">
        <f>IF($AL269=RIGHT(AN269,1),"","!!!")</f>
      </c>
      <c r="AT269" s="6">
        <f>IF($AL269=RIGHT(AO269,1),"","!!!")</f>
      </c>
      <c r="AU269" s="6">
        <f>IF($AL269=RIGHT(AP269,1),"","!!!")</f>
      </c>
      <c r="AV269" s="6">
        <f>IF($AL269=RIGHT(AQ269,1),"","!!!")</f>
      </c>
    </row>
    <row x14ac:dyDescent="0.25" r="270" customHeight="1" ht="17.25">
      <c r="A270" s="4">
        <f>CONCATENATE(WRs!#REF!," ",WRs!#REF!)</f>
      </c>
      <c r="B270" s="6">
        <f>WRs!#REF!</f>
      </c>
      <c r="C270" s="6">
        <f>WRs!#REF!</f>
      </c>
      <c r="D270" s="6">
        <f>WRs!#REF!</f>
      </c>
      <c r="E270" s="6">
        <f>WRs!#REF!</f>
      </c>
      <c r="F270" s="6">
        <f>WRs!#REF!</f>
      </c>
      <c r="G270" s="6">
        <f>WRs!#REF!</f>
      </c>
      <c r="H270" s="6">
        <f>WRs!#REF!</f>
      </c>
      <c r="I270" s="7">
        <f>WRs!#REF!</f>
      </c>
      <c r="J270" s="4">
        <f>CONCATENATE(WRs!#REF!," ",WRs!#REF!)</f>
      </c>
      <c r="K270" s="6">
        <f>WRs!#REF!</f>
      </c>
      <c r="L270" s="6">
        <f>WRs!#REF!</f>
      </c>
      <c r="M270" s="6">
        <f>WRs!#REF!</f>
      </c>
      <c r="N270" s="6">
        <f>WRs!#REF!</f>
      </c>
      <c r="O270" s="6">
        <f>WRs!#REF!</f>
      </c>
      <c r="P270" s="6">
        <f>WRs!A54</f>
      </c>
      <c r="Q270" s="6">
        <f>WRs!C54</f>
      </c>
      <c r="R270" s="10">
        <f>WRs!D54</f>
      </c>
      <c r="S270" s="4">
        <f>CONCATENATE(WRs!#REF!," ",WRs!#REF!)</f>
      </c>
      <c r="T270" s="6">
        <f>WRs!#REF!</f>
      </c>
      <c r="U270" s="6">
        <f>WRs!#REF!</f>
      </c>
      <c r="V270" s="6">
        <f>WRs!#REF!</f>
      </c>
      <c r="W270" s="11">
        <f>WRs!F54</f>
      </c>
      <c r="X270" s="11">
        <f>WRs!H54</f>
      </c>
      <c r="Y270" s="11">
        <f>WRs!J54</f>
      </c>
      <c r="Z270" s="11">
        <f>WRs!L54</f>
      </c>
      <c r="AA270" s="10">
        <f>WRs!O54</f>
      </c>
      <c r="AB270" s="4">
        <f>CONCATENATE(WRs!B54," ",WRs!A54)</f>
      </c>
      <c r="AC270" s="12">
        <f>WRs!E54</f>
      </c>
      <c r="AD270" s="6">
        <f>WRs!C54</f>
      </c>
      <c r="AE270" s="11">
        <f>WRs!D54</f>
      </c>
      <c r="AF270" s="11">
        <f>WRs!P54</f>
      </c>
      <c r="AG270" s="11">
        <f>WRs!R54</f>
      </c>
      <c r="AH270" s="11">
        <f>WRs!T54</f>
      </c>
      <c r="AI270" s="11">
        <f>WRs!V54</f>
      </c>
      <c r="AJ270" s="10">
        <f>WRs!X54</f>
      </c>
      <c r="AK270" s="6">
        <f>showf(AB270)</f>
      </c>
      <c r="AL270" s="6">
        <f>IF(RIGHT(AK270,1)=")",LEFT(RIGHT(AK270,2)),RIGHT(AK270,1))</f>
      </c>
      <c r="AM270" s="6">
        <f>showf(AF270)</f>
      </c>
      <c r="AN270" s="6">
        <f>showf(AG270)</f>
      </c>
      <c r="AO270" s="6">
        <f>showf(AH270)</f>
      </c>
      <c r="AP270" s="6">
        <f>showf(AI270)</f>
      </c>
      <c r="AQ270" s="6">
        <f>showf(AJ270)</f>
      </c>
      <c r="AR270" s="6">
        <f>IF($AL270=RIGHT(AM270,1),"","!!!")</f>
      </c>
      <c r="AS270" s="6">
        <f>IF($AL270=RIGHT(AN270,1),"","!!!")</f>
      </c>
      <c r="AT270" s="6">
        <f>IF($AL270=RIGHT(AO270,1),"","!!!")</f>
      </c>
      <c r="AU270" s="6">
        <f>IF($AL270=RIGHT(AP270,1),"","!!!")</f>
      </c>
      <c r="AV270" s="6">
        <f>IF($AL270=RIGHT(AQ270,1),"","!!!")</f>
      </c>
    </row>
    <row x14ac:dyDescent="0.25" r="271" customHeight="1" ht="17.25">
      <c r="A271" s="4">
        <f>CONCATENATE(WRs!#REF!," ",WRs!#REF!)</f>
      </c>
      <c r="B271" s="6">
        <f>WRs!#REF!</f>
      </c>
      <c r="C271" s="6">
        <f>WRs!#REF!</f>
      </c>
      <c r="D271" s="6">
        <f>WRs!#REF!</f>
      </c>
      <c r="E271" s="6">
        <f>WRs!#REF!</f>
      </c>
      <c r="F271" s="6">
        <f>WRs!#REF!</f>
      </c>
      <c r="G271" s="6">
        <f>WRs!#REF!</f>
      </c>
      <c r="H271" s="6">
        <f>WRs!#REF!</f>
      </c>
      <c r="I271" s="7">
        <f>WRs!#REF!</f>
      </c>
      <c r="J271" s="4">
        <f>CONCATENATE(WRs!#REF!," ",WRs!#REF!)</f>
      </c>
      <c r="K271" s="6">
        <f>WRs!#REF!</f>
      </c>
      <c r="L271" s="6">
        <f>WRs!#REF!</f>
      </c>
      <c r="M271" s="6">
        <f>WRs!#REF!</f>
      </c>
      <c r="N271" s="6">
        <f>WRs!#REF!</f>
      </c>
      <c r="O271" s="6">
        <f>WRs!#REF!</f>
      </c>
      <c r="P271" s="6">
        <f>WRs!A55</f>
      </c>
      <c r="Q271" s="6">
        <f>WRs!C55</f>
      </c>
      <c r="R271" s="10">
        <f>WRs!D55</f>
      </c>
      <c r="S271" s="4">
        <f>CONCATENATE(WRs!#REF!," ",WRs!#REF!)</f>
      </c>
      <c r="T271" s="6">
        <f>WRs!#REF!</f>
      </c>
      <c r="U271" s="6">
        <f>WRs!#REF!</f>
      </c>
      <c r="V271" s="6">
        <f>WRs!#REF!</f>
      </c>
      <c r="W271" s="11">
        <f>WRs!F55</f>
      </c>
      <c r="X271" s="11">
        <f>WRs!H55</f>
      </c>
      <c r="Y271" s="11">
        <f>WRs!J55</f>
      </c>
      <c r="Z271" s="11">
        <f>WRs!L55</f>
      </c>
      <c r="AA271" s="10">
        <f>WRs!O55</f>
      </c>
      <c r="AB271" s="4">
        <f>CONCATENATE(WRs!B55," ",WRs!A55)</f>
      </c>
      <c r="AC271" s="12">
        <f>WRs!E55</f>
      </c>
      <c r="AD271" s="6">
        <f>WRs!C55</f>
      </c>
      <c r="AE271" s="11">
        <f>WRs!D55</f>
      </c>
      <c r="AF271" s="11">
        <f>WRs!P55</f>
      </c>
      <c r="AG271" s="11">
        <f>WRs!R55</f>
      </c>
      <c r="AH271" s="11">
        <f>WRs!T55</f>
      </c>
      <c r="AI271" s="11">
        <f>WRs!V55</f>
      </c>
      <c r="AJ271" s="10">
        <f>WRs!X55</f>
      </c>
      <c r="AK271" s="6">
        <f>showf(AB271)</f>
      </c>
      <c r="AL271" s="6">
        <f>IF(RIGHT(AK271,1)=")",LEFT(RIGHT(AK271,2)),RIGHT(AK271,1))</f>
      </c>
      <c r="AM271" s="6">
        <f>showf(AF271)</f>
      </c>
      <c r="AN271" s="6">
        <f>showf(AG271)</f>
      </c>
      <c r="AO271" s="6">
        <f>showf(AH271)</f>
      </c>
      <c r="AP271" s="6">
        <f>showf(AI271)</f>
      </c>
      <c r="AQ271" s="6">
        <f>showf(AJ271)</f>
      </c>
      <c r="AR271" s="6">
        <f>IF($AL271=RIGHT(AM271,1),"","!!!")</f>
      </c>
      <c r="AS271" s="6">
        <f>IF($AL271=RIGHT(AN271,1),"","!!!")</f>
      </c>
      <c r="AT271" s="6">
        <f>IF($AL271=RIGHT(AO271,1),"","!!!")</f>
      </c>
      <c r="AU271" s="6">
        <f>IF($AL271=RIGHT(AP271,1),"","!!!")</f>
      </c>
      <c r="AV271" s="6">
        <f>IF($AL271=RIGHT(AQ271,1),"","!!!")</f>
      </c>
    </row>
    <row x14ac:dyDescent="0.25" r="272" customHeight="1" ht="17.25">
      <c r="A272" s="4">
        <f>CONCATENATE(WRs!#REF!," ",WRs!#REF!)</f>
      </c>
      <c r="B272" s="6">
        <f>WRs!#REF!</f>
      </c>
      <c r="C272" s="6">
        <f>WRs!#REF!</f>
      </c>
      <c r="D272" s="6">
        <f>WRs!#REF!</f>
      </c>
      <c r="E272" s="6">
        <f>WRs!#REF!</f>
      </c>
      <c r="F272" s="6">
        <f>WRs!#REF!</f>
      </c>
      <c r="G272" s="6">
        <f>WRs!#REF!</f>
      </c>
      <c r="H272" s="6">
        <f>WRs!#REF!</f>
      </c>
      <c r="I272" s="7">
        <f>WRs!#REF!</f>
      </c>
      <c r="J272" s="4">
        <f>CONCATENATE(WRs!#REF!," ",WRs!#REF!)</f>
      </c>
      <c r="K272" s="6">
        <f>WRs!#REF!</f>
      </c>
      <c r="L272" s="6">
        <f>WRs!#REF!</f>
      </c>
      <c r="M272" s="6">
        <f>WRs!#REF!</f>
      </c>
      <c r="N272" s="6">
        <f>WRs!#REF!</f>
      </c>
      <c r="O272" s="6">
        <f>WRs!#REF!</f>
      </c>
      <c r="P272" s="6">
        <f>WRs!A56</f>
      </c>
      <c r="Q272" s="6">
        <f>WRs!C56</f>
      </c>
      <c r="R272" s="10">
        <f>WRs!D56</f>
      </c>
      <c r="S272" s="4">
        <f>CONCATENATE(WRs!#REF!," ",WRs!#REF!)</f>
      </c>
      <c r="T272" s="6">
        <f>WRs!#REF!</f>
      </c>
      <c r="U272" s="6">
        <f>WRs!#REF!</f>
      </c>
      <c r="V272" s="6">
        <f>WRs!#REF!</f>
      </c>
      <c r="W272" s="11">
        <f>WRs!F56</f>
      </c>
      <c r="X272" s="11">
        <f>WRs!H56</f>
      </c>
      <c r="Y272" s="11">
        <f>WRs!J56</f>
      </c>
      <c r="Z272" s="11">
        <f>WRs!L56</f>
      </c>
      <c r="AA272" s="10">
        <f>WRs!O56</f>
      </c>
      <c r="AB272" s="4">
        <f>CONCATENATE(WRs!B56," ",WRs!A56)</f>
      </c>
      <c r="AC272" s="12">
        <f>WRs!E56</f>
      </c>
      <c r="AD272" s="6">
        <f>WRs!C56</f>
      </c>
      <c r="AE272" s="11">
        <f>WRs!D56</f>
      </c>
      <c r="AF272" s="11">
        <f>WRs!P56</f>
      </c>
      <c r="AG272" s="11">
        <f>WRs!R56</f>
      </c>
      <c r="AH272" s="11">
        <f>WRs!T56</f>
      </c>
      <c r="AI272" s="11">
        <f>WRs!V56</f>
      </c>
      <c r="AJ272" s="10">
        <f>WRs!X56</f>
      </c>
      <c r="AK272" s="6">
        <f>showf(AB272)</f>
      </c>
      <c r="AL272" s="6">
        <f>IF(RIGHT(AK272,1)=")",LEFT(RIGHT(AK272,2)),RIGHT(AK272,1))</f>
      </c>
      <c r="AM272" s="6">
        <f>showf(AF272)</f>
      </c>
      <c r="AN272" s="6">
        <f>showf(AG272)</f>
      </c>
      <c r="AO272" s="6">
        <f>showf(AH272)</f>
      </c>
      <c r="AP272" s="6">
        <f>showf(AI272)</f>
      </c>
      <c r="AQ272" s="6">
        <f>showf(AJ272)</f>
      </c>
      <c r="AR272" s="6">
        <f>IF($AL272=RIGHT(AM272,1),"","!!!")</f>
      </c>
      <c r="AS272" s="6">
        <f>IF($AL272=RIGHT(AN272,1),"","!!!")</f>
      </c>
      <c r="AT272" s="6">
        <f>IF($AL272=RIGHT(AO272,1),"","!!!")</f>
      </c>
      <c r="AU272" s="6">
        <f>IF($AL272=RIGHT(AP272,1),"","!!!")</f>
      </c>
      <c r="AV272" s="6">
        <f>IF($AL272=RIGHT(AQ272,1),"","!!!")</f>
      </c>
    </row>
    <row x14ac:dyDescent="0.25" r="273" customHeight="1" ht="17.25">
      <c r="A273" s="4">
        <f>CONCATENATE(WRs!#REF!," ",WRs!#REF!)</f>
      </c>
      <c r="B273" s="6">
        <f>WRs!#REF!</f>
      </c>
      <c r="C273" s="6">
        <f>WRs!#REF!</f>
      </c>
      <c r="D273" s="6">
        <f>WRs!#REF!</f>
      </c>
      <c r="E273" s="6">
        <f>WRs!#REF!</f>
      </c>
      <c r="F273" s="6">
        <f>WRs!#REF!</f>
      </c>
      <c r="G273" s="6">
        <f>WRs!#REF!</f>
      </c>
      <c r="H273" s="6">
        <f>WRs!#REF!</f>
      </c>
      <c r="I273" s="7">
        <f>WRs!#REF!</f>
      </c>
      <c r="J273" s="4">
        <f>CONCATENATE(WRs!#REF!," ",WRs!#REF!)</f>
      </c>
      <c r="K273" s="6">
        <f>WRs!#REF!</f>
      </c>
      <c r="L273" s="6">
        <f>WRs!#REF!</f>
      </c>
      <c r="M273" s="6">
        <f>WRs!#REF!</f>
      </c>
      <c r="N273" s="6">
        <f>WRs!#REF!</f>
      </c>
      <c r="O273" s="6">
        <f>WRs!#REF!</f>
      </c>
      <c r="P273" s="6">
        <f>WRs!A57</f>
      </c>
      <c r="Q273" s="6">
        <f>WRs!C57</f>
      </c>
      <c r="R273" s="10">
        <f>WRs!D57</f>
      </c>
      <c r="S273" s="4">
        <f>CONCATENATE(WRs!#REF!," ",WRs!#REF!)</f>
      </c>
      <c r="T273" s="6">
        <f>WRs!#REF!</f>
      </c>
      <c r="U273" s="6">
        <f>WRs!#REF!</f>
      </c>
      <c r="V273" s="6">
        <f>WRs!#REF!</f>
      </c>
      <c r="W273" s="11">
        <f>WRs!F57</f>
      </c>
      <c r="X273" s="11">
        <f>WRs!H57</f>
      </c>
      <c r="Y273" s="11">
        <f>WRs!J57</f>
      </c>
      <c r="Z273" s="11">
        <f>WRs!L57</f>
      </c>
      <c r="AA273" s="10">
        <f>WRs!O57</f>
      </c>
      <c r="AB273" s="4">
        <f>CONCATENATE(WRs!B57," ",WRs!A57)</f>
      </c>
      <c r="AC273" s="12">
        <f>WRs!E57</f>
      </c>
      <c r="AD273" s="6">
        <f>WRs!C57</f>
      </c>
      <c r="AE273" s="11">
        <f>WRs!D57</f>
      </c>
      <c r="AF273" s="11">
        <f>WRs!P57</f>
      </c>
      <c r="AG273" s="11">
        <f>WRs!R57</f>
      </c>
      <c r="AH273" s="11">
        <f>WRs!T57</f>
      </c>
      <c r="AI273" s="11">
        <f>WRs!V57</f>
      </c>
      <c r="AJ273" s="10">
        <f>WRs!X57</f>
      </c>
      <c r="AK273" s="6">
        <f>showf(AB273)</f>
      </c>
      <c r="AL273" s="6">
        <f>IF(RIGHT(AK273,1)=")",LEFT(RIGHT(AK273,2)),RIGHT(AK273,1))</f>
      </c>
      <c r="AM273" s="6">
        <f>showf(AF273)</f>
      </c>
      <c r="AN273" s="6">
        <f>showf(AG273)</f>
      </c>
      <c r="AO273" s="6">
        <f>showf(AH273)</f>
      </c>
      <c r="AP273" s="6">
        <f>showf(AI273)</f>
      </c>
      <c r="AQ273" s="6">
        <f>showf(AJ273)</f>
      </c>
      <c r="AR273" s="6">
        <f>IF($AL273=RIGHT(AM273,1),"","!!!")</f>
      </c>
      <c r="AS273" s="6">
        <f>IF($AL273=RIGHT(AN273,1),"","!!!")</f>
      </c>
      <c r="AT273" s="6">
        <f>IF($AL273=RIGHT(AO273,1),"","!!!")</f>
      </c>
      <c r="AU273" s="6">
        <f>IF($AL273=RIGHT(AP273,1),"","!!!")</f>
      </c>
      <c r="AV273" s="6">
        <f>IF($AL273=RIGHT(AQ273,1),"","!!!")</f>
      </c>
    </row>
    <row x14ac:dyDescent="0.25" r="274" customHeight="1" ht="17.25">
      <c r="A274" s="4">
        <f>CONCATENATE(WRs!#REF!," ",WRs!#REF!)</f>
      </c>
      <c r="B274" s="6">
        <f>WRs!#REF!</f>
      </c>
      <c r="C274" s="6">
        <f>WRs!#REF!</f>
      </c>
      <c r="D274" s="6">
        <f>WRs!#REF!</f>
      </c>
      <c r="E274" s="6">
        <f>WRs!#REF!</f>
      </c>
      <c r="F274" s="6">
        <f>WRs!#REF!</f>
      </c>
      <c r="G274" s="6">
        <f>WRs!#REF!</f>
      </c>
      <c r="H274" s="6">
        <f>WRs!#REF!</f>
      </c>
      <c r="I274" s="7">
        <f>WRs!#REF!</f>
      </c>
      <c r="J274" s="4">
        <f>CONCATENATE(WRs!#REF!," ",WRs!#REF!)</f>
      </c>
      <c r="K274" s="6">
        <f>WRs!#REF!</f>
      </c>
      <c r="L274" s="6">
        <f>WRs!#REF!</f>
      </c>
      <c r="M274" s="6">
        <f>WRs!#REF!</f>
      </c>
      <c r="N274" s="6">
        <f>WRs!#REF!</f>
      </c>
      <c r="O274" s="6">
        <f>WRs!#REF!</f>
      </c>
      <c r="P274" s="6">
        <f>WRs!A58</f>
      </c>
      <c r="Q274" s="6">
        <f>WRs!C58</f>
      </c>
      <c r="R274" s="10">
        <f>WRs!D58</f>
      </c>
      <c r="S274" s="4">
        <f>CONCATENATE(WRs!#REF!," ",WRs!#REF!)</f>
      </c>
      <c r="T274" s="6">
        <f>WRs!#REF!</f>
      </c>
      <c r="U274" s="6">
        <f>WRs!#REF!</f>
      </c>
      <c r="V274" s="6">
        <f>WRs!#REF!</f>
      </c>
      <c r="W274" s="11">
        <f>WRs!F58</f>
      </c>
      <c r="X274" s="11">
        <f>WRs!H58</f>
      </c>
      <c r="Y274" s="11">
        <f>WRs!J58</f>
      </c>
      <c r="Z274" s="11">
        <f>WRs!L58</f>
      </c>
      <c r="AA274" s="10">
        <f>WRs!O58</f>
      </c>
      <c r="AB274" s="4">
        <f>CONCATENATE(WRs!B58," ",WRs!A58)</f>
      </c>
      <c r="AC274" s="12">
        <f>WRs!E58</f>
      </c>
      <c r="AD274" s="6">
        <f>WRs!C58</f>
      </c>
      <c r="AE274" s="11">
        <f>WRs!D58</f>
      </c>
      <c r="AF274" s="11">
        <f>WRs!P58</f>
      </c>
      <c r="AG274" s="11">
        <f>WRs!R58</f>
      </c>
      <c r="AH274" s="11">
        <f>WRs!T58</f>
      </c>
      <c r="AI274" s="11">
        <f>WRs!V58</f>
      </c>
      <c r="AJ274" s="10">
        <f>WRs!X58</f>
      </c>
      <c r="AK274" s="6">
        <f>showf(AB274)</f>
      </c>
      <c r="AL274" s="6">
        <f>IF(RIGHT(AK274,1)=")",LEFT(RIGHT(AK274,2)),RIGHT(AK274,1))</f>
      </c>
      <c r="AM274" s="6">
        <f>showf(AF274)</f>
      </c>
      <c r="AN274" s="6">
        <f>showf(AG274)</f>
      </c>
      <c r="AO274" s="6">
        <f>showf(AH274)</f>
      </c>
      <c r="AP274" s="6">
        <f>showf(AI274)</f>
      </c>
      <c r="AQ274" s="6">
        <f>showf(AJ274)</f>
      </c>
      <c r="AR274" s="6">
        <f>IF($AL274=RIGHT(AM274,1),"","!!!")</f>
      </c>
      <c r="AS274" s="6">
        <f>IF($AL274=RIGHT(AN274,1),"","!!!")</f>
      </c>
      <c r="AT274" s="6">
        <f>IF($AL274=RIGHT(AO274,1),"","!!!")</f>
      </c>
      <c r="AU274" s="6">
        <f>IF($AL274=RIGHT(AP274,1),"","!!!")</f>
      </c>
      <c r="AV274" s="6">
        <f>IF($AL274=RIGHT(AQ274,1),"","!!!")</f>
      </c>
    </row>
    <row x14ac:dyDescent="0.25" r="275" customHeight="1" ht="17.25">
      <c r="A275" s="4">
        <f>CONCATENATE(WRs!#REF!," ",WRs!#REF!)</f>
      </c>
      <c r="B275" s="6">
        <f>WRs!#REF!</f>
      </c>
      <c r="C275" s="6">
        <f>WRs!#REF!</f>
      </c>
      <c r="D275" s="6">
        <f>WRs!#REF!</f>
      </c>
      <c r="E275" s="6">
        <f>WRs!#REF!</f>
      </c>
      <c r="F275" s="6">
        <f>WRs!#REF!</f>
      </c>
      <c r="G275" s="6">
        <f>WRs!#REF!</f>
      </c>
      <c r="H275" s="6">
        <f>WRs!#REF!</f>
      </c>
      <c r="I275" s="7">
        <f>WRs!#REF!</f>
      </c>
      <c r="J275" s="4">
        <f>CONCATENATE(WRs!#REF!," ",WRs!#REF!)</f>
      </c>
      <c r="K275" s="6">
        <f>WRs!#REF!</f>
      </c>
      <c r="L275" s="6">
        <f>WRs!#REF!</f>
      </c>
      <c r="M275" s="6">
        <f>WRs!#REF!</f>
      </c>
      <c r="N275" s="6">
        <f>WRs!#REF!</f>
      </c>
      <c r="O275" s="6">
        <f>WRs!#REF!</f>
      </c>
      <c r="P275" s="6">
        <f>WRs!A59</f>
      </c>
      <c r="Q275" s="6">
        <f>WRs!C59</f>
      </c>
      <c r="R275" s="10">
        <f>WRs!D59</f>
      </c>
      <c r="S275" s="4">
        <f>CONCATENATE(WRs!#REF!," ",WRs!#REF!)</f>
      </c>
      <c r="T275" s="6">
        <f>WRs!#REF!</f>
      </c>
      <c r="U275" s="6">
        <f>WRs!#REF!</f>
      </c>
      <c r="V275" s="6">
        <f>WRs!#REF!</f>
      </c>
      <c r="W275" s="11">
        <f>WRs!F59</f>
      </c>
      <c r="X275" s="11">
        <f>WRs!H59</f>
      </c>
      <c r="Y275" s="11">
        <f>WRs!J59</f>
      </c>
      <c r="Z275" s="11">
        <f>WRs!L59</f>
      </c>
      <c r="AA275" s="10">
        <f>WRs!O59</f>
      </c>
      <c r="AB275" s="4">
        <f>CONCATENATE(WRs!B59," ",WRs!A59)</f>
      </c>
      <c r="AC275" s="12">
        <f>WRs!E59</f>
      </c>
      <c r="AD275" s="6">
        <f>WRs!C59</f>
      </c>
      <c r="AE275" s="11">
        <f>WRs!D59</f>
      </c>
      <c r="AF275" s="11">
        <f>WRs!P59</f>
      </c>
      <c r="AG275" s="11">
        <f>WRs!R59</f>
      </c>
      <c r="AH275" s="11">
        <f>WRs!T59</f>
      </c>
      <c r="AI275" s="11">
        <f>WRs!V59</f>
      </c>
      <c r="AJ275" s="10">
        <f>WRs!X59</f>
      </c>
      <c r="AK275" s="6">
        <f>showf(AB275)</f>
      </c>
      <c r="AL275" s="6">
        <f>IF(RIGHT(AK275,1)=")",LEFT(RIGHT(AK275,2)),RIGHT(AK275,1))</f>
      </c>
      <c r="AM275" s="6">
        <f>showf(AF275)</f>
      </c>
      <c r="AN275" s="6">
        <f>showf(AG275)</f>
      </c>
      <c r="AO275" s="6">
        <f>showf(AH275)</f>
      </c>
      <c r="AP275" s="6">
        <f>showf(AI275)</f>
      </c>
      <c r="AQ275" s="6">
        <f>showf(AJ275)</f>
      </c>
      <c r="AR275" s="6">
        <f>IF($AL275=RIGHT(AM275,1),"","!!!")</f>
      </c>
      <c r="AS275" s="6">
        <f>IF($AL275=RIGHT(AN275,1),"","!!!")</f>
      </c>
      <c r="AT275" s="6">
        <f>IF($AL275=RIGHT(AO275,1),"","!!!")</f>
      </c>
      <c r="AU275" s="6">
        <f>IF($AL275=RIGHT(AP275,1),"","!!!")</f>
      </c>
      <c r="AV275" s="6">
        <f>IF($AL275=RIGHT(AQ275,1),"","!!!")</f>
      </c>
    </row>
    <row x14ac:dyDescent="0.25" r="276" customHeight="1" ht="17.25">
      <c r="A276" s="4">
        <f>CONCATENATE(WRs!#REF!," ",WRs!#REF!)</f>
      </c>
      <c r="B276" s="6">
        <f>WRs!#REF!</f>
      </c>
      <c r="C276" s="6">
        <f>WRs!#REF!</f>
      </c>
      <c r="D276" s="6">
        <f>WRs!#REF!</f>
      </c>
      <c r="E276" s="6">
        <f>WRs!#REF!</f>
      </c>
      <c r="F276" s="6">
        <f>WRs!#REF!</f>
      </c>
      <c r="G276" s="6">
        <f>WRs!#REF!</f>
      </c>
      <c r="H276" s="6">
        <f>WRs!#REF!</f>
      </c>
      <c r="I276" s="7">
        <f>WRs!#REF!</f>
      </c>
      <c r="J276" s="4">
        <f>CONCATENATE(WRs!#REF!," ",WRs!#REF!)</f>
      </c>
      <c r="K276" s="6">
        <f>WRs!#REF!</f>
      </c>
      <c r="L276" s="6">
        <f>WRs!#REF!</f>
      </c>
      <c r="M276" s="6">
        <f>WRs!#REF!</f>
      </c>
      <c r="N276" s="6">
        <f>WRs!#REF!</f>
      </c>
      <c r="O276" s="6">
        <f>WRs!#REF!</f>
      </c>
      <c r="P276" s="6">
        <f>WRs!A60</f>
      </c>
      <c r="Q276" s="6">
        <f>WRs!C60</f>
      </c>
      <c r="R276" s="10">
        <f>WRs!D60</f>
      </c>
      <c r="S276" s="4">
        <f>CONCATENATE(WRs!#REF!," ",WRs!#REF!)</f>
      </c>
      <c r="T276" s="6">
        <f>WRs!#REF!</f>
      </c>
      <c r="U276" s="6">
        <f>WRs!#REF!</f>
      </c>
      <c r="V276" s="6">
        <f>WRs!#REF!</f>
      </c>
      <c r="W276" s="11">
        <f>WRs!F60</f>
      </c>
      <c r="X276" s="11">
        <f>WRs!H60</f>
      </c>
      <c r="Y276" s="11">
        <f>WRs!J60</f>
      </c>
      <c r="Z276" s="11">
        <f>WRs!L60</f>
      </c>
      <c r="AA276" s="10">
        <f>WRs!O60</f>
      </c>
      <c r="AB276" s="4">
        <f>CONCATENATE(WRs!B60," ",WRs!A60)</f>
      </c>
      <c r="AC276" s="12">
        <f>WRs!E60</f>
      </c>
      <c r="AD276" s="6">
        <f>WRs!C60</f>
      </c>
      <c r="AE276" s="11">
        <f>WRs!D60</f>
      </c>
      <c r="AF276" s="11">
        <f>WRs!P60</f>
      </c>
      <c r="AG276" s="11">
        <f>WRs!R60</f>
      </c>
      <c r="AH276" s="11">
        <f>WRs!T60</f>
      </c>
      <c r="AI276" s="11">
        <f>WRs!V60</f>
      </c>
      <c r="AJ276" s="10">
        <f>WRs!X60</f>
      </c>
      <c r="AK276" s="6">
        <f>showf(AB276)</f>
      </c>
      <c r="AL276" s="6">
        <f>IF(RIGHT(AK276,1)=")",LEFT(RIGHT(AK276,2)),RIGHT(AK276,1))</f>
      </c>
      <c r="AM276" s="6">
        <f>showf(AF276)</f>
      </c>
      <c r="AN276" s="6">
        <f>showf(AG276)</f>
      </c>
      <c r="AO276" s="6">
        <f>showf(AH276)</f>
      </c>
      <c r="AP276" s="6">
        <f>showf(AI276)</f>
      </c>
      <c r="AQ276" s="6">
        <f>showf(AJ276)</f>
      </c>
      <c r="AR276" s="6">
        <f>IF($AL276=RIGHT(AM276,1),"","!!!")</f>
      </c>
      <c r="AS276" s="6">
        <f>IF($AL276=RIGHT(AN276,1),"","!!!")</f>
      </c>
      <c r="AT276" s="6">
        <f>IF($AL276=RIGHT(AO276,1),"","!!!")</f>
      </c>
      <c r="AU276" s="6">
        <f>IF($AL276=RIGHT(AP276,1),"","!!!")</f>
      </c>
      <c r="AV276" s="6">
        <f>IF($AL276=RIGHT(AQ276,1),"","!!!")</f>
      </c>
    </row>
    <row x14ac:dyDescent="0.25" r="277" customHeight="1" ht="17.25">
      <c r="A277" s="4">
        <f>CONCATENATE(WRs!#REF!," ",WRs!#REF!)</f>
      </c>
      <c r="B277" s="6">
        <f>WRs!#REF!</f>
      </c>
      <c r="C277" s="6">
        <f>WRs!#REF!</f>
      </c>
      <c r="D277" s="6">
        <f>WRs!#REF!</f>
      </c>
      <c r="E277" s="6">
        <f>WRs!#REF!</f>
      </c>
      <c r="F277" s="6">
        <f>WRs!#REF!</f>
      </c>
      <c r="G277" s="6">
        <f>WRs!#REF!</f>
      </c>
      <c r="H277" s="6">
        <f>WRs!#REF!</f>
      </c>
      <c r="I277" s="7">
        <f>WRs!#REF!</f>
      </c>
      <c r="J277" s="4">
        <f>CONCATENATE(WRs!#REF!," ",WRs!#REF!)</f>
      </c>
      <c r="K277" s="6">
        <f>WRs!#REF!</f>
      </c>
      <c r="L277" s="6">
        <f>WRs!#REF!</f>
      </c>
      <c r="M277" s="6">
        <f>WRs!#REF!</f>
      </c>
      <c r="N277" s="6">
        <f>WRs!#REF!</f>
      </c>
      <c r="O277" s="6">
        <f>WRs!#REF!</f>
      </c>
      <c r="P277" s="6">
        <f>WRs!A61</f>
      </c>
      <c r="Q277" s="6">
        <f>WRs!C61</f>
      </c>
      <c r="R277" s="10">
        <f>WRs!D61</f>
      </c>
      <c r="S277" s="4">
        <f>CONCATENATE(WRs!#REF!," ",WRs!#REF!)</f>
      </c>
      <c r="T277" s="6">
        <f>WRs!#REF!</f>
      </c>
      <c r="U277" s="6">
        <f>WRs!#REF!</f>
      </c>
      <c r="V277" s="6">
        <f>WRs!#REF!</f>
      </c>
      <c r="W277" s="11">
        <f>WRs!F61</f>
      </c>
      <c r="X277" s="11">
        <f>WRs!H61</f>
      </c>
      <c r="Y277" s="11">
        <f>WRs!J61</f>
      </c>
      <c r="Z277" s="11">
        <f>WRs!L61</f>
      </c>
      <c r="AA277" s="10">
        <f>WRs!O61</f>
      </c>
      <c r="AB277" s="4">
        <f>CONCATENATE(WRs!B61," ",WRs!A61)</f>
      </c>
      <c r="AC277" s="12">
        <f>WRs!E61</f>
      </c>
      <c r="AD277" s="6">
        <f>WRs!C61</f>
      </c>
      <c r="AE277" s="11">
        <f>WRs!D61</f>
      </c>
      <c r="AF277" s="11">
        <f>WRs!P61</f>
      </c>
      <c r="AG277" s="11">
        <f>WRs!R61</f>
      </c>
      <c r="AH277" s="11">
        <f>WRs!T61</f>
      </c>
      <c r="AI277" s="11">
        <f>WRs!V61</f>
      </c>
      <c r="AJ277" s="10">
        <f>WRs!X61</f>
      </c>
      <c r="AK277" s="6">
        <f>showf(AB277)</f>
      </c>
      <c r="AL277" s="6">
        <f>IF(RIGHT(AK277,1)=")",LEFT(RIGHT(AK277,2)),RIGHT(AK277,1))</f>
      </c>
      <c r="AM277" s="6">
        <f>showf(AF277)</f>
      </c>
      <c r="AN277" s="6">
        <f>showf(AG277)</f>
      </c>
      <c r="AO277" s="6">
        <f>showf(AH277)</f>
      </c>
      <c r="AP277" s="6">
        <f>showf(AI277)</f>
      </c>
      <c r="AQ277" s="6">
        <f>showf(AJ277)</f>
      </c>
      <c r="AR277" s="6">
        <f>IF($AL277=RIGHT(AM277,1),"","!!!")</f>
      </c>
      <c r="AS277" s="6">
        <f>IF($AL277=RIGHT(AN277,1),"","!!!")</f>
      </c>
      <c r="AT277" s="6">
        <f>IF($AL277=RIGHT(AO277,1),"","!!!")</f>
      </c>
      <c r="AU277" s="6">
        <f>IF($AL277=RIGHT(AP277,1),"","!!!")</f>
      </c>
      <c r="AV277" s="6">
        <f>IF($AL277=RIGHT(AQ277,1),"","!!!")</f>
      </c>
    </row>
    <row x14ac:dyDescent="0.25" r="278" customHeight="1" ht="17.25">
      <c r="A278" s="4">
        <f>CONCATENATE(WRs!#REF!," ",WRs!#REF!)</f>
      </c>
      <c r="B278" s="6">
        <f>WRs!#REF!</f>
      </c>
      <c r="C278" s="6">
        <f>WRs!#REF!</f>
      </c>
      <c r="D278" s="6">
        <f>WRs!#REF!</f>
      </c>
      <c r="E278" s="6">
        <f>WRs!#REF!</f>
      </c>
      <c r="F278" s="6">
        <f>WRs!#REF!</f>
      </c>
      <c r="G278" s="6">
        <f>WRs!#REF!</f>
      </c>
      <c r="H278" s="6">
        <f>WRs!#REF!</f>
      </c>
      <c r="I278" s="7">
        <f>WRs!#REF!</f>
      </c>
      <c r="J278" s="4">
        <f>CONCATENATE(WRs!#REF!," ",WRs!#REF!)</f>
      </c>
      <c r="K278" s="6">
        <f>WRs!#REF!</f>
      </c>
      <c r="L278" s="6">
        <f>WRs!#REF!</f>
      </c>
      <c r="M278" s="6">
        <f>WRs!#REF!</f>
      </c>
      <c r="N278" s="6">
        <f>WRs!#REF!</f>
      </c>
      <c r="O278" s="6">
        <f>WRs!#REF!</f>
      </c>
      <c r="P278" s="6">
        <f>WRs!A62</f>
      </c>
      <c r="Q278" s="6">
        <f>WRs!C62</f>
      </c>
      <c r="R278" s="10">
        <f>WRs!D62</f>
      </c>
      <c r="S278" s="4">
        <f>CONCATENATE(WRs!#REF!," ",WRs!#REF!)</f>
      </c>
      <c r="T278" s="6">
        <f>WRs!#REF!</f>
      </c>
      <c r="U278" s="6">
        <f>WRs!#REF!</f>
      </c>
      <c r="V278" s="6">
        <f>WRs!#REF!</f>
      </c>
      <c r="W278" s="11">
        <f>WRs!F62</f>
      </c>
      <c r="X278" s="11">
        <f>WRs!H62</f>
      </c>
      <c r="Y278" s="11">
        <f>WRs!J62</f>
      </c>
      <c r="Z278" s="11">
        <f>WRs!L62</f>
      </c>
      <c r="AA278" s="10">
        <f>WRs!O62</f>
      </c>
      <c r="AB278" s="4">
        <f>CONCATENATE(WRs!B62," ",WRs!A62)</f>
      </c>
      <c r="AC278" s="12">
        <f>WRs!E62</f>
      </c>
      <c r="AD278" s="6">
        <f>WRs!C62</f>
      </c>
      <c r="AE278" s="11">
        <f>WRs!D62</f>
      </c>
      <c r="AF278" s="11">
        <f>WRs!P62</f>
      </c>
      <c r="AG278" s="11">
        <f>WRs!R62</f>
      </c>
      <c r="AH278" s="11">
        <f>WRs!T62</f>
      </c>
      <c r="AI278" s="11">
        <f>WRs!V62</f>
      </c>
      <c r="AJ278" s="10">
        <f>WRs!X62</f>
      </c>
      <c r="AK278" s="6">
        <f>showf(AB278)</f>
      </c>
      <c r="AL278" s="6">
        <f>IF(RIGHT(AK278,1)=")",LEFT(RIGHT(AK278,2)),RIGHT(AK278,1))</f>
      </c>
      <c r="AM278" s="6">
        <f>showf(AF278)</f>
      </c>
      <c r="AN278" s="6">
        <f>showf(AG278)</f>
      </c>
      <c r="AO278" s="6">
        <f>showf(AH278)</f>
      </c>
      <c r="AP278" s="6">
        <f>showf(AI278)</f>
      </c>
      <c r="AQ278" s="6">
        <f>showf(AJ278)</f>
      </c>
      <c r="AR278" s="6">
        <f>IF($AL278=RIGHT(AM278,1),"","!!!")</f>
      </c>
      <c r="AS278" s="6">
        <f>IF($AL278=RIGHT(AN278,1),"","!!!")</f>
      </c>
      <c r="AT278" s="6">
        <f>IF($AL278=RIGHT(AO278,1),"","!!!")</f>
      </c>
      <c r="AU278" s="6">
        <f>IF($AL278=RIGHT(AP278,1),"","!!!")</f>
      </c>
      <c r="AV278" s="6">
        <f>IF($AL278=RIGHT(AQ278,1),"","!!!")</f>
      </c>
    </row>
    <row x14ac:dyDescent="0.25" r="279" customHeight="1" ht="17.25">
      <c r="A279" s="4">
        <f>CONCATENATE(WRs!#REF!," ",WRs!#REF!)</f>
      </c>
      <c r="B279" s="6">
        <f>WRs!#REF!</f>
      </c>
      <c r="C279" s="6">
        <f>WRs!#REF!</f>
      </c>
      <c r="D279" s="6">
        <f>WRs!#REF!</f>
      </c>
      <c r="E279" s="6">
        <f>WRs!#REF!</f>
      </c>
      <c r="F279" s="6">
        <f>WRs!#REF!</f>
      </c>
      <c r="G279" s="6">
        <f>WRs!#REF!</f>
      </c>
      <c r="H279" s="6">
        <f>WRs!#REF!</f>
      </c>
      <c r="I279" s="7">
        <f>WRs!#REF!</f>
      </c>
      <c r="J279" s="4">
        <f>CONCATENATE(WRs!#REF!," ",WRs!#REF!)</f>
      </c>
      <c r="K279" s="6">
        <f>WRs!#REF!</f>
      </c>
      <c r="L279" s="6">
        <f>WRs!#REF!</f>
      </c>
      <c r="M279" s="6">
        <f>WRs!#REF!</f>
      </c>
      <c r="N279" s="6">
        <f>WRs!#REF!</f>
      </c>
      <c r="O279" s="6">
        <f>WRs!#REF!</f>
      </c>
      <c r="P279" s="6">
        <f>WRs!A63</f>
      </c>
      <c r="Q279" s="6">
        <f>WRs!C63</f>
      </c>
      <c r="R279" s="10">
        <f>WRs!D63</f>
      </c>
      <c r="S279" s="4">
        <f>CONCATENATE(WRs!#REF!," ",WRs!#REF!)</f>
      </c>
      <c r="T279" s="6">
        <f>WRs!#REF!</f>
      </c>
      <c r="U279" s="6">
        <f>WRs!#REF!</f>
      </c>
      <c r="V279" s="6">
        <f>WRs!#REF!</f>
      </c>
      <c r="W279" s="11">
        <f>WRs!F63</f>
      </c>
      <c r="X279" s="11">
        <f>WRs!H63</f>
      </c>
      <c r="Y279" s="11">
        <f>WRs!J63</f>
      </c>
      <c r="Z279" s="11">
        <f>WRs!L63</f>
      </c>
      <c r="AA279" s="10">
        <f>WRs!O63</f>
      </c>
      <c r="AB279" s="4">
        <f>CONCATENATE(WRs!B63," ",WRs!A63)</f>
      </c>
      <c r="AC279" s="12">
        <f>WRs!E63</f>
      </c>
      <c r="AD279" s="6">
        <f>WRs!C63</f>
      </c>
      <c r="AE279" s="11">
        <f>WRs!D63</f>
      </c>
      <c r="AF279" s="11">
        <f>WRs!P63</f>
      </c>
      <c r="AG279" s="11">
        <f>WRs!R63</f>
      </c>
      <c r="AH279" s="11">
        <f>WRs!T63</f>
      </c>
      <c r="AI279" s="11">
        <f>WRs!V63</f>
      </c>
      <c r="AJ279" s="10">
        <f>WRs!X63</f>
      </c>
      <c r="AK279" s="6">
        <f>showf(AB279)</f>
      </c>
      <c r="AL279" s="6">
        <f>IF(RIGHT(AK279,1)=")",LEFT(RIGHT(AK279,2)),RIGHT(AK279,1))</f>
      </c>
      <c r="AM279" s="6">
        <f>showf(AF279)</f>
      </c>
      <c r="AN279" s="6">
        <f>showf(AG279)</f>
      </c>
      <c r="AO279" s="6">
        <f>showf(AH279)</f>
      </c>
      <c r="AP279" s="6">
        <f>showf(AI279)</f>
      </c>
      <c r="AQ279" s="6">
        <f>showf(AJ279)</f>
      </c>
      <c r="AR279" s="6">
        <f>IF($AL279=RIGHT(AM279,1),"","!!!")</f>
      </c>
      <c r="AS279" s="6">
        <f>IF($AL279=RIGHT(AN279,1),"","!!!")</f>
      </c>
      <c r="AT279" s="6">
        <f>IF($AL279=RIGHT(AO279,1),"","!!!")</f>
      </c>
      <c r="AU279" s="6">
        <f>IF($AL279=RIGHT(AP279,1),"","!!!")</f>
      </c>
      <c r="AV279" s="6">
        <f>IF($AL279=RIGHT(AQ279,1),"","!!!")</f>
      </c>
    </row>
    <row x14ac:dyDescent="0.25" r="280" customHeight="1" ht="17.25">
      <c r="A280" s="4">
        <f>CONCATENATE(WRs!#REF!," ",WRs!#REF!)</f>
      </c>
      <c r="B280" s="6">
        <f>WRs!#REF!</f>
      </c>
      <c r="C280" s="6">
        <f>WRs!#REF!</f>
      </c>
      <c r="D280" s="6">
        <f>WRs!#REF!</f>
      </c>
      <c r="E280" s="6">
        <f>WRs!#REF!</f>
      </c>
      <c r="F280" s="6">
        <f>WRs!#REF!</f>
      </c>
      <c r="G280" s="6">
        <f>WRs!#REF!</f>
      </c>
      <c r="H280" s="6">
        <f>WRs!#REF!</f>
      </c>
      <c r="I280" s="7">
        <f>WRs!#REF!</f>
      </c>
      <c r="J280" s="4">
        <f>CONCATENATE(WRs!#REF!," ",WRs!#REF!)</f>
      </c>
      <c r="K280" s="6">
        <f>WRs!#REF!</f>
      </c>
      <c r="L280" s="6">
        <f>WRs!#REF!</f>
      </c>
      <c r="M280" s="6">
        <f>WRs!#REF!</f>
      </c>
      <c r="N280" s="6">
        <f>WRs!#REF!</f>
      </c>
      <c r="O280" s="6">
        <f>WRs!#REF!</f>
      </c>
      <c r="P280" s="6">
        <f>WRs!A64</f>
      </c>
      <c r="Q280" s="6">
        <f>WRs!C64</f>
      </c>
      <c r="R280" s="10">
        <f>WRs!D64</f>
      </c>
      <c r="S280" s="4">
        <f>CONCATENATE(WRs!#REF!," ",WRs!#REF!)</f>
      </c>
      <c r="T280" s="6">
        <f>WRs!#REF!</f>
      </c>
      <c r="U280" s="6">
        <f>WRs!#REF!</f>
      </c>
      <c r="V280" s="6">
        <f>WRs!#REF!</f>
      </c>
      <c r="W280" s="11">
        <f>WRs!F64</f>
      </c>
      <c r="X280" s="11">
        <f>WRs!H64</f>
      </c>
      <c r="Y280" s="11">
        <f>WRs!J64</f>
      </c>
      <c r="Z280" s="11">
        <f>WRs!L64</f>
      </c>
      <c r="AA280" s="10">
        <f>WRs!O64</f>
      </c>
      <c r="AB280" s="4">
        <f>CONCATENATE(WRs!B64," ",WRs!A64)</f>
      </c>
      <c r="AC280" s="12">
        <f>WRs!E64</f>
      </c>
      <c r="AD280" s="6">
        <f>WRs!C64</f>
      </c>
      <c r="AE280" s="11">
        <f>WRs!D64</f>
      </c>
      <c r="AF280" s="11">
        <f>WRs!P64</f>
      </c>
      <c r="AG280" s="11">
        <f>WRs!R64</f>
      </c>
      <c r="AH280" s="11">
        <f>WRs!T64</f>
      </c>
      <c r="AI280" s="11">
        <f>WRs!V64</f>
      </c>
      <c r="AJ280" s="10">
        <f>WRs!X64</f>
      </c>
      <c r="AK280" s="6">
        <f>showf(AB280)</f>
      </c>
      <c r="AL280" s="6">
        <f>IF(RIGHT(AK280,1)=")",LEFT(RIGHT(AK280,2)),RIGHT(AK280,1))</f>
      </c>
      <c r="AM280" s="6">
        <f>showf(AF280)</f>
      </c>
      <c r="AN280" s="6">
        <f>showf(AG280)</f>
      </c>
      <c r="AO280" s="6">
        <f>showf(AH280)</f>
      </c>
      <c r="AP280" s="6">
        <f>showf(AI280)</f>
      </c>
      <c r="AQ280" s="6">
        <f>showf(AJ280)</f>
      </c>
      <c r="AR280" s="6">
        <f>IF($AL280=RIGHT(AM280,1),"","!!!")</f>
      </c>
      <c r="AS280" s="6">
        <f>IF($AL280=RIGHT(AN280,1),"","!!!")</f>
      </c>
      <c r="AT280" s="6">
        <f>IF($AL280=RIGHT(AO280,1),"","!!!")</f>
      </c>
      <c r="AU280" s="6">
        <f>IF($AL280=RIGHT(AP280,1),"","!!!")</f>
      </c>
      <c r="AV280" s="6">
        <f>IF($AL280=RIGHT(AQ280,1),"","!!!")</f>
      </c>
    </row>
    <row x14ac:dyDescent="0.25" r="281" customHeight="1" ht="17.25">
      <c r="A281" s="4">
        <f>CONCATENATE(WRs!#REF!," ",WRs!#REF!)</f>
      </c>
      <c r="B281" s="6">
        <f>WRs!#REF!</f>
      </c>
      <c r="C281" s="6">
        <f>WRs!#REF!</f>
      </c>
      <c r="D281" s="6">
        <f>WRs!#REF!</f>
      </c>
      <c r="E281" s="6">
        <f>WRs!#REF!</f>
      </c>
      <c r="F281" s="6">
        <f>WRs!#REF!</f>
      </c>
      <c r="G281" s="6">
        <f>WRs!#REF!</f>
      </c>
      <c r="H281" s="6">
        <f>WRs!#REF!</f>
      </c>
      <c r="I281" s="7">
        <f>WRs!#REF!</f>
      </c>
      <c r="J281" s="4">
        <f>CONCATENATE(WRs!#REF!," ",WRs!#REF!)</f>
      </c>
      <c r="K281" s="6">
        <f>WRs!#REF!</f>
      </c>
      <c r="L281" s="6">
        <f>WRs!#REF!</f>
      </c>
      <c r="M281" s="6">
        <f>WRs!#REF!</f>
      </c>
      <c r="N281" s="6">
        <f>WRs!#REF!</f>
      </c>
      <c r="O281" s="6">
        <f>WRs!#REF!</f>
      </c>
      <c r="P281" s="6">
        <f>WRs!A65</f>
      </c>
      <c r="Q281" s="6">
        <f>WRs!C65</f>
      </c>
      <c r="R281" s="10">
        <f>WRs!D65</f>
      </c>
      <c r="S281" s="4">
        <f>CONCATENATE(WRs!#REF!," ",WRs!#REF!)</f>
      </c>
      <c r="T281" s="6">
        <f>WRs!#REF!</f>
      </c>
      <c r="U281" s="6">
        <f>WRs!#REF!</f>
      </c>
      <c r="V281" s="6">
        <f>WRs!#REF!</f>
      </c>
      <c r="W281" s="11">
        <f>WRs!F65</f>
      </c>
      <c r="X281" s="11">
        <f>WRs!H65</f>
      </c>
      <c r="Y281" s="11">
        <f>WRs!J65</f>
      </c>
      <c r="Z281" s="11">
        <f>WRs!L65</f>
      </c>
      <c r="AA281" s="10">
        <f>WRs!O65</f>
      </c>
      <c r="AB281" s="4">
        <f>CONCATENATE(WRs!B65," ",WRs!A65)</f>
      </c>
      <c r="AC281" s="12">
        <f>WRs!E65</f>
      </c>
      <c r="AD281" s="6">
        <f>WRs!C65</f>
      </c>
      <c r="AE281" s="11">
        <f>WRs!D65</f>
      </c>
      <c r="AF281" s="11">
        <f>WRs!P65</f>
      </c>
      <c r="AG281" s="11">
        <f>WRs!R65</f>
      </c>
      <c r="AH281" s="11">
        <f>WRs!T65</f>
      </c>
      <c r="AI281" s="11">
        <f>WRs!V65</f>
      </c>
      <c r="AJ281" s="10">
        <f>WRs!X65</f>
      </c>
      <c r="AK281" s="6">
        <f>showf(AB281)</f>
      </c>
      <c r="AL281" s="6">
        <f>IF(RIGHT(AK281,1)=")",LEFT(RIGHT(AK281,2)),RIGHT(AK281,1))</f>
      </c>
      <c r="AM281" s="6">
        <f>showf(AF281)</f>
      </c>
      <c r="AN281" s="6">
        <f>showf(AG281)</f>
      </c>
      <c r="AO281" s="6">
        <f>showf(AH281)</f>
      </c>
      <c r="AP281" s="6">
        <f>showf(AI281)</f>
      </c>
      <c r="AQ281" s="6">
        <f>showf(AJ281)</f>
      </c>
      <c r="AR281" s="6">
        <f>IF($AL281=RIGHT(AM281,1),"","!!!")</f>
      </c>
      <c r="AS281" s="6">
        <f>IF($AL281=RIGHT(AN281,1),"","!!!")</f>
      </c>
      <c r="AT281" s="6">
        <f>IF($AL281=RIGHT(AO281,1),"","!!!")</f>
      </c>
      <c r="AU281" s="6">
        <f>IF($AL281=RIGHT(AP281,1),"","!!!")</f>
      </c>
      <c r="AV281" s="6">
        <f>IF($AL281=RIGHT(AQ281,1),"","!!!")</f>
      </c>
    </row>
    <row x14ac:dyDescent="0.25" r="282" customHeight="1" ht="17.25">
      <c r="A282" s="4">
        <f>CONCATENATE(WRs!#REF!," ",WRs!#REF!)</f>
      </c>
      <c r="B282" s="6">
        <f>WRs!#REF!</f>
      </c>
      <c r="C282" s="6">
        <f>WRs!#REF!</f>
      </c>
      <c r="D282" s="6">
        <f>WRs!#REF!</f>
      </c>
      <c r="E282" s="6">
        <f>WRs!#REF!</f>
      </c>
      <c r="F282" s="6">
        <f>WRs!#REF!</f>
      </c>
      <c r="G282" s="6">
        <f>WRs!#REF!</f>
      </c>
      <c r="H282" s="6">
        <f>WRs!#REF!</f>
      </c>
      <c r="I282" s="7">
        <f>WRs!#REF!</f>
      </c>
      <c r="J282" s="4">
        <f>CONCATENATE(WRs!#REF!," ",WRs!#REF!)</f>
      </c>
      <c r="K282" s="6">
        <f>WRs!#REF!</f>
      </c>
      <c r="L282" s="6">
        <f>WRs!#REF!</f>
      </c>
      <c r="M282" s="6">
        <f>WRs!#REF!</f>
      </c>
      <c r="N282" s="6">
        <f>WRs!#REF!</f>
      </c>
      <c r="O282" s="6">
        <f>WRs!#REF!</f>
      </c>
      <c r="P282" s="6">
        <f>WRs!A66</f>
      </c>
      <c r="Q282" s="6">
        <f>WRs!C66</f>
      </c>
      <c r="R282" s="10">
        <f>WRs!D66</f>
      </c>
      <c r="S282" s="4">
        <f>CONCATENATE(WRs!#REF!," ",WRs!#REF!)</f>
      </c>
      <c r="T282" s="6">
        <f>WRs!#REF!</f>
      </c>
      <c r="U282" s="6">
        <f>WRs!#REF!</f>
      </c>
      <c r="V282" s="6">
        <f>WRs!#REF!</f>
      </c>
      <c r="W282" s="11">
        <f>WRs!F66</f>
      </c>
      <c r="X282" s="11">
        <f>WRs!H66</f>
      </c>
      <c r="Y282" s="11">
        <f>WRs!J66</f>
      </c>
      <c r="Z282" s="11">
        <f>WRs!L66</f>
      </c>
      <c r="AA282" s="10">
        <f>WRs!O66</f>
      </c>
      <c r="AB282" s="4">
        <f>CONCATENATE(WRs!B66," ",WRs!A66)</f>
      </c>
      <c r="AC282" s="12">
        <f>WRs!E66</f>
      </c>
      <c r="AD282" s="6">
        <f>WRs!C66</f>
      </c>
      <c r="AE282" s="11">
        <f>WRs!D66</f>
      </c>
      <c r="AF282" s="11">
        <f>WRs!P66</f>
      </c>
      <c r="AG282" s="11">
        <f>WRs!R66</f>
      </c>
      <c r="AH282" s="11">
        <f>WRs!T66</f>
      </c>
      <c r="AI282" s="11">
        <f>WRs!V66</f>
      </c>
      <c r="AJ282" s="10">
        <f>WRs!X66</f>
      </c>
      <c r="AK282" s="6">
        <f>showf(AB282)</f>
      </c>
      <c r="AL282" s="6">
        <f>IF(RIGHT(AK282,1)=")",LEFT(RIGHT(AK282,2)),RIGHT(AK282,1))</f>
      </c>
      <c r="AM282" s="6">
        <f>showf(AF282)</f>
      </c>
      <c r="AN282" s="6">
        <f>showf(AG282)</f>
      </c>
      <c r="AO282" s="6">
        <f>showf(AH282)</f>
      </c>
      <c r="AP282" s="6">
        <f>showf(AI282)</f>
      </c>
      <c r="AQ282" s="6">
        <f>showf(AJ282)</f>
      </c>
      <c r="AR282" s="6">
        <f>IF($AL282=RIGHT(AM282,1),"","!!!")</f>
      </c>
      <c r="AS282" s="6">
        <f>IF($AL282=RIGHT(AN282,1),"","!!!")</f>
      </c>
      <c r="AT282" s="6">
        <f>IF($AL282=RIGHT(AO282,1),"","!!!")</f>
      </c>
      <c r="AU282" s="6">
        <f>IF($AL282=RIGHT(AP282,1),"","!!!")</f>
      </c>
      <c r="AV282" s="6">
        <f>IF($AL282=RIGHT(AQ282,1),"","!!!")</f>
      </c>
    </row>
    <row x14ac:dyDescent="0.25" r="283" customHeight="1" ht="17.25">
      <c r="A283" s="4">
        <f>CONCATENATE(WRs!#REF!," ",WRs!#REF!)</f>
      </c>
      <c r="B283" s="6">
        <f>WRs!#REF!</f>
      </c>
      <c r="C283" s="6">
        <f>WRs!#REF!</f>
      </c>
      <c r="D283" s="6">
        <f>WRs!#REF!</f>
      </c>
      <c r="E283" s="6">
        <f>WRs!#REF!</f>
      </c>
      <c r="F283" s="6">
        <f>WRs!#REF!</f>
      </c>
      <c r="G283" s="6">
        <f>WRs!#REF!</f>
      </c>
      <c r="H283" s="6">
        <f>WRs!#REF!</f>
      </c>
      <c r="I283" s="7">
        <f>WRs!#REF!</f>
      </c>
      <c r="J283" s="4">
        <f>CONCATENATE(WRs!#REF!," ",WRs!#REF!)</f>
      </c>
      <c r="K283" s="6">
        <f>WRs!#REF!</f>
      </c>
      <c r="L283" s="6">
        <f>WRs!#REF!</f>
      </c>
      <c r="M283" s="6">
        <f>WRs!#REF!</f>
      </c>
      <c r="N283" s="6">
        <f>WRs!#REF!</f>
      </c>
      <c r="O283" s="6">
        <f>WRs!#REF!</f>
      </c>
      <c r="P283" s="6">
        <f>WRs!A67</f>
      </c>
      <c r="Q283" s="6">
        <f>WRs!C67</f>
      </c>
      <c r="R283" s="10">
        <f>WRs!D67</f>
      </c>
      <c r="S283" s="4">
        <f>CONCATENATE(WRs!#REF!," ",WRs!#REF!)</f>
      </c>
      <c r="T283" s="6">
        <f>WRs!#REF!</f>
      </c>
      <c r="U283" s="6">
        <f>WRs!#REF!</f>
      </c>
      <c r="V283" s="6">
        <f>WRs!#REF!</f>
      </c>
      <c r="W283" s="11">
        <f>WRs!F67</f>
      </c>
      <c r="X283" s="11">
        <f>WRs!H67</f>
      </c>
      <c r="Y283" s="11">
        <f>WRs!J67</f>
      </c>
      <c r="Z283" s="11">
        <f>WRs!L67</f>
      </c>
      <c r="AA283" s="10">
        <f>WRs!O67</f>
      </c>
      <c r="AB283" s="4">
        <f>CONCATENATE(WRs!B67," ",WRs!A67)</f>
      </c>
      <c r="AC283" s="12">
        <f>WRs!E67</f>
      </c>
      <c r="AD283" s="6">
        <f>WRs!C67</f>
      </c>
      <c r="AE283" s="11">
        <f>WRs!D67</f>
      </c>
      <c r="AF283" s="11">
        <f>WRs!P67</f>
      </c>
      <c r="AG283" s="11">
        <f>WRs!R67</f>
      </c>
      <c r="AH283" s="11">
        <f>WRs!T67</f>
      </c>
      <c r="AI283" s="11">
        <f>WRs!V67</f>
      </c>
      <c r="AJ283" s="10">
        <f>WRs!X67</f>
      </c>
      <c r="AK283" s="6">
        <f>showf(AB283)</f>
      </c>
      <c r="AL283" s="6">
        <f>IF(RIGHT(AK283,1)=")",LEFT(RIGHT(AK283,2)),RIGHT(AK283,1))</f>
      </c>
      <c r="AM283" s="6">
        <f>showf(AF283)</f>
      </c>
      <c r="AN283" s="6">
        <f>showf(AG283)</f>
      </c>
      <c r="AO283" s="6">
        <f>showf(AH283)</f>
      </c>
      <c r="AP283" s="6">
        <f>showf(AI283)</f>
      </c>
      <c r="AQ283" s="6">
        <f>showf(AJ283)</f>
      </c>
      <c r="AR283" s="6">
        <f>IF($AL283=RIGHT(AM283,1),"","!!!")</f>
      </c>
      <c r="AS283" s="6">
        <f>IF($AL283=RIGHT(AN283,1),"","!!!")</f>
      </c>
      <c r="AT283" s="6">
        <f>IF($AL283=RIGHT(AO283,1),"","!!!")</f>
      </c>
      <c r="AU283" s="6">
        <f>IF($AL283=RIGHT(AP283,1),"","!!!")</f>
      </c>
      <c r="AV283" s="6">
        <f>IF($AL283=RIGHT(AQ283,1),"","!!!")</f>
      </c>
    </row>
    <row x14ac:dyDescent="0.25" r="284" customHeight="1" ht="17.25">
      <c r="A284" s="4">
        <f>CONCATENATE(WRs!#REF!," ",WRs!#REF!)</f>
      </c>
      <c r="B284" s="6">
        <f>WRs!#REF!</f>
      </c>
      <c r="C284" s="6">
        <f>WRs!#REF!</f>
      </c>
      <c r="D284" s="6">
        <f>WRs!#REF!</f>
      </c>
      <c r="E284" s="6">
        <f>WRs!#REF!</f>
      </c>
      <c r="F284" s="6">
        <f>WRs!#REF!</f>
      </c>
      <c r="G284" s="6">
        <f>WRs!#REF!</f>
      </c>
      <c r="H284" s="6">
        <f>WRs!#REF!</f>
      </c>
      <c r="I284" s="7">
        <f>WRs!#REF!</f>
      </c>
      <c r="J284" s="4">
        <f>CONCATENATE(WRs!#REF!," ",WRs!#REF!)</f>
      </c>
      <c r="K284" s="6">
        <f>WRs!#REF!</f>
      </c>
      <c r="L284" s="6">
        <f>WRs!#REF!</f>
      </c>
      <c r="M284" s="6">
        <f>WRs!#REF!</f>
      </c>
      <c r="N284" s="6">
        <f>WRs!#REF!</f>
      </c>
      <c r="O284" s="6">
        <f>WRs!#REF!</f>
      </c>
      <c r="P284" s="6">
        <f>WRs!A68</f>
      </c>
      <c r="Q284" s="6">
        <f>WRs!C68</f>
      </c>
      <c r="R284" s="10">
        <f>WRs!D68</f>
      </c>
      <c r="S284" s="4">
        <f>CONCATENATE(WRs!#REF!," ",WRs!#REF!)</f>
      </c>
      <c r="T284" s="6">
        <f>WRs!#REF!</f>
      </c>
      <c r="U284" s="6">
        <f>WRs!#REF!</f>
      </c>
      <c r="V284" s="6">
        <f>WRs!#REF!</f>
      </c>
      <c r="W284" s="11">
        <f>WRs!F68</f>
      </c>
      <c r="X284" s="11">
        <f>WRs!H68</f>
      </c>
      <c r="Y284" s="11">
        <f>WRs!J68</f>
      </c>
      <c r="Z284" s="11">
        <f>WRs!L68</f>
      </c>
      <c r="AA284" s="10">
        <f>WRs!O68</f>
      </c>
      <c r="AB284" s="4">
        <f>CONCATENATE(WRs!B68," ",WRs!A68)</f>
      </c>
      <c r="AC284" s="12">
        <f>WRs!E68</f>
      </c>
      <c r="AD284" s="6">
        <f>WRs!C68</f>
      </c>
      <c r="AE284" s="11">
        <f>WRs!D68</f>
      </c>
      <c r="AF284" s="11">
        <f>WRs!P68</f>
      </c>
      <c r="AG284" s="11">
        <f>WRs!R68</f>
      </c>
      <c r="AH284" s="11">
        <f>WRs!T68</f>
      </c>
      <c r="AI284" s="11">
        <f>WRs!V68</f>
      </c>
      <c r="AJ284" s="10">
        <f>WRs!X68</f>
      </c>
      <c r="AK284" s="6">
        <f>showf(AB284)</f>
      </c>
      <c r="AL284" s="6">
        <f>IF(RIGHT(AK284,1)=")",LEFT(RIGHT(AK284,2)),RIGHT(AK284,1))</f>
      </c>
      <c r="AM284" s="6">
        <f>showf(AF284)</f>
      </c>
      <c r="AN284" s="6">
        <f>showf(AG284)</f>
      </c>
      <c r="AO284" s="6">
        <f>showf(AH284)</f>
      </c>
      <c r="AP284" s="6">
        <f>showf(AI284)</f>
      </c>
      <c r="AQ284" s="6">
        <f>showf(AJ284)</f>
      </c>
      <c r="AR284" s="6">
        <f>IF($AL284=RIGHT(AM284,1),"","!!!")</f>
      </c>
      <c r="AS284" s="6">
        <f>IF($AL284=RIGHT(AN284,1),"","!!!")</f>
      </c>
      <c r="AT284" s="6">
        <f>IF($AL284=RIGHT(AO284,1),"","!!!")</f>
      </c>
      <c r="AU284" s="6">
        <f>IF($AL284=RIGHT(AP284,1),"","!!!")</f>
      </c>
      <c r="AV284" s="6">
        <f>IF($AL284=RIGHT(AQ284,1),"","!!!")</f>
      </c>
    </row>
    <row x14ac:dyDescent="0.25" r="285" customHeight="1" ht="17.25">
      <c r="A285" s="4">
        <f>CONCATENATE(WRs!#REF!," ",WRs!#REF!)</f>
      </c>
      <c r="B285" s="6">
        <f>WRs!#REF!</f>
      </c>
      <c r="C285" s="6">
        <f>WRs!#REF!</f>
      </c>
      <c r="D285" s="6">
        <f>WRs!#REF!</f>
      </c>
      <c r="E285" s="6">
        <f>WRs!#REF!</f>
      </c>
      <c r="F285" s="6">
        <f>WRs!#REF!</f>
      </c>
      <c r="G285" s="6">
        <f>WRs!#REF!</f>
      </c>
      <c r="H285" s="6">
        <f>WRs!#REF!</f>
      </c>
      <c r="I285" s="7">
        <f>WRs!#REF!</f>
      </c>
      <c r="J285" s="4">
        <f>CONCATENATE(WRs!#REF!," ",WRs!#REF!)</f>
      </c>
      <c r="K285" s="6">
        <f>WRs!#REF!</f>
      </c>
      <c r="L285" s="6">
        <f>WRs!#REF!</f>
      </c>
      <c r="M285" s="6">
        <f>WRs!#REF!</f>
      </c>
      <c r="N285" s="6">
        <f>WRs!#REF!</f>
      </c>
      <c r="O285" s="6">
        <f>WRs!#REF!</f>
      </c>
      <c r="P285" s="6">
        <f>WRs!A69</f>
      </c>
      <c r="Q285" s="6">
        <f>WRs!C69</f>
      </c>
      <c r="R285" s="10">
        <f>WRs!D69</f>
      </c>
      <c r="S285" s="4">
        <f>CONCATENATE(WRs!#REF!," ",WRs!#REF!)</f>
      </c>
      <c r="T285" s="6">
        <f>WRs!#REF!</f>
      </c>
      <c r="U285" s="6">
        <f>WRs!#REF!</f>
      </c>
      <c r="V285" s="6">
        <f>WRs!#REF!</f>
      </c>
      <c r="W285" s="11">
        <f>WRs!F69</f>
      </c>
      <c r="X285" s="11">
        <f>WRs!H69</f>
      </c>
      <c r="Y285" s="11">
        <f>WRs!J69</f>
      </c>
      <c r="Z285" s="11">
        <f>WRs!L69</f>
      </c>
      <c r="AA285" s="10">
        <f>WRs!O69</f>
      </c>
      <c r="AB285" s="4">
        <f>CONCATENATE(WRs!B69," ",WRs!A69)</f>
      </c>
      <c r="AC285" s="12">
        <f>WRs!E69</f>
      </c>
      <c r="AD285" s="6">
        <f>WRs!C69</f>
      </c>
      <c r="AE285" s="11">
        <f>WRs!D69</f>
      </c>
      <c r="AF285" s="11">
        <f>WRs!P69</f>
      </c>
      <c r="AG285" s="11">
        <f>WRs!R69</f>
      </c>
      <c r="AH285" s="11">
        <f>WRs!T69</f>
      </c>
      <c r="AI285" s="11">
        <f>WRs!V69</f>
      </c>
      <c r="AJ285" s="10">
        <f>WRs!X69</f>
      </c>
      <c r="AK285" s="6">
        <f>showf(AB285)</f>
      </c>
      <c r="AL285" s="6">
        <f>IF(RIGHT(AK285,1)=")",LEFT(RIGHT(AK285,2)),RIGHT(AK285,1))</f>
      </c>
      <c r="AM285" s="6">
        <f>showf(AF285)</f>
      </c>
      <c r="AN285" s="6">
        <f>showf(AG285)</f>
      </c>
      <c r="AO285" s="6">
        <f>showf(AH285)</f>
      </c>
      <c r="AP285" s="6">
        <f>showf(AI285)</f>
      </c>
      <c r="AQ285" s="6">
        <f>showf(AJ285)</f>
      </c>
      <c r="AR285" s="6">
        <f>IF($AL285=RIGHT(AM285,1),"","!!!")</f>
      </c>
      <c r="AS285" s="6">
        <f>IF($AL285=RIGHT(AN285,1),"","!!!")</f>
      </c>
      <c r="AT285" s="6">
        <f>IF($AL285=RIGHT(AO285,1),"","!!!")</f>
      </c>
      <c r="AU285" s="6">
        <f>IF($AL285=RIGHT(AP285,1),"","!!!")</f>
      </c>
      <c r="AV285" s="6">
        <f>IF($AL285=RIGHT(AQ285,1),"","!!!")</f>
      </c>
    </row>
    <row x14ac:dyDescent="0.25" r="286" customHeight="1" ht="17.25">
      <c r="A286" s="4">
        <f>CONCATENATE(WRs!#REF!," ",WRs!#REF!)</f>
      </c>
      <c r="B286" s="6">
        <f>WRs!#REF!</f>
      </c>
      <c r="C286" s="6">
        <f>WRs!#REF!</f>
      </c>
      <c r="D286" s="6">
        <f>WRs!#REF!</f>
      </c>
      <c r="E286" s="6">
        <f>WRs!#REF!</f>
      </c>
      <c r="F286" s="6">
        <f>WRs!#REF!</f>
      </c>
      <c r="G286" s="6">
        <f>WRs!#REF!</f>
      </c>
      <c r="H286" s="6">
        <f>WRs!#REF!</f>
      </c>
      <c r="I286" s="7">
        <f>WRs!#REF!</f>
      </c>
      <c r="J286" s="4">
        <f>CONCATENATE(WRs!#REF!," ",WRs!#REF!)</f>
      </c>
      <c r="K286" s="6">
        <f>WRs!#REF!</f>
      </c>
      <c r="L286" s="6">
        <f>WRs!#REF!</f>
      </c>
      <c r="M286" s="6">
        <f>WRs!#REF!</f>
      </c>
      <c r="N286" s="6">
        <f>WRs!#REF!</f>
      </c>
      <c r="O286" s="6">
        <f>WRs!#REF!</f>
      </c>
      <c r="P286" s="6">
        <f>WRs!A70</f>
      </c>
      <c r="Q286" s="6">
        <f>WRs!C70</f>
      </c>
      <c r="R286" s="10">
        <f>WRs!D70</f>
      </c>
      <c r="S286" s="4">
        <f>CONCATENATE(WRs!#REF!," ",WRs!#REF!)</f>
      </c>
      <c r="T286" s="6">
        <f>WRs!#REF!</f>
      </c>
      <c r="U286" s="6">
        <f>WRs!#REF!</f>
      </c>
      <c r="V286" s="6">
        <f>WRs!#REF!</f>
      </c>
      <c r="W286" s="11">
        <f>WRs!F70</f>
      </c>
      <c r="X286" s="11">
        <f>WRs!H70</f>
      </c>
      <c r="Y286" s="11">
        <f>WRs!J70</f>
      </c>
      <c r="Z286" s="11">
        <f>WRs!L70</f>
      </c>
      <c r="AA286" s="10">
        <f>WRs!O70</f>
      </c>
      <c r="AB286" s="4">
        <f>CONCATENATE(WRs!B70," ",WRs!A70)</f>
      </c>
      <c r="AC286" s="12">
        <f>WRs!E70</f>
      </c>
      <c r="AD286" s="6">
        <f>WRs!C70</f>
      </c>
      <c r="AE286" s="11">
        <f>WRs!D70</f>
      </c>
      <c r="AF286" s="11">
        <f>WRs!P70</f>
      </c>
      <c r="AG286" s="11">
        <f>WRs!R70</f>
      </c>
      <c r="AH286" s="11">
        <f>WRs!T70</f>
      </c>
      <c r="AI286" s="11">
        <f>WRs!V70</f>
      </c>
      <c r="AJ286" s="10">
        <f>WRs!X70</f>
      </c>
      <c r="AK286" s="6">
        <f>showf(AB286)</f>
      </c>
      <c r="AL286" s="6">
        <f>IF(RIGHT(AK286,1)=")",LEFT(RIGHT(AK286,2)),RIGHT(AK286,1))</f>
      </c>
      <c r="AM286" s="6">
        <f>showf(AF286)</f>
      </c>
      <c r="AN286" s="6">
        <f>showf(AG286)</f>
      </c>
      <c r="AO286" s="6">
        <f>showf(AH286)</f>
      </c>
      <c r="AP286" s="6">
        <f>showf(AI286)</f>
      </c>
      <c r="AQ286" s="6">
        <f>showf(AJ286)</f>
      </c>
      <c r="AR286" s="6">
        <f>IF($AL286=RIGHT(AM286,1),"","!!!")</f>
      </c>
      <c r="AS286" s="6">
        <f>IF($AL286=RIGHT(AN286,1),"","!!!")</f>
      </c>
      <c r="AT286" s="6">
        <f>IF($AL286=RIGHT(AO286,1),"","!!!")</f>
      </c>
      <c r="AU286" s="6">
        <f>IF($AL286=RIGHT(AP286,1),"","!!!")</f>
      </c>
      <c r="AV286" s="6">
        <f>IF($AL286=RIGHT(AQ286,1),"","!!!")</f>
      </c>
    </row>
    <row x14ac:dyDescent="0.25" r="287" customHeight="1" ht="17.25">
      <c r="A287" s="4">
        <f>CONCATENATE(WRs!#REF!," ",WRs!#REF!)</f>
      </c>
      <c r="B287" s="6">
        <f>WRs!#REF!</f>
      </c>
      <c r="C287" s="6">
        <f>WRs!#REF!</f>
      </c>
      <c r="D287" s="6">
        <f>WRs!#REF!</f>
      </c>
      <c r="E287" s="6">
        <f>WRs!#REF!</f>
      </c>
      <c r="F287" s="6">
        <f>WRs!#REF!</f>
      </c>
      <c r="G287" s="6">
        <f>WRs!#REF!</f>
      </c>
      <c r="H287" s="6">
        <f>WRs!#REF!</f>
      </c>
      <c r="I287" s="7">
        <f>WRs!#REF!</f>
      </c>
      <c r="J287" s="4">
        <f>CONCATENATE(WRs!#REF!," ",WRs!#REF!)</f>
      </c>
      <c r="K287" s="6">
        <f>WRs!#REF!</f>
      </c>
      <c r="L287" s="6">
        <f>WRs!#REF!</f>
      </c>
      <c r="M287" s="6">
        <f>WRs!#REF!</f>
      </c>
      <c r="N287" s="6">
        <f>WRs!#REF!</f>
      </c>
      <c r="O287" s="6">
        <f>WRs!#REF!</f>
      </c>
      <c r="P287" s="6">
        <f>WRs!A71</f>
      </c>
      <c r="Q287" s="6">
        <f>WRs!C71</f>
      </c>
      <c r="R287" s="10">
        <f>WRs!D71</f>
      </c>
      <c r="S287" s="4">
        <f>CONCATENATE(WRs!#REF!," ",WRs!#REF!)</f>
      </c>
      <c r="T287" s="6">
        <f>WRs!#REF!</f>
      </c>
      <c r="U287" s="6">
        <f>WRs!#REF!</f>
      </c>
      <c r="V287" s="6">
        <f>WRs!#REF!</f>
      </c>
      <c r="W287" s="11">
        <f>WRs!F71</f>
      </c>
      <c r="X287" s="11">
        <f>WRs!H71</f>
      </c>
      <c r="Y287" s="11">
        <f>WRs!J71</f>
      </c>
      <c r="Z287" s="11">
        <f>WRs!L71</f>
      </c>
      <c r="AA287" s="10">
        <f>WRs!O71</f>
      </c>
      <c r="AB287" s="4">
        <f>CONCATENATE(WRs!B71," ",WRs!A71)</f>
      </c>
      <c r="AC287" s="12">
        <f>WRs!E71</f>
      </c>
      <c r="AD287" s="6">
        <f>WRs!C71</f>
      </c>
      <c r="AE287" s="11">
        <f>WRs!D71</f>
      </c>
      <c r="AF287" s="11">
        <f>WRs!P71</f>
      </c>
      <c r="AG287" s="11">
        <f>WRs!R71</f>
      </c>
      <c r="AH287" s="11">
        <f>WRs!T71</f>
      </c>
      <c r="AI287" s="11">
        <f>WRs!V71</f>
      </c>
      <c r="AJ287" s="10">
        <f>WRs!X71</f>
      </c>
      <c r="AK287" s="6">
        <f>showf(AB287)</f>
      </c>
      <c r="AL287" s="6">
        <f>IF(RIGHT(AK287,1)=")",LEFT(RIGHT(AK287,2)),RIGHT(AK287,1))</f>
      </c>
      <c r="AM287" s="6">
        <f>showf(AF287)</f>
      </c>
      <c r="AN287" s="6">
        <f>showf(AG287)</f>
      </c>
      <c r="AO287" s="6">
        <f>showf(AH287)</f>
      </c>
      <c r="AP287" s="6">
        <f>showf(AI287)</f>
      </c>
      <c r="AQ287" s="6">
        <f>showf(AJ287)</f>
      </c>
      <c r="AR287" s="6">
        <f>IF($AL287=RIGHT(AM287,1),"","!!!")</f>
      </c>
      <c r="AS287" s="6">
        <f>IF($AL287=RIGHT(AN287,1),"","!!!")</f>
      </c>
      <c r="AT287" s="6">
        <f>IF($AL287=RIGHT(AO287,1),"","!!!")</f>
      </c>
      <c r="AU287" s="6">
        <f>IF($AL287=RIGHT(AP287,1),"","!!!")</f>
      </c>
      <c r="AV287" s="6">
        <f>IF($AL287=RIGHT(AQ287,1),"","!!!")</f>
      </c>
    </row>
    <row x14ac:dyDescent="0.25" r="288" customHeight="1" ht="17.25">
      <c r="A288" s="4">
        <f>CONCATENATE(WRs!#REF!," ",WRs!#REF!)</f>
      </c>
      <c r="B288" s="6">
        <f>WRs!#REF!</f>
      </c>
      <c r="C288" s="6">
        <f>WRs!#REF!</f>
      </c>
      <c r="D288" s="6">
        <f>WRs!#REF!</f>
      </c>
      <c r="E288" s="6">
        <f>WRs!#REF!</f>
      </c>
      <c r="F288" s="6">
        <f>WRs!#REF!</f>
      </c>
      <c r="G288" s="6">
        <f>WRs!#REF!</f>
      </c>
      <c r="H288" s="6">
        <f>WRs!#REF!</f>
      </c>
      <c r="I288" s="7">
        <f>WRs!#REF!</f>
      </c>
      <c r="J288" s="4">
        <f>CONCATENATE(WRs!#REF!," ",WRs!#REF!)</f>
      </c>
      <c r="K288" s="6">
        <f>WRs!#REF!</f>
      </c>
      <c r="L288" s="6">
        <f>WRs!#REF!</f>
      </c>
      <c r="M288" s="6">
        <f>WRs!#REF!</f>
      </c>
      <c r="N288" s="6">
        <f>WRs!#REF!</f>
      </c>
      <c r="O288" s="6">
        <f>WRs!#REF!</f>
      </c>
      <c r="P288" s="6">
        <f>WRs!A72</f>
      </c>
      <c r="Q288" s="6">
        <f>WRs!C72</f>
      </c>
      <c r="R288" s="10">
        <f>WRs!D72</f>
      </c>
      <c r="S288" s="4">
        <f>CONCATENATE(WRs!#REF!," ",WRs!#REF!)</f>
      </c>
      <c r="T288" s="6">
        <f>WRs!#REF!</f>
      </c>
      <c r="U288" s="6">
        <f>WRs!#REF!</f>
      </c>
      <c r="V288" s="6">
        <f>WRs!#REF!</f>
      </c>
      <c r="W288" s="11">
        <f>WRs!F72</f>
      </c>
      <c r="X288" s="11">
        <f>WRs!H72</f>
      </c>
      <c r="Y288" s="11">
        <f>WRs!J72</f>
      </c>
      <c r="Z288" s="11">
        <f>WRs!L72</f>
      </c>
      <c r="AA288" s="10">
        <f>WRs!O72</f>
      </c>
      <c r="AB288" s="4">
        <f>CONCATENATE(WRs!B72," ",WRs!A72)</f>
      </c>
      <c r="AC288" s="12">
        <f>WRs!E72</f>
      </c>
      <c r="AD288" s="6">
        <f>WRs!C72</f>
      </c>
      <c r="AE288" s="11">
        <f>WRs!D72</f>
      </c>
      <c r="AF288" s="11">
        <f>WRs!P72</f>
      </c>
      <c r="AG288" s="11">
        <f>WRs!R72</f>
      </c>
      <c r="AH288" s="11">
        <f>WRs!T72</f>
      </c>
      <c r="AI288" s="11">
        <f>WRs!V72</f>
      </c>
      <c r="AJ288" s="10">
        <f>WRs!X72</f>
      </c>
      <c r="AK288" s="6">
        <f>showf(AB288)</f>
      </c>
      <c r="AL288" s="6">
        <f>IF(RIGHT(AK288,1)=")",LEFT(RIGHT(AK288,2)),RIGHT(AK288,1))</f>
      </c>
      <c r="AM288" s="6">
        <f>showf(AF288)</f>
      </c>
      <c r="AN288" s="6">
        <f>showf(AG288)</f>
      </c>
      <c r="AO288" s="6">
        <f>showf(AH288)</f>
      </c>
      <c r="AP288" s="6">
        <f>showf(AI288)</f>
      </c>
      <c r="AQ288" s="6">
        <f>showf(AJ288)</f>
      </c>
      <c r="AR288" s="6">
        <f>IF($AL288=RIGHT(AM288,1),"","!!!")</f>
      </c>
      <c r="AS288" s="6">
        <f>IF($AL288=RIGHT(AN288,1),"","!!!")</f>
      </c>
      <c r="AT288" s="6">
        <f>IF($AL288=RIGHT(AO288,1),"","!!!")</f>
      </c>
      <c r="AU288" s="6">
        <f>IF($AL288=RIGHT(AP288,1),"","!!!")</f>
      </c>
      <c r="AV288" s="6">
        <f>IF($AL288=RIGHT(AQ288,1),"","!!!")</f>
      </c>
    </row>
    <row x14ac:dyDescent="0.25" r="289" customHeight="1" ht="17.25">
      <c r="A289" s="4">
        <f>CONCATENATE(WRs!#REF!," ",WRs!#REF!)</f>
      </c>
      <c r="B289" s="6">
        <f>WRs!#REF!</f>
      </c>
      <c r="C289" s="6">
        <f>WRs!#REF!</f>
      </c>
      <c r="D289" s="6">
        <f>WRs!#REF!</f>
      </c>
      <c r="E289" s="6">
        <f>WRs!#REF!</f>
      </c>
      <c r="F289" s="6">
        <f>WRs!#REF!</f>
      </c>
      <c r="G289" s="6">
        <f>WRs!#REF!</f>
      </c>
      <c r="H289" s="6">
        <f>WRs!#REF!</f>
      </c>
      <c r="I289" s="7">
        <f>WRs!#REF!</f>
      </c>
      <c r="J289" s="4">
        <f>CONCATENATE(WRs!#REF!," ",WRs!#REF!)</f>
      </c>
      <c r="K289" s="6">
        <f>WRs!#REF!</f>
      </c>
      <c r="L289" s="6">
        <f>WRs!#REF!</f>
      </c>
      <c r="M289" s="6">
        <f>WRs!#REF!</f>
      </c>
      <c r="N289" s="6">
        <f>WRs!#REF!</f>
      </c>
      <c r="O289" s="6">
        <f>WRs!#REF!</f>
      </c>
      <c r="P289" s="6">
        <f>WRs!A73</f>
      </c>
      <c r="Q289" s="6">
        <f>WRs!C73</f>
      </c>
      <c r="R289" s="10">
        <f>WRs!D73</f>
      </c>
      <c r="S289" s="4">
        <f>CONCATENATE(WRs!#REF!," ",WRs!#REF!)</f>
      </c>
      <c r="T289" s="6">
        <f>WRs!#REF!</f>
      </c>
      <c r="U289" s="6">
        <f>WRs!#REF!</f>
      </c>
      <c r="V289" s="6">
        <f>WRs!#REF!</f>
      </c>
      <c r="W289" s="11">
        <f>WRs!F73</f>
      </c>
      <c r="X289" s="11">
        <f>WRs!H73</f>
      </c>
      <c r="Y289" s="11">
        <f>WRs!J73</f>
      </c>
      <c r="Z289" s="11">
        <f>WRs!L73</f>
      </c>
      <c r="AA289" s="10">
        <f>WRs!O73</f>
      </c>
      <c r="AB289" s="4">
        <f>CONCATENATE(WRs!B73," ",WRs!A73)</f>
      </c>
      <c r="AC289" s="12">
        <f>WRs!E73</f>
      </c>
      <c r="AD289" s="6">
        <f>WRs!C73</f>
      </c>
      <c r="AE289" s="11">
        <f>WRs!D73</f>
      </c>
      <c r="AF289" s="11">
        <f>WRs!P73</f>
      </c>
      <c r="AG289" s="11">
        <f>WRs!R73</f>
      </c>
      <c r="AH289" s="11">
        <f>WRs!T73</f>
      </c>
      <c r="AI289" s="11">
        <f>WRs!V73</f>
      </c>
      <c r="AJ289" s="10">
        <f>WRs!X73</f>
      </c>
      <c r="AK289" s="6">
        <f>showf(AB289)</f>
      </c>
      <c r="AL289" s="6">
        <f>IF(RIGHT(AK289,1)=")",LEFT(RIGHT(AK289,2)),RIGHT(AK289,1))</f>
      </c>
      <c r="AM289" s="6">
        <f>showf(AF289)</f>
      </c>
      <c r="AN289" s="6">
        <f>showf(AG289)</f>
      </c>
      <c r="AO289" s="6">
        <f>showf(AH289)</f>
      </c>
      <c r="AP289" s="6">
        <f>showf(AI289)</f>
      </c>
      <c r="AQ289" s="6">
        <f>showf(AJ289)</f>
      </c>
      <c r="AR289" s="6">
        <f>IF($AL289=RIGHT(AM289,1),"","!!!")</f>
      </c>
      <c r="AS289" s="6">
        <f>IF($AL289=RIGHT(AN289,1),"","!!!")</f>
      </c>
      <c r="AT289" s="6">
        <f>IF($AL289=RIGHT(AO289,1),"","!!!")</f>
      </c>
      <c r="AU289" s="6">
        <f>IF($AL289=RIGHT(AP289,1),"","!!!")</f>
      </c>
      <c r="AV289" s="6">
        <f>IF($AL289=RIGHT(AQ289,1),"","!!!")</f>
      </c>
    </row>
    <row x14ac:dyDescent="0.25" r="290" customHeight="1" ht="17.25">
      <c r="A290" s="4">
        <f>CONCATENATE(WRs!#REF!," ",WRs!#REF!)</f>
      </c>
      <c r="B290" s="6">
        <f>WRs!#REF!</f>
      </c>
      <c r="C290" s="6">
        <f>WRs!#REF!</f>
      </c>
      <c r="D290" s="6">
        <f>WRs!#REF!</f>
      </c>
      <c r="E290" s="6">
        <f>WRs!#REF!</f>
      </c>
      <c r="F290" s="6">
        <f>WRs!#REF!</f>
      </c>
      <c r="G290" s="6">
        <f>WRs!#REF!</f>
      </c>
      <c r="H290" s="6">
        <f>WRs!#REF!</f>
      </c>
      <c r="I290" s="7">
        <f>WRs!#REF!</f>
      </c>
      <c r="J290" s="4">
        <f>CONCATENATE(WRs!#REF!," ",WRs!#REF!)</f>
      </c>
      <c r="K290" s="6">
        <f>WRs!#REF!</f>
      </c>
      <c r="L290" s="6">
        <f>WRs!#REF!</f>
      </c>
      <c r="M290" s="6">
        <f>WRs!#REF!</f>
      </c>
      <c r="N290" s="6">
        <f>WRs!#REF!</f>
      </c>
      <c r="O290" s="6">
        <f>WRs!#REF!</f>
      </c>
      <c r="P290" s="6">
        <f>WRs!A74</f>
      </c>
      <c r="Q290" s="6">
        <f>WRs!C74</f>
      </c>
      <c r="R290" s="10">
        <f>WRs!D74</f>
      </c>
      <c r="S290" s="4">
        <f>CONCATENATE(WRs!#REF!," ",WRs!#REF!)</f>
      </c>
      <c r="T290" s="6">
        <f>WRs!#REF!</f>
      </c>
      <c r="U290" s="6">
        <f>WRs!#REF!</f>
      </c>
      <c r="V290" s="6">
        <f>WRs!#REF!</f>
      </c>
      <c r="W290" s="11">
        <f>WRs!F74</f>
      </c>
      <c r="X290" s="11">
        <f>WRs!H74</f>
      </c>
      <c r="Y290" s="11">
        <f>WRs!J74</f>
      </c>
      <c r="Z290" s="11">
        <f>WRs!L74</f>
      </c>
      <c r="AA290" s="10">
        <f>WRs!O74</f>
      </c>
      <c r="AB290" s="4">
        <f>CONCATENATE(WRs!B74," ",WRs!A74)</f>
      </c>
      <c r="AC290" s="12">
        <f>WRs!E74</f>
      </c>
      <c r="AD290" s="6">
        <f>WRs!C74</f>
      </c>
      <c r="AE290" s="11">
        <f>WRs!D74</f>
      </c>
      <c r="AF290" s="11">
        <f>WRs!P74</f>
      </c>
      <c r="AG290" s="11">
        <f>WRs!R74</f>
      </c>
      <c r="AH290" s="11">
        <f>WRs!T74</f>
      </c>
      <c r="AI290" s="11">
        <f>WRs!V74</f>
      </c>
      <c r="AJ290" s="10">
        <f>WRs!X74</f>
      </c>
      <c r="AK290" s="6">
        <f>showf(AB290)</f>
      </c>
      <c r="AL290" s="6">
        <f>IF(RIGHT(AK290,1)=")",LEFT(RIGHT(AK290,2)),RIGHT(AK290,1))</f>
      </c>
      <c r="AM290" s="6">
        <f>showf(AF290)</f>
      </c>
      <c r="AN290" s="6">
        <f>showf(AG290)</f>
      </c>
      <c r="AO290" s="6">
        <f>showf(AH290)</f>
      </c>
      <c r="AP290" s="6">
        <f>showf(AI290)</f>
      </c>
      <c r="AQ290" s="6">
        <f>showf(AJ290)</f>
      </c>
      <c r="AR290" s="6">
        <f>IF($AL290=RIGHT(AM290,1),"","!!!")</f>
      </c>
      <c r="AS290" s="6">
        <f>IF($AL290=RIGHT(AN290,1),"","!!!")</f>
      </c>
      <c r="AT290" s="6">
        <f>IF($AL290=RIGHT(AO290,1),"","!!!")</f>
      </c>
      <c r="AU290" s="6">
        <f>IF($AL290=RIGHT(AP290,1),"","!!!")</f>
      </c>
      <c r="AV290" s="6">
        <f>IF($AL290=RIGHT(AQ290,1),"","!!!")</f>
      </c>
    </row>
    <row x14ac:dyDescent="0.25" r="291" customHeight="1" ht="17.25">
      <c r="A291" s="4">
        <f>CONCATENATE(WRs!#REF!," ",WRs!#REF!)</f>
      </c>
      <c r="B291" s="6">
        <f>WRs!#REF!</f>
      </c>
      <c r="C291" s="6">
        <f>WRs!#REF!</f>
      </c>
      <c r="D291" s="6">
        <f>WRs!#REF!</f>
      </c>
      <c r="E291" s="6">
        <f>WRs!#REF!</f>
      </c>
      <c r="F291" s="6">
        <f>WRs!#REF!</f>
      </c>
      <c r="G291" s="6">
        <f>WRs!#REF!</f>
      </c>
      <c r="H291" s="6">
        <f>WRs!#REF!</f>
      </c>
      <c r="I291" s="7">
        <f>WRs!#REF!</f>
      </c>
      <c r="J291" s="4">
        <f>CONCATENATE(WRs!#REF!," ",WRs!#REF!)</f>
      </c>
      <c r="K291" s="6">
        <f>WRs!#REF!</f>
      </c>
      <c r="L291" s="6">
        <f>WRs!#REF!</f>
      </c>
      <c r="M291" s="6">
        <f>WRs!#REF!</f>
      </c>
      <c r="N291" s="6">
        <f>WRs!#REF!</f>
      </c>
      <c r="O291" s="6">
        <f>WRs!#REF!</f>
      </c>
      <c r="P291" s="6">
        <f>WRs!A75</f>
      </c>
      <c r="Q291" s="6">
        <f>WRs!C75</f>
      </c>
      <c r="R291" s="10">
        <f>WRs!D75</f>
      </c>
      <c r="S291" s="4">
        <f>CONCATENATE(WRs!#REF!," ",WRs!#REF!)</f>
      </c>
      <c r="T291" s="6">
        <f>WRs!#REF!</f>
      </c>
      <c r="U291" s="6">
        <f>WRs!#REF!</f>
      </c>
      <c r="V291" s="6">
        <f>WRs!#REF!</f>
      </c>
      <c r="W291" s="11">
        <f>WRs!F75</f>
      </c>
      <c r="X291" s="11">
        <f>WRs!H75</f>
      </c>
      <c r="Y291" s="11">
        <f>WRs!J75</f>
      </c>
      <c r="Z291" s="11">
        <f>WRs!L75</f>
      </c>
      <c r="AA291" s="10">
        <f>WRs!O75</f>
      </c>
      <c r="AB291" s="4">
        <f>CONCATENATE(WRs!B75," ",WRs!A75)</f>
      </c>
      <c r="AC291" s="12">
        <f>WRs!E75</f>
      </c>
      <c r="AD291" s="6">
        <f>WRs!C75</f>
      </c>
      <c r="AE291" s="11">
        <f>WRs!D75</f>
      </c>
      <c r="AF291" s="11">
        <f>WRs!P75</f>
      </c>
      <c r="AG291" s="11">
        <f>WRs!R75</f>
      </c>
      <c r="AH291" s="11">
        <f>WRs!T75</f>
      </c>
      <c r="AI291" s="11">
        <f>WRs!V75</f>
      </c>
      <c r="AJ291" s="10">
        <f>WRs!X75</f>
      </c>
      <c r="AK291" s="6">
        <f>showf(AB291)</f>
      </c>
      <c r="AL291" s="6">
        <f>IF(RIGHT(AK291,1)=")",LEFT(RIGHT(AK291,2)),RIGHT(AK291,1))</f>
      </c>
      <c r="AM291" s="6">
        <f>showf(AF291)</f>
      </c>
      <c r="AN291" s="6">
        <f>showf(AG291)</f>
      </c>
      <c r="AO291" s="6">
        <f>showf(AH291)</f>
      </c>
      <c r="AP291" s="6">
        <f>showf(AI291)</f>
      </c>
      <c r="AQ291" s="6">
        <f>showf(AJ291)</f>
      </c>
      <c r="AR291" s="6">
        <f>IF($AL291=RIGHT(AM291,1),"","!!!")</f>
      </c>
      <c r="AS291" s="6">
        <f>IF($AL291=RIGHT(AN291,1),"","!!!")</f>
      </c>
      <c r="AT291" s="6">
        <f>IF($AL291=RIGHT(AO291,1),"","!!!")</f>
      </c>
      <c r="AU291" s="6">
        <f>IF($AL291=RIGHT(AP291,1),"","!!!")</f>
      </c>
      <c r="AV291" s="6">
        <f>IF($AL291=RIGHT(AQ291,1),"","!!!")</f>
      </c>
    </row>
    <row x14ac:dyDescent="0.25" r="292" customHeight="1" ht="17.25">
      <c r="A292" s="4">
        <f>CONCATENATE(WRs!#REF!," ",WRs!#REF!)</f>
      </c>
      <c r="B292" s="6">
        <f>WRs!#REF!</f>
      </c>
      <c r="C292" s="6">
        <f>WRs!#REF!</f>
      </c>
      <c r="D292" s="6">
        <f>WRs!#REF!</f>
      </c>
      <c r="E292" s="6">
        <f>WRs!#REF!</f>
      </c>
      <c r="F292" s="6">
        <f>WRs!#REF!</f>
      </c>
      <c r="G292" s="6">
        <f>WRs!#REF!</f>
      </c>
      <c r="H292" s="6">
        <f>WRs!#REF!</f>
      </c>
      <c r="I292" s="7">
        <f>WRs!#REF!</f>
      </c>
      <c r="J292" s="4">
        <f>CONCATENATE(WRs!#REF!," ",WRs!#REF!)</f>
      </c>
      <c r="K292" s="6">
        <f>WRs!#REF!</f>
      </c>
      <c r="L292" s="6">
        <f>WRs!#REF!</f>
      </c>
      <c r="M292" s="6">
        <f>WRs!#REF!</f>
      </c>
      <c r="N292" s="6">
        <f>WRs!#REF!</f>
      </c>
      <c r="O292" s="6">
        <f>WRs!#REF!</f>
      </c>
      <c r="P292" s="6">
        <f>WRs!A76</f>
      </c>
      <c r="Q292" s="6">
        <f>WRs!C76</f>
      </c>
      <c r="R292" s="10">
        <f>WRs!D76</f>
      </c>
      <c r="S292" s="4">
        <f>CONCATENATE(WRs!#REF!," ",WRs!#REF!)</f>
      </c>
      <c r="T292" s="6">
        <f>WRs!#REF!</f>
      </c>
      <c r="U292" s="6">
        <f>WRs!#REF!</f>
      </c>
      <c r="V292" s="6">
        <f>WRs!#REF!</f>
      </c>
      <c r="W292" s="11">
        <f>WRs!F76</f>
      </c>
      <c r="X292" s="11">
        <f>WRs!H76</f>
      </c>
      <c r="Y292" s="11">
        <f>WRs!J76</f>
      </c>
      <c r="Z292" s="11">
        <f>WRs!L76</f>
      </c>
      <c r="AA292" s="10">
        <f>WRs!O76</f>
      </c>
      <c r="AB292" s="4">
        <f>CONCATENATE(WRs!B76," ",WRs!A76)</f>
      </c>
      <c r="AC292" s="12">
        <f>WRs!E76</f>
      </c>
      <c r="AD292" s="6">
        <f>WRs!C76</f>
      </c>
      <c r="AE292" s="11">
        <f>WRs!D76</f>
      </c>
      <c r="AF292" s="11">
        <f>WRs!P76</f>
      </c>
      <c r="AG292" s="11">
        <f>WRs!R76</f>
      </c>
      <c r="AH292" s="11">
        <f>WRs!T76</f>
      </c>
      <c r="AI292" s="11">
        <f>WRs!V76</f>
      </c>
      <c r="AJ292" s="10">
        <f>WRs!X76</f>
      </c>
      <c r="AK292" s="6">
        <f>showf(AB292)</f>
      </c>
      <c r="AL292" s="6">
        <f>IF(RIGHT(AK292,1)=")",LEFT(RIGHT(AK292,2)),RIGHT(AK292,1))</f>
      </c>
      <c r="AM292" s="6">
        <f>showf(AF292)</f>
      </c>
      <c r="AN292" s="6">
        <f>showf(AG292)</f>
      </c>
      <c r="AO292" s="6">
        <f>showf(AH292)</f>
      </c>
      <c r="AP292" s="6">
        <f>showf(AI292)</f>
      </c>
      <c r="AQ292" s="6">
        <f>showf(AJ292)</f>
      </c>
      <c r="AR292" s="6">
        <f>IF($AL292=RIGHT(AM292,1),"","!!!")</f>
      </c>
      <c r="AS292" s="6">
        <f>IF($AL292=RIGHT(AN292,1),"","!!!")</f>
      </c>
      <c r="AT292" s="6">
        <f>IF($AL292=RIGHT(AO292,1),"","!!!")</f>
      </c>
      <c r="AU292" s="6">
        <f>IF($AL292=RIGHT(AP292,1),"","!!!")</f>
      </c>
      <c r="AV292" s="6">
        <f>IF($AL292=RIGHT(AQ292,1),"","!!!")</f>
      </c>
    </row>
    <row x14ac:dyDescent="0.25" r="293" customHeight="1" ht="17.25">
      <c r="A293" s="4">
        <f>CONCATENATE(WRs!#REF!," ",WRs!#REF!)</f>
      </c>
      <c r="B293" s="6">
        <f>WRs!#REF!</f>
      </c>
      <c r="C293" s="6">
        <f>WRs!#REF!</f>
      </c>
      <c r="D293" s="6">
        <f>WRs!#REF!</f>
      </c>
      <c r="E293" s="6">
        <f>WRs!#REF!</f>
      </c>
      <c r="F293" s="6">
        <f>WRs!#REF!</f>
      </c>
      <c r="G293" s="6">
        <f>WRs!#REF!</f>
      </c>
      <c r="H293" s="6">
        <f>WRs!#REF!</f>
      </c>
      <c r="I293" s="7">
        <f>WRs!#REF!</f>
      </c>
      <c r="J293" s="4">
        <f>CONCATENATE(WRs!#REF!," ",WRs!#REF!)</f>
      </c>
      <c r="K293" s="6">
        <f>WRs!#REF!</f>
      </c>
      <c r="L293" s="6">
        <f>WRs!#REF!</f>
      </c>
      <c r="M293" s="6">
        <f>WRs!#REF!</f>
      </c>
      <c r="N293" s="6">
        <f>WRs!#REF!</f>
      </c>
      <c r="O293" s="6">
        <f>WRs!#REF!</f>
      </c>
      <c r="P293" s="6">
        <f>WRs!A77</f>
      </c>
      <c r="Q293" s="6">
        <f>WRs!C77</f>
      </c>
      <c r="R293" s="10">
        <f>WRs!D77</f>
      </c>
      <c r="S293" s="4">
        <f>CONCATENATE(WRs!#REF!," ",WRs!#REF!)</f>
      </c>
      <c r="T293" s="6">
        <f>WRs!#REF!</f>
      </c>
      <c r="U293" s="6">
        <f>WRs!#REF!</f>
      </c>
      <c r="V293" s="6">
        <f>WRs!#REF!</f>
      </c>
      <c r="W293" s="11">
        <f>WRs!F77</f>
      </c>
      <c r="X293" s="11">
        <f>WRs!H77</f>
      </c>
      <c r="Y293" s="11">
        <f>WRs!J77</f>
      </c>
      <c r="Z293" s="11">
        <f>WRs!L77</f>
      </c>
      <c r="AA293" s="10">
        <f>WRs!O77</f>
      </c>
      <c r="AB293" s="4">
        <f>CONCATENATE(WRs!B77," ",WRs!A77)</f>
      </c>
      <c r="AC293" s="12">
        <f>WRs!E77</f>
      </c>
      <c r="AD293" s="6">
        <f>WRs!C77</f>
      </c>
      <c r="AE293" s="11">
        <f>WRs!D77</f>
      </c>
      <c r="AF293" s="11">
        <f>WRs!P77</f>
      </c>
      <c r="AG293" s="11">
        <f>WRs!R77</f>
      </c>
      <c r="AH293" s="11">
        <f>WRs!T77</f>
      </c>
      <c r="AI293" s="11">
        <f>WRs!V77</f>
      </c>
      <c r="AJ293" s="10">
        <f>WRs!X77</f>
      </c>
      <c r="AK293" s="6">
        <f>showf(AB293)</f>
      </c>
      <c r="AL293" s="6">
        <f>IF(RIGHT(AK293,1)=")",LEFT(RIGHT(AK293,2)),RIGHT(AK293,1))</f>
      </c>
      <c r="AM293" s="6">
        <f>showf(AF293)</f>
      </c>
      <c r="AN293" s="6">
        <f>showf(AG293)</f>
      </c>
      <c r="AO293" s="6">
        <f>showf(AH293)</f>
      </c>
      <c r="AP293" s="6">
        <f>showf(AI293)</f>
      </c>
      <c r="AQ293" s="6">
        <f>showf(AJ293)</f>
      </c>
      <c r="AR293" s="6">
        <f>IF($AL293=RIGHT(AM293,1),"","!!!")</f>
      </c>
      <c r="AS293" s="6">
        <f>IF($AL293=RIGHT(AN293,1),"","!!!")</f>
      </c>
      <c r="AT293" s="6">
        <f>IF($AL293=RIGHT(AO293,1),"","!!!")</f>
      </c>
      <c r="AU293" s="6">
        <f>IF($AL293=RIGHT(AP293,1),"","!!!")</f>
      </c>
      <c r="AV293" s="6">
        <f>IF($AL293=RIGHT(AQ293,1),"","!!!")</f>
      </c>
    </row>
    <row x14ac:dyDescent="0.25" r="294" customHeight="1" ht="17.25">
      <c r="A294" s="4">
        <f>CONCATENATE(WRs!#REF!," ",WRs!#REF!)</f>
      </c>
      <c r="B294" s="6">
        <f>WRs!#REF!</f>
      </c>
      <c r="C294" s="6">
        <f>WRs!#REF!</f>
      </c>
      <c r="D294" s="6">
        <f>WRs!#REF!</f>
      </c>
      <c r="E294" s="6">
        <f>WRs!#REF!</f>
      </c>
      <c r="F294" s="6">
        <f>WRs!#REF!</f>
      </c>
      <c r="G294" s="6">
        <f>WRs!#REF!</f>
      </c>
      <c r="H294" s="6">
        <f>WRs!#REF!</f>
      </c>
      <c r="I294" s="7">
        <f>WRs!#REF!</f>
      </c>
      <c r="J294" s="4">
        <f>CONCATENATE(WRs!#REF!," ",WRs!#REF!)</f>
      </c>
      <c r="K294" s="6">
        <f>WRs!#REF!</f>
      </c>
      <c r="L294" s="6">
        <f>WRs!#REF!</f>
      </c>
      <c r="M294" s="6">
        <f>WRs!#REF!</f>
      </c>
      <c r="N294" s="6">
        <f>WRs!#REF!</f>
      </c>
      <c r="O294" s="6">
        <f>WRs!#REF!</f>
      </c>
      <c r="P294" s="6">
        <f>WRs!A78</f>
      </c>
      <c r="Q294" s="6">
        <f>WRs!C78</f>
      </c>
      <c r="R294" s="10">
        <f>WRs!D78</f>
      </c>
      <c r="S294" s="4">
        <f>CONCATENATE(WRs!#REF!," ",WRs!#REF!)</f>
      </c>
      <c r="T294" s="6">
        <f>WRs!#REF!</f>
      </c>
      <c r="U294" s="6">
        <f>WRs!#REF!</f>
      </c>
      <c r="V294" s="6">
        <f>WRs!#REF!</f>
      </c>
      <c r="W294" s="11">
        <f>WRs!F78</f>
      </c>
      <c r="X294" s="11">
        <f>WRs!H78</f>
      </c>
      <c r="Y294" s="11">
        <f>WRs!J78</f>
      </c>
      <c r="Z294" s="11">
        <f>WRs!L78</f>
      </c>
      <c r="AA294" s="10">
        <f>WRs!O78</f>
      </c>
      <c r="AB294" s="4">
        <f>CONCATENATE(WRs!B78," ",WRs!A78)</f>
      </c>
      <c r="AC294" s="12">
        <f>WRs!E78</f>
      </c>
      <c r="AD294" s="6">
        <f>WRs!C78</f>
      </c>
      <c r="AE294" s="11">
        <f>WRs!D78</f>
      </c>
      <c r="AF294" s="11">
        <f>WRs!P78</f>
      </c>
      <c r="AG294" s="11">
        <f>WRs!R78</f>
      </c>
      <c r="AH294" s="11">
        <f>WRs!T78</f>
      </c>
      <c r="AI294" s="11">
        <f>WRs!V78</f>
      </c>
      <c r="AJ294" s="10">
        <f>WRs!X78</f>
      </c>
      <c r="AK294" s="6">
        <f>showf(AB294)</f>
      </c>
      <c r="AL294" s="6">
        <f>IF(RIGHT(AK294,1)=")",LEFT(RIGHT(AK294,2)),RIGHT(AK294,1))</f>
      </c>
      <c r="AM294" s="6">
        <f>showf(AF294)</f>
      </c>
      <c r="AN294" s="6">
        <f>showf(AG294)</f>
      </c>
      <c r="AO294" s="6">
        <f>showf(AH294)</f>
      </c>
      <c r="AP294" s="6">
        <f>showf(AI294)</f>
      </c>
      <c r="AQ294" s="6">
        <f>showf(AJ294)</f>
      </c>
      <c r="AR294" s="6">
        <f>IF($AL294=RIGHT(AM294,1),"","!!!")</f>
      </c>
      <c r="AS294" s="6">
        <f>IF($AL294=RIGHT(AN294,1),"","!!!")</f>
      </c>
      <c r="AT294" s="6">
        <f>IF($AL294=RIGHT(AO294,1),"","!!!")</f>
      </c>
      <c r="AU294" s="6">
        <f>IF($AL294=RIGHT(AP294,1),"","!!!")</f>
      </c>
      <c r="AV294" s="6">
        <f>IF($AL294=RIGHT(AQ294,1),"","!!!")</f>
      </c>
    </row>
    <row x14ac:dyDescent="0.25" r="295" customHeight="1" ht="17.25">
      <c r="A295" s="4">
        <f>CONCATENATE(WRs!#REF!," ",WRs!#REF!)</f>
      </c>
      <c r="B295" s="6">
        <f>WRs!#REF!</f>
      </c>
      <c r="C295" s="6">
        <f>WRs!#REF!</f>
      </c>
      <c r="D295" s="6">
        <f>WRs!#REF!</f>
      </c>
      <c r="E295" s="6">
        <f>WRs!#REF!</f>
      </c>
      <c r="F295" s="6">
        <f>WRs!#REF!</f>
      </c>
      <c r="G295" s="6">
        <f>WRs!#REF!</f>
      </c>
      <c r="H295" s="6">
        <f>WRs!#REF!</f>
      </c>
      <c r="I295" s="7">
        <f>WRs!#REF!</f>
      </c>
      <c r="J295" s="4">
        <f>CONCATENATE(WRs!#REF!," ",WRs!#REF!)</f>
      </c>
      <c r="K295" s="6">
        <f>WRs!#REF!</f>
      </c>
      <c r="L295" s="6">
        <f>WRs!#REF!</f>
      </c>
      <c r="M295" s="6">
        <f>WRs!#REF!</f>
      </c>
      <c r="N295" s="6">
        <f>WRs!#REF!</f>
      </c>
      <c r="O295" s="6">
        <f>WRs!#REF!</f>
      </c>
      <c r="P295" s="6">
        <f>WRs!A79</f>
      </c>
      <c r="Q295" s="6">
        <f>WRs!C79</f>
      </c>
      <c r="R295" s="10">
        <f>WRs!D79</f>
      </c>
      <c r="S295" s="4">
        <f>CONCATENATE(WRs!#REF!," ",WRs!#REF!)</f>
      </c>
      <c r="T295" s="6">
        <f>WRs!#REF!</f>
      </c>
      <c r="U295" s="6">
        <f>WRs!#REF!</f>
      </c>
      <c r="V295" s="6">
        <f>WRs!#REF!</f>
      </c>
      <c r="W295" s="11">
        <f>WRs!F79</f>
      </c>
      <c r="X295" s="11">
        <f>WRs!H79</f>
      </c>
      <c r="Y295" s="11">
        <f>WRs!J79</f>
      </c>
      <c r="Z295" s="11">
        <f>WRs!L79</f>
      </c>
      <c r="AA295" s="10">
        <f>WRs!O79</f>
      </c>
      <c r="AB295" s="4">
        <f>CONCATENATE(WRs!B79," ",WRs!A79)</f>
      </c>
      <c r="AC295" s="12">
        <f>WRs!E79</f>
      </c>
      <c r="AD295" s="6">
        <f>WRs!C79</f>
      </c>
      <c r="AE295" s="11">
        <f>WRs!D79</f>
      </c>
      <c r="AF295" s="11">
        <f>WRs!P79</f>
      </c>
      <c r="AG295" s="11">
        <f>WRs!R79</f>
      </c>
      <c r="AH295" s="11">
        <f>WRs!T79</f>
      </c>
      <c r="AI295" s="11">
        <f>WRs!V79</f>
      </c>
      <c r="AJ295" s="10">
        <f>WRs!X79</f>
      </c>
      <c r="AK295" s="6">
        <f>showf(AB295)</f>
      </c>
      <c r="AL295" s="6">
        <f>IF(RIGHT(AK295,1)=")",LEFT(RIGHT(AK295,2)),RIGHT(AK295,1))</f>
      </c>
      <c r="AM295" s="6">
        <f>showf(AF295)</f>
      </c>
      <c r="AN295" s="6">
        <f>showf(AG295)</f>
      </c>
      <c r="AO295" s="6">
        <f>showf(AH295)</f>
      </c>
      <c r="AP295" s="6">
        <f>showf(AI295)</f>
      </c>
      <c r="AQ295" s="6">
        <f>showf(AJ295)</f>
      </c>
      <c r="AR295" s="6">
        <f>IF($AL295=RIGHT(AM295,1),"","!!!")</f>
      </c>
      <c r="AS295" s="6">
        <f>IF($AL295=RIGHT(AN295,1),"","!!!")</f>
      </c>
      <c r="AT295" s="6">
        <f>IF($AL295=RIGHT(AO295,1),"","!!!")</f>
      </c>
      <c r="AU295" s="6">
        <f>IF($AL295=RIGHT(AP295,1),"","!!!")</f>
      </c>
      <c r="AV295" s="6">
        <f>IF($AL295=RIGHT(AQ295,1),"","!!!")</f>
      </c>
    </row>
    <row x14ac:dyDescent="0.25" r="296" customHeight="1" ht="17.25">
      <c r="A296" s="4">
        <f>CONCATENATE(WRs!#REF!," ",WRs!#REF!)</f>
      </c>
      <c r="B296" s="6">
        <f>WRs!#REF!</f>
      </c>
      <c r="C296" s="6">
        <f>WRs!#REF!</f>
      </c>
      <c r="D296" s="6">
        <f>WRs!#REF!</f>
      </c>
      <c r="E296" s="6">
        <f>WRs!#REF!</f>
      </c>
      <c r="F296" s="6">
        <f>WRs!#REF!</f>
      </c>
      <c r="G296" s="6">
        <f>WRs!#REF!</f>
      </c>
      <c r="H296" s="6">
        <f>WRs!#REF!</f>
      </c>
      <c r="I296" s="7">
        <f>WRs!#REF!</f>
      </c>
      <c r="J296" s="4">
        <f>CONCATENATE(WRs!#REF!," ",WRs!#REF!)</f>
      </c>
      <c r="K296" s="6">
        <f>WRs!#REF!</f>
      </c>
      <c r="L296" s="6">
        <f>WRs!#REF!</f>
      </c>
      <c r="M296" s="6">
        <f>WRs!#REF!</f>
      </c>
      <c r="N296" s="6">
        <f>WRs!#REF!</f>
      </c>
      <c r="O296" s="6">
        <f>WRs!#REF!</f>
      </c>
      <c r="P296" s="6">
        <f>WRs!A80</f>
      </c>
      <c r="Q296" s="6">
        <f>WRs!C80</f>
      </c>
      <c r="R296" s="10">
        <f>WRs!D80</f>
      </c>
      <c r="S296" s="4">
        <f>CONCATENATE(WRs!#REF!," ",WRs!#REF!)</f>
      </c>
      <c r="T296" s="6">
        <f>WRs!#REF!</f>
      </c>
      <c r="U296" s="6">
        <f>WRs!#REF!</f>
      </c>
      <c r="V296" s="6">
        <f>WRs!#REF!</f>
      </c>
      <c r="W296" s="11">
        <f>WRs!F80</f>
      </c>
      <c r="X296" s="11">
        <f>WRs!H80</f>
      </c>
      <c r="Y296" s="11">
        <f>WRs!J80</f>
      </c>
      <c r="Z296" s="11">
        <f>WRs!L80</f>
      </c>
      <c r="AA296" s="10">
        <f>WRs!O80</f>
      </c>
      <c r="AB296" s="4">
        <f>CONCATENATE(WRs!B80," ",WRs!A80)</f>
      </c>
      <c r="AC296" s="12">
        <f>WRs!E80</f>
      </c>
      <c r="AD296" s="6">
        <f>WRs!C80</f>
      </c>
      <c r="AE296" s="11">
        <f>WRs!D80</f>
      </c>
      <c r="AF296" s="11">
        <f>WRs!P80</f>
      </c>
      <c r="AG296" s="11">
        <f>WRs!R80</f>
      </c>
      <c r="AH296" s="11">
        <f>WRs!T80</f>
      </c>
      <c r="AI296" s="11">
        <f>WRs!V80</f>
      </c>
      <c r="AJ296" s="10">
        <f>WRs!X80</f>
      </c>
      <c r="AK296" s="6">
        <f>showf(AB296)</f>
      </c>
      <c r="AL296" s="6">
        <f>IF(RIGHT(AK296,1)=")",LEFT(RIGHT(AK296,2)),RIGHT(AK296,1))</f>
      </c>
      <c r="AM296" s="6">
        <f>showf(AF296)</f>
      </c>
      <c r="AN296" s="6">
        <f>showf(AG296)</f>
      </c>
      <c r="AO296" s="6">
        <f>showf(AH296)</f>
      </c>
      <c r="AP296" s="6">
        <f>showf(AI296)</f>
      </c>
      <c r="AQ296" s="6">
        <f>showf(AJ296)</f>
      </c>
      <c r="AR296" s="6">
        <f>IF($AL296=RIGHT(AM296,1),"","!!!")</f>
      </c>
      <c r="AS296" s="6">
        <f>IF($AL296=RIGHT(AN296,1),"","!!!")</f>
      </c>
      <c r="AT296" s="6">
        <f>IF($AL296=RIGHT(AO296,1),"","!!!")</f>
      </c>
      <c r="AU296" s="6">
        <f>IF($AL296=RIGHT(AP296,1),"","!!!")</f>
      </c>
      <c r="AV296" s="6">
        <f>IF($AL296=RIGHT(AQ296,1),"","!!!")</f>
      </c>
    </row>
    <row x14ac:dyDescent="0.25" r="297" customHeight="1" ht="17.25">
      <c r="A297" s="4">
        <f>CONCATENATE(WRs!#REF!," ",WRs!#REF!)</f>
      </c>
      <c r="B297" s="6">
        <f>WRs!#REF!</f>
      </c>
      <c r="C297" s="6">
        <f>WRs!#REF!</f>
      </c>
      <c r="D297" s="6">
        <f>WRs!#REF!</f>
      </c>
      <c r="E297" s="6">
        <f>WRs!#REF!</f>
      </c>
      <c r="F297" s="6">
        <f>WRs!#REF!</f>
      </c>
      <c r="G297" s="6">
        <f>WRs!#REF!</f>
      </c>
      <c r="H297" s="6">
        <f>WRs!#REF!</f>
      </c>
      <c r="I297" s="7">
        <f>WRs!#REF!</f>
      </c>
      <c r="J297" s="4">
        <f>CONCATENATE(WRs!#REF!," ",WRs!#REF!)</f>
      </c>
      <c r="K297" s="6">
        <f>WRs!#REF!</f>
      </c>
      <c r="L297" s="6">
        <f>WRs!#REF!</f>
      </c>
      <c r="M297" s="6">
        <f>WRs!#REF!</f>
      </c>
      <c r="N297" s="6">
        <f>WRs!#REF!</f>
      </c>
      <c r="O297" s="6">
        <f>WRs!#REF!</f>
      </c>
      <c r="P297" s="6">
        <f>WRs!A81</f>
      </c>
      <c r="Q297" s="6">
        <f>WRs!C81</f>
      </c>
      <c r="R297" s="10">
        <f>WRs!D81</f>
      </c>
      <c r="S297" s="4">
        <f>CONCATENATE(WRs!#REF!," ",WRs!#REF!)</f>
      </c>
      <c r="T297" s="6">
        <f>WRs!#REF!</f>
      </c>
      <c r="U297" s="6">
        <f>WRs!#REF!</f>
      </c>
      <c r="V297" s="6">
        <f>WRs!#REF!</f>
      </c>
      <c r="W297" s="11">
        <f>WRs!F81</f>
      </c>
      <c r="X297" s="11">
        <f>WRs!H81</f>
      </c>
      <c r="Y297" s="11">
        <f>WRs!J81</f>
      </c>
      <c r="Z297" s="11">
        <f>WRs!L81</f>
      </c>
      <c r="AA297" s="10">
        <f>WRs!O81</f>
      </c>
      <c r="AB297" s="4">
        <f>CONCATENATE(WRs!B81," ",WRs!A81)</f>
      </c>
      <c r="AC297" s="12">
        <f>WRs!E81</f>
      </c>
      <c r="AD297" s="6">
        <f>WRs!C81</f>
      </c>
      <c r="AE297" s="11">
        <f>WRs!D81</f>
      </c>
      <c r="AF297" s="11">
        <f>WRs!P81</f>
      </c>
      <c r="AG297" s="11">
        <f>WRs!R81</f>
      </c>
      <c r="AH297" s="11">
        <f>WRs!T81</f>
      </c>
      <c r="AI297" s="11">
        <f>WRs!V81</f>
      </c>
      <c r="AJ297" s="10">
        <f>WRs!X81</f>
      </c>
      <c r="AK297" s="6">
        <f>showf(AB297)</f>
      </c>
      <c r="AL297" s="6">
        <f>IF(RIGHT(AK297,1)=")",LEFT(RIGHT(AK297,2)),RIGHT(AK297,1))</f>
      </c>
      <c r="AM297" s="6">
        <f>showf(AF297)</f>
      </c>
      <c r="AN297" s="6">
        <f>showf(AG297)</f>
      </c>
      <c r="AO297" s="6">
        <f>showf(AH297)</f>
      </c>
      <c r="AP297" s="6">
        <f>showf(AI297)</f>
      </c>
      <c r="AQ297" s="6">
        <f>showf(AJ297)</f>
      </c>
      <c r="AR297" s="6">
        <f>IF($AL297=RIGHT(AM297,1),"","!!!")</f>
      </c>
      <c r="AS297" s="6">
        <f>IF($AL297=RIGHT(AN297,1),"","!!!")</f>
      </c>
      <c r="AT297" s="6">
        <f>IF($AL297=RIGHT(AO297,1),"","!!!")</f>
      </c>
      <c r="AU297" s="6">
        <f>IF($AL297=RIGHT(AP297,1),"","!!!")</f>
      </c>
      <c r="AV297" s="6">
        <f>IF($AL297=RIGHT(AQ297,1),"","!!!")</f>
      </c>
    </row>
    <row x14ac:dyDescent="0.25" r="298" customHeight="1" ht="17.25">
      <c r="A298" s="4">
        <f>CONCATENATE(WRs!#REF!," ",WRs!#REF!)</f>
      </c>
      <c r="B298" s="6">
        <f>WRs!#REF!</f>
      </c>
      <c r="C298" s="6">
        <f>WRs!#REF!</f>
      </c>
      <c r="D298" s="6">
        <f>WRs!#REF!</f>
      </c>
      <c r="E298" s="6">
        <f>WRs!#REF!</f>
      </c>
      <c r="F298" s="6">
        <f>WRs!#REF!</f>
      </c>
      <c r="G298" s="6">
        <f>WRs!#REF!</f>
      </c>
      <c r="H298" s="6">
        <f>WRs!#REF!</f>
      </c>
      <c r="I298" s="7">
        <f>WRs!#REF!</f>
      </c>
      <c r="J298" s="4">
        <f>CONCATENATE(WRs!#REF!," ",WRs!#REF!)</f>
      </c>
      <c r="K298" s="6">
        <f>WRs!#REF!</f>
      </c>
      <c r="L298" s="6">
        <f>WRs!#REF!</f>
      </c>
      <c r="M298" s="6">
        <f>WRs!#REF!</f>
      </c>
      <c r="N298" s="6">
        <f>WRs!#REF!</f>
      </c>
      <c r="O298" s="6">
        <f>WRs!#REF!</f>
      </c>
      <c r="P298" s="6">
        <f>WRs!A82</f>
      </c>
      <c r="Q298" s="6">
        <f>WRs!C82</f>
      </c>
      <c r="R298" s="10">
        <f>WRs!D82</f>
      </c>
      <c r="S298" s="4">
        <f>CONCATENATE(WRs!#REF!," ",WRs!#REF!)</f>
      </c>
      <c r="T298" s="6">
        <f>WRs!#REF!</f>
      </c>
      <c r="U298" s="6">
        <f>WRs!#REF!</f>
      </c>
      <c r="V298" s="6">
        <f>WRs!#REF!</f>
      </c>
      <c r="W298" s="11">
        <f>WRs!F82</f>
      </c>
      <c r="X298" s="11">
        <f>WRs!H82</f>
      </c>
      <c r="Y298" s="11">
        <f>WRs!J82</f>
      </c>
      <c r="Z298" s="11">
        <f>WRs!L82</f>
      </c>
      <c r="AA298" s="10">
        <f>WRs!O82</f>
      </c>
      <c r="AB298" s="4">
        <f>CONCATENATE(WRs!B82," ",WRs!A82)</f>
      </c>
      <c r="AC298" s="12">
        <f>WRs!E82</f>
      </c>
      <c r="AD298" s="6">
        <f>WRs!C82</f>
      </c>
      <c r="AE298" s="11">
        <f>WRs!D82</f>
      </c>
      <c r="AF298" s="11">
        <f>WRs!P82</f>
      </c>
      <c r="AG298" s="11">
        <f>WRs!R82</f>
      </c>
      <c r="AH298" s="11">
        <f>WRs!T82</f>
      </c>
      <c r="AI298" s="11">
        <f>WRs!V82</f>
      </c>
      <c r="AJ298" s="10">
        <f>WRs!X82</f>
      </c>
      <c r="AK298" s="6">
        <f>showf(AB298)</f>
      </c>
      <c r="AL298" s="6">
        <f>IF(RIGHT(AK298,1)=")",LEFT(RIGHT(AK298,2)),RIGHT(AK298,1))</f>
      </c>
      <c r="AM298" s="6">
        <f>showf(AF298)</f>
      </c>
      <c r="AN298" s="6">
        <f>showf(AG298)</f>
      </c>
      <c r="AO298" s="6">
        <f>showf(AH298)</f>
      </c>
      <c r="AP298" s="6">
        <f>showf(AI298)</f>
      </c>
      <c r="AQ298" s="6">
        <f>showf(AJ298)</f>
      </c>
      <c r="AR298" s="6">
        <f>IF($AL298=RIGHT(AM298,1),"","!!!")</f>
      </c>
      <c r="AS298" s="6">
        <f>IF($AL298=RIGHT(AN298,1),"","!!!")</f>
      </c>
      <c r="AT298" s="6">
        <f>IF($AL298=RIGHT(AO298,1),"","!!!")</f>
      </c>
      <c r="AU298" s="6">
        <f>IF($AL298=RIGHT(AP298,1),"","!!!")</f>
      </c>
      <c r="AV298" s="6">
        <f>IF($AL298=RIGHT(AQ298,1),"","!!!")</f>
      </c>
    </row>
    <row x14ac:dyDescent="0.25" r="299" customHeight="1" ht="17.25">
      <c r="A299" s="4">
        <f>CONCATENATE(WRs!#REF!," ",WRs!#REF!)</f>
      </c>
      <c r="B299" s="6">
        <f>WRs!#REF!</f>
      </c>
      <c r="C299" s="6">
        <f>WRs!#REF!</f>
      </c>
      <c r="D299" s="6">
        <f>WRs!#REF!</f>
      </c>
      <c r="E299" s="6">
        <f>WRs!#REF!</f>
      </c>
      <c r="F299" s="6">
        <f>WRs!#REF!</f>
      </c>
      <c r="G299" s="6">
        <f>WRs!#REF!</f>
      </c>
      <c r="H299" s="6">
        <f>WRs!#REF!</f>
      </c>
      <c r="I299" s="7">
        <f>WRs!#REF!</f>
      </c>
      <c r="J299" s="4">
        <f>CONCATENATE(WRs!#REF!," ",WRs!#REF!)</f>
      </c>
      <c r="K299" s="6">
        <f>WRs!#REF!</f>
      </c>
      <c r="L299" s="6">
        <f>WRs!#REF!</f>
      </c>
      <c r="M299" s="6">
        <f>WRs!#REF!</f>
      </c>
      <c r="N299" s="6">
        <f>WRs!#REF!</f>
      </c>
      <c r="O299" s="6">
        <f>WRs!#REF!</f>
      </c>
      <c r="P299" s="6">
        <f>WRs!A83</f>
      </c>
      <c r="Q299" s="6">
        <f>WRs!C83</f>
      </c>
      <c r="R299" s="10">
        <f>WRs!D83</f>
      </c>
      <c r="S299" s="4">
        <f>CONCATENATE(WRs!#REF!," ",WRs!#REF!)</f>
      </c>
      <c r="T299" s="6">
        <f>WRs!#REF!</f>
      </c>
      <c r="U299" s="6">
        <f>WRs!#REF!</f>
      </c>
      <c r="V299" s="6">
        <f>WRs!#REF!</f>
      </c>
      <c r="W299" s="11">
        <f>WRs!F83</f>
      </c>
      <c r="X299" s="11">
        <f>WRs!H83</f>
      </c>
      <c r="Y299" s="11">
        <f>WRs!J83</f>
      </c>
      <c r="Z299" s="11">
        <f>WRs!L83</f>
      </c>
      <c r="AA299" s="10">
        <f>WRs!O83</f>
      </c>
      <c r="AB299" s="4">
        <f>CONCATENATE(WRs!B83," ",WRs!A83)</f>
      </c>
      <c r="AC299" s="12">
        <f>WRs!E83</f>
      </c>
      <c r="AD299" s="6">
        <f>WRs!C83</f>
      </c>
      <c r="AE299" s="11">
        <f>WRs!D83</f>
      </c>
      <c r="AF299" s="11">
        <f>WRs!P83</f>
      </c>
      <c r="AG299" s="11">
        <f>WRs!R83</f>
      </c>
      <c r="AH299" s="11">
        <f>WRs!T83</f>
      </c>
      <c r="AI299" s="11">
        <f>WRs!V83</f>
      </c>
      <c r="AJ299" s="10">
        <f>WRs!X83</f>
      </c>
      <c r="AK299" s="6">
        <f>showf(AB299)</f>
      </c>
      <c r="AL299" s="6">
        <f>IF(RIGHT(AK299,1)=")",LEFT(RIGHT(AK299,2)),RIGHT(AK299,1))</f>
      </c>
      <c r="AM299" s="6">
        <f>showf(AF299)</f>
      </c>
      <c r="AN299" s="6">
        <f>showf(AG299)</f>
      </c>
      <c r="AO299" s="6">
        <f>showf(AH299)</f>
      </c>
      <c r="AP299" s="6">
        <f>showf(AI299)</f>
      </c>
      <c r="AQ299" s="6">
        <f>showf(AJ299)</f>
      </c>
      <c r="AR299" s="6">
        <f>IF($AL299=RIGHT(AM299,1),"","!!!")</f>
      </c>
      <c r="AS299" s="6">
        <f>IF($AL299=RIGHT(AN299,1),"","!!!")</f>
      </c>
      <c r="AT299" s="6">
        <f>IF($AL299=RIGHT(AO299,1),"","!!!")</f>
      </c>
      <c r="AU299" s="6">
        <f>IF($AL299=RIGHT(AP299,1),"","!!!")</f>
      </c>
      <c r="AV299" s="6">
        <f>IF($AL299=RIGHT(AQ299,1),"","!!!")</f>
      </c>
    </row>
    <row x14ac:dyDescent="0.25" r="300" customHeight="1" ht="17.25">
      <c r="A300" s="4">
        <f>CONCATENATE(WRs!#REF!," ",WRs!#REF!)</f>
      </c>
      <c r="B300" s="6">
        <f>WRs!#REF!</f>
      </c>
      <c r="C300" s="6">
        <f>WRs!#REF!</f>
      </c>
      <c r="D300" s="6">
        <f>WRs!#REF!</f>
      </c>
      <c r="E300" s="6">
        <f>WRs!#REF!</f>
      </c>
      <c r="F300" s="6">
        <f>WRs!#REF!</f>
      </c>
      <c r="G300" s="6">
        <f>WRs!#REF!</f>
      </c>
      <c r="H300" s="6">
        <f>WRs!#REF!</f>
      </c>
      <c r="I300" s="7">
        <f>WRs!#REF!</f>
      </c>
      <c r="J300" s="4">
        <f>CONCATENATE(WRs!#REF!," ",WRs!#REF!)</f>
      </c>
      <c r="K300" s="6">
        <f>WRs!#REF!</f>
      </c>
      <c r="L300" s="6">
        <f>WRs!#REF!</f>
      </c>
      <c r="M300" s="6">
        <f>WRs!#REF!</f>
      </c>
      <c r="N300" s="6">
        <f>WRs!#REF!</f>
      </c>
      <c r="O300" s="6">
        <f>WRs!#REF!</f>
      </c>
      <c r="P300" s="6">
        <f>WRs!A84</f>
      </c>
      <c r="Q300" s="6">
        <f>WRs!C84</f>
      </c>
      <c r="R300" s="10">
        <f>WRs!D84</f>
      </c>
      <c r="S300" s="4">
        <f>CONCATENATE(WRs!#REF!," ",WRs!#REF!)</f>
      </c>
      <c r="T300" s="6">
        <f>WRs!#REF!</f>
      </c>
      <c r="U300" s="6">
        <f>WRs!#REF!</f>
      </c>
      <c r="V300" s="6">
        <f>WRs!#REF!</f>
      </c>
      <c r="W300" s="11">
        <f>WRs!F84</f>
      </c>
      <c r="X300" s="11">
        <f>WRs!H84</f>
      </c>
      <c r="Y300" s="11">
        <f>WRs!J84</f>
      </c>
      <c r="Z300" s="11">
        <f>WRs!L84</f>
      </c>
      <c r="AA300" s="10">
        <f>WRs!O84</f>
      </c>
      <c r="AB300" s="4">
        <f>CONCATENATE(WRs!B84," ",WRs!A84)</f>
      </c>
      <c r="AC300" s="12">
        <f>WRs!E84</f>
      </c>
      <c r="AD300" s="6">
        <f>WRs!C84</f>
      </c>
      <c r="AE300" s="11">
        <f>WRs!D84</f>
      </c>
      <c r="AF300" s="11">
        <f>WRs!P84</f>
      </c>
      <c r="AG300" s="11">
        <f>WRs!R84</f>
      </c>
      <c r="AH300" s="11">
        <f>WRs!T84</f>
      </c>
      <c r="AI300" s="11">
        <f>WRs!V84</f>
      </c>
      <c r="AJ300" s="10">
        <f>WRs!X84</f>
      </c>
      <c r="AK300" s="6">
        <f>showf(AB300)</f>
      </c>
      <c r="AL300" s="6">
        <f>IF(RIGHT(AK300,1)=")",LEFT(RIGHT(AK300,2)),RIGHT(AK300,1))</f>
      </c>
      <c r="AM300" s="6">
        <f>showf(AF300)</f>
      </c>
      <c r="AN300" s="6">
        <f>showf(AG300)</f>
      </c>
      <c r="AO300" s="6">
        <f>showf(AH300)</f>
      </c>
      <c r="AP300" s="6">
        <f>showf(AI300)</f>
      </c>
      <c r="AQ300" s="6">
        <f>showf(AJ300)</f>
      </c>
      <c r="AR300" s="6">
        <f>IF($AL300=RIGHT(AM300,1),"","!!!")</f>
      </c>
      <c r="AS300" s="6">
        <f>IF($AL300=RIGHT(AN300,1),"","!!!")</f>
      </c>
      <c r="AT300" s="6">
        <f>IF($AL300=RIGHT(AO300,1),"","!!!")</f>
      </c>
      <c r="AU300" s="6">
        <f>IF($AL300=RIGHT(AP300,1),"","!!!")</f>
      </c>
      <c r="AV300" s="6">
        <f>IF($AL300=RIGHT(AQ300,1),"","!!!")</f>
      </c>
    </row>
    <row x14ac:dyDescent="0.25" r="301" customHeight="1" ht="17.25">
      <c r="A301" s="4">
        <f>CONCATENATE(WRs!#REF!," ",WRs!#REF!)</f>
      </c>
      <c r="B301" s="6">
        <f>WRs!#REF!</f>
      </c>
      <c r="C301" s="6">
        <f>WRs!#REF!</f>
      </c>
      <c r="D301" s="6">
        <f>WRs!#REF!</f>
      </c>
      <c r="E301" s="6">
        <f>WRs!#REF!</f>
      </c>
      <c r="F301" s="6">
        <f>WRs!#REF!</f>
      </c>
      <c r="G301" s="6">
        <f>WRs!#REF!</f>
      </c>
      <c r="H301" s="6">
        <f>WRs!#REF!</f>
      </c>
      <c r="I301" s="7">
        <f>WRs!#REF!</f>
      </c>
      <c r="J301" s="4">
        <f>CONCATENATE(WRs!#REF!," ",WRs!#REF!)</f>
      </c>
      <c r="K301" s="6">
        <f>WRs!#REF!</f>
      </c>
      <c r="L301" s="6">
        <f>WRs!#REF!</f>
      </c>
      <c r="M301" s="6">
        <f>WRs!#REF!</f>
      </c>
      <c r="N301" s="6">
        <f>WRs!#REF!</f>
      </c>
      <c r="O301" s="6">
        <f>WRs!#REF!</f>
      </c>
      <c r="P301" s="6">
        <f>WRs!A85</f>
      </c>
      <c r="Q301" s="6">
        <f>WRs!C85</f>
      </c>
      <c r="R301" s="10">
        <f>WRs!D85</f>
      </c>
      <c r="S301" s="4">
        <f>CONCATENATE(WRs!#REF!," ",WRs!#REF!)</f>
      </c>
      <c r="T301" s="6">
        <f>WRs!#REF!</f>
      </c>
      <c r="U301" s="6">
        <f>WRs!#REF!</f>
      </c>
      <c r="V301" s="6">
        <f>WRs!#REF!</f>
      </c>
      <c r="W301" s="11">
        <f>WRs!F85</f>
      </c>
      <c r="X301" s="11">
        <f>WRs!H85</f>
      </c>
      <c r="Y301" s="11">
        <f>WRs!J85</f>
      </c>
      <c r="Z301" s="11">
        <f>WRs!L85</f>
      </c>
      <c r="AA301" s="10">
        <f>WRs!O85</f>
      </c>
      <c r="AB301" s="4">
        <f>CONCATENATE(WRs!B85," ",WRs!A85)</f>
      </c>
      <c r="AC301" s="12">
        <f>WRs!E85</f>
      </c>
      <c r="AD301" s="6">
        <f>WRs!C85</f>
      </c>
      <c r="AE301" s="11">
        <f>WRs!D85</f>
      </c>
      <c r="AF301" s="11">
        <f>WRs!P85</f>
      </c>
      <c r="AG301" s="11">
        <f>WRs!R85</f>
      </c>
      <c r="AH301" s="11">
        <f>WRs!T85</f>
      </c>
      <c r="AI301" s="11">
        <f>WRs!V85</f>
      </c>
      <c r="AJ301" s="10">
        <f>WRs!X85</f>
      </c>
      <c r="AK301" s="6">
        <f>showf(AB301)</f>
      </c>
      <c r="AL301" s="6">
        <f>IF(RIGHT(AK301,1)=")",LEFT(RIGHT(AK301,2)),RIGHT(AK301,1))</f>
      </c>
      <c r="AM301" s="6">
        <f>showf(AF301)</f>
      </c>
      <c r="AN301" s="6">
        <f>showf(AG301)</f>
      </c>
      <c r="AO301" s="6">
        <f>showf(AH301)</f>
      </c>
      <c r="AP301" s="6">
        <f>showf(AI301)</f>
      </c>
      <c r="AQ301" s="6">
        <f>showf(AJ301)</f>
      </c>
      <c r="AR301" s="6">
        <f>IF($AL301=RIGHT(AM301,1),"","!!!")</f>
      </c>
      <c r="AS301" s="6">
        <f>IF($AL301=RIGHT(AN301,1),"","!!!")</f>
      </c>
      <c r="AT301" s="6">
        <f>IF($AL301=RIGHT(AO301,1),"","!!!")</f>
      </c>
      <c r="AU301" s="6">
        <f>IF($AL301=RIGHT(AP301,1),"","!!!")</f>
      </c>
      <c r="AV301" s="6">
        <f>IF($AL301=RIGHT(AQ301,1),"","!!!")</f>
      </c>
    </row>
    <row x14ac:dyDescent="0.25" r="302" customHeight="1" ht="17.25">
      <c r="A302" s="4">
        <f>CONCATENATE(WRs!#REF!," ",WRs!#REF!)</f>
      </c>
      <c r="B302" s="6">
        <f>WRs!#REF!</f>
      </c>
      <c r="C302" s="6">
        <f>WRs!#REF!</f>
      </c>
      <c r="D302" s="6">
        <f>WRs!#REF!</f>
      </c>
      <c r="E302" s="6">
        <f>WRs!#REF!</f>
      </c>
      <c r="F302" s="6">
        <f>WRs!#REF!</f>
      </c>
      <c r="G302" s="6">
        <f>WRs!#REF!</f>
      </c>
      <c r="H302" s="6">
        <f>WRs!#REF!</f>
      </c>
      <c r="I302" s="7">
        <f>WRs!#REF!</f>
      </c>
      <c r="J302" s="4">
        <f>CONCATENATE(WRs!#REF!," ",WRs!#REF!)</f>
      </c>
      <c r="K302" s="6">
        <f>WRs!#REF!</f>
      </c>
      <c r="L302" s="6">
        <f>WRs!#REF!</f>
      </c>
      <c r="M302" s="6">
        <f>WRs!#REF!</f>
      </c>
      <c r="N302" s="6">
        <f>WRs!#REF!</f>
      </c>
      <c r="O302" s="6">
        <f>WRs!#REF!</f>
      </c>
      <c r="P302" s="6">
        <f>WRs!A86</f>
      </c>
      <c r="Q302" s="6">
        <f>WRs!C86</f>
      </c>
      <c r="R302" s="10">
        <f>WRs!D86</f>
      </c>
      <c r="S302" s="4">
        <f>CONCATENATE(WRs!#REF!," ",WRs!#REF!)</f>
      </c>
      <c r="T302" s="6">
        <f>WRs!#REF!</f>
      </c>
      <c r="U302" s="6">
        <f>WRs!#REF!</f>
      </c>
      <c r="V302" s="6">
        <f>WRs!#REF!</f>
      </c>
      <c r="W302" s="11">
        <f>WRs!F86</f>
      </c>
      <c r="X302" s="11">
        <f>WRs!H86</f>
      </c>
      <c r="Y302" s="11">
        <f>WRs!J86</f>
      </c>
      <c r="Z302" s="11">
        <f>WRs!L86</f>
      </c>
      <c r="AA302" s="10">
        <f>WRs!O86</f>
      </c>
      <c r="AB302" s="4">
        <f>CONCATENATE(WRs!B86," ",WRs!A86)</f>
      </c>
      <c r="AC302" s="12">
        <f>WRs!E86</f>
      </c>
      <c r="AD302" s="6">
        <f>WRs!C86</f>
      </c>
      <c r="AE302" s="11">
        <f>WRs!D86</f>
      </c>
      <c r="AF302" s="11">
        <f>WRs!P86</f>
      </c>
      <c r="AG302" s="11">
        <f>WRs!R86</f>
      </c>
      <c r="AH302" s="11">
        <f>WRs!T86</f>
      </c>
      <c r="AI302" s="11">
        <f>WRs!V86</f>
      </c>
      <c r="AJ302" s="10">
        <f>WRs!X86</f>
      </c>
      <c r="AK302" s="6">
        <f>showf(AB302)</f>
      </c>
      <c r="AL302" s="6">
        <f>IF(RIGHT(AK302,1)=")",LEFT(RIGHT(AK302,2)),RIGHT(AK302,1))</f>
      </c>
      <c r="AM302" s="6">
        <f>showf(AF302)</f>
      </c>
      <c r="AN302" s="6">
        <f>showf(AG302)</f>
      </c>
      <c r="AO302" s="6">
        <f>showf(AH302)</f>
      </c>
      <c r="AP302" s="6">
        <f>showf(AI302)</f>
      </c>
      <c r="AQ302" s="6">
        <f>showf(AJ302)</f>
      </c>
      <c r="AR302" s="6">
        <f>IF($AL302=RIGHT(AM302,1),"","!!!")</f>
      </c>
      <c r="AS302" s="6">
        <f>IF($AL302=RIGHT(AN302,1),"","!!!")</f>
      </c>
      <c r="AT302" s="6">
        <f>IF($AL302=RIGHT(AO302,1),"","!!!")</f>
      </c>
      <c r="AU302" s="6">
        <f>IF($AL302=RIGHT(AP302,1),"","!!!")</f>
      </c>
      <c r="AV302" s="6">
        <f>IF($AL302=RIGHT(AQ302,1),"","!!!")</f>
      </c>
    </row>
    <row x14ac:dyDescent="0.25" r="303" customHeight="1" ht="17.25">
      <c r="A303" s="4">
        <f>CONCATENATE(WRs!#REF!," ",WRs!#REF!)</f>
      </c>
      <c r="B303" s="6">
        <f>WRs!#REF!</f>
      </c>
      <c r="C303" s="6">
        <f>WRs!#REF!</f>
      </c>
      <c r="D303" s="6">
        <f>WRs!#REF!</f>
      </c>
      <c r="E303" s="6">
        <f>WRs!#REF!</f>
      </c>
      <c r="F303" s="6">
        <f>WRs!#REF!</f>
      </c>
      <c r="G303" s="6">
        <f>WRs!#REF!</f>
      </c>
      <c r="H303" s="6">
        <f>WRs!#REF!</f>
      </c>
      <c r="I303" s="7">
        <f>WRs!#REF!</f>
      </c>
      <c r="J303" s="4">
        <f>CONCATENATE(WRs!#REF!," ",WRs!#REF!)</f>
      </c>
      <c r="K303" s="6">
        <f>WRs!#REF!</f>
      </c>
      <c r="L303" s="6">
        <f>WRs!#REF!</f>
      </c>
      <c r="M303" s="6">
        <f>WRs!#REF!</f>
      </c>
      <c r="N303" s="6">
        <f>WRs!#REF!</f>
      </c>
      <c r="O303" s="6">
        <f>WRs!#REF!</f>
      </c>
      <c r="P303" s="6">
        <f>WRs!A87</f>
      </c>
      <c r="Q303" s="6">
        <f>WRs!C87</f>
      </c>
      <c r="R303" s="10">
        <f>WRs!D87</f>
      </c>
      <c r="S303" s="4">
        <f>CONCATENATE(WRs!#REF!," ",WRs!#REF!)</f>
      </c>
      <c r="T303" s="6">
        <f>WRs!#REF!</f>
      </c>
      <c r="U303" s="6">
        <f>WRs!#REF!</f>
      </c>
      <c r="V303" s="6">
        <f>WRs!#REF!</f>
      </c>
      <c r="W303" s="11">
        <f>WRs!F87</f>
      </c>
      <c r="X303" s="11">
        <f>WRs!H87</f>
      </c>
      <c r="Y303" s="11">
        <f>WRs!J87</f>
      </c>
      <c r="Z303" s="11">
        <f>WRs!L87</f>
      </c>
      <c r="AA303" s="10">
        <f>WRs!O87</f>
      </c>
      <c r="AB303" s="4">
        <f>CONCATENATE(WRs!B87," ",WRs!A87)</f>
      </c>
      <c r="AC303" s="12">
        <f>WRs!E87</f>
      </c>
      <c r="AD303" s="6">
        <f>WRs!C87</f>
      </c>
      <c r="AE303" s="11">
        <f>WRs!D87</f>
      </c>
      <c r="AF303" s="11">
        <f>WRs!P87</f>
      </c>
      <c r="AG303" s="11">
        <f>WRs!R87</f>
      </c>
      <c r="AH303" s="11">
        <f>WRs!T87</f>
      </c>
      <c r="AI303" s="11">
        <f>WRs!V87</f>
      </c>
      <c r="AJ303" s="10">
        <f>WRs!X87</f>
      </c>
      <c r="AK303" s="6">
        <f>showf(AB303)</f>
      </c>
      <c r="AL303" s="6">
        <f>IF(RIGHT(AK303,1)=")",LEFT(RIGHT(AK303,2)),RIGHT(AK303,1))</f>
      </c>
      <c r="AM303" s="6">
        <f>showf(AF303)</f>
      </c>
      <c r="AN303" s="6">
        <f>showf(AG303)</f>
      </c>
      <c r="AO303" s="6">
        <f>showf(AH303)</f>
      </c>
      <c r="AP303" s="6">
        <f>showf(AI303)</f>
      </c>
      <c r="AQ303" s="6">
        <f>showf(AJ303)</f>
      </c>
      <c r="AR303" s="6">
        <f>IF($AL303=RIGHT(AM303,1),"","!!!")</f>
      </c>
      <c r="AS303" s="6">
        <f>IF($AL303=RIGHT(AN303,1),"","!!!")</f>
      </c>
      <c r="AT303" s="6">
        <f>IF($AL303=RIGHT(AO303,1),"","!!!")</f>
      </c>
      <c r="AU303" s="6">
        <f>IF($AL303=RIGHT(AP303,1),"","!!!")</f>
      </c>
      <c r="AV303" s="6">
        <f>IF($AL303=RIGHT(AQ303,1),"","!!!")</f>
      </c>
    </row>
    <row x14ac:dyDescent="0.25" r="304" customHeight="1" ht="17.25">
      <c r="A304" s="4">
        <f>CONCATENATE(WRs!#REF!," ",WRs!#REF!)</f>
      </c>
      <c r="B304" s="6">
        <f>WRs!#REF!</f>
      </c>
      <c r="C304" s="6">
        <f>WRs!#REF!</f>
      </c>
      <c r="D304" s="6">
        <f>WRs!#REF!</f>
      </c>
      <c r="E304" s="6">
        <f>WRs!#REF!</f>
      </c>
      <c r="F304" s="6">
        <f>WRs!#REF!</f>
      </c>
      <c r="G304" s="6">
        <f>WRs!#REF!</f>
      </c>
      <c r="H304" s="6">
        <f>WRs!#REF!</f>
      </c>
      <c r="I304" s="7">
        <f>WRs!#REF!</f>
      </c>
      <c r="J304" s="4">
        <f>CONCATENATE(WRs!#REF!," ",WRs!#REF!)</f>
      </c>
      <c r="K304" s="6">
        <f>WRs!#REF!</f>
      </c>
      <c r="L304" s="6">
        <f>WRs!#REF!</f>
      </c>
      <c r="M304" s="6">
        <f>WRs!#REF!</f>
      </c>
      <c r="N304" s="6">
        <f>WRs!#REF!</f>
      </c>
      <c r="O304" s="6">
        <f>WRs!#REF!</f>
      </c>
      <c r="P304" s="6">
        <f>WRs!A88</f>
      </c>
      <c r="Q304" s="6">
        <f>WRs!C88</f>
      </c>
      <c r="R304" s="10">
        <f>WRs!D88</f>
      </c>
      <c r="S304" s="4">
        <f>CONCATENATE(WRs!#REF!," ",WRs!#REF!)</f>
      </c>
      <c r="T304" s="6">
        <f>WRs!#REF!</f>
      </c>
      <c r="U304" s="6">
        <f>WRs!#REF!</f>
      </c>
      <c r="V304" s="6">
        <f>WRs!#REF!</f>
      </c>
      <c r="W304" s="11">
        <f>WRs!F88</f>
      </c>
      <c r="X304" s="11">
        <f>WRs!H88</f>
      </c>
      <c r="Y304" s="11">
        <f>WRs!J88</f>
      </c>
      <c r="Z304" s="11">
        <f>WRs!L88</f>
      </c>
      <c r="AA304" s="10">
        <f>WRs!O88</f>
      </c>
      <c r="AB304" s="4">
        <f>CONCATENATE(WRs!B88," ",WRs!A88)</f>
      </c>
      <c r="AC304" s="12">
        <f>WRs!E88</f>
      </c>
      <c r="AD304" s="6">
        <f>WRs!C88</f>
      </c>
      <c r="AE304" s="11">
        <f>WRs!D88</f>
      </c>
      <c r="AF304" s="11">
        <f>WRs!P88</f>
      </c>
      <c r="AG304" s="11">
        <f>WRs!R88</f>
      </c>
      <c r="AH304" s="11">
        <f>WRs!T88</f>
      </c>
      <c r="AI304" s="11">
        <f>WRs!V88</f>
      </c>
      <c r="AJ304" s="10">
        <f>WRs!X88</f>
      </c>
      <c r="AK304" s="6">
        <f>showf(AB304)</f>
      </c>
      <c r="AL304" s="6">
        <f>IF(RIGHT(AK304,1)=")",LEFT(RIGHT(AK304,2)),RIGHT(AK304,1))</f>
      </c>
      <c r="AM304" s="6">
        <f>showf(AF304)</f>
      </c>
      <c r="AN304" s="6">
        <f>showf(AG304)</f>
      </c>
      <c r="AO304" s="6">
        <f>showf(AH304)</f>
      </c>
      <c r="AP304" s="6">
        <f>showf(AI304)</f>
      </c>
      <c r="AQ304" s="6">
        <f>showf(AJ304)</f>
      </c>
      <c r="AR304" s="6">
        <f>IF($AL304=RIGHT(AM304,1),"","!!!")</f>
      </c>
      <c r="AS304" s="6">
        <f>IF($AL304=RIGHT(AN304,1),"","!!!")</f>
      </c>
      <c r="AT304" s="6">
        <f>IF($AL304=RIGHT(AO304,1),"","!!!")</f>
      </c>
      <c r="AU304" s="6">
        <f>IF($AL304=RIGHT(AP304,1),"","!!!")</f>
      </c>
      <c r="AV304" s="6">
        <f>IF($AL304=RIGHT(AQ304,1),"","!!!")</f>
      </c>
    </row>
    <row x14ac:dyDescent="0.25" r="305" customHeight="1" ht="17.25">
      <c r="A305" s="4">
        <f>CONCATENATE(WRs!#REF!," ",WRs!#REF!)</f>
      </c>
      <c r="B305" s="6">
        <f>WRs!#REF!</f>
      </c>
      <c r="C305" s="6">
        <f>WRs!#REF!</f>
      </c>
      <c r="D305" s="6">
        <f>WRs!#REF!</f>
      </c>
      <c r="E305" s="6">
        <f>WRs!#REF!</f>
      </c>
      <c r="F305" s="6">
        <f>WRs!#REF!</f>
      </c>
      <c r="G305" s="6">
        <f>WRs!#REF!</f>
      </c>
      <c r="H305" s="6">
        <f>WRs!#REF!</f>
      </c>
      <c r="I305" s="7">
        <f>WRs!#REF!</f>
      </c>
      <c r="J305" s="4">
        <f>CONCATENATE(WRs!#REF!," ",WRs!#REF!)</f>
      </c>
      <c r="K305" s="6">
        <f>WRs!#REF!</f>
      </c>
      <c r="L305" s="6">
        <f>WRs!#REF!</f>
      </c>
      <c r="M305" s="6">
        <f>WRs!#REF!</f>
      </c>
      <c r="N305" s="6">
        <f>WRs!#REF!</f>
      </c>
      <c r="O305" s="6">
        <f>WRs!#REF!</f>
      </c>
      <c r="P305" s="6">
        <f>WRs!A89</f>
      </c>
      <c r="Q305" s="6">
        <f>WRs!C89</f>
      </c>
      <c r="R305" s="10">
        <f>WRs!D89</f>
      </c>
      <c r="S305" s="4">
        <f>CONCATENATE(WRs!#REF!," ",WRs!#REF!)</f>
      </c>
      <c r="T305" s="6">
        <f>WRs!#REF!</f>
      </c>
      <c r="U305" s="6">
        <f>WRs!#REF!</f>
      </c>
      <c r="V305" s="6">
        <f>WRs!#REF!</f>
      </c>
      <c r="W305" s="11">
        <f>WRs!F89</f>
      </c>
      <c r="X305" s="11">
        <f>WRs!H89</f>
      </c>
      <c r="Y305" s="11">
        <f>WRs!J89</f>
      </c>
      <c r="Z305" s="11">
        <f>WRs!L89</f>
      </c>
      <c r="AA305" s="10">
        <f>WRs!O89</f>
      </c>
      <c r="AB305" s="4">
        <f>CONCATENATE(WRs!B89," ",WRs!A89)</f>
      </c>
      <c r="AC305" s="12">
        <f>WRs!E89</f>
      </c>
      <c r="AD305" s="6">
        <f>WRs!C89</f>
      </c>
      <c r="AE305" s="11">
        <f>WRs!D89</f>
      </c>
      <c r="AF305" s="11">
        <f>WRs!P89</f>
      </c>
      <c r="AG305" s="11">
        <f>WRs!R89</f>
      </c>
      <c r="AH305" s="11">
        <f>WRs!T89</f>
      </c>
      <c r="AI305" s="11">
        <f>WRs!V89</f>
      </c>
      <c r="AJ305" s="10">
        <f>WRs!X89</f>
      </c>
      <c r="AK305" s="6">
        <f>showf(AB305)</f>
      </c>
      <c r="AL305" s="6">
        <f>IF(RIGHT(AK305,1)=")",LEFT(RIGHT(AK305,2)),RIGHT(AK305,1))</f>
      </c>
      <c r="AM305" s="6">
        <f>showf(AF305)</f>
      </c>
      <c r="AN305" s="6">
        <f>showf(AG305)</f>
      </c>
      <c r="AO305" s="6">
        <f>showf(AH305)</f>
      </c>
      <c r="AP305" s="6">
        <f>showf(AI305)</f>
      </c>
      <c r="AQ305" s="6">
        <f>showf(AJ305)</f>
      </c>
      <c r="AR305" s="6">
        <f>IF($AL305=RIGHT(AM305,1),"","!!!")</f>
      </c>
      <c r="AS305" s="6">
        <f>IF($AL305=RIGHT(AN305,1),"","!!!")</f>
      </c>
      <c r="AT305" s="6">
        <f>IF($AL305=RIGHT(AO305,1),"","!!!")</f>
      </c>
      <c r="AU305" s="6">
        <f>IF($AL305=RIGHT(AP305,1),"","!!!")</f>
      </c>
      <c r="AV305" s="6">
        <f>IF($AL305=RIGHT(AQ305,1),"","!!!")</f>
      </c>
    </row>
    <row x14ac:dyDescent="0.25" r="306" customHeight="1" ht="17.25">
      <c r="A306" s="4">
        <f>CONCATENATE(WRs!#REF!," ",WRs!#REF!)</f>
      </c>
      <c r="B306" s="6">
        <f>WRs!#REF!</f>
      </c>
      <c r="C306" s="6">
        <f>WRs!#REF!</f>
      </c>
      <c r="D306" s="6">
        <f>WRs!#REF!</f>
      </c>
      <c r="E306" s="6">
        <f>WRs!#REF!</f>
      </c>
      <c r="F306" s="6">
        <f>WRs!#REF!</f>
      </c>
      <c r="G306" s="6">
        <f>WRs!#REF!</f>
      </c>
      <c r="H306" s="6">
        <f>WRs!#REF!</f>
      </c>
      <c r="I306" s="7">
        <f>WRs!#REF!</f>
      </c>
      <c r="J306" s="4">
        <f>CONCATENATE(WRs!#REF!," ",WRs!#REF!)</f>
      </c>
      <c r="K306" s="6">
        <f>WRs!#REF!</f>
      </c>
      <c r="L306" s="6">
        <f>WRs!#REF!</f>
      </c>
      <c r="M306" s="6">
        <f>WRs!#REF!</f>
      </c>
      <c r="N306" s="6">
        <f>WRs!#REF!</f>
      </c>
      <c r="O306" s="6">
        <f>WRs!#REF!</f>
      </c>
      <c r="P306" s="6">
        <f>WRs!A90</f>
      </c>
      <c r="Q306" s="6">
        <f>WRs!C90</f>
      </c>
      <c r="R306" s="10">
        <f>WRs!D90</f>
      </c>
      <c r="S306" s="4">
        <f>CONCATENATE(WRs!#REF!," ",WRs!#REF!)</f>
      </c>
      <c r="T306" s="6">
        <f>WRs!#REF!</f>
      </c>
      <c r="U306" s="6">
        <f>WRs!#REF!</f>
      </c>
      <c r="V306" s="6">
        <f>WRs!#REF!</f>
      </c>
      <c r="W306" s="11">
        <f>WRs!F90</f>
      </c>
      <c r="X306" s="11">
        <f>WRs!H90</f>
      </c>
      <c r="Y306" s="11">
        <f>WRs!J90</f>
      </c>
      <c r="Z306" s="11">
        <f>WRs!L90</f>
      </c>
      <c r="AA306" s="10">
        <f>WRs!O90</f>
      </c>
      <c r="AB306" s="4">
        <f>CONCATENATE(WRs!B90," ",WRs!A90)</f>
      </c>
      <c r="AC306" s="12">
        <f>WRs!E90</f>
      </c>
      <c r="AD306" s="6">
        <f>WRs!C90</f>
      </c>
      <c r="AE306" s="11">
        <f>WRs!D90</f>
      </c>
      <c r="AF306" s="11">
        <f>WRs!P90</f>
      </c>
      <c r="AG306" s="11">
        <f>WRs!R90</f>
      </c>
      <c r="AH306" s="11">
        <f>WRs!T90</f>
      </c>
      <c r="AI306" s="11">
        <f>WRs!V90</f>
      </c>
      <c r="AJ306" s="10">
        <f>WRs!X90</f>
      </c>
      <c r="AK306" s="6">
        <f>showf(AB306)</f>
      </c>
      <c r="AL306" s="6">
        <f>IF(RIGHT(AK306,1)=")",LEFT(RIGHT(AK306,2)),RIGHT(AK306,1))</f>
      </c>
      <c r="AM306" s="6">
        <f>showf(AF306)</f>
      </c>
      <c r="AN306" s="6">
        <f>showf(AG306)</f>
      </c>
      <c r="AO306" s="6">
        <f>showf(AH306)</f>
      </c>
      <c r="AP306" s="6">
        <f>showf(AI306)</f>
      </c>
      <c r="AQ306" s="6">
        <f>showf(AJ306)</f>
      </c>
      <c r="AR306" s="6">
        <f>IF($AL306=RIGHT(AM306,1),"","!!!")</f>
      </c>
      <c r="AS306" s="6">
        <f>IF($AL306=RIGHT(AN306,1),"","!!!")</f>
      </c>
      <c r="AT306" s="6">
        <f>IF($AL306=RIGHT(AO306,1),"","!!!")</f>
      </c>
      <c r="AU306" s="6">
        <f>IF($AL306=RIGHT(AP306,1),"","!!!")</f>
      </c>
      <c r="AV306" s="6">
        <f>IF($AL306=RIGHT(AQ306,1),"","!!!")</f>
      </c>
    </row>
    <row x14ac:dyDescent="0.25" r="307" customHeight="1" ht="17.25">
      <c r="A307" s="4">
        <f>CONCATENATE(WRs!#REF!," ",WRs!#REF!)</f>
      </c>
      <c r="B307" s="6">
        <f>WRs!#REF!</f>
      </c>
      <c r="C307" s="6">
        <f>WRs!#REF!</f>
      </c>
      <c r="D307" s="6">
        <f>WRs!#REF!</f>
      </c>
      <c r="E307" s="6">
        <f>WRs!#REF!</f>
      </c>
      <c r="F307" s="6">
        <f>WRs!#REF!</f>
      </c>
      <c r="G307" s="6">
        <f>WRs!#REF!</f>
      </c>
      <c r="H307" s="6">
        <f>WRs!#REF!</f>
      </c>
      <c r="I307" s="7">
        <f>WRs!#REF!</f>
      </c>
      <c r="J307" s="4">
        <f>CONCATENATE(WRs!#REF!," ",WRs!#REF!)</f>
      </c>
      <c r="K307" s="6">
        <f>WRs!#REF!</f>
      </c>
      <c r="L307" s="6">
        <f>WRs!#REF!</f>
      </c>
      <c r="M307" s="6">
        <f>WRs!#REF!</f>
      </c>
      <c r="N307" s="6">
        <f>WRs!#REF!</f>
      </c>
      <c r="O307" s="6">
        <f>WRs!#REF!</f>
      </c>
      <c r="P307" s="6">
        <f>WRs!A91</f>
      </c>
      <c r="Q307" s="6">
        <f>WRs!C91</f>
      </c>
      <c r="R307" s="10">
        <f>WRs!D91</f>
      </c>
      <c r="S307" s="4">
        <f>CONCATENATE(WRs!#REF!," ",WRs!#REF!)</f>
      </c>
      <c r="T307" s="6">
        <f>WRs!#REF!</f>
      </c>
      <c r="U307" s="6">
        <f>WRs!#REF!</f>
      </c>
      <c r="V307" s="6">
        <f>WRs!#REF!</f>
      </c>
      <c r="W307" s="11">
        <f>WRs!F91</f>
      </c>
      <c r="X307" s="11">
        <f>WRs!H91</f>
      </c>
      <c r="Y307" s="11">
        <f>WRs!J91</f>
      </c>
      <c r="Z307" s="11">
        <f>WRs!L91</f>
      </c>
      <c r="AA307" s="10">
        <f>WRs!O91</f>
      </c>
      <c r="AB307" s="4">
        <f>CONCATENATE(WRs!B91," ",WRs!A91)</f>
      </c>
      <c r="AC307" s="12">
        <f>WRs!E91</f>
      </c>
      <c r="AD307" s="6">
        <f>WRs!C91</f>
      </c>
      <c r="AE307" s="11">
        <f>WRs!D91</f>
      </c>
      <c r="AF307" s="11">
        <f>WRs!P91</f>
      </c>
      <c r="AG307" s="11">
        <f>WRs!R91</f>
      </c>
      <c r="AH307" s="11">
        <f>WRs!T91</f>
      </c>
      <c r="AI307" s="11">
        <f>WRs!V91</f>
      </c>
      <c r="AJ307" s="10">
        <f>WRs!X91</f>
      </c>
      <c r="AK307" s="6">
        <f>showf(AB307)</f>
      </c>
      <c r="AL307" s="6">
        <f>IF(RIGHT(AK307,1)=")",LEFT(RIGHT(AK307,2)),RIGHT(AK307,1))</f>
      </c>
      <c r="AM307" s="6">
        <f>showf(AF307)</f>
      </c>
      <c r="AN307" s="6">
        <f>showf(AG307)</f>
      </c>
      <c r="AO307" s="6">
        <f>showf(AH307)</f>
      </c>
      <c r="AP307" s="6">
        <f>showf(AI307)</f>
      </c>
      <c r="AQ307" s="6">
        <f>showf(AJ307)</f>
      </c>
      <c r="AR307" s="6">
        <f>IF($AL307=RIGHT(AM307,1),"","!!!")</f>
      </c>
      <c r="AS307" s="6">
        <f>IF($AL307=RIGHT(AN307,1),"","!!!")</f>
      </c>
      <c r="AT307" s="6">
        <f>IF($AL307=RIGHT(AO307,1),"","!!!")</f>
      </c>
      <c r="AU307" s="6">
        <f>IF($AL307=RIGHT(AP307,1),"","!!!")</f>
      </c>
      <c r="AV307" s="6">
        <f>IF($AL307=RIGHT(AQ307,1),"","!!!")</f>
      </c>
    </row>
    <row x14ac:dyDescent="0.25" r="308" customHeight="1" ht="17.25">
      <c r="A308" s="4">
        <f>CONCATENATE(WRs!#REF!," ",WRs!#REF!)</f>
      </c>
      <c r="B308" s="6">
        <f>WRs!#REF!</f>
      </c>
      <c r="C308" s="6">
        <f>WRs!#REF!</f>
      </c>
      <c r="D308" s="6">
        <f>WRs!#REF!</f>
      </c>
      <c r="E308" s="6">
        <f>WRs!#REF!</f>
      </c>
      <c r="F308" s="6">
        <f>WRs!#REF!</f>
      </c>
      <c r="G308" s="6">
        <f>WRs!#REF!</f>
      </c>
      <c r="H308" s="6">
        <f>WRs!#REF!</f>
      </c>
      <c r="I308" s="7">
        <f>WRs!#REF!</f>
      </c>
      <c r="J308" s="4">
        <f>CONCATENATE(WRs!#REF!," ",WRs!#REF!)</f>
      </c>
      <c r="K308" s="6">
        <f>WRs!#REF!</f>
      </c>
      <c r="L308" s="6">
        <f>WRs!#REF!</f>
      </c>
      <c r="M308" s="6">
        <f>WRs!#REF!</f>
      </c>
      <c r="N308" s="6">
        <f>WRs!#REF!</f>
      </c>
      <c r="O308" s="6">
        <f>WRs!#REF!</f>
      </c>
      <c r="P308" s="6">
        <f>WRs!A92</f>
      </c>
      <c r="Q308" s="6">
        <f>WRs!C92</f>
      </c>
      <c r="R308" s="10">
        <f>WRs!D92</f>
      </c>
      <c r="S308" s="4">
        <f>CONCATENATE(WRs!#REF!," ",WRs!#REF!)</f>
      </c>
      <c r="T308" s="6">
        <f>WRs!#REF!</f>
      </c>
      <c r="U308" s="6">
        <f>WRs!#REF!</f>
      </c>
      <c r="V308" s="6">
        <f>WRs!#REF!</f>
      </c>
      <c r="W308" s="11">
        <f>WRs!F92</f>
      </c>
      <c r="X308" s="11">
        <f>WRs!H92</f>
      </c>
      <c r="Y308" s="11">
        <f>WRs!J92</f>
      </c>
      <c r="Z308" s="11">
        <f>WRs!L92</f>
      </c>
      <c r="AA308" s="10">
        <f>WRs!O92</f>
      </c>
      <c r="AB308" s="4">
        <f>CONCATENATE(WRs!B92," ",WRs!A92)</f>
      </c>
      <c r="AC308" s="12">
        <f>WRs!E92</f>
      </c>
      <c r="AD308" s="6">
        <f>WRs!C92</f>
      </c>
      <c r="AE308" s="11">
        <f>WRs!D92</f>
      </c>
      <c r="AF308" s="11">
        <f>WRs!P92</f>
      </c>
      <c r="AG308" s="11">
        <f>WRs!R92</f>
      </c>
      <c r="AH308" s="11">
        <f>WRs!T92</f>
      </c>
      <c r="AI308" s="11">
        <f>WRs!V92</f>
      </c>
      <c r="AJ308" s="10">
        <f>WRs!X92</f>
      </c>
      <c r="AK308" s="6">
        <f>showf(AB308)</f>
      </c>
      <c r="AL308" s="6">
        <f>IF(RIGHT(AK308,1)=")",LEFT(RIGHT(AK308,2)),RIGHT(AK308,1))</f>
      </c>
      <c r="AM308" s="6">
        <f>showf(AF308)</f>
      </c>
      <c r="AN308" s="6">
        <f>showf(AG308)</f>
      </c>
      <c r="AO308" s="6">
        <f>showf(AH308)</f>
      </c>
      <c r="AP308" s="6">
        <f>showf(AI308)</f>
      </c>
      <c r="AQ308" s="6">
        <f>showf(AJ308)</f>
      </c>
      <c r="AR308" s="6">
        <f>IF($AL308=RIGHT(AM308,1),"","!!!")</f>
      </c>
      <c r="AS308" s="6">
        <f>IF($AL308=RIGHT(AN308,1),"","!!!")</f>
      </c>
      <c r="AT308" s="6">
        <f>IF($AL308=RIGHT(AO308,1),"","!!!")</f>
      </c>
      <c r="AU308" s="6">
        <f>IF($AL308=RIGHT(AP308,1),"","!!!")</f>
      </c>
      <c r="AV308" s="6">
        <f>IF($AL308=RIGHT(AQ308,1),"","!!!")</f>
      </c>
    </row>
    <row x14ac:dyDescent="0.25" r="309" customHeight="1" ht="17.25">
      <c r="A309" s="4">
        <f>CONCATENATE(WRs!#REF!," ",WRs!#REF!)</f>
      </c>
      <c r="B309" s="6">
        <f>WRs!#REF!</f>
      </c>
      <c r="C309" s="6">
        <f>WRs!#REF!</f>
      </c>
      <c r="D309" s="6">
        <f>WRs!#REF!</f>
      </c>
      <c r="E309" s="6">
        <f>WRs!#REF!</f>
      </c>
      <c r="F309" s="6">
        <f>WRs!#REF!</f>
      </c>
      <c r="G309" s="6">
        <f>WRs!#REF!</f>
      </c>
      <c r="H309" s="6">
        <f>WRs!#REF!</f>
      </c>
      <c r="I309" s="7">
        <f>WRs!#REF!</f>
      </c>
      <c r="J309" s="4">
        <f>CONCATENATE(WRs!#REF!," ",WRs!#REF!)</f>
      </c>
      <c r="K309" s="6">
        <f>WRs!#REF!</f>
      </c>
      <c r="L309" s="6">
        <f>WRs!#REF!</f>
      </c>
      <c r="M309" s="6">
        <f>WRs!#REF!</f>
      </c>
      <c r="N309" s="6">
        <f>WRs!#REF!</f>
      </c>
      <c r="O309" s="6">
        <f>WRs!#REF!</f>
      </c>
      <c r="P309" s="6">
        <f>WRs!A93</f>
      </c>
      <c r="Q309" s="6">
        <f>WRs!C93</f>
      </c>
      <c r="R309" s="10">
        <f>WRs!D93</f>
      </c>
      <c r="S309" s="4">
        <f>CONCATENATE(WRs!#REF!," ",WRs!#REF!)</f>
      </c>
      <c r="T309" s="6">
        <f>WRs!#REF!</f>
      </c>
      <c r="U309" s="6">
        <f>WRs!#REF!</f>
      </c>
      <c r="V309" s="6">
        <f>WRs!#REF!</f>
      </c>
      <c r="W309" s="11">
        <f>WRs!F93</f>
      </c>
      <c r="X309" s="11">
        <f>WRs!H93</f>
      </c>
      <c r="Y309" s="11">
        <f>WRs!J93</f>
      </c>
      <c r="Z309" s="11">
        <f>WRs!L93</f>
      </c>
      <c r="AA309" s="10">
        <f>WRs!O93</f>
      </c>
      <c r="AB309" s="4">
        <f>CONCATENATE(WRs!B93," ",WRs!A93)</f>
      </c>
      <c r="AC309" s="12">
        <f>WRs!E93</f>
      </c>
      <c r="AD309" s="6">
        <f>WRs!C93</f>
      </c>
      <c r="AE309" s="11">
        <f>WRs!D93</f>
      </c>
      <c r="AF309" s="11">
        <f>WRs!P93</f>
      </c>
      <c r="AG309" s="11">
        <f>WRs!R93</f>
      </c>
      <c r="AH309" s="11">
        <f>WRs!T93</f>
      </c>
      <c r="AI309" s="11">
        <f>WRs!V93</f>
      </c>
      <c r="AJ309" s="10">
        <f>WRs!X93</f>
      </c>
      <c r="AK309" s="6">
        <f>showf(AB309)</f>
      </c>
      <c r="AL309" s="6">
        <f>IF(RIGHT(AK309,1)=")",LEFT(RIGHT(AK309,2)),RIGHT(AK309,1))</f>
      </c>
      <c r="AM309" s="6">
        <f>showf(AF309)</f>
      </c>
      <c r="AN309" s="6">
        <f>showf(AG309)</f>
      </c>
      <c r="AO309" s="6">
        <f>showf(AH309)</f>
      </c>
      <c r="AP309" s="6">
        <f>showf(AI309)</f>
      </c>
      <c r="AQ309" s="6">
        <f>showf(AJ309)</f>
      </c>
      <c r="AR309" s="6">
        <f>IF($AL309=RIGHT(AM309,1),"","!!!")</f>
      </c>
      <c r="AS309" s="6">
        <f>IF($AL309=RIGHT(AN309,1),"","!!!")</f>
      </c>
      <c r="AT309" s="6">
        <f>IF($AL309=RIGHT(AO309,1),"","!!!")</f>
      </c>
      <c r="AU309" s="6">
        <f>IF($AL309=RIGHT(AP309,1),"","!!!")</f>
      </c>
      <c r="AV309" s="6">
        <f>IF($AL309=RIGHT(AQ309,1),"","!!!")</f>
      </c>
    </row>
    <row x14ac:dyDescent="0.25" r="310" customHeight="1" ht="17.25">
      <c r="A310" s="4">
        <f>CONCATENATE(WRs!#REF!," ",WRs!#REF!)</f>
      </c>
      <c r="B310" s="6">
        <f>WRs!#REF!</f>
      </c>
      <c r="C310" s="6">
        <f>WRs!#REF!</f>
      </c>
      <c r="D310" s="6">
        <f>WRs!#REF!</f>
      </c>
      <c r="E310" s="6">
        <f>WRs!#REF!</f>
      </c>
      <c r="F310" s="6">
        <f>WRs!#REF!</f>
      </c>
      <c r="G310" s="6">
        <f>WRs!#REF!</f>
      </c>
      <c r="H310" s="6">
        <f>WRs!#REF!</f>
      </c>
      <c r="I310" s="7">
        <f>WRs!#REF!</f>
      </c>
      <c r="J310" s="4">
        <f>CONCATENATE(WRs!#REF!," ",WRs!#REF!)</f>
      </c>
      <c r="K310" s="6">
        <f>WRs!#REF!</f>
      </c>
      <c r="L310" s="6">
        <f>WRs!#REF!</f>
      </c>
      <c r="M310" s="6">
        <f>WRs!#REF!</f>
      </c>
      <c r="N310" s="6">
        <f>WRs!#REF!</f>
      </c>
      <c r="O310" s="6">
        <f>WRs!#REF!</f>
      </c>
      <c r="P310" s="6">
        <f>WRs!A94</f>
      </c>
      <c r="Q310" s="6">
        <f>WRs!C94</f>
      </c>
      <c r="R310" s="10">
        <f>WRs!D94</f>
      </c>
      <c r="S310" s="4">
        <f>CONCATENATE(WRs!#REF!," ",WRs!#REF!)</f>
      </c>
      <c r="T310" s="6">
        <f>WRs!#REF!</f>
      </c>
      <c r="U310" s="6">
        <f>WRs!#REF!</f>
      </c>
      <c r="V310" s="6">
        <f>WRs!#REF!</f>
      </c>
      <c r="W310" s="11">
        <f>WRs!F94</f>
      </c>
      <c r="X310" s="11">
        <f>WRs!H94</f>
      </c>
      <c r="Y310" s="11">
        <f>WRs!J94</f>
      </c>
      <c r="Z310" s="11">
        <f>WRs!L94</f>
      </c>
      <c r="AA310" s="10">
        <f>WRs!O94</f>
      </c>
      <c r="AB310" s="4">
        <f>CONCATENATE(WRs!B94," ",WRs!A94)</f>
      </c>
      <c r="AC310" s="12">
        <f>WRs!E94</f>
      </c>
      <c r="AD310" s="6">
        <f>WRs!C94</f>
      </c>
      <c r="AE310" s="11">
        <f>WRs!D94</f>
      </c>
      <c r="AF310" s="11">
        <f>WRs!P94</f>
      </c>
      <c r="AG310" s="11">
        <f>WRs!R94</f>
      </c>
      <c r="AH310" s="11">
        <f>WRs!T94</f>
      </c>
      <c r="AI310" s="11">
        <f>WRs!V94</f>
      </c>
      <c r="AJ310" s="10">
        <f>WRs!X94</f>
      </c>
      <c r="AK310" s="6">
        <f>showf(AB310)</f>
      </c>
      <c r="AL310" s="6">
        <f>IF(RIGHT(AK310,1)=")",LEFT(RIGHT(AK310,2)),RIGHT(AK310,1))</f>
      </c>
      <c r="AM310" s="6">
        <f>showf(AF310)</f>
      </c>
      <c r="AN310" s="6">
        <f>showf(AG310)</f>
      </c>
      <c r="AO310" s="6">
        <f>showf(AH310)</f>
      </c>
      <c r="AP310" s="6">
        <f>showf(AI310)</f>
      </c>
      <c r="AQ310" s="6">
        <f>showf(AJ310)</f>
      </c>
      <c r="AR310" s="6">
        <f>IF($AL310=RIGHT(AM310,1),"","!!!")</f>
      </c>
      <c r="AS310" s="6">
        <f>IF($AL310=RIGHT(AN310,1),"","!!!")</f>
      </c>
      <c r="AT310" s="6">
        <f>IF($AL310=RIGHT(AO310,1),"","!!!")</f>
      </c>
      <c r="AU310" s="6">
        <f>IF($AL310=RIGHT(AP310,1),"","!!!")</f>
      </c>
      <c r="AV310" s="6">
        <f>IF($AL310=RIGHT(AQ310,1),"","!!!")</f>
      </c>
    </row>
    <row x14ac:dyDescent="0.25" r="311" customHeight="1" ht="17.25">
      <c r="A311" s="4">
        <f>CONCATENATE(WRs!#REF!," ",WRs!#REF!)</f>
      </c>
      <c r="B311" s="6">
        <f>WRs!#REF!</f>
      </c>
      <c r="C311" s="6">
        <f>WRs!#REF!</f>
      </c>
      <c r="D311" s="6">
        <f>WRs!#REF!</f>
      </c>
      <c r="E311" s="6">
        <f>WRs!#REF!</f>
      </c>
      <c r="F311" s="6">
        <f>WRs!#REF!</f>
      </c>
      <c r="G311" s="6">
        <f>WRs!#REF!</f>
      </c>
      <c r="H311" s="6">
        <f>WRs!#REF!</f>
      </c>
      <c r="I311" s="7">
        <f>WRs!#REF!</f>
      </c>
      <c r="J311" s="4">
        <f>CONCATENATE(WRs!#REF!," ",WRs!#REF!)</f>
      </c>
      <c r="K311" s="6">
        <f>WRs!#REF!</f>
      </c>
      <c r="L311" s="6">
        <f>WRs!#REF!</f>
      </c>
      <c r="M311" s="6">
        <f>WRs!#REF!</f>
      </c>
      <c r="N311" s="6">
        <f>WRs!#REF!</f>
      </c>
      <c r="O311" s="6">
        <f>WRs!#REF!</f>
      </c>
      <c r="P311" s="6">
        <f>WRs!A95</f>
      </c>
      <c r="Q311" s="6">
        <f>WRs!C95</f>
      </c>
      <c r="R311" s="10">
        <f>WRs!D95</f>
      </c>
      <c r="S311" s="4">
        <f>CONCATENATE(WRs!#REF!," ",WRs!#REF!)</f>
      </c>
      <c r="T311" s="6">
        <f>WRs!#REF!</f>
      </c>
      <c r="U311" s="6">
        <f>WRs!#REF!</f>
      </c>
      <c r="V311" s="6">
        <f>WRs!#REF!</f>
      </c>
      <c r="W311" s="11">
        <f>WRs!F95</f>
      </c>
      <c r="X311" s="11">
        <f>WRs!H95</f>
      </c>
      <c r="Y311" s="11">
        <f>WRs!J95</f>
      </c>
      <c r="Z311" s="11">
        <f>WRs!L95</f>
      </c>
      <c r="AA311" s="10">
        <f>WRs!O95</f>
      </c>
      <c r="AB311" s="4">
        <f>CONCATENATE(WRs!B95," ",WRs!A95)</f>
      </c>
      <c r="AC311" s="12">
        <f>WRs!E95</f>
      </c>
      <c r="AD311" s="6">
        <f>WRs!C95</f>
      </c>
      <c r="AE311" s="11">
        <f>WRs!D95</f>
      </c>
      <c r="AF311" s="11">
        <f>WRs!P95</f>
      </c>
      <c r="AG311" s="11">
        <f>WRs!R95</f>
      </c>
      <c r="AH311" s="11">
        <f>WRs!T95</f>
      </c>
      <c r="AI311" s="11">
        <f>WRs!V95</f>
      </c>
      <c r="AJ311" s="10">
        <f>WRs!X95</f>
      </c>
      <c r="AK311" s="6">
        <f>showf(AB311)</f>
      </c>
      <c r="AL311" s="6">
        <f>IF(RIGHT(AK311,1)=")",LEFT(RIGHT(AK311,2)),RIGHT(AK311,1))</f>
      </c>
      <c r="AM311" s="6">
        <f>showf(AF311)</f>
      </c>
      <c r="AN311" s="6">
        <f>showf(AG311)</f>
      </c>
      <c r="AO311" s="6">
        <f>showf(AH311)</f>
      </c>
      <c r="AP311" s="6">
        <f>showf(AI311)</f>
      </c>
      <c r="AQ311" s="6">
        <f>showf(AJ311)</f>
      </c>
      <c r="AR311" s="6">
        <f>IF($AL311=RIGHT(AM311,1),"","!!!")</f>
      </c>
      <c r="AS311" s="6">
        <f>IF($AL311=RIGHT(AN311,1),"","!!!")</f>
      </c>
      <c r="AT311" s="6">
        <f>IF($AL311=RIGHT(AO311,1),"","!!!")</f>
      </c>
      <c r="AU311" s="6">
        <f>IF($AL311=RIGHT(AP311,1),"","!!!")</f>
      </c>
      <c r="AV311" s="6">
        <f>IF($AL311=RIGHT(AQ311,1),"","!!!")</f>
      </c>
    </row>
    <row x14ac:dyDescent="0.25" r="312" customHeight="1" ht="17.25">
      <c r="A312" s="4">
        <f>CONCATENATE(WRs!#REF!," ",WRs!#REF!)</f>
      </c>
      <c r="B312" s="6">
        <f>WRs!#REF!</f>
      </c>
      <c r="C312" s="6">
        <f>WRs!#REF!</f>
      </c>
      <c r="D312" s="6">
        <f>WRs!#REF!</f>
      </c>
      <c r="E312" s="6">
        <f>WRs!#REF!</f>
      </c>
      <c r="F312" s="6">
        <f>WRs!#REF!</f>
      </c>
      <c r="G312" s="6">
        <f>WRs!#REF!</f>
      </c>
      <c r="H312" s="6">
        <f>WRs!#REF!</f>
      </c>
      <c r="I312" s="13">
        <f>WRs!#REF!</f>
      </c>
      <c r="J312" s="4">
        <f>CONCATENATE(WRs!#REF!," ",WRs!#REF!)</f>
      </c>
      <c r="K312" s="6">
        <f>WRs!#REF!</f>
      </c>
      <c r="L312" s="6">
        <f>WRs!#REF!</f>
      </c>
      <c r="M312" s="6">
        <f>WRs!#REF!</f>
      </c>
      <c r="N312" s="6">
        <f>WRs!#REF!</f>
      </c>
      <c r="O312" s="6">
        <f>WRs!#REF!</f>
      </c>
      <c r="P312" s="6">
        <f>WRs!A96</f>
      </c>
      <c r="Q312" s="6">
        <f>WRs!C96</f>
      </c>
      <c r="R312" s="14">
        <f>WRs!D96</f>
      </c>
      <c r="S312" s="4">
        <f>CONCATENATE(WRs!#REF!," ",WRs!#REF!)</f>
      </c>
      <c r="T312" s="6">
        <f>WRs!#REF!</f>
      </c>
      <c r="U312" s="6">
        <f>WRs!#REF!</f>
      </c>
      <c r="V312" s="6">
        <f>WRs!#REF!</f>
      </c>
      <c r="W312" s="11">
        <f>WRs!F96</f>
      </c>
      <c r="X312" s="11">
        <f>WRs!H96</f>
      </c>
      <c r="Y312" s="11">
        <f>WRs!J96</f>
      </c>
      <c r="Z312" s="11">
        <f>WRs!L96</f>
      </c>
      <c r="AA312" s="14">
        <f>WRs!O96</f>
      </c>
      <c r="AB312" s="4">
        <f>CONCATENATE(WRs!B96," ",WRs!A96)</f>
      </c>
      <c r="AC312" s="12">
        <f>WRs!E96</f>
      </c>
      <c r="AD312" s="6">
        <f>WRs!C96</f>
      </c>
      <c r="AE312" s="11">
        <f>WRs!D96</f>
      </c>
      <c r="AF312" s="11">
        <f>WRs!P96</f>
      </c>
      <c r="AG312" s="11">
        <f>WRs!R96</f>
      </c>
      <c r="AH312" s="11">
        <f>WRs!T96</f>
      </c>
      <c r="AI312" s="11">
        <f>WRs!V96</f>
      </c>
      <c r="AJ312" s="14">
        <f>WRs!X96</f>
      </c>
      <c r="AK312" s="6">
        <f>showf(AB312)</f>
      </c>
      <c r="AL312" s="6">
        <f>IF(RIGHT(AK312,1)=")",LEFT(RIGHT(AK312,2)),RIGHT(AK312,1))</f>
      </c>
      <c r="AM312" s="6">
        <f>showf(AF312)</f>
      </c>
      <c r="AN312" s="6">
        <f>showf(AG312)</f>
      </c>
      <c r="AO312" s="6">
        <f>showf(AH312)</f>
      </c>
      <c r="AP312" s="6">
        <f>showf(AI312)</f>
      </c>
      <c r="AQ312" s="6">
        <f>showf(AJ312)</f>
      </c>
      <c r="AR312" s="6">
        <f>IF($AL312=RIGHT(AM312,1),"","!!!")</f>
      </c>
      <c r="AS312" s="6">
        <f>IF($AL312=RIGHT(AN312,1),"","!!!")</f>
      </c>
      <c r="AT312" s="6">
        <f>IF($AL312=RIGHT(AO312,1),"","!!!")</f>
      </c>
      <c r="AU312" s="6">
        <f>IF($AL312=RIGHT(AP312,1),"","!!!")</f>
      </c>
      <c r="AV312" s="6">
        <f>IF($AL312=RIGHT(AQ312,1),"","!!!")</f>
      </c>
    </row>
    <row x14ac:dyDescent="0.25" r="313" customHeight="1" ht="17.25">
      <c r="A313" s="3"/>
      <c r="B313" s="3"/>
      <c r="C313" s="3"/>
      <c r="D313" s="3"/>
      <c r="E313" s="3"/>
      <c r="F313" s="3"/>
      <c r="G313" s="3"/>
      <c r="H313" s="3"/>
      <c r="I313" s="3"/>
      <c r="J313" s="3"/>
      <c r="K313" s="3"/>
      <c r="L313" s="3"/>
      <c r="M313" s="3"/>
      <c r="N313" s="3"/>
      <c r="O313" s="3"/>
      <c r="P313" s="3"/>
      <c r="Q313" s="3"/>
      <c r="R313" s="9"/>
      <c r="S313" s="3"/>
      <c r="T313" s="3"/>
      <c r="U313" s="3"/>
      <c r="V313" s="3"/>
      <c r="W313" s="9"/>
      <c r="X313" s="9"/>
      <c r="Y313" s="9"/>
      <c r="Z313" s="9"/>
      <c r="AA313" s="9"/>
      <c r="AB313" s="15"/>
      <c r="AC313" s="5"/>
      <c r="AD313" s="3"/>
      <c r="AE313" s="9"/>
      <c r="AF313" s="9"/>
      <c r="AG313" s="9"/>
      <c r="AH313" s="9"/>
      <c r="AI313" s="9"/>
      <c r="AJ313" s="9"/>
      <c r="AK313" s="3"/>
      <c r="AL313" s="3"/>
      <c r="AM313" s="3"/>
      <c r="AN313" s="3"/>
      <c r="AO313" s="3"/>
      <c r="AP313" s="3"/>
      <c r="AQ313" s="3"/>
      <c r="AR313" s="3"/>
      <c r="AS313" s="3"/>
      <c r="AT313" s="3"/>
      <c r="AU313" s="3"/>
      <c r="AV3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74"/>
  <sheetViews>
    <sheetView workbookViewId="0"/>
  </sheetViews>
  <sheetFormatPr defaultRowHeight="15" x14ac:dyDescent="0.25"/>
  <cols>
    <col min="1" max="1" style="17" width="15.290714285714287" customWidth="1" bestFit="1"/>
    <col min="2" max="2" style="17" width="13.862142857142858" customWidth="1" bestFit="1"/>
    <col min="3" max="3" style="17" width="15.43357142857143" customWidth="1" bestFit="1"/>
    <col min="4" max="4" style="123" width="6.433571428571429" customWidth="1" bestFit="1"/>
    <col min="5" max="5" style="17" width="6.005" customWidth="1" bestFit="1"/>
    <col min="6" max="6" style="16" width="12.290714285714287" customWidth="1" bestFit="1"/>
    <col min="7" max="7" style="16" width="11.290714285714287" customWidth="1" bestFit="1"/>
    <col min="8" max="8" style="16" width="7.147857142857143" customWidth="1" bestFit="1"/>
    <col min="9" max="9" style="123" width="13.862142857142858" customWidth="1" bestFit="1"/>
    <col min="10" max="10" style="123" width="9.719285714285713" customWidth="1" bestFit="1"/>
    <col min="11" max="11" style="123" width="12.005" customWidth="1" bestFit="1"/>
    <col min="12" max="12" style="123" width="10.290714285714287" customWidth="1" bestFit="1"/>
    <col min="13" max="13" style="123" width="8.005" customWidth="1" bestFit="1"/>
    <col min="14" max="14" style="123" width="9.147857142857141" customWidth="1" bestFit="1"/>
    <col min="15" max="15" style="124" width="15.719285714285713" customWidth="1" bestFit="1"/>
    <col min="16" max="16" style="124" width="11.719285714285713" customWidth="1" bestFit="1"/>
    <col min="17" max="17" style="124" width="14.43357142857143" customWidth="1" bestFit="1"/>
    <col min="18" max="18" style="124" width="12.147857142857141" customWidth="1" bestFit="1"/>
    <col min="19" max="19" style="124" width="13.290714285714287" customWidth="1" bestFit="1"/>
    <col min="20" max="20" style="124" width="10.290714285714287" customWidth="1" bestFit="1"/>
    <col min="21" max="21" style="124" width="15.005" customWidth="1" bestFit="1"/>
    <col min="22" max="22" style="124" width="12.147857142857141" customWidth="1" bestFit="1"/>
    <col min="23" max="23" style="124" width="8.862142857142858" customWidth="1" bestFit="1"/>
    <col min="24" max="24" style="124" width="13.147857142857141" customWidth="1" bestFit="1"/>
    <col min="25" max="25" style="16" width="8.862142857142858" customWidth="1" bestFit="1"/>
    <col min="26" max="26" style="16" width="15.005" customWidth="1" bestFit="1"/>
    <col min="27" max="27" style="64" width="8.862142857142858" customWidth="1" bestFit="1"/>
    <col min="28" max="28" style="16" width="11.005" customWidth="1" bestFit="1"/>
    <col min="29" max="29" style="16" width="12.43357142857143" customWidth="1" bestFit="1"/>
  </cols>
  <sheetData>
    <row x14ac:dyDescent="0.25" r="1" customHeight="1" ht="20.25">
      <c r="A1" s="15" t="s">
        <v>443</v>
      </c>
      <c r="B1" s="15" t="s">
        <v>444</v>
      </c>
      <c r="C1" s="15" t="s">
        <v>2</v>
      </c>
      <c r="D1" s="105" t="s">
        <v>445</v>
      </c>
      <c r="E1" s="104" t="s">
        <v>446</v>
      </c>
      <c r="F1" s="104" t="s">
        <v>516</v>
      </c>
      <c r="G1" s="104" t="s">
        <v>517</v>
      </c>
      <c r="H1" s="104" t="s">
        <v>518</v>
      </c>
      <c r="I1" s="105" t="s">
        <v>519</v>
      </c>
      <c r="J1" s="105" t="s">
        <v>520</v>
      </c>
      <c r="K1" s="105" t="s">
        <v>521</v>
      </c>
      <c r="L1" s="105" t="s">
        <v>522</v>
      </c>
      <c r="M1" s="105" t="s">
        <v>202</v>
      </c>
      <c r="N1" s="105" t="s">
        <v>523</v>
      </c>
      <c r="O1" s="68" t="s">
        <v>903</v>
      </c>
      <c r="P1" s="104" t="s">
        <v>651</v>
      </c>
      <c r="Q1" s="68" t="s">
        <v>451</v>
      </c>
      <c r="R1" s="104" t="s">
        <v>5</v>
      </c>
      <c r="S1" s="68" t="s">
        <v>452</v>
      </c>
      <c r="T1" s="104" t="s">
        <v>654</v>
      </c>
      <c r="U1" s="68" t="s">
        <v>524</v>
      </c>
      <c r="V1" s="104" t="s">
        <v>7</v>
      </c>
      <c r="W1" s="119" t="s">
        <v>525</v>
      </c>
      <c r="X1" s="107" t="s">
        <v>8</v>
      </c>
      <c r="Y1" s="104" t="s">
        <v>526</v>
      </c>
      <c r="Z1" s="104" t="s">
        <v>408</v>
      </c>
      <c r="AA1" s="105">
        <f>'League Boundaries'!J1</f>
      </c>
      <c r="AB1" s="104" t="s">
        <v>333</v>
      </c>
      <c r="AC1" s="104" t="s">
        <v>306</v>
      </c>
    </row>
    <row x14ac:dyDescent="0.25" r="2" customHeight="1" ht="19.5">
      <c r="A2" s="15" t="s">
        <v>904</v>
      </c>
      <c r="B2" s="15" t="s">
        <v>723</v>
      </c>
      <c r="C2" s="15" t="s">
        <v>428</v>
      </c>
      <c r="D2" s="11">
        <v>13</v>
      </c>
      <c r="E2" s="136" t="s">
        <v>905</v>
      </c>
      <c r="F2" s="3"/>
      <c r="G2" s="3"/>
      <c r="H2" s="3"/>
      <c r="I2" s="11">
        <v>1260</v>
      </c>
      <c r="J2" s="11">
        <v>101</v>
      </c>
      <c r="K2" s="11">
        <v>920</v>
      </c>
      <c r="L2" s="11">
        <v>17</v>
      </c>
      <c r="M2" s="11">
        <v>5</v>
      </c>
      <c r="N2" s="11">
        <v>5</v>
      </c>
      <c r="O2" s="120">
        <f>ROUNDDOWN((F2/'League Boundaries'!$B$2)+(G2*'League Boundaries'!$B$3)+(I2/'League Boundaries'!$B$5)+(J2*'League Boundaries'!$B$6)+(K2/'League Boundaries'!$B$7)+(L2*'League Boundaries'!$B$8)-(H2*'League Boundaries'!$B$4)+(M2),0)</f>
      </c>
      <c r="P2" s="11">
        <f> O2 - $AC$2</f>
      </c>
      <c r="Q2" s="120">
        <f>ROUNDDOWN((I2/10)+J2 + (K2/10)+(L2*6) + (M2),0)</f>
      </c>
      <c r="R2" s="11">
        <f> Q2 - $AC$3</f>
      </c>
      <c r="S2" s="120">
        <f>ROUNDDOWN((I2/25)+(K2/25)+(L2*6)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3" t="s">
        <v>906</v>
      </c>
      <c r="Z2" s="136" t="s">
        <v>413</v>
      </c>
      <c r="AA2" s="11">
        <f>'League Boundaries'!J4</f>
      </c>
      <c r="AB2" s="136" t="s">
        <v>337</v>
      </c>
      <c r="AC2" s="11">
        <f>LARGE(O:O,$AA$4)</f>
      </c>
    </row>
    <row x14ac:dyDescent="0.25" r="3" customHeight="1" ht="19.5">
      <c r="A3" s="15" t="s">
        <v>907</v>
      </c>
      <c r="B3" s="15" t="s">
        <v>908</v>
      </c>
      <c r="C3" s="15" t="s">
        <v>435</v>
      </c>
      <c r="D3" s="11">
        <v>14</v>
      </c>
      <c r="E3" s="136" t="s">
        <v>905</v>
      </c>
      <c r="F3" s="3"/>
      <c r="G3" s="3"/>
      <c r="H3" s="3"/>
      <c r="I3" s="11">
        <v>1660</v>
      </c>
      <c r="J3" s="11">
        <v>34</v>
      </c>
      <c r="K3" s="11">
        <v>290</v>
      </c>
      <c r="L3" s="11">
        <v>18</v>
      </c>
      <c r="M3" s="9"/>
      <c r="N3" s="11">
        <v>10</v>
      </c>
      <c r="O3" s="120">
        <f>ROUNDDOWN((F3/'League Boundaries'!$B$2)+(G3*'League Boundaries'!$B$3)+(I3/'League Boundaries'!$B$5)+(J3*'League Boundaries'!$B$6)+(K3/'League Boundaries'!$B$7)+(L3*'League Boundaries'!$B$8)-(H3*'League Boundaries'!$B$4)+(M3),0)</f>
      </c>
      <c r="P3" s="11">
        <f> O3 - $AC$2</f>
      </c>
      <c r="Q3" s="120">
        <f>ROUNDDOWN((I3/10)+J3 + (K3/10)+(L3*6) + (M3),0)</f>
      </c>
      <c r="R3" s="11">
        <f> Q3 - $AC$3</f>
      </c>
      <c r="S3" s="120">
        <f>ROUNDDOWN((I3/25)+(K3/25)+(L3*6)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136" t="s">
        <v>909</v>
      </c>
      <c r="Z3" s="136" t="s">
        <v>316</v>
      </c>
      <c r="AA3" s="11">
        <f>'League Boundaries'!J3</f>
      </c>
      <c r="AB3" s="136" t="s">
        <v>336</v>
      </c>
      <c r="AC3" s="11">
        <f>LARGE(Q:Q,$AA$4)</f>
      </c>
    </row>
    <row x14ac:dyDescent="0.25" r="4" customHeight="1" ht="19.5">
      <c r="A4" s="15" t="s">
        <v>572</v>
      </c>
      <c r="B4" s="15" t="s">
        <v>910</v>
      </c>
      <c r="C4" s="15" t="s">
        <v>427</v>
      </c>
      <c r="D4" s="11">
        <v>6</v>
      </c>
      <c r="E4" s="136" t="s">
        <v>905</v>
      </c>
      <c r="F4" s="3"/>
      <c r="G4" s="3"/>
      <c r="H4" s="3"/>
      <c r="I4" s="11">
        <v>1670</v>
      </c>
      <c r="J4" s="11">
        <v>26</v>
      </c>
      <c r="K4" s="11">
        <v>190</v>
      </c>
      <c r="L4" s="11">
        <v>16</v>
      </c>
      <c r="M4" s="9"/>
      <c r="N4" s="11">
        <v>8</v>
      </c>
      <c r="O4" s="120">
        <f>ROUNDDOWN((F4/'League Boundaries'!$B$2)+(G4*'League Boundaries'!$B$3)+(I4/'League Boundaries'!$B$5)+(J4*'League Boundaries'!$B$6)+(K4/'League Boundaries'!$B$7)+(L4*'League Boundaries'!$B$8)-(H4*'League Boundaries'!$B$4)+(M4),0)</f>
      </c>
      <c r="P4" s="11">
        <f> O4 - $AC$2</f>
      </c>
      <c r="Q4" s="120">
        <f>ROUNDDOWN((I4/10)+J4 + (K4/10)+(L4*6) + (M4),0)</f>
      </c>
      <c r="R4" s="11">
        <f> Q4 - $AC$3</f>
      </c>
      <c r="S4" s="120">
        <f>ROUNDDOWN((I4/25)+(K4/25)+(L4*6)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136" t="s">
        <v>911</v>
      </c>
      <c r="Z4" s="136" t="s">
        <v>242</v>
      </c>
      <c r="AA4" s="11">
        <f>'League Boundaries'!J2</f>
      </c>
      <c r="AB4" s="136" t="s">
        <v>335</v>
      </c>
      <c r="AC4" s="11">
        <f>LARGE(S:S,$AA$4)</f>
      </c>
    </row>
    <row x14ac:dyDescent="0.25" r="5" customHeight="1" ht="19.5">
      <c r="A5" s="15" t="s">
        <v>912</v>
      </c>
      <c r="B5" s="15" t="s">
        <v>913</v>
      </c>
      <c r="C5" s="15" t="s">
        <v>426</v>
      </c>
      <c r="D5" s="11">
        <v>7</v>
      </c>
      <c r="E5" s="136" t="s">
        <v>905</v>
      </c>
      <c r="F5" s="3"/>
      <c r="G5" s="3"/>
      <c r="H5" s="3"/>
      <c r="I5" s="11">
        <v>1440</v>
      </c>
      <c r="J5" s="11">
        <v>41</v>
      </c>
      <c r="K5" s="11">
        <v>330</v>
      </c>
      <c r="L5" s="11">
        <v>13</v>
      </c>
      <c r="M5" s="9"/>
      <c r="N5" s="11">
        <v>8</v>
      </c>
      <c r="O5" s="120">
        <f>ROUNDDOWN((F5/'League Boundaries'!$B$2)+(G5*'League Boundaries'!$B$3)+(I5/'League Boundaries'!$B$5)+(J5*'League Boundaries'!$B$6)+(K5/'League Boundaries'!$B$7)+(L5*'League Boundaries'!$B$8)-(H5*'League Boundaries'!$B$4)+(M5),0)</f>
      </c>
      <c r="P5" s="11">
        <f> O5 - $AC$2</f>
      </c>
      <c r="Q5" s="120">
        <f>ROUNDDOWN((I5/10)+J5 + (K5/10)+(L5*6) + (M5),0)</f>
      </c>
      <c r="R5" s="11">
        <f> Q5 - $AC$3</f>
      </c>
      <c r="S5" s="120">
        <f>ROUNDDOWN((I5/25)+(K5/25)+(L5*6)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136" t="s">
        <v>914</v>
      </c>
      <c r="Z5" s="136"/>
      <c r="AA5" s="139"/>
      <c r="AB5" s="136" t="s">
        <v>338</v>
      </c>
      <c r="AC5" s="11">
        <f>LARGE(U:U,$AA$3)</f>
      </c>
    </row>
    <row x14ac:dyDescent="0.25" r="6" customHeight="1" ht="19.5">
      <c r="A6" s="15" t="s">
        <v>915</v>
      </c>
      <c r="B6" s="15" t="s">
        <v>916</v>
      </c>
      <c r="C6" s="15" t="s">
        <v>424</v>
      </c>
      <c r="D6" s="11">
        <v>10</v>
      </c>
      <c r="E6" s="136" t="s">
        <v>905</v>
      </c>
      <c r="F6" s="3"/>
      <c r="G6" s="3"/>
      <c r="H6" s="3"/>
      <c r="I6" s="11">
        <v>1430</v>
      </c>
      <c r="J6" s="11">
        <v>33</v>
      </c>
      <c r="K6" s="11">
        <v>220</v>
      </c>
      <c r="L6" s="11">
        <v>14</v>
      </c>
      <c r="M6" s="9"/>
      <c r="N6" s="11">
        <v>10</v>
      </c>
      <c r="O6" s="120">
        <f>ROUNDDOWN((F6/'League Boundaries'!$B$2)+(G6*'League Boundaries'!$B$3)+(I6/'League Boundaries'!$B$5)+(J6*'League Boundaries'!$B$6)+(K6/'League Boundaries'!$B$7)+(L6*'League Boundaries'!$B$8)-(H6*'League Boundaries'!$B$4)+(M6),0)</f>
      </c>
      <c r="P6" s="11">
        <f> O6 - $AC$2</f>
      </c>
      <c r="Q6" s="120">
        <f>ROUNDDOWN((I6/10)+J6 + (K6/10)+(L6*6) + (M6),0)</f>
      </c>
      <c r="R6" s="11">
        <f> Q6 - $AC$3</f>
      </c>
      <c r="S6" s="120">
        <f>ROUNDDOWN((I6/25)+(K6/25)+(L6*6)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136" t="s">
        <v>917</v>
      </c>
      <c r="Z6" s="136"/>
      <c r="AA6" s="9"/>
      <c r="AB6" s="3"/>
      <c r="AC6" s="139"/>
    </row>
    <row x14ac:dyDescent="0.25" r="7" customHeight="1" ht="19.5">
      <c r="A7" s="15" t="s">
        <v>918</v>
      </c>
      <c r="B7" s="15" t="s">
        <v>919</v>
      </c>
      <c r="C7" s="15" t="s">
        <v>431</v>
      </c>
      <c r="D7" s="11">
        <v>9</v>
      </c>
      <c r="E7" s="136" t="s">
        <v>905</v>
      </c>
      <c r="F7" s="3"/>
      <c r="G7" s="3"/>
      <c r="H7" s="3"/>
      <c r="I7" s="11">
        <v>1190</v>
      </c>
      <c r="J7" s="11">
        <v>67</v>
      </c>
      <c r="K7" s="11">
        <v>460</v>
      </c>
      <c r="L7" s="11">
        <v>13</v>
      </c>
      <c r="M7" s="9"/>
      <c r="N7" s="11">
        <v>15</v>
      </c>
      <c r="O7" s="120">
        <f>ROUNDDOWN((F7/'League Boundaries'!$B$2)+(G7*'League Boundaries'!$B$3)+(I7/'League Boundaries'!$B$5)+(J7*'League Boundaries'!$B$6)+(K7/'League Boundaries'!$B$7)+(L7*'League Boundaries'!$B$8)-(H7*'League Boundaries'!$B$4)+(M7),0)</f>
      </c>
      <c r="P7" s="11">
        <f> O7 - $AC$2</f>
      </c>
      <c r="Q7" s="120">
        <f>ROUNDDOWN((I7/10)+J7 + (K7/10)+(L7*6) + (M7),0)</f>
      </c>
      <c r="R7" s="11">
        <f> Q7 - $AC$3</f>
      </c>
      <c r="S7" s="120">
        <f>ROUNDDOWN((I7/25)+(K7/25)+(L7*6)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136" t="s">
        <v>920</v>
      </c>
      <c r="Z7" s="114" t="s">
        <v>413</v>
      </c>
      <c r="AA7" s="113">
        <f>ActiveStarters.RBs</f>
      </c>
      <c r="AB7" s="114"/>
      <c r="AC7" s="83"/>
    </row>
    <row x14ac:dyDescent="0.25" r="8" customHeight="1" ht="20.25">
      <c r="A8" s="15" t="s">
        <v>921</v>
      </c>
      <c r="B8" s="15" t="s">
        <v>622</v>
      </c>
      <c r="C8" s="15" t="s">
        <v>417</v>
      </c>
      <c r="D8" s="11">
        <v>8</v>
      </c>
      <c r="E8" s="136" t="s">
        <v>905</v>
      </c>
      <c r="F8" s="3"/>
      <c r="G8" s="3"/>
      <c r="H8" s="3"/>
      <c r="I8" s="11">
        <v>900</v>
      </c>
      <c r="J8" s="11">
        <v>70</v>
      </c>
      <c r="K8" s="11">
        <v>620</v>
      </c>
      <c r="L8" s="11">
        <v>15</v>
      </c>
      <c r="M8" s="9"/>
      <c r="N8" s="11">
        <v>0</v>
      </c>
      <c r="O8" s="120">
        <f>ROUNDDOWN((F8/'League Boundaries'!$B$2)+(G8*'League Boundaries'!$B$3)+(I8/'League Boundaries'!$B$5)+(J8*'League Boundaries'!$B$6)+(K8/'League Boundaries'!$B$7)+(L8*'League Boundaries'!$B$8)-(H8*'League Boundaries'!$B$4)+(M8),0)</f>
      </c>
      <c r="P8" s="11">
        <f> O8 - $AC$2</f>
      </c>
      <c r="Q8" s="120">
        <f>ROUNDDOWN((I8/10)+J8 + (K8/10)+(L8*6) + (M8),0)</f>
      </c>
      <c r="R8" s="11">
        <f> Q8 - $AC$3</f>
      </c>
      <c r="S8" s="120">
        <f>ROUNDDOWN((I8/25)+(K8/25)+(L8*6)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136" t="s">
        <v>922</v>
      </c>
      <c r="Z8" s="109" t="s">
        <v>408</v>
      </c>
      <c r="AA8" s="110">
        <f>'League Boundaries'!L15</f>
      </c>
      <c r="AB8" s="111" t="s">
        <v>333</v>
      </c>
      <c r="AC8" s="107" t="s">
        <v>905</v>
      </c>
    </row>
    <row x14ac:dyDescent="0.25" r="9" customHeight="1" ht="19.5">
      <c r="A9" s="15" t="s">
        <v>923</v>
      </c>
      <c r="B9" s="15" t="s">
        <v>459</v>
      </c>
      <c r="C9" s="15" t="s">
        <v>429</v>
      </c>
      <c r="D9" s="11">
        <v>6</v>
      </c>
      <c r="E9" s="136" t="s">
        <v>905</v>
      </c>
      <c r="F9" s="3"/>
      <c r="G9" s="3"/>
      <c r="H9" s="3"/>
      <c r="I9" s="11">
        <v>1380</v>
      </c>
      <c r="J9" s="11">
        <v>20</v>
      </c>
      <c r="K9" s="11">
        <v>140</v>
      </c>
      <c r="L9" s="11">
        <v>13</v>
      </c>
      <c r="M9" s="9"/>
      <c r="N9" s="11">
        <v>12</v>
      </c>
      <c r="O9" s="120">
        <f>ROUNDDOWN((F9/'League Boundaries'!$B$2)+(G9*'League Boundaries'!$B$3)+(I9/'League Boundaries'!$B$5)+(J9*'League Boundaries'!$B$6)+(K9/'League Boundaries'!$B$7)+(L9*'League Boundaries'!$B$8)-(H9*'League Boundaries'!$B$4)+(M9),0)</f>
      </c>
      <c r="P9" s="11">
        <f> O9 - $AC$2</f>
      </c>
      <c r="Q9" s="120">
        <f>ROUNDDOWN((I9/10)+J9 + (K9/10)+(L9*6) + (M9),0)</f>
      </c>
      <c r="R9" s="11">
        <f> Q9 - $AC$3</f>
      </c>
      <c r="S9" s="120">
        <f>ROUNDDOWN((I9/25)+(K9/25)+(L9*6)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136" t="s">
        <v>924</v>
      </c>
      <c r="Z9" s="112" t="s">
        <v>316</v>
      </c>
      <c r="AA9" s="113">
        <f>TotalStarters.RBs</f>
      </c>
      <c r="AB9" s="114"/>
      <c r="AC9" s="84"/>
    </row>
    <row x14ac:dyDescent="0.25" r="10" customHeight="1" ht="19.5">
      <c r="A10" s="15" t="s">
        <v>925</v>
      </c>
      <c r="B10" s="15" t="s">
        <v>926</v>
      </c>
      <c r="C10" s="15" t="s">
        <v>421</v>
      </c>
      <c r="D10" s="11">
        <v>14</v>
      </c>
      <c r="E10" s="136" t="s">
        <v>905</v>
      </c>
      <c r="F10" s="3"/>
      <c r="G10" s="3"/>
      <c r="H10" s="3"/>
      <c r="I10" s="11">
        <v>1010</v>
      </c>
      <c r="J10" s="11">
        <v>60</v>
      </c>
      <c r="K10" s="11">
        <v>530</v>
      </c>
      <c r="L10" s="11">
        <v>12</v>
      </c>
      <c r="M10" s="9"/>
      <c r="N10" s="11">
        <v>8</v>
      </c>
      <c r="O10" s="120">
        <f>ROUNDDOWN((F10/'League Boundaries'!$B$2)+(G10*'League Boundaries'!$B$3)+(I10/'League Boundaries'!$B$5)+(J10*'League Boundaries'!$B$6)+(K10/'League Boundaries'!$B$7)+(L10*'League Boundaries'!$B$8)-(H10*'League Boundaries'!$B$4)+(M10),0)</f>
      </c>
      <c r="P10" s="11">
        <f> O10 - $AC$2</f>
      </c>
      <c r="Q10" s="120">
        <f>ROUNDDOWN((I10/10)+J10 + (K10/10)+(L10*6) + (M10),0)</f>
      </c>
      <c r="R10" s="11">
        <f> Q10 - $AC$3</f>
      </c>
      <c r="S10" s="120">
        <f>ROUNDDOWN((I10/25)+(K10/25)+(L10*6)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3" t="s">
        <v>927</v>
      </c>
      <c r="Z10" s="112" t="s">
        <v>242</v>
      </c>
      <c r="AA10" s="113">
        <f>Drafteds.RBs</f>
      </c>
      <c r="AB10" s="114" t="s">
        <v>339</v>
      </c>
      <c r="AC10" s="108">
        <f>LARGE(W:W,Drafteds.RBs)</f>
      </c>
    </row>
    <row x14ac:dyDescent="0.25" r="11" customHeight="1" ht="19.5">
      <c r="A11" s="15" t="s">
        <v>815</v>
      </c>
      <c r="B11" s="15" t="s">
        <v>928</v>
      </c>
      <c r="C11" s="15" t="s">
        <v>415</v>
      </c>
      <c r="D11" s="11">
        <v>14</v>
      </c>
      <c r="E11" s="136" t="s">
        <v>905</v>
      </c>
      <c r="F11" s="3"/>
      <c r="G11" s="3"/>
      <c r="H11" s="3"/>
      <c r="I11" s="11">
        <v>790</v>
      </c>
      <c r="J11" s="11">
        <v>72</v>
      </c>
      <c r="K11" s="11">
        <v>630</v>
      </c>
      <c r="L11" s="11">
        <v>13</v>
      </c>
      <c r="M11" s="9"/>
      <c r="N11" s="11">
        <v>8</v>
      </c>
      <c r="O11" s="120">
        <f>ROUNDDOWN((F11/'League Boundaries'!$B$2)+(G11*'League Boundaries'!$B$3)+(I11/'League Boundaries'!$B$5)+(J11*'League Boundaries'!$B$6)+(K11/'League Boundaries'!$B$7)+(L11*'League Boundaries'!$B$8)-(H11*'League Boundaries'!$B$4)+(M11),0)</f>
      </c>
      <c r="P11" s="11">
        <f> O11 - $AC$2</f>
      </c>
      <c r="Q11" s="120">
        <f>ROUNDDOWN((I11/10)+J11 + (K11/10)+(L11*6) + (M11),0)</f>
      </c>
      <c r="R11" s="11">
        <f> Q11 - $AC$3</f>
      </c>
      <c r="S11" s="120">
        <f>ROUNDDOWN((I11/25)+(K11/25)+(L11*6)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3" t="s">
        <v>929</v>
      </c>
      <c r="Z11" s="131"/>
      <c r="AA11" s="132"/>
      <c r="AB11" s="133"/>
      <c r="AC11" s="134"/>
    </row>
    <row x14ac:dyDescent="0.25" r="12" customHeight="1" ht="20.25">
      <c r="A12" s="15" t="s">
        <v>930</v>
      </c>
      <c r="B12" s="15" t="s">
        <v>931</v>
      </c>
      <c r="C12" s="15" t="s">
        <v>438</v>
      </c>
      <c r="D12" s="11">
        <v>9</v>
      </c>
      <c r="E12" s="136" t="s">
        <v>905</v>
      </c>
      <c r="F12" s="3"/>
      <c r="G12" s="3"/>
      <c r="H12" s="3"/>
      <c r="I12" s="11">
        <v>960</v>
      </c>
      <c r="J12" s="11">
        <v>68</v>
      </c>
      <c r="K12" s="11">
        <v>530</v>
      </c>
      <c r="L12" s="11">
        <v>10</v>
      </c>
      <c r="M12" s="9"/>
      <c r="N12" s="11">
        <v>8</v>
      </c>
      <c r="O12" s="120">
        <f>ROUNDDOWN((F12/'League Boundaries'!$B$2)+(G12*'League Boundaries'!$B$3)+(I12/'League Boundaries'!$B$5)+(J12*'League Boundaries'!$B$6)+(K12/'League Boundaries'!$B$7)+(L12*'League Boundaries'!$B$8)-(H12*'League Boundaries'!$B$4)+(M12),0)</f>
      </c>
      <c r="P12" s="11">
        <f> O12 - $AC$2</f>
      </c>
      <c r="Q12" s="120">
        <f>ROUNDDOWN((I12/10)+J12 + (K12/10)+(L12*6) + (M12),0)</f>
      </c>
      <c r="R12" s="11">
        <f> Q12 - $AC$3</f>
      </c>
      <c r="S12" s="120">
        <f>ROUNDDOWN((I12/25)+(K12/25)+(L12*6)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136" t="s">
        <v>932</v>
      </c>
      <c r="Z12" s="136"/>
      <c r="AA12" s="139"/>
      <c r="AB12" s="136"/>
      <c r="AC12" s="139"/>
    </row>
    <row x14ac:dyDescent="0.25" r="13" customHeight="1" ht="19.5">
      <c r="A13" s="15" t="s">
        <v>933</v>
      </c>
      <c r="B13" s="15" t="s">
        <v>934</v>
      </c>
      <c r="C13" s="15" t="s">
        <v>419</v>
      </c>
      <c r="D13" s="11">
        <v>11</v>
      </c>
      <c r="E13" s="136" t="s">
        <v>905</v>
      </c>
      <c r="F13" s="3"/>
      <c r="G13" s="3"/>
      <c r="H13" s="3"/>
      <c r="I13" s="11">
        <v>1000</v>
      </c>
      <c r="J13" s="11">
        <v>70</v>
      </c>
      <c r="K13" s="11">
        <v>470</v>
      </c>
      <c r="L13" s="11">
        <v>10</v>
      </c>
      <c r="M13" s="9"/>
      <c r="N13" s="11">
        <v>5</v>
      </c>
      <c r="O13" s="120">
        <f>ROUNDDOWN((F13/'League Boundaries'!$B$2)+(G13*'League Boundaries'!$B$3)+(I13/'League Boundaries'!$B$5)+(J13*'League Boundaries'!$B$6)+(K13/'League Boundaries'!$B$7)+(L13*'League Boundaries'!$B$8)-(H13*'League Boundaries'!$B$4)+(M13),0)</f>
      </c>
      <c r="P13" s="11">
        <f> O13 - $AC$2</f>
      </c>
      <c r="Q13" s="120">
        <f>ROUNDDOWN((I13/10)+J13 + (K13/10)+(L13*6) + (M13),0)</f>
      </c>
      <c r="R13" s="11">
        <f> Q13 - $AC$3</f>
      </c>
      <c r="S13" s="120">
        <f>ROUNDDOWN((I13/25)+(K13/25)+(L13*6)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3" t="s">
        <v>935</v>
      </c>
      <c r="Z13" s="136"/>
      <c r="AA13" s="139"/>
      <c r="AB13" s="136"/>
      <c r="AC13" s="139"/>
    </row>
    <row x14ac:dyDescent="0.25" r="14" customHeight="1" ht="19.5">
      <c r="A14" s="15" t="s">
        <v>678</v>
      </c>
      <c r="B14" s="15" t="s">
        <v>936</v>
      </c>
      <c r="C14" s="15" t="s">
        <v>418</v>
      </c>
      <c r="D14" s="11">
        <v>9</v>
      </c>
      <c r="E14" s="24" t="s">
        <v>905</v>
      </c>
      <c r="F14" s="3"/>
      <c r="G14" s="3"/>
      <c r="H14" s="3"/>
      <c r="I14" s="11">
        <v>1180</v>
      </c>
      <c r="J14" s="11">
        <v>44</v>
      </c>
      <c r="K14" s="11">
        <v>310</v>
      </c>
      <c r="L14" s="11">
        <v>9</v>
      </c>
      <c r="M14" s="9"/>
      <c r="N14" s="11">
        <v>15</v>
      </c>
      <c r="O14" s="120">
        <f>ROUNDDOWN((F14/'League Boundaries'!$B$2)+(G14*'League Boundaries'!$B$3)+(I14/'League Boundaries'!$B$5)+(J14*'League Boundaries'!$B$6)+(K14/'League Boundaries'!$B$7)+(L14*'League Boundaries'!$B$8)-(H14*'League Boundaries'!$B$4)+(M14),0)</f>
      </c>
      <c r="P14" s="11">
        <f> O14 - $AC$2</f>
      </c>
      <c r="Q14" s="120">
        <f>ROUNDDOWN((I14/10)+J14 + (K14/10)+(L14*6) + (M14),0)</f>
      </c>
      <c r="R14" s="11">
        <f> Q14 - $AC$3</f>
      </c>
      <c r="S14" s="120">
        <f>ROUNDDOWN((I14/25)+(K14/25)+(L14*6)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136" t="s">
        <v>937</v>
      </c>
      <c r="Z14" s="136"/>
      <c r="AA14" s="139"/>
      <c r="AB14" s="136"/>
      <c r="AC14" s="139"/>
    </row>
    <row x14ac:dyDescent="0.25" r="15" customHeight="1" ht="19.5">
      <c r="A15" s="15" t="s">
        <v>938</v>
      </c>
      <c r="B15" s="15" t="s">
        <v>939</v>
      </c>
      <c r="C15" s="15" t="s">
        <v>440</v>
      </c>
      <c r="D15" s="11">
        <v>6</v>
      </c>
      <c r="E15" s="136" t="s">
        <v>905</v>
      </c>
      <c r="F15" s="3"/>
      <c r="G15" s="3"/>
      <c r="H15" s="3"/>
      <c r="I15" s="11">
        <v>880</v>
      </c>
      <c r="J15" s="11">
        <v>62</v>
      </c>
      <c r="K15" s="11">
        <v>480</v>
      </c>
      <c r="L15" s="11">
        <v>9</v>
      </c>
      <c r="M15" s="11">
        <v>10</v>
      </c>
      <c r="N15" s="11">
        <v>10</v>
      </c>
      <c r="O15" s="120">
        <f>ROUNDDOWN((F15/'League Boundaries'!$B$2)+(G15*'League Boundaries'!$B$3)+(I15/'League Boundaries'!$B$5)+(J15*'League Boundaries'!$B$6)+(K15/'League Boundaries'!$B$7)+(L15*'League Boundaries'!$B$8)-(H15*'League Boundaries'!$B$4)+(M15),0)</f>
      </c>
      <c r="P15" s="11">
        <f> O15 - $AC$2</f>
      </c>
      <c r="Q15" s="120">
        <f>ROUNDDOWN((I15/10)+J15 + (K15/10)+(L15*6) + (M15),0)</f>
      </c>
      <c r="R15" s="11">
        <f> Q15 - $AC$3</f>
      </c>
      <c r="S15" s="120">
        <f>ROUNDDOWN((I15/25)+(K15/25)+(L15*6)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136" t="s">
        <v>940</v>
      </c>
      <c r="Z15" s="3"/>
      <c r="AA15" s="9"/>
      <c r="AB15" s="3"/>
      <c r="AC15" s="9"/>
    </row>
    <row x14ac:dyDescent="0.25" r="16" customHeight="1" ht="19.5">
      <c r="A16" s="15" t="s">
        <v>493</v>
      </c>
      <c r="B16" s="15" t="s">
        <v>941</v>
      </c>
      <c r="C16" s="15" t="s">
        <v>412</v>
      </c>
      <c r="D16" s="11">
        <v>9</v>
      </c>
      <c r="E16" s="136" t="s">
        <v>905</v>
      </c>
      <c r="F16" s="3"/>
      <c r="G16" s="3"/>
      <c r="H16" s="3"/>
      <c r="I16" s="11">
        <v>1020</v>
      </c>
      <c r="J16" s="11">
        <v>50</v>
      </c>
      <c r="K16" s="11">
        <v>310</v>
      </c>
      <c r="L16" s="11">
        <v>11</v>
      </c>
      <c r="M16" s="9"/>
      <c r="N16" s="11">
        <v>8</v>
      </c>
      <c r="O16" s="120">
        <f>ROUNDDOWN((F16/'League Boundaries'!$B$2)+(G16*'League Boundaries'!$B$3)+(I16/'League Boundaries'!$B$5)+(J16*'League Boundaries'!$B$6)+(K16/'League Boundaries'!$B$7)+(L16*'League Boundaries'!$B$8)-(H16*'League Boundaries'!$B$4)+(M16),0)</f>
      </c>
      <c r="P16" s="11">
        <f> O16 - $AC$2</f>
      </c>
      <c r="Q16" s="120">
        <f>ROUNDDOWN((I16/10)+J16 + (K16/10)+(L16*6) + (M16),0)</f>
      </c>
      <c r="R16" s="11">
        <f> Q16 - $AC$3</f>
      </c>
      <c r="S16" s="120">
        <f>ROUNDDOWN((I16/25)+(K16/25)+(L16*6)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3" t="s">
        <v>942</v>
      </c>
      <c r="Z16" s="3"/>
      <c r="AA16" s="9"/>
      <c r="AB16" s="3"/>
      <c r="AC16" s="9"/>
    </row>
    <row x14ac:dyDescent="0.25" r="17" customHeight="1" ht="19.5">
      <c r="A17" s="15" t="s">
        <v>943</v>
      </c>
      <c r="B17" s="15" t="s">
        <v>944</v>
      </c>
      <c r="C17" s="15" t="s">
        <v>415</v>
      </c>
      <c r="D17" s="11">
        <v>14</v>
      </c>
      <c r="E17" s="136" t="s">
        <v>905</v>
      </c>
      <c r="F17" s="3"/>
      <c r="G17" s="3"/>
      <c r="H17" s="3"/>
      <c r="I17" s="11">
        <v>860</v>
      </c>
      <c r="J17" s="11">
        <v>42</v>
      </c>
      <c r="K17" s="11">
        <v>370</v>
      </c>
      <c r="L17" s="11">
        <v>10</v>
      </c>
      <c r="M17" s="11">
        <v>15</v>
      </c>
      <c r="N17" s="11">
        <v>12</v>
      </c>
      <c r="O17" s="120">
        <f>ROUNDDOWN((F17/'League Boundaries'!$B$2)+(G17*'League Boundaries'!$B$3)+(I17/'League Boundaries'!$B$5)+(J17*'League Boundaries'!$B$6)+(K17/'League Boundaries'!$B$7)+(L17*'League Boundaries'!$B$8)-(H17*'League Boundaries'!$B$4)+(M17),0)</f>
      </c>
      <c r="P17" s="11">
        <f> O17 - $AC$2</f>
      </c>
      <c r="Q17" s="120">
        <f>ROUNDDOWN((I17/10)+J17 + (K17/10)+(L17*6) + (M17),0)</f>
      </c>
      <c r="R17" s="11">
        <f> Q17 - $AC$3</f>
      </c>
      <c r="S17" s="120">
        <f>ROUNDDOWN((I17/25)+(K17/25)+(L17*6)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3" t="s">
        <v>945</v>
      </c>
      <c r="Z17" s="136"/>
      <c r="AA17" s="139"/>
      <c r="AB17" s="136"/>
      <c r="AC17" s="139"/>
    </row>
    <row x14ac:dyDescent="0.25" r="18" customHeight="1" ht="19.5">
      <c r="A18" s="15" t="s">
        <v>946</v>
      </c>
      <c r="B18" s="15" t="s">
        <v>528</v>
      </c>
      <c r="C18" s="15" t="s">
        <v>439</v>
      </c>
      <c r="D18" s="11">
        <v>11</v>
      </c>
      <c r="E18" s="136" t="s">
        <v>905</v>
      </c>
      <c r="F18" s="3"/>
      <c r="G18" s="3"/>
      <c r="H18" s="3"/>
      <c r="I18" s="11">
        <v>890</v>
      </c>
      <c r="J18" s="11">
        <v>68</v>
      </c>
      <c r="K18" s="11">
        <v>590</v>
      </c>
      <c r="L18" s="11">
        <v>8</v>
      </c>
      <c r="M18" s="11">
        <v>0</v>
      </c>
      <c r="N18" s="11">
        <v>25</v>
      </c>
      <c r="O18" s="120">
        <f>ROUNDDOWN((F18/'League Boundaries'!$B$2)+(G18*'League Boundaries'!$B$3)+(I18/'League Boundaries'!$B$5)+(J18*'League Boundaries'!$B$6)+(K18/'League Boundaries'!$B$7)+(L18*'League Boundaries'!$B$8)-(H18*'League Boundaries'!$B$4)+(M18),0)</f>
      </c>
      <c r="P18" s="11">
        <f> O18 - $AC$2</f>
      </c>
      <c r="Q18" s="120">
        <f>ROUNDDOWN((I18/10)+J18 + (K18/10)+(L18*6) + (M18),0)</f>
      </c>
      <c r="R18" s="11">
        <f> Q18 - $AC$3</f>
      </c>
      <c r="S18" s="120">
        <f>ROUNDDOWN((I18/25)+(K18/25)+(L18*6)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3" t="s">
        <v>947</v>
      </c>
      <c r="Z18" s="3"/>
      <c r="AA18" s="9"/>
      <c r="AB18" s="3"/>
      <c r="AC18" s="9"/>
    </row>
    <row x14ac:dyDescent="0.25" r="19" customHeight="1" ht="19.5">
      <c r="A19" s="15" t="s">
        <v>948</v>
      </c>
      <c r="B19" s="15" t="s">
        <v>759</v>
      </c>
      <c r="C19" s="15" t="s">
        <v>416</v>
      </c>
      <c r="D19" s="11">
        <v>9</v>
      </c>
      <c r="E19" s="136" t="s">
        <v>905</v>
      </c>
      <c r="F19" s="3"/>
      <c r="G19" s="3"/>
      <c r="H19" s="3"/>
      <c r="I19" s="11">
        <v>1190</v>
      </c>
      <c r="J19" s="11">
        <v>23</v>
      </c>
      <c r="K19" s="11">
        <v>150</v>
      </c>
      <c r="L19" s="11">
        <v>9</v>
      </c>
      <c r="M19" s="9"/>
      <c r="N19" s="11">
        <v>10</v>
      </c>
      <c r="O19" s="120">
        <f>ROUNDDOWN((F19/'League Boundaries'!$B$2)+(G19*'League Boundaries'!$B$3)+(I19/'League Boundaries'!$B$5)+(J19*'League Boundaries'!$B$6)+(K19/'League Boundaries'!$B$7)+(L19*'League Boundaries'!$B$8)-(H19*'League Boundaries'!$B$4)+(M19),0)</f>
      </c>
      <c r="P19" s="11">
        <f> O19 - $AC$2</f>
      </c>
      <c r="Q19" s="120">
        <f>ROUNDDOWN((I19/10)+J19 + (K19/10)+(L19*6) + (M19),0)</f>
      </c>
      <c r="R19" s="11">
        <f> Q19 - $AC$3</f>
      </c>
      <c r="S19" s="120">
        <f>ROUNDDOWN((I19/25)+(K19/25)+(L19*6)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136" t="s">
        <v>949</v>
      </c>
      <c r="Z19" s="3"/>
      <c r="AA19" s="9"/>
      <c r="AB19" s="3"/>
      <c r="AC19" s="9"/>
    </row>
    <row x14ac:dyDescent="0.25" r="20" customHeight="1" ht="19.5">
      <c r="A20" s="15" t="s">
        <v>797</v>
      </c>
      <c r="B20" s="15" t="s">
        <v>950</v>
      </c>
      <c r="C20" s="15" t="s">
        <v>441</v>
      </c>
      <c r="D20" s="11">
        <v>6</v>
      </c>
      <c r="E20" s="136" t="s">
        <v>905</v>
      </c>
      <c r="F20" s="3"/>
      <c r="G20" s="3"/>
      <c r="H20" s="3"/>
      <c r="I20" s="11">
        <v>1080</v>
      </c>
      <c r="J20" s="11">
        <v>18</v>
      </c>
      <c r="K20" s="11">
        <v>120</v>
      </c>
      <c r="L20" s="11">
        <v>8</v>
      </c>
      <c r="M20" s="11">
        <v>15</v>
      </c>
      <c r="N20" s="11">
        <v>5</v>
      </c>
      <c r="O20" s="120">
        <f>ROUNDDOWN((F20/'League Boundaries'!$B$2)+(G20*'League Boundaries'!$B$3)+(I20/'League Boundaries'!$B$5)+(J20*'League Boundaries'!$B$6)+(K20/'League Boundaries'!$B$7)+(L20*'League Boundaries'!$B$8)-(H20*'League Boundaries'!$B$4)+(M20),0)</f>
      </c>
      <c r="P20" s="11">
        <f> O20 - $AC$2</f>
      </c>
      <c r="Q20" s="120">
        <f>ROUNDDOWN((I20/10)+J20 + (K20/10)+(L20*6) + (M20),0)</f>
      </c>
      <c r="R20" s="11">
        <f> Q20 - $AC$3</f>
      </c>
      <c r="S20" s="120">
        <f>ROUNDDOWN((I20/25)+(K20/25)+(L20*6)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3" t="s">
        <v>951</v>
      </c>
      <c r="Z20" s="3"/>
      <c r="AA20" s="9"/>
      <c r="AB20" s="3"/>
      <c r="AC20" s="9"/>
    </row>
    <row x14ac:dyDescent="0.25" r="21" customHeight="1" ht="19.5">
      <c r="A21" s="15" t="s">
        <v>952</v>
      </c>
      <c r="B21" s="15" t="s">
        <v>953</v>
      </c>
      <c r="C21" s="15" t="s">
        <v>429</v>
      </c>
      <c r="D21" s="11">
        <v>6</v>
      </c>
      <c r="E21" s="136" t="s">
        <v>905</v>
      </c>
      <c r="F21" s="3"/>
      <c r="G21" s="3"/>
      <c r="H21" s="3"/>
      <c r="I21" s="11">
        <v>760</v>
      </c>
      <c r="J21" s="11">
        <v>37</v>
      </c>
      <c r="K21" s="11">
        <v>300</v>
      </c>
      <c r="L21" s="11">
        <v>7</v>
      </c>
      <c r="M21" s="11">
        <v>20</v>
      </c>
      <c r="N21" s="11">
        <v>12</v>
      </c>
      <c r="O21" s="120">
        <f>ROUNDDOWN((F21/'League Boundaries'!$B$2)+(G21*'League Boundaries'!$B$3)+(I21/'League Boundaries'!$B$5)+(J21*'League Boundaries'!$B$6)+(K21/'League Boundaries'!$B$7)+(L21*'League Boundaries'!$B$8)-(H21*'League Boundaries'!$B$4)+(M21),0)</f>
      </c>
      <c r="P21" s="11">
        <f> O21 - $AC$2</f>
      </c>
      <c r="Q21" s="120">
        <f>ROUNDDOWN((I21/10)+J21 + (K21/10)+(L21*6) + (M21),0)</f>
      </c>
      <c r="R21" s="11">
        <f> Q21 - $AC$3</f>
      </c>
      <c r="S21" s="120">
        <f>ROUNDDOWN((I21/25)+(K21/25)+(L21*6)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136" t="s">
        <v>954</v>
      </c>
      <c r="Z21" s="3"/>
      <c r="AA21" s="9"/>
      <c r="AB21" s="3"/>
      <c r="AC21" s="9"/>
    </row>
    <row x14ac:dyDescent="0.25" r="22" customHeight="1" ht="19.5">
      <c r="A22" s="15" t="s">
        <v>955</v>
      </c>
      <c r="B22" s="15" t="s">
        <v>956</v>
      </c>
      <c r="C22" s="15" t="s">
        <v>423</v>
      </c>
      <c r="D22" s="11">
        <v>13</v>
      </c>
      <c r="E22" s="136" t="s">
        <v>905</v>
      </c>
      <c r="F22" s="3"/>
      <c r="G22" s="3"/>
      <c r="H22" s="3"/>
      <c r="I22" s="11">
        <v>900</v>
      </c>
      <c r="J22" s="11">
        <v>42</v>
      </c>
      <c r="K22" s="11">
        <v>360</v>
      </c>
      <c r="L22" s="11">
        <v>7</v>
      </c>
      <c r="M22" s="9"/>
      <c r="N22" s="11">
        <v>3</v>
      </c>
      <c r="O22" s="120">
        <f>ROUNDDOWN((F22/'League Boundaries'!$B$2)+(G22*'League Boundaries'!$B$3)+(I22/'League Boundaries'!$B$5)+(J22*'League Boundaries'!$B$6)+(K22/'League Boundaries'!$B$7)+(L22*'League Boundaries'!$B$8)-(H22*'League Boundaries'!$B$4)+(M22),0)</f>
      </c>
      <c r="P22" s="11">
        <f> O22 - $AC$2</f>
      </c>
      <c r="Q22" s="120">
        <f>ROUNDDOWN((I22/10)+J22 + (K22/10)+(L22*6) + (M22),0)</f>
      </c>
      <c r="R22" s="11">
        <f> Q22 - $AC$3</f>
      </c>
      <c r="S22" s="120">
        <f>ROUNDDOWN((I22/25)+(K22/25)+(L22*6)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136" t="s">
        <v>957</v>
      </c>
      <c r="Z22" s="3"/>
      <c r="AA22" s="9"/>
      <c r="AB22" s="3"/>
      <c r="AC22" s="9"/>
    </row>
    <row x14ac:dyDescent="0.25" r="23" customHeight="1" ht="19.5">
      <c r="A23" s="15" t="s">
        <v>958</v>
      </c>
      <c r="B23" s="15" t="s">
        <v>590</v>
      </c>
      <c r="C23" s="15" t="s">
        <v>437</v>
      </c>
      <c r="D23" s="11">
        <v>14</v>
      </c>
      <c r="E23" s="136" t="s">
        <v>905</v>
      </c>
      <c r="F23" s="3"/>
      <c r="G23" s="3"/>
      <c r="H23" s="3"/>
      <c r="I23" s="11">
        <v>930</v>
      </c>
      <c r="J23" s="11">
        <v>48</v>
      </c>
      <c r="K23" s="11">
        <v>380</v>
      </c>
      <c r="L23" s="11">
        <v>6</v>
      </c>
      <c r="M23" s="9"/>
      <c r="N23" s="11">
        <v>10</v>
      </c>
      <c r="O23" s="120">
        <f>ROUNDDOWN((F23/'League Boundaries'!$B$2)+(G23*'League Boundaries'!$B$3)+(I23/'League Boundaries'!$B$5)+(J23*'League Boundaries'!$B$6)+(K23/'League Boundaries'!$B$7)+(L23*'League Boundaries'!$B$8)-(H23*'League Boundaries'!$B$4)+(M23),0)</f>
      </c>
      <c r="P23" s="11">
        <f> O23 - $AC$2</f>
      </c>
      <c r="Q23" s="120">
        <f>ROUNDDOWN((I23/10)+J23 + (K23/10)+(L23*6) + (M23),0)</f>
      </c>
      <c r="R23" s="11">
        <f> Q23 - $AC$3</f>
      </c>
      <c r="S23" s="120">
        <f>ROUNDDOWN((I23/25)+(K23/25)+(L23*6)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3" t="s">
        <v>959</v>
      </c>
      <c r="Z23" s="3"/>
      <c r="AA23" s="9"/>
      <c r="AB23" s="3"/>
      <c r="AC23" s="9"/>
    </row>
    <row x14ac:dyDescent="0.25" r="24" customHeight="1" ht="19.5">
      <c r="A24" s="15" t="s">
        <v>489</v>
      </c>
      <c r="B24" s="15" t="s">
        <v>960</v>
      </c>
      <c r="C24" s="15" t="s">
        <v>432</v>
      </c>
      <c r="D24" s="11">
        <v>7</v>
      </c>
      <c r="E24" s="136" t="s">
        <v>905</v>
      </c>
      <c r="F24" s="3"/>
      <c r="G24" s="3"/>
      <c r="H24" s="3"/>
      <c r="I24" s="11">
        <v>940</v>
      </c>
      <c r="J24" s="11">
        <v>30</v>
      </c>
      <c r="K24" s="11">
        <v>200</v>
      </c>
      <c r="L24" s="11">
        <v>6</v>
      </c>
      <c r="M24" s="11">
        <v>10</v>
      </c>
      <c r="N24" s="11">
        <v>10</v>
      </c>
      <c r="O24" s="120">
        <f>ROUNDDOWN((F24/'League Boundaries'!$B$2)+(G24*'League Boundaries'!$B$3)+(I24/'League Boundaries'!$B$5)+(J24*'League Boundaries'!$B$6)+(K24/'League Boundaries'!$B$7)+(L24*'League Boundaries'!$B$8)-(H24*'League Boundaries'!$B$4)+(M24),0)</f>
      </c>
      <c r="P24" s="11">
        <f> O24 - $AC$2</f>
      </c>
      <c r="Q24" s="120">
        <f>ROUNDDOWN((I24/10)+J24 + (K24/10)+(L24*6) + (M24),0)</f>
      </c>
      <c r="R24" s="11">
        <f> Q24 - $AC$3</f>
      </c>
      <c r="S24" s="120">
        <f>ROUNDDOWN((I24/25)+(K24/25)+(L24*6)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136" t="s">
        <v>961</v>
      </c>
      <c r="Z24" s="3"/>
      <c r="AA24" s="9"/>
      <c r="AB24" s="3"/>
      <c r="AC24" s="9"/>
    </row>
    <row x14ac:dyDescent="0.25" r="25" customHeight="1" ht="19.5">
      <c r="A25" s="15" t="s">
        <v>962</v>
      </c>
      <c r="B25" s="15" t="s">
        <v>963</v>
      </c>
      <c r="C25" s="15" t="s">
        <v>412</v>
      </c>
      <c r="D25" s="11">
        <v>9</v>
      </c>
      <c r="E25" s="136" t="s">
        <v>905</v>
      </c>
      <c r="F25" s="3"/>
      <c r="G25" s="3"/>
      <c r="H25" s="3"/>
      <c r="I25" s="11">
        <v>750</v>
      </c>
      <c r="J25" s="11">
        <v>42</v>
      </c>
      <c r="K25" s="11">
        <v>360</v>
      </c>
      <c r="L25" s="11">
        <v>4</v>
      </c>
      <c r="M25" s="11">
        <v>25</v>
      </c>
      <c r="N25" s="11">
        <v>10</v>
      </c>
      <c r="O25" s="120">
        <f>ROUNDDOWN((F25/'League Boundaries'!$B$2)+(G25*'League Boundaries'!$B$3)+(I25/'League Boundaries'!$B$5)+(J25*'League Boundaries'!$B$6)+(K25/'League Boundaries'!$B$7)+(L25*'League Boundaries'!$B$8)-(H25*'League Boundaries'!$B$4)+(M25),0)</f>
      </c>
      <c r="P25" s="11">
        <f> O25 - $AC$2</f>
      </c>
      <c r="Q25" s="120">
        <f>ROUNDDOWN((I25/10)+J25 + (K25/10)+(L25*6) + (M25),0)</f>
      </c>
      <c r="R25" s="11">
        <f> Q25 - $AC$3</f>
      </c>
      <c r="S25" s="120">
        <f>ROUNDDOWN((I25/25)+(K25/25)+(L25*6)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136" t="s">
        <v>964</v>
      </c>
      <c r="Z25" s="3"/>
      <c r="AA25" s="9"/>
      <c r="AB25" s="3"/>
      <c r="AC25" s="9"/>
    </row>
    <row x14ac:dyDescent="0.25" r="26" customHeight="1" ht="19.5">
      <c r="A26" s="15" t="s">
        <v>965</v>
      </c>
      <c r="B26" s="15" t="s">
        <v>966</v>
      </c>
      <c r="C26" s="15" t="s">
        <v>430</v>
      </c>
      <c r="D26" s="11">
        <v>14</v>
      </c>
      <c r="E26" s="136" t="s">
        <v>905</v>
      </c>
      <c r="F26" s="3"/>
      <c r="G26" s="3"/>
      <c r="H26" s="3"/>
      <c r="I26" s="11">
        <v>840</v>
      </c>
      <c r="J26" s="11">
        <v>40</v>
      </c>
      <c r="K26" s="11">
        <v>300</v>
      </c>
      <c r="L26" s="11">
        <v>5</v>
      </c>
      <c r="M26" s="11">
        <v>15</v>
      </c>
      <c r="N26" s="11">
        <v>20</v>
      </c>
      <c r="O26" s="120">
        <f>ROUNDDOWN((F26/'League Boundaries'!$B$2)+(G26*'League Boundaries'!$B$3)+(I26/'League Boundaries'!$B$5)+(J26*'League Boundaries'!$B$6)+(K26/'League Boundaries'!$B$7)+(L26*'League Boundaries'!$B$8)-(H26*'League Boundaries'!$B$4)+(M26),0)</f>
      </c>
      <c r="P26" s="11">
        <f> O26 - $AC$2</f>
      </c>
      <c r="Q26" s="120">
        <f>ROUNDDOWN((I26/10)+J26 + (K26/10)+(L26*6) + (M26),0)</f>
      </c>
      <c r="R26" s="11">
        <f> Q26 - $AC$3</f>
      </c>
      <c r="S26" s="120">
        <f>ROUNDDOWN((I26/25)+(K26/25)+(L26*6)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3" t="s">
        <v>967</v>
      </c>
      <c r="Z26" s="3"/>
      <c r="AA26" s="9"/>
      <c r="AB26" s="3"/>
      <c r="AC26" s="9"/>
    </row>
    <row x14ac:dyDescent="0.25" r="27" customHeight="1" ht="19.5">
      <c r="A27" s="15" t="s">
        <v>968</v>
      </c>
      <c r="B27" s="15" t="s">
        <v>969</v>
      </c>
      <c r="C27" s="15" t="s">
        <v>410</v>
      </c>
      <c r="D27" s="11">
        <v>7</v>
      </c>
      <c r="E27" s="136" t="s">
        <v>905</v>
      </c>
      <c r="F27" s="3"/>
      <c r="G27" s="3"/>
      <c r="H27" s="3"/>
      <c r="I27" s="11">
        <v>950</v>
      </c>
      <c r="J27" s="11">
        <v>35</v>
      </c>
      <c r="K27" s="11">
        <v>260</v>
      </c>
      <c r="L27" s="11">
        <v>6</v>
      </c>
      <c r="M27" s="9"/>
      <c r="N27" s="11">
        <v>10</v>
      </c>
      <c r="O27" s="120">
        <f>ROUNDDOWN((F27/'League Boundaries'!$B$2)+(G27*'League Boundaries'!$B$3)+(I27/'League Boundaries'!$B$5)+(J27*'League Boundaries'!$B$6)+(K27/'League Boundaries'!$B$7)+(L27*'League Boundaries'!$B$8)-(H27*'League Boundaries'!$B$4)+(M27),0)</f>
      </c>
      <c r="P27" s="11">
        <f> O27 - $AC$2</f>
      </c>
      <c r="Q27" s="120">
        <f>ROUNDDOWN((I27/10)+J27 + (K27/10)+(L27*6) + (M27),0)</f>
      </c>
      <c r="R27" s="11">
        <f> Q27 - $AC$3</f>
      </c>
      <c r="S27" s="120">
        <f>ROUNDDOWN((I27/25)+(K27/25)+(L27*6)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3" t="s">
        <v>970</v>
      </c>
      <c r="Z27" s="3"/>
      <c r="AA27" s="9"/>
      <c r="AB27" s="3"/>
      <c r="AC27" s="9"/>
    </row>
    <row x14ac:dyDescent="0.25" r="28" customHeight="1" ht="17.25">
      <c r="A28" s="15" t="s">
        <v>918</v>
      </c>
      <c r="B28" s="15" t="s">
        <v>971</v>
      </c>
      <c r="C28" s="15" t="s">
        <v>414</v>
      </c>
      <c r="D28" s="11">
        <v>10</v>
      </c>
      <c r="E28" s="136" t="s">
        <v>905</v>
      </c>
      <c r="F28" s="135"/>
      <c r="G28" s="3"/>
      <c r="H28" s="3"/>
      <c r="I28" s="11">
        <v>900</v>
      </c>
      <c r="J28" s="11">
        <v>15</v>
      </c>
      <c r="K28" s="11">
        <v>90</v>
      </c>
      <c r="L28" s="11">
        <v>7</v>
      </c>
      <c r="M28" s="11">
        <v>10</v>
      </c>
      <c r="N28" s="11">
        <v>20</v>
      </c>
      <c r="O28" s="120">
        <f>ROUNDDOWN((F28/'League Boundaries'!$B$2)+(G28*'League Boundaries'!$B$3)+(I28/'League Boundaries'!$B$5)+(J28*'League Boundaries'!$B$6)+(K28/'League Boundaries'!$B$7)+(L28*'League Boundaries'!$B$8)-(H28*'League Boundaries'!$B$4)+(M28),0)</f>
      </c>
      <c r="P28" s="11">
        <f> O28 - $AC$2</f>
      </c>
      <c r="Q28" s="120">
        <f>ROUNDDOWN((I28/10)+J28 + (K28/10)+(L28*6) + (M28),0)</f>
      </c>
      <c r="R28" s="11">
        <f> Q28 - $AC$3</f>
      </c>
      <c r="S28" s="120">
        <f>ROUNDDOWN((I28/25)+(K28/25)+(L28*6)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136" t="s">
        <v>972</v>
      </c>
      <c r="Z28" s="3"/>
      <c r="AA28" s="9"/>
      <c r="AB28" s="3"/>
      <c r="AC28" s="9"/>
    </row>
    <row x14ac:dyDescent="0.25" r="29" customHeight="1" ht="17.25">
      <c r="A29" s="15" t="s">
        <v>973</v>
      </c>
      <c r="B29" s="15" t="s">
        <v>974</v>
      </c>
      <c r="C29" s="15" t="s">
        <v>414</v>
      </c>
      <c r="D29" s="11">
        <v>10</v>
      </c>
      <c r="E29" s="136" t="s">
        <v>905</v>
      </c>
      <c r="F29" s="3"/>
      <c r="G29" s="3"/>
      <c r="H29" s="3"/>
      <c r="I29" s="11">
        <v>750</v>
      </c>
      <c r="J29" s="11">
        <v>40</v>
      </c>
      <c r="K29" s="11">
        <v>330</v>
      </c>
      <c r="L29" s="11">
        <v>7</v>
      </c>
      <c r="M29" s="9"/>
      <c r="N29" s="11">
        <v>15</v>
      </c>
      <c r="O29" s="120">
        <f>ROUNDDOWN((F29/'League Boundaries'!$B$2)+(G29*'League Boundaries'!$B$3)+(I29/'League Boundaries'!$B$5)+(J29*'League Boundaries'!$B$6)+(K29/'League Boundaries'!$B$7)+(L29*'League Boundaries'!$B$8)-(H29*'League Boundaries'!$B$4)+(M29),0)</f>
      </c>
      <c r="P29" s="11">
        <f> O29 - $AC$2</f>
      </c>
      <c r="Q29" s="120">
        <f>ROUNDDOWN((I29/10)+J29 + (K29/10)+(L29*6) + (M29),0)</f>
      </c>
      <c r="R29" s="11">
        <f> Q29 - $AC$3</f>
      </c>
      <c r="S29" s="120">
        <f>ROUNDDOWN((I29/25)+(K29/25)+(L29*6)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3" t="s">
        <v>975</v>
      </c>
      <c r="Z29" s="3"/>
      <c r="AA29" s="9"/>
      <c r="AB29" s="3"/>
      <c r="AC29" s="9"/>
    </row>
    <row x14ac:dyDescent="0.25" r="30" customHeight="1" ht="17.25">
      <c r="A30" s="15" t="s">
        <v>976</v>
      </c>
      <c r="B30" s="15" t="s">
        <v>977</v>
      </c>
      <c r="C30" s="15" t="s">
        <v>436</v>
      </c>
      <c r="D30" s="11">
        <v>11</v>
      </c>
      <c r="E30" s="136" t="s">
        <v>905</v>
      </c>
      <c r="F30" s="3"/>
      <c r="G30" s="3"/>
      <c r="H30" s="3"/>
      <c r="I30" s="11">
        <v>870</v>
      </c>
      <c r="J30" s="11">
        <v>10</v>
      </c>
      <c r="K30" s="11">
        <v>70</v>
      </c>
      <c r="L30" s="11">
        <v>7</v>
      </c>
      <c r="M30" s="11">
        <v>10</v>
      </c>
      <c r="N30" s="11">
        <v>10</v>
      </c>
      <c r="O30" s="120">
        <f>ROUNDDOWN((F30/'League Boundaries'!$B$2)+(G30*'League Boundaries'!$B$3)+(I30/'League Boundaries'!$B$5)+(J30*'League Boundaries'!$B$6)+(K30/'League Boundaries'!$B$7)+(L30*'League Boundaries'!$B$8)-(H30*'League Boundaries'!$B$4)+(M30),0)</f>
      </c>
      <c r="P30" s="11">
        <f> O30 - $AC$2</f>
      </c>
      <c r="Q30" s="120">
        <f>ROUNDDOWN((I30/10)+J30 + (K30/10)+(L30*6) + (M30),0)</f>
      </c>
      <c r="R30" s="11">
        <f> Q30 - $AC$3</f>
      </c>
      <c r="S30" s="120">
        <f>ROUNDDOWN((I30/25)+(K30/25)+(L30*6)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3" t="s">
        <v>978</v>
      </c>
      <c r="Z30" s="3"/>
      <c r="AA30" s="9"/>
      <c r="AB30" s="3"/>
      <c r="AC30" s="9"/>
    </row>
    <row x14ac:dyDescent="0.25" r="31" customHeight="1" ht="17.25">
      <c r="A31" s="15" t="s">
        <v>979</v>
      </c>
      <c r="B31" s="15" t="s">
        <v>980</v>
      </c>
      <c r="C31" s="15" t="s">
        <v>411</v>
      </c>
      <c r="D31" s="11">
        <v>7</v>
      </c>
      <c r="E31" s="136" t="s">
        <v>905</v>
      </c>
      <c r="F31" s="3"/>
      <c r="G31" s="3"/>
      <c r="H31" s="3"/>
      <c r="I31" s="11">
        <v>780</v>
      </c>
      <c r="J31" s="11">
        <v>20</v>
      </c>
      <c r="K31" s="11">
        <v>170</v>
      </c>
      <c r="L31" s="11">
        <v>5</v>
      </c>
      <c r="M31" s="11">
        <v>20</v>
      </c>
      <c r="N31" s="11">
        <v>20</v>
      </c>
      <c r="O31" s="120">
        <f>ROUNDDOWN((F31/'League Boundaries'!$B$2)+(G31*'League Boundaries'!$B$3)+(I31/'League Boundaries'!$B$5)+(J31*'League Boundaries'!$B$6)+(K31/'League Boundaries'!$B$7)+(L31*'League Boundaries'!$B$8)-(H31*'League Boundaries'!$B$4)+(M31),0)</f>
      </c>
      <c r="P31" s="11">
        <f> O31 - $AC$2</f>
      </c>
      <c r="Q31" s="120">
        <f>ROUNDDOWN((I31/10)+J31 + (K31/10)+(L31*6) + (M31),0)</f>
      </c>
      <c r="R31" s="11">
        <f> Q31 - $AC$3</f>
      </c>
      <c r="S31" s="120">
        <f>ROUNDDOWN((I31/25)+(K31/25)+(L31*6)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3" t="s">
        <v>981</v>
      </c>
      <c r="Z31" s="3"/>
      <c r="AA31" s="9"/>
      <c r="AB31" s="3"/>
      <c r="AC31" s="9"/>
    </row>
    <row x14ac:dyDescent="0.25" r="32" customHeight="1" ht="17.25">
      <c r="A32" s="15" t="s">
        <v>982</v>
      </c>
      <c r="B32" s="15" t="s">
        <v>873</v>
      </c>
      <c r="C32" s="15" t="s">
        <v>434</v>
      </c>
      <c r="D32" s="11">
        <v>6</v>
      </c>
      <c r="E32" s="136" t="s">
        <v>905</v>
      </c>
      <c r="F32" s="3"/>
      <c r="G32" s="3"/>
      <c r="H32" s="3"/>
      <c r="I32" s="11">
        <v>810</v>
      </c>
      <c r="J32" s="11">
        <v>28</v>
      </c>
      <c r="K32" s="11">
        <v>220</v>
      </c>
      <c r="L32" s="11">
        <v>7</v>
      </c>
      <c r="M32" s="9"/>
      <c r="N32" s="11">
        <v>10</v>
      </c>
      <c r="O32" s="120">
        <f>ROUNDDOWN((F32/'League Boundaries'!$B$2)+(G32*'League Boundaries'!$B$3)+(I32/'League Boundaries'!$B$5)+(J32*'League Boundaries'!$B$6)+(K32/'League Boundaries'!$B$7)+(L32*'League Boundaries'!$B$8)-(H32*'League Boundaries'!$B$4)+(M32),0)</f>
      </c>
      <c r="P32" s="11">
        <f> O32 - $AC$2</f>
      </c>
      <c r="Q32" s="120">
        <f>ROUNDDOWN((I32/10)+J32 + (K32/10)+(L32*6) + (M32),0)</f>
      </c>
      <c r="R32" s="11">
        <f> Q32 - $AC$3</f>
      </c>
      <c r="S32" s="120">
        <f>ROUNDDOWN((I32/25)+(K32/25)+(L32*6)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3" t="s">
        <v>983</v>
      </c>
      <c r="Z32" s="3"/>
      <c r="AA32" s="9"/>
      <c r="AB32" s="3"/>
      <c r="AC32" s="9"/>
    </row>
    <row x14ac:dyDescent="0.25" r="33" customHeight="1" ht="17.25">
      <c r="A33" s="15" t="s">
        <v>984</v>
      </c>
      <c r="B33" s="15" t="s">
        <v>985</v>
      </c>
      <c r="C33" s="15" t="s">
        <v>425</v>
      </c>
      <c r="D33" s="11">
        <v>10</v>
      </c>
      <c r="E33" s="136" t="s">
        <v>905</v>
      </c>
      <c r="F33" s="3"/>
      <c r="G33" s="3"/>
      <c r="H33" s="3"/>
      <c r="I33" s="11">
        <v>840</v>
      </c>
      <c r="J33" s="11">
        <v>18</v>
      </c>
      <c r="K33" s="11">
        <v>120</v>
      </c>
      <c r="L33" s="11">
        <v>8</v>
      </c>
      <c r="M33" s="9"/>
      <c r="N33" s="11">
        <v>20</v>
      </c>
      <c r="O33" s="120">
        <f>ROUNDDOWN((F33/'League Boundaries'!$B$2)+(G33*'League Boundaries'!$B$3)+(I33/'League Boundaries'!$B$5)+(J33*'League Boundaries'!$B$6)+(K33/'League Boundaries'!$B$7)+(L33*'League Boundaries'!$B$8)-(H33*'League Boundaries'!$B$4)+(M33),0)</f>
      </c>
      <c r="P33" s="11">
        <f> O33 - $AC$2</f>
      </c>
      <c r="Q33" s="120">
        <f>ROUNDDOWN((I33/10)+J33 + (K33/10)+(L33*6) + (M33),0)</f>
      </c>
      <c r="R33" s="11">
        <f> Q33 - $AC$3</f>
      </c>
      <c r="S33" s="120">
        <f>ROUNDDOWN((I33/25)+(K33/25)+(L33*6)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3" t="s">
        <v>986</v>
      </c>
      <c r="Z33" s="3"/>
      <c r="AA33" s="9"/>
      <c r="AB33" s="3"/>
      <c r="AC33" s="9"/>
    </row>
    <row x14ac:dyDescent="0.25" r="34" customHeight="1" ht="17.25">
      <c r="A34" s="15" t="s">
        <v>987</v>
      </c>
      <c r="B34" s="15" t="s">
        <v>988</v>
      </c>
      <c r="C34" s="15" t="s">
        <v>433</v>
      </c>
      <c r="D34" s="11">
        <v>10</v>
      </c>
      <c r="E34" s="136" t="s">
        <v>905</v>
      </c>
      <c r="F34" s="3"/>
      <c r="G34" s="3"/>
      <c r="H34" s="3"/>
      <c r="I34" s="11">
        <v>800</v>
      </c>
      <c r="J34" s="11">
        <v>34</v>
      </c>
      <c r="K34" s="11">
        <v>270</v>
      </c>
      <c r="L34" s="11">
        <v>6</v>
      </c>
      <c r="M34" s="9"/>
      <c r="N34" s="11">
        <v>20</v>
      </c>
      <c r="O34" s="120">
        <f>ROUNDDOWN((F34/'League Boundaries'!$B$2)+(G34*'League Boundaries'!$B$3)+(I34/'League Boundaries'!$B$5)+(J34*'League Boundaries'!$B$6)+(K34/'League Boundaries'!$B$7)+(L34*'League Boundaries'!$B$8)-(H34*'League Boundaries'!$B$4)+(M34),0)</f>
      </c>
      <c r="P34" s="11">
        <f> O34 - $AC$2</f>
      </c>
      <c r="Q34" s="120">
        <f>ROUNDDOWN((I34/10)+J34 + (K34/10)+(L34*6) + (M34),0)</f>
      </c>
      <c r="R34" s="11">
        <f> Q34 - $AC$3</f>
      </c>
      <c r="S34" s="120">
        <f>ROUNDDOWN((I34/25)+(K34/25)+(L34*6)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3" t="s">
        <v>989</v>
      </c>
      <c r="Z34" s="3"/>
      <c r="AA34" s="9"/>
      <c r="AB34" s="3"/>
      <c r="AC34" s="9"/>
    </row>
    <row x14ac:dyDescent="0.25" r="35" customHeight="1" ht="17.25">
      <c r="A35" s="15" t="s">
        <v>990</v>
      </c>
      <c r="B35" s="15" t="s">
        <v>991</v>
      </c>
      <c r="C35" s="15" t="s">
        <v>420</v>
      </c>
      <c r="D35" s="11">
        <v>8</v>
      </c>
      <c r="E35" s="136" t="s">
        <v>905</v>
      </c>
      <c r="F35" s="3"/>
      <c r="G35" s="3"/>
      <c r="H35" s="3"/>
      <c r="I35" s="11">
        <v>770</v>
      </c>
      <c r="J35" s="11">
        <v>22</v>
      </c>
      <c r="K35" s="11">
        <v>140</v>
      </c>
      <c r="L35" s="11">
        <v>8</v>
      </c>
      <c r="M35" s="9"/>
      <c r="N35" s="11">
        <v>20</v>
      </c>
      <c r="O35" s="120">
        <f>ROUNDDOWN((F35/'League Boundaries'!$B$2)+(G35*'League Boundaries'!$B$3)+(I35/'League Boundaries'!$B$5)+(J35*'League Boundaries'!$B$6)+(K35/'League Boundaries'!$B$7)+(L35*'League Boundaries'!$B$8)-(H35*'League Boundaries'!$B$4)+(M35),0)</f>
      </c>
      <c r="P35" s="11">
        <f> O35 - $AC$2</f>
      </c>
      <c r="Q35" s="120">
        <f>ROUNDDOWN((I35/10)+J35 + (K35/10)+(L35*6) + (M35),0)</f>
      </c>
      <c r="R35" s="11">
        <f> Q35 - $AC$3</f>
      </c>
      <c r="S35" s="120">
        <f>ROUNDDOWN((I35/25)+(K35/25)+(L35*6)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136" t="s">
        <v>992</v>
      </c>
      <c r="Z35" s="3"/>
      <c r="AA35" s="9"/>
      <c r="AB35" s="3"/>
      <c r="AC35" s="9"/>
    </row>
    <row x14ac:dyDescent="0.25" r="36" customHeight="1" ht="17.25">
      <c r="A36" s="15" t="s">
        <v>993</v>
      </c>
      <c r="B36" s="15" t="s">
        <v>994</v>
      </c>
      <c r="C36" s="15" t="s">
        <v>411</v>
      </c>
      <c r="D36" s="11">
        <v>7</v>
      </c>
      <c r="E36" s="136" t="s">
        <v>905</v>
      </c>
      <c r="F36" s="3"/>
      <c r="G36" s="3"/>
      <c r="H36" s="3"/>
      <c r="I36" s="11">
        <v>690</v>
      </c>
      <c r="J36" s="11">
        <v>25</v>
      </c>
      <c r="K36" s="11">
        <v>190</v>
      </c>
      <c r="L36" s="11">
        <v>5</v>
      </c>
      <c r="M36" s="11">
        <v>20</v>
      </c>
      <c r="N36" s="11">
        <v>10</v>
      </c>
      <c r="O36" s="120">
        <f>ROUNDDOWN((F36/'League Boundaries'!$B$2)+(G36*'League Boundaries'!$B$3)+(I36/'League Boundaries'!$B$5)+(J36*'League Boundaries'!$B$6)+(K36/'League Boundaries'!$B$7)+(L36*'League Boundaries'!$B$8)-(H36*'League Boundaries'!$B$4)+(M36),0)</f>
      </c>
      <c r="P36" s="11">
        <f> O36 - $AC$2</f>
      </c>
      <c r="Q36" s="120">
        <f>ROUNDDOWN((I36/10)+J36 + (K36/10)+(L36*6) + (M36),0)</f>
      </c>
      <c r="R36" s="11">
        <f> Q36 - $AC$3</f>
      </c>
      <c r="S36" s="120">
        <f>ROUNDDOWN((I36/25)+(K36/25)+(L36*6)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3" t="s">
        <v>995</v>
      </c>
      <c r="Z36" s="3"/>
      <c r="AA36" s="9"/>
      <c r="AB36" s="3"/>
      <c r="AC36" s="9"/>
    </row>
    <row x14ac:dyDescent="0.25" r="37" customHeight="1" ht="17.25">
      <c r="A37" s="15" t="s">
        <v>996</v>
      </c>
      <c r="B37" s="15" t="s">
        <v>997</v>
      </c>
      <c r="C37" s="15" t="s">
        <v>422</v>
      </c>
      <c r="D37" s="11">
        <v>11</v>
      </c>
      <c r="E37" s="136" t="s">
        <v>905</v>
      </c>
      <c r="F37" s="3"/>
      <c r="G37" s="3"/>
      <c r="H37" s="3"/>
      <c r="I37" s="11">
        <v>650</v>
      </c>
      <c r="J37" s="11">
        <v>14</v>
      </c>
      <c r="K37" s="11">
        <v>110</v>
      </c>
      <c r="L37" s="11">
        <v>6</v>
      </c>
      <c r="M37" s="11">
        <v>25</v>
      </c>
      <c r="N37" s="11">
        <v>5</v>
      </c>
      <c r="O37" s="120">
        <f>ROUNDDOWN((F37/'League Boundaries'!$B$2)+(G37*'League Boundaries'!$B$3)+(I37/'League Boundaries'!$B$5)+(J37*'League Boundaries'!$B$6)+(K37/'League Boundaries'!$B$7)+(L37*'League Boundaries'!$B$8)-(H37*'League Boundaries'!$B$4)+(M37),0)</f>
      </c>
      <c r="P37" s="11">
        <f> O37 - $AC$2</f>
      </c>
      <c r="Q37" s="120">
        <f>ROUNDDOWN((I37/10)+J37 + (K37/10)+(L37*6) + (M37),0)</f>
      </c>
      <c r="R37" s="11">
        <f> Q37 - $AC$3</f>
      </c>
      <c r="S37" s="120">
        <f>ROUNDDOWN((I37/25)+(K37/25)+(L37*6)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136" t="s">
        <v>998</v>
      </c>
      <c r="Z37" s="3"/>
      <c r="AA37" s="9"/>
      <c r="AB37" s="3"/>
      <c r="AC37" s="9"/>
    </row>
    <row x14ac:dyDescent="0.25" r="38" customHeight="1" ht="17.25">
      <c r="A38" s="15" t="s">
        <v>999</v>
      </c>
      <c r="B38" s="15" t="s">
        <v>1000</v>
      </c>
      <c r="C38" s="15" t="s">
        <v>420</v>
      </c>
      <c r="D38" s="11">
        <v>8</v>
      </c>
      <c r="E38" s="136" t="s">
        <v>905</v>
      </c>
      <c r="F38" s="3"/>
      <c r="G38" s="3"/>
      <c r="H38" s="3"/>
      <c r="I38" s="11">
        <v>450</v>
      </c>
      <c r="J38" s="11">
        <v>50</v>
      </c>
      <c r="K38" s="11">
        <v>450</v>
      </c>
      <c r="L38" s="11">
        <v>6</v>
      </c>
      <c r="M38" s="11">
        <v>10</v>
      </c>
      <c r="N38" s="11">
        <v>10</v>
      </c>
      <c r="O38" s="120">
        <f>ROUNDDOWN((F38/'League Boundaries'!$B$2)+(G38*'League Boundaries'!$B$3)+(I38/'League Boundaries'!$B$5)+(J38*'League Boundaries'!$B$6)+(K38/'League Boundaries'!$B$7)+(L38*'League Boundaries'!$B$8)-(H38*'League Boundaries'!$B$4)+(M38),0)</f>
      </c>
      <c r="P38" s="11">
        <f> O38 - $AC$2</f>
      </c>
      <c r="Q38" s="120">
        <f>ROUNDDOWN((I38/10)+J38 + (K38/10)+(L38*6) + (M38),0)</f>
      </c>
      <c r="R38" s="11">
        <f> Q38 - $AC$3</f>
      </c>
      <c r="S38" s="120">
        <f>ROUNDDOWN((I38/25)+(K38/25)+(L38*6)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136" t="s">
        <v>1001</v>
      </c>
      <c r="Z38" s="3"/>
      <c r="AA38" s="9"/>
      <c r="AB38" s="3"/>
      <c r="AC38" s="9"/>
    </row>
    <row x14ac:dyDescent="0.25" r="39" customHeight="1" ht="17.25">
      <c r="A39" s="15" t="s">
        <v>508</v>
      </c>
      <c r="B39" s="15" t="s">
        <v>1002</v>
      </c>
      <c r="C39" s="15" t="s">
        <v>442</v>
      </c>
      <c r="D39" s="11">
        <v>14</v>
      </c>
      <c r="E39" s="136" t="s">
        <v>905</v>
      </c>
      <c r="F39" s="3"/>
      <c r="G39" s="3"/>
      <c r="H39" s="3"/>
      <c r="I39" s="11">
        <v>550</v>
      </c>
      <c r="J39" s="11">
        <v>38</v>
      </c>
      <c r="K39" s="11">
        <v>430</v>
      </c>
      <c r="L39" s="11">
        <v>6</v>
      </c>
      <c r="M39" s="9"/>
      <c r="N39" s="11">
        <v>0</v>
      </c>
      <c r="O39" s="120">
        <f>ROUNDDOWN((F39/'League Boundaries'!$B$2)+(G39*'League Boundaries'!$B$3)+(I39/'League Boundaries'!$B$5)+(J39*'League Boundaries'!$B$6)+(K39/'League Boundaries'!$B$7)+(L39*'League Boundaries'!$B$8)-(H39*'League Boundaries'!$B$4)+(M39),0)</f>
      </c>
      <c r="P39" s="11">
        <f> O39 - $AC$2</f>
      </c>
      <c r="Q39" s="120">
        <f>ROUNDDOWN((I39/10)+J39 + (K39/10)+(L39*6) + (M39),0)</f>
      </c>
      <c r="R39" s="11">
        <f> Q39 - $AC$3</f>
      </c>
      <c r="S39" s="120">
        <f>ROUNDDOWN((I39/25)+(K39/25)+(L39*6)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136" t="s">
        <v>1003</v>
      </c>
      <c r="Z39" s="3"/>
      <c r="AA39" s="9"/>
      <c r="AB39" s="3"/>
      <c r="AC39" s="9"/>
    </row>
    <row x14ac:dyDescent="0.25" r="40" customHeight="1" ht="17.25">
      <c r="A40" s="15" t="s">
        <v>1004</v>
      </c>
      <c r="B40" s="15" t="s">
        <v>1005</v>
      </c>
      <c r="C40" s="15" t="s">
        <v>418</v>
      </c>
      <c r="D40" s="11">
        <v>9</v>
      </c>
      <c r="E40" s="136" t="s">
        <v>905</v>
      </c>
      <c r="F40" s="3"/>
      <c r="G40" s="3"/>
      <c r="H40" s="3"/>
      <c r="I40" s="11">
        <v>700</v>
      </c>
      <c r="J40" s="11">
        <v>24</v>
      </c>
      <c r="K40" s="11">
        <v>180</v>
      </c>
      <c r="L40" s="11">
        <v>6</v>
      </c>
      <c r="M40" s="11">
        <v>10</v>
      </c>
      <c r="N40" s="11">
        <v>10</v>
      </c>
      <c r="O40" s="120">
        <f>ROUNDDOWN((F40/'League Boundaries'!$B$2)+(G40*'League Boundaries'!$B$3)+(I40/'League Boundaries'!$B$5)+(J40*'League Boundaries'!$B$6)+(K40/'League Boundaries'!$B$7)+(L40*'League Boundaries'!$B$8)-(H40*'League Boundaries'!$B$4)+(M40),0)</f>
      </c>
      <c r="P40" s="11">
        <f> O40 - $AC$2</f>
      </c>
      <c r="Q40" s="120">
        <f>ROUNDDOWN((I40/10)+J40 + (K40/10)+(L40*6) + (M40),0)</f>
      </c>
      <c r="R40" s="11">
        <f> Q40 - $AC$3</f>
      </c>
      <c r="S40" s="120">
        <f>ROUNDDOWN((I40/25)+(K40/25)+(L40*6)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136" t="s">
        <v>1006</v>
      </c>
      <c r="Z40" s="3"/>
      <c r="AA40" s="9"/>
      <c r="AB40" s="3"/>
      <c r="AC40" s="9"/>
    </row>
    <row x14ac:dyDescent="0.25" r="41" customHeight="1" ht="17.25">
      <c r="A41" s="15" t="s">
        <v>912</v>
      </c>
      <c r="B41" s="15" t="s">
        <v>956</v>
      </c>
      <c r="C41" s="15" t="s">
        <v>410</v>
      </c>
      <c r="D41" s="11">
        <v>7</v>
      </c>
      <c r="E41" s="136" t="s">
        <v>905</v>
      </c>
      <c r="F41" s="3"/>
      <c r="G41" s="3"/>
      <c r="H41" s="3"/>
      <c r="I41" s="11">
        <v>350</v>
      </c>
      <c r="J41" s="11">
        <v>52</v>
      </c>
      <c r="K41" s="11">
        <v>470</v>
      </c>
      <c r="L41" s="11">
        <v>4</v>
      </c>
      <c r="M41" s="11">
        <v>25</v>
      </c>
      <c r="N41" s="11">
        <v>25</v>
      </c>
      <c r="O41" s="120">
        <f>ROUNDDOWN((F41/'League Boundaries'!$B$2)+(G41*'League Boundaries'!$B$3)+(I41/'League Boundaries'!$B$5)+(J41*'League Boundaries'!$B$6)+(K41/'League Boundaries'!$B$7)+(L41*'League Boundaries'!$B$8)-(H41*'League Boundaries'!$B$4)+(M41),0)</f>
      </c>
      <c r="P41" s="11">
        <f> O41 - $AC$2</f>
      </c>
      <c r="Q41" s="120">
        <f>ROUNDDOWN((I41/10)+J41 + (K41/10)+(L41*6) + (M41),0)</f>
      </c>
      <c r="R41" s="11">
        <f> Q41 - $AC$3</f>
      </c>
      <c r="S41" s="120">
        <f>ROUNDDOWN((I41/25)+(K41/25)+(L41*6)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136" t="s">
        <v>1007</v>
      </c>
      <c r="Z41" s="3"/>
      <c r="AA41" s="9"/>
      <c r="AB41" s="3"/>
      <c r="AC41" s="9"/>
    </row>
    <row x14ac:dyDescent="0.25" r="42" customHeight="1" ht="17.25">
      <c r="A42" s="15" t="s">
        <v>1008</v>
      </c>
      <c r="B42" s="15" t="s">
        <v>659</v>
      </c>
      <c r="C42" s="15" t="s">
        <v>422</v>
      </c>
      <c r="D42" s="11">
        <v>11</v>
      </c>
      <c r="E42" s="136" t="s">
        <v>905</v>
      </c>
      <c r="F42" s="3"/>
      <c r="G42" s="3"/>
      <c r="H42" s="3"/>
      <c r="I42" s="11">
        <v>620</v>
      </c>
      <c r="J42" s="11">
        <v>52</v>
      </c>
      <c r="K42" s="11">
        <v>410</v>
      </c>
      <c r="L42" s="11">
        <v>3</v>
      </c>
      <c r="M42" s="11">
        <v>10</v>
      </c>
      <c r="N42" s="11">
        <v>10</v>
      </c>
      <c r="O42" s="120">
        <f>ROUNDDOWN((F42/'League Boundaries'!$B$2)+(G42*'League Boundaries'!$B$3)+(I42/'League Boundaries'!$B$5)+(J42*'League Boundaries'!$B$6)+(K42/'League Boundaries'!$B$7)+(L42*'League Boundaries'!$B$8)-(H42*'League Boundaries'!$B$4)+(M42),0)</f>
      </c>
      <c r="P42" s="11">
        <f> O42 - $AC$2</f>
      </c>
      <c r="Q42" s="120">
        <f>ROUNDDOWN((I42/10)+J42 + (K42/10)+(L42*6) + (M42),0)</f>
      </c>
      <c r="R42" s="11">
        <f> Q42 - $AC$3</f>
      </c>
      <c r="S42" s="120">
        <f>ROUNDDOWN((I42/25)+(K42/25)+(L42*6)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136" t="s">
        <v>1009</v>
      </c>
      <c r="Z42" s="3"/>
      <c r="AA42" s="9"/>
      <c r="AB42" s="3"/>
      <c r="AC42" s="9"/>
    </row>
    <row x14ac:dyDescent="0.25" r="43" customHeight="1" ht="17.25">
      <c r="A43" s="15" t="s">
        <v>1010</v>
      </c>
      <c r="B43" s="15" t="s">
        <v>1011</v>
      </c>
      <c r="C43" s="15" t="s">
        <v>426</v>
      </c>
      <c r="D43" s="11">
        <v>7</v>
      </c>
      <c r="E43" s="136" t="s">
        <v>905</v>
      </c>
      <c r="F43" s="3"/>
      <c r="G43" s="3"/>
      <c r="H43" s="3"/>
      <c r="I43" s="11">
        <v>490</v>
      </c>
      <c r="J43" s="11">
        <v>29</v>
      </c>
      <c r="K43" s="11">
        <v>230</v>
      </c>
      <c r="L43" s="11">
        <v>4</v>
      </c>
      <c r="M43" s="11">
        <v>35</v>
      </c>
      <c r="N43" s="11">
        <v>15</v>
      </c>
      <c r="O43" s="120">
        <f>ROUNDDOWN((F43/'League Boundaries'!$B$2)+(G43*'League Boundaries'!$B$3)+(I43/'League Boundaries'!$B$5)+(J43*'League Boundaries'!$B$6)+(K43/'League Boundaries'!$B$7)+(L43*'League Boundaries'!$B$8)-(H43*'League Boundaries'!$B$4)+(M43),0)</f>
      </c>
      <c r="P43" s="11">
        <f> O43 - $AC$2</f>
      </c>
      <c r="Q43" s="120">
        <f>ROUNDDOWN((I43/10)+J43 + (K43/10)+(L43*6) + (M43),0)</f>
      </c>
      <c r="R43" s="11">
        <f> Q43 - $AC$3</f>
      </c>
      <c r="S43" s="120">
        <f>ROUNDDOWN((I43/25)+(K43/25)+(L43*6)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136" t="s">
        <v>1012</v>
      </c>
      <c r="Z43" s="3"/>
      <c r="AA43" s="9"/>
      <c r="AB43" s="3"/>
      <c r="AC43" s="9"/>
    </row>
    <row x14ac:dyDescent="0.25" r="44" customHeight="1" ht="17.25">
      <c r="A44" s="15" t="s">
        <v>1013</v>
      </c>
      <c r="B44" s="15" t="s">
        <v>1014</v>
      </c>
      <c r="C44" s="15" t="s">
        <v>420</v>
      </c>
      <c r="D44" s="11">
        <v>8</v>
      </c>
      <c r="E44" s="136" t="s">
        <v>905</v>
      </c>
      <c r="F44" s="3"/>
      <c r="G44" s="3"/>
      <c r="H44" s="3"/>
      <c r="I44" s="11">
        <v>560</v>
      </c>
      <c r="J44" s="11">
        <v>30</v>
      </c>
      <c r="K44" s="11">
        <v>230</v>
      </c>
      <c r="L44" s="11">
        <v>5</v>
      </c>
      <c r="M44" s="11">
        <v>20</v>
      </c>
      <c r="N44" s="11">
        <v>20</v>
      </c>
      <c r="O44" s="120">
        <f>ROUNDDOWN((F44/'League Boundaries'!$B$2)+(G44*'League Boundaries'!$B$3)+(I44/'League Boundaries'!$B$5)+(J44*'League Boundaries'!$B$6)+(K44/'League Boundaries'!$B$7)+(L44*'League Boundaries'!$B$8)-(H44*'League Boundaries'!$B$4)+(M44),0)</f>
      </c>
      <c r="P44" s="11">
        <f> O44 - $AC$2</f>
      </c>
      <c r="Q44" s="120">
        <f>ROUNDDOWN((I44/10)+J44 + (K44/10)+(L44*6) + (M44),0)</f>
      </c>
      <c r="R44" s="11">
        <f> Q44 - $AC$3</f>
      </c>
      <c r="S44" s="120">
        <f>ROUNDDOWN((I44/25)+(K44/25)+(L44*6)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3" t="s">
        <v>1015</v>
      </c>
      <c r="Z44" s="3"/>
      <c r="AA44" s="9"/>
      <c r="AB44" s="3"/>
      <c r="AC44" s="9"/>
    </row>
    <row x14ac:dyDescent="0.25" r="45" customHeight="1" ht="17.25">
      <c r="A45" s="15" t="s">
        <v>1016</v>
      </c>
      <c r="B45" s="15" t="s">
        <v>1017</v>
      </c>
      <c r="C45" s="15" t="s">
        <v>436</v>
      </c>
      <c r="D45" s="11">
        <v>11</v>
      </c>
      <c r="E45" s="136" t="s">
        <v>905</v>
      </c>
      <c r="F45" s="3"/>
      <c r="G45" s="3"/>
      <c r="H45" s="3"/>
      <c r="I45" s="11">
        <v>650</v>
      </c>
      <c r="J45" s="11">
        <v>10</v>
      </c>
      <c r="K45" s="11">
        <v>70</v>
      </c>
      <c r="L45" s="11">
        <v>5</v>
      </c>
      <c r="M45" s="11">
        <v>25</v>
      </c>
      <c r="N45" s="11">
        <v>25</v>
      </c>
      <c r="O45" s="120">
        <f>ROUNDDOWN((F45/'League Boundaries'!$B$2)+(G45*'League Boundaries'!$B$3)+(I45/'League Boundaries'!$B$5)+(J45*'League Boundaries'!$B$6)+(K45/'League Boundaries'!$B$7)+(L45*'League Boundaries'!$B$8)-(H45*'League Boundaries'!$B$4)+(M45),0)</f>
      </c>
      <c r="P45" s="11">
        <f> O45 - $AC$2</f>
      </c>
      <c r="Q45" s="120">
        <f>ROUNDDOWN((I45/10)+J45 + (K45/10)+(L45*6) + (M45),0)</f>
      </c>
      <c r="R45" s="11">
        <f> Q45 - $AC$3</f>
      </c>
      <c r="S45" s="120">
        <f>ROUNDDOWN((I45/25)+(K45/25)+(L45*6) + (M45 * 0.8),0)</f>
      </c>
      <c r="T45" s="11">
        <f> S45 - $AC$4</f>
      </c>
      <c r="U45" s="120">
        <f>ROUNDDOWN((F45/'League Boundaries'!$B$2)+(G45*'League Boundaries'!$B$3)+(I45/'League Boundaries'!$B$5)+(J45*'League Boundaries'!$B$6)+(K45/'League Boundaries'!$B$7)+(L45*'League Boundaries'!$B$8)-(H45*'League Boundaries'!$B$4)+(M45),0)</f>
      </c>
      <c r="V45" s="11">
        <f> U45 - $AC$5</f>
      </c>
      <c r="W45" s="121">
        <f>ROUNDDOWN((F45/Yds.Pass.Pt)+(G45*TD.Pass.Pts)+(I45/Yds.Rush.Pt)+(J45*Catch.Pts)+(K45/Yds.Catch.Pt)+(L45*Td.RunCatch.Pts)-(H45*Intercept.Pts)+(M45),0)</f>
      </c>
      <c r="X45" s="108">
        <f> W45 - $AC$9</f>
      </c>
      <c r="Y45" s="3" t="s">
        <v>1018</v>
      </c>
      <c r="Z45" s="3"/>
      <c r="AA45" s="9"/>
      <c r="AB45" s="3"/>
      <c r="AC45" s="9"/>
    </row>
    <row x14ac:dyDescent="0.25" r="46" customHeight="1" ht="17.25">
      <c r="A46" s="15" t="s">
        <v>714</v>
      </c>
      <c r="B46" s="15" t="s">
        <v>956</v>
      </c>
      <c r="C46" s="15" t="s">
        <v>439</v>
      </c>
      <c r="D46" s="11">
        <v>11</v>
      </c>
      <c r="E46" s="136" t="s">
        <v>905</v>
      </c>
      <c r="F46" s="3"/>
      <c r="G46" s="3"/>
      <c r="H46" s="3"/>
      <c r="I46" s="11">
        <v>650</v>
      </c>
      <c r="J46" s="11">
        <v>20</v>
      </c>
      <c r="K46" s="11">
        <v>150</v>
      </c>
      <c r="L46" s="11">
        <v>6</v>
      </c>
      <c r="M46" s="11">
        <v>10</v>
      </c>
      <c r="N46" s="11">
        <v>2</v>
      </c>
      <c r="O46" s="120">
        <f>ROUNDDOWN((F46/'League Boundaries'!$B$2)+(G46*'League Boundaries'!$B$3)+(I46/'League Boundaries'!$B$5)+(J46*'League Boundaries'!$B$6)+(K46/'League Boundaries'!$B$7)+(L46*'League Boundaries'!$B$8)-(H46*'League Boundaries'!$B$4)+(M46),0)</f>
      </c>
      <c r="P46" s="11">
        <f> O46 - $AC$2</f>
      </c>
      <c r="Q46" s="120">
        <f>ROUNDDOWN((I46/10)+J46 + (K46/10)+(L46*6) + (M46),0)</f>
      </c>
      <c r="R46" s="11">
        <f> Q46 - $AC$3</f>
      </c>
      <c r="S46" s="120">
        <f>ROUNDDOWN((I46/25)+(K46/25)+(L46*6) + (M46 * 0.8),0)</f>
      </c>
      <c r="T46" s="11">
        <f> S46 - $AC$4</f>
      </c>
      <c r="U46" s="120">
        <f>ROUNDDOWN((F46/'League Boundaries'!$B$2)+(G46*'League Boundaries'!$B$3)+(I46/'League Boundaries'!$B$5)+(J46*'League Boundaries'!$B$6)+(K46/'League Boundaries'!$B$7)+(L46*'League Boundaries'!$B$8)-(H46*'League Boundaries'!$B$4)+(M46),0)</f>
      </c>
      <c r="V46" s="11">
        <f> U46 - $AC$5</f>
      </c>
      <c r="W46" s="121">
        <f>ROUNDDOWN((F46/Yds.Pass.Pt)+(G46*TD.Pass.Pts)+(I46/Yds.Rush.Pt)+(J46*Catch.Pts)+(K46/Yds.Catch.Pt)+(L46*Td.RunCatch.Pts)-(H46*Intercept.Pts)+(M46),0)</f>
      </c>
      <c r="X46" s="108">
        <f> W46 - $AC$9</f>
      </c>
      <c r="Y46" s="136" t="s">
        <v>1019</v>
      </c>
      <c r="Z46" s="3"/>
      <c r="AA46" s="9"/>
      <c r="AB46" s="3"/>
      <c r="AC46" s="9"/>
    </row>
    <row x14ac:dyDescent="0.25" r="47" customHeight="1" ht="17.25">
      <c r="A47" s="15" t="s">
        <v>1020</v>
      </c>
      <c r="B47" s="15" t="s">
        <v>1021</v>
      </c>
      <c r="C47" s="15" t="s">
        <v>437</v>
      </c>
      <c r="D47" s="11">
        <v>14</v>
      </c>
      <c r="E47" s="136" t="s">
        <v>905</v>
      </c>
      <c r="F47" s="3"/>
      <c r="G47" s="3"/>
      <c r="H47" s="3"/>
      <c r="I47" s="11">
        <v>480</v>
      </c>
      <c r="J47" s="11">
        <v>19</v>
      </c>
      <c r="K47" s="11">
        <v>130</v>
      </c>
      <c r="L47" s="11">
        <v>4</v>
      </c>
      <c r="M47" s="11">
        <v>30</v>
      </c>
      <c r="N47" s="11">
        <v>20</v>
      </c>
      <c r="O47" s="120">
        <f>ROUNDDOWN((F47/'League Boundaries'!$B$2)+(G47*'League Boundaries'!$B$3)+(I47/'League Boundaries'!$B$5)+(J47*'League Boundaries'!$B$6)+(K47/'League Boundaries'!$B$7)+(L47*'League Boundaries'!$B$8)-(H47*'League Boundaries'!$B$4)+(M47),0)</f>
      </c>
      <c r="P47" s="11">
        <f> O47 - $AC$2</f>
      </c>
      <c r="Q47" s="120">
        <f>ROUNDDOWN((I47/10)+J47 + (K47/10)+(L47*6) + (M47),0)</f>
      </c>
      <c r="R47" s="11">
        <f> Q47 - $AC$3</f>
      </c>
      <c r="S47" s="120">
        <f>ROUNDDOWN((I47/25)+(K47/25)+(L47*6) + (M47 * 0.8),0)</f>
      </c>
      <c r="T47" s="11">
        <f> S47 - $AC$4</f>
      </c>
      <c r="U47" s="120">
        <f>ROUNDDOWN((F47/'League Boundaries'!$B$2)+(G47*'League Boundaries'!$B$3)+(I47/'League Boundaries'!$B$5)+(J47*'League Boundaries'!$B$6)+(K47/'League Boundaries'!$B$7)+(L47*'League Boundaries'!$B$8)-(H47*'League Boundaries'!$B$4)+(M47),0)</f>
      </c>
      <c r="V47" s="11">
        <f> U47 - $AC$5</f>
      </c>
      <c r="W47" s="121">
        <f>ROUNDDOWN((F47/Yds.Pass.Pt)+(G47*TD.Pass.Pts)+(I47/Yds.Rush.Pt)+(J47*Catch.Pts)+(K47/Yds.Catch.Pt)+(L47*Td.RunCatch.Pts)-(H47*Intercept.Pts)+(M47),0)</f>
      </c>
      <c r="X47" s="108">
        <f> W47 - $AC$9</f>
      </c>
      <c r="Y47" s="136" t="s">
        <v>1022</v>
      </c>
      <c r="Z47" s="3"/>
      <c r="AA47" s="9"/>
      <c r="AB47" s="3"/>
      <c r="AC47" s="9"/>
    </row>
    <row x14ac:dyDescent="0.25" r="48" customHeight="1" ht="17.25">
      <c r="A48" s="15" t="s">
        <v>1023</v>
      </c>
      <c r="B48" s="15" t="s">
        <v>1024</v>
      </c>
      <c r="C48" s="15" t="s">
        <v>434</v>
      </c>
      <c r="D48" s="11">
        <v>6</v>
      </c>
      <c r="E48" s="136" t="s">
        <v>905</v>
      </c>
      <c r="F48" s="3"/>
      <c r="G48" s="3"/>
      <c r="H48" s="3"/>
      <c r="I48" s="11">
        <v>470</v>
      </c>
      <c r="J48" s="11">
        <v>18</v>
      </c>
      <c r="K48" s="11">
        <v>130</v>
      </c>
      <c r="L48" s="11">
        <v>4</v>
      </c>
      <c r="M48" s="11">
        <v>30</v>
      </c>
      <c r="N48" s="11">
        <v>25</v>
      </c>
      <c r="O48" s="120">
        <f>ROUNDDOWN((F48/'League Boundaries'!$B$2)+(G48*'League Boundaries'!$B$3)+(I48/'League Boundaries'!$B$5)+(J48*'League Boundaries'!$B$6)+(K48/'League Boundaries'!$B$7)+(L48*'League Boundaries'!$B$8)-(H48*'League Boundaries'!$B$4)+(M48),0)</f>
      </c>
      <c r="P48" s="11">
        <f> O48 - $AC$2</f>
      </c>
      <c r="Q48" s="120">
        <f>ROUNDDOWN((I48/10)+J48 + (K48/10)+(L48*6) + (M48),0)</f>
      </c>
      <c r="R48" s="11">
        <f> Q48 - $AC$3</f>
      </c>
      <c r="S48" s="120">
        <f>ROUNDDOWN((I48/25)+(K48/25)+(L48*6) + (M48 * 0.8),0)</f>
      </c>
      <c r="T48" s="11">
        <f> S48 - $AC$4</f>
      </c>
      <c r="U48" s="120">
        <f>ROUNDDOWN((F48/'League Boundaries'!$B$2)+(G48*'League Boundaries'!$B$3)+(I48/'League Boundaries'!$B$5)+(J48*'League Boundaries'!$B$6)+(K48/'League Boundaries'!$B$7)+(L48*'League Boundaries'!$B$8)-(H48*'League Boundaries'!$B$4)+(M48),0)</f>
      </c>
      <c r="V48" s="11">
        <f> U48 - $AC$5</f>
      </c>
      <c r="W48" s="121">
        <f>ROUNDDOWN((F48/Yds.Pass.Pt)+(G48*TD.Pass.Pts)+(I48/Yds.Rush.Pt)+(J48*Catch.Pts)+(K48/Yds.Catch.Pt)+(L48*Td.RunCatch.Pts)-(H48*Intercept.Pts)+(M48),0)</f>
      </c>
      <c r="X48" s="108">
        <f> W48 - $AC$9</f>
      </c>
      <c r="Y48" s="136" t="s">
        <v>1025</v>
      </c>
      <c r="Z48" s="3"/>
      <c r="AA48" s="9"/>
      <c r="AB48" s="3"/>
      <c r="AC48" s="9"/>
    </row>
    <row x14ac:dyDescent="0.25" r="49" customHeight="1" ht="17.25">
      <c r="A49" s="15" t="s">
        <v>714</v>
      </c>
      <c r="B49" s="15" t="s">
        <v>1026</v>
      </c>
      <c r="C49" s="15" t="s">
        <v>430</v>
      </c>
      <c r="D49" s="11">
        <v>14</v>
      </c>
      <c r="E49" s="136" t="s">
        <v>905</v>
      </c>
      <c r="F49" s="3"/>
      <c r="G49" s="3"/>
      <c r="H49" s="3"/>
      <c r="I49" s="11">
        <v>450</v>
      </c>
      <c r="J49" s="11">
        <v>15</v>
      </c>
      <c r="K49" s="11">
        <v>110</v>
      </c>
      <c r="L49" s="11">
        <v>4</v>
      </c>
      <c r="M49" s="11">
        <v>30</v>
      </c>
      <c r="N49" s="11">
        <v>50</v>
      </c>
      <c r="O49" s="120">
        <f>ROUNDDOWN((F49/'League Boundaries'!$B$2)+(G49*'League Boundaries'!$B$3)+(I49/'League Boundaries'!$B$5)+(J49*'League Boundaries'!$B$6)+(K49/'League Boundaries'!$B$7)+(L49*'League Boundaries'!$B$8)-(H49*'League Boundaries'!$B$4)+(M49),0)</f>
      </c>
      <c r="P49" s="11">
        <f> O49 - $AC$2</f>
      </c>
      <c r="Q49" s="120">
        <f>ROUNDDOWN((I49/10)+J49 + (K49/10)+(L49*6) + (M49),0)</f>
      </c>
      <c r="R49" s="11">
        <f> Q49 - $AC$3</f>
      </c>
      <c r="S49" s="120">
        <f>ROUNDDOWN((I49/25)+(K49/25)+(L49*6) + (M49 * 0.8),0)</f>
      </c>
      <c r="T49" s="11">
        <f> S49 - $AC$4</f>
      </c>
      <c r="U49" s="120">
        <f>ROUNDDOWN((F49/'League Boundaries'!$B$2)+(G49*'League Boundaries'!$B$3)+(I49/'League Boundaries'!$B$5)+(J49*'League Boundaries'!$B$6)+(K49/'League Boundaries'!$B$7)+(L49*'League Boundaries'!$B$8)-(H49*'League Boundaries'!$B$4)+(M49),0)</f>
      </c>
      <c r="V49" s="11">
        <f> U49 - $AC$5</f>
      </c>
      <c r="W49" s="121">
        <f>ROUNDDOWN((F49/Yds.Pass.Pt)+(G49*TD.Pass.Pts)+(I49/Yds.Rush.Pt)+(J49*Catch.Pts)+(K49/Yds.Catch.Pt)+(L49*Td.RunCatch.Pts)-(H49*Intercept.Pts)+(M49),0)</f>
      </c>
      <c r="X49" s="108">
        <f> W49 - $AC$9</f>
      </c>
      <c r="Y49" s="3" t="s">
        <v>1027</v>
      </c>
      <c r="Z49" s="3"/>
      <c r="AA49" s="9"/>
      <c r="AB49" s="3"/>
      <c r="AC49" s="9"/>
    </row>
    <row x14ac:dyDescent="0.25" r="50" customHeight="1" ht="17.25">
      <c r="A50" s="15" t="s">
        <v>1028</v>
      </c>
      <c r="B50" s="15" t="s">
        <v>1029</v>
      </c>
      <c r="C50" s="15" t="s">
        <v>416</v>
      </c>
      <c r="D50" s="11">
        <v>9</v>
      </c>
      <c r="E50" s="136" t="s">
        <v>905</v>
      </c>
      <c r="F50" s="3"/>
      <c r="G50" s="3"/>
      <c r="H50" s="3"/>
      <c r="I50" s="11">
        <v>520</v>
      </c>
      <c r="J50" s="11">
        <v>8</v>
      </c>
      <c r="K50" s="11">
        <v>40</v>
      </c>
      <c r="L50" s="11">
        <v>5</v>
      </c>
      <c r="M50" s="11">
        <v>20</v>
      </c>
      <c r="N50" s="11">
        <v>20</v>
      </c>
      <c r="O50" s="120">
        <f>ROUNDDOWN((F50/'League Boundaries'!$B$2)+(G50*'League Boundaries'!$B$3)+(I50/'League Boundaries'!$B$5)+(J50*'League Boundaries'!$B$6)+(K50/'League Boundaries'!$B$7)+(L50*'League Boundaries'!$B$8)-(H50*'League Boundaries'!$B$4)+(M50),0)</f>
      </c>
      <c r="P50" s="11">
        <f> O50 - $AC$2</f>
      </c>
      <c r="Q50" s="120">
        <f>ROUNDDOWN((I50/10)+J50 + (K50/10)+(L50*6) + (M50),0)</f>
      </c>
      <c r="R50" s="11">
        <f> Q50 - $AC$3</f>
      </c>
      <c r="S50" s="120">
        <f>ROUNDDOWN((I50/25)+(K50/25)+(L50*6) + (M50 * 0.8),0)</f>
      </c>
      <c r="T50" s="11">
        <f> S50 - $AC$4</f>
      </c>
      <c r="U50" s="120">
        <f>ROUNDDOWN((F50/'League Boundaries'!$B$2)+(G50*'League Boundaries'!$B$3)+(I50/'League Boundaries'!$B$5)+(J50*'League Boundaries'!$B$6)+(K50/'League Boundaries'!$B$7)+(L50*'League Boundaries'!$B$8)-(H50*'League Boundaries'!$B$4)+(M50),0)</f>
      </c>
      <c r="V50" s="11">
        <f> U50 - $AC$5</f>
      </c>
      <c r="W50" s="121">
        <f>ROUNDDOWN((F50/Yds.Pass.Pt)+(G50*TD.Pass.Pts)+(I50/Yds.Rush.Pt)+(J50*Catch.Pts)+(K50/Yds.Catch.Pt)+(L50*Td.RunCatch.Pts)-(H50*Intercept.Pts)+(M50),0)</f>
      </c>
      <c r="X50" s="108">
        <f> W50 - $AC$9</f>
      </c>
      <c r="Y50" s="136" t="s">
        <v>1030</v>
      </c>
      <c r="Z50" s="3"/>
      <c r="AA50" s="9"/>
      <c r="AB50" s="3"/>
      <c r="AC50" s="9"/>
    </row>
    <row x14ac:dyDescent="0.25" r="51" customHeight="1" ht="17.25">
      <c r="A51" s="15" t="s">
        <v>1031</v>
      </c>
      <c r="B51" s="15" t="s">
        <v>693</v>
      </c>
      <c r="C51" s="15" t="s">
        <v>433</v>
      </c>
      <c r="D51" s="11">
        <v>10</v>
      </c>
      <c r="E51" s="136" t="s">
        <v>905</v>
      </c>
      <c r="F51" s="3"/>
      <c r="G51" s="3"/>
      <c r="H51" s="3"/>
      <c r="I51" s="11">
        <v>500</v>
      </c>
      <c r="J51" s="11">
        <v>21</v>
      </c>
      <c r="K51" s="11">
        <v>180</v>
      </c>
      <c r="L51" s="11">
        <v>3</v>
      </c>
      <c r="M51" s="11">
        <v>20</v>
      </c>
      <c r="N51" s="11">
        <v>15</v>
      </c>
      <c r="O51" s="120">
        <f>ROUNDDOWN((F51/'League Boundaries'!$B$2)+(G51*'League Boundaries'!$B$3)+(I51/'League Boundaries'!$B$5)+(J51*'League Boundaries'!$B$6)+(K51/'League Boundaries'!$B$7)+(L51*'League Boundaries'!$B$8)-(H51*'League Boundaries'!$B$4)+(M51),0)</f>
      </c>
      <c r="P51" s="11">
        <f> O51 - $AC$2</f>
      </c>
      <c r="Q51" s="120">
        <f>ROUNDDOWN((I51/10)+J51 + (K51/10)+(L51*6) + (M51),0)</f>
      </c>
      <c r="R51" s="11">
        <f> Q51 - $AC$3</f>
      </c>
      <c r="S51" s="120">
        <f>ROUNDDOWN((I51/25)+(K51/25)+(L51*6) + (M51 * 0.8),0)</f>
      </c>
      <c r="T51" s="11">
        <f> S51 - $AC$4</f>
      </c>
      <c r="U51" s="120">
        <f>ROUNDDOWN((F51/'League Boundaries'!$B$2)+(G51*'League Boundaries'!$B$3)+(I51/'League Boundaries'!$B$5)+(J51*'League Boundaries'!$B$6)+(K51/'League Boundaries'!$B$7)+(L51*'League Boundaries'!$B$8)-(H51*'League Boundaries'!$B$4)+(M51),0)</f>
      </c>
      <c r="V51" s="11">
        <f> U51 - $AC$5</f>
      </c>
      <c r="W51" s="121">
        <f>ROUNDDOWN((F51/Yds.Pass.Pt)+(G51*TD.Pass.Pts)+(I51/Yds.Rush.Pt)+(J51*Catch.Pts)+(K51/Yds.Catch.Pt)+(L51*Td.RunCatch.Pts)-(H51*Intercept.Pts)+(M51),0)</f>
      </c>
      <c r="X51" s="108">
        <f> W51 - $AC$9</f>
      </c>
      <c r="Y51" s="136" t="s">
        <v>1032</v>
      </c>
      <c r="Z51" s="3"/>
      <c r="AA51" s="9"/>
      <c r="AB51" s="3"/>
      <c r="AC51" s="9"/>
    </row>
    <row x14ac:dyDescent="0.25" r="52" customHeight="1" ht="17.25">
      <c r="A52" s="15" t="s">
        <v>678</v>
      </c>
      <c r="B52" s="15" t="s">
        <v>1033</v>
      </c>
      <c r="C52" s="15" t="s">
        <v>440</v>
      </c>
      <c r="D52" s="11">
        <v>6</v>
      </c>
      <c r="E52" s="136" t="s">
        <v>905</v>
      </c>
      <c r="F52" s="3"/>
      <c r="G52" s="3"/>
      <c r="H52" s="3"/>
      <c r="I52" s="11">
        <v>550</v>
      </c>
      <c r="J52" s="11">
        <v>26</v>
      </c>
      <c r="K52" s="11">
        <v>160</v>
      </c>
      <c r="L52" s="11">
        <v>4</v>
      </c>
      <c r="M52" s="11">
        <v>10</v>
      </c>
      <c r="N52" s="11">
        <v>10</v>
      </c>
      <c r="O52" s="120">
        <f>ROUNDDOWN((F52/'League Boundaries'!$B$2)+(G52*'League Boundaries'!$B$3)+(I52/'League Boundaries'!$B$5)+(J52*'League Boundaries'!$B$6)+(K52/'League Boundaries'!$B$7)+(L52*'League Boundaries'!$B$8)-(H52*'League Boundaries'!$B$4)+(M52),0)</f>
      </c>
      <c r="P52" s="11">
        <f> O52 - $AC$2</f>
      </c>
      <c r="Q52" s="120">
        <f>ROUNDDOWN((I52/10)+J52 + (K52/10)+(L52*6) + (M52),0)</f>
      </c>
      <c r="R52" s="11">
        <f> Q52 - $AC$3</f>
      </c>
      <c r="S52" s="120">
        <f>ROUNDDOWN((I52/25)+(K52/25)+(L52*6) + (M52 * 0.8),0)</f>
      </c>
      <c r="T52" s="11">
        <f> S52 - $AC$4</f>
      </c>
      <c r="U52" s="120">
        <f>ROUNDDOWN((F52/'League Boundaries'!$B$2)+(G52*'League Boundaries'!$B$3)+(I52/'League Boundaries'!$B$5)+(J52*'League Boundaries'!$B$6)+(K52/'League Boundaries'!$B$7)+(L52*'League Boundaries'!$B$8)-(H52*'League Boundaries'!$B$4)+(M52),0)</f>
      </c>
      <c r="V52" s="11">
        <f> U52 - $AC$5</f>
      </c>
      <c r="W52" s="121">
        <f>ROUNDDOWN((F52/Yds.Pass.Pt)+(G52*TD.Pass.Pts)+(I52/Yds.Rush.Pt)+(J52*Catch.Pts)+(K52/Yds.Catch.Pt)+(L52*Td.RunCatch.Pts)-(H52*Intercept.Pts)+(M52),0)</f>
      </c>
      <c r="X52" s="108">
        <f> W52 - $AC$9</f>
      </c>
      <c r="Y52" s="136" t="s">
        <v>1034</v>
      </c>
      <c r="Z52" s="3"/>
      <c r="AA52" s="9"/>
      <c r="AB52" s="3"/>
      <c r="AC52" s="9"/>
    </row>
    <row x14ac:dyDescent="0.25" r="53" customHeight="1" ht="17.25">
      <c r="A53" s="15" t="s">
        <v>1035</v>
      </c>
      <c r="B53" s="15" t="s">
        <v>1036</v>
      </c>
      <c r="C53" s="15" t="s">
        <v>423</v>
      </c>
      <c r="D53" s="11">
        <v>13</v>
      </c>
      <c r="E53" s="136" t="s">
        <v>905</v>
      </c>
      <c r="F53" s="3"/>
      <c r="G53" s="3"/>
      <c r="H53" s="3"/>
      <c r="I53" s="11">
        <v>330</v>
      </c>
      <c r="J53" s="11">
        <v>30</v>
      </c>
      <c r="K53" s="11">
        <v>230</v>
      </c>
      <c r="L53" s="11">
        <v>4</v>
      </c>
      <c r="M53" s="11">
        <v>25</v>
      </c>
      <c r="N53" s="11">
        <v>20</v>
      </c>
      <c r="O53" s="120">
        <f>ROUNDDOWN((F53/'League Boundaries'!$B$2)+(G53*'League Boundaries'!$B$3)+(I53/'League Boundaries'!$B$5)+(J53*'League Boundaries'!$B$6)+(K53/'League Boundaries'!$B$7)+(L53*'League Boundaries'!$B$8)-(H53*'League Boundaries'!$B$4)+(M53),0)</f>
      </c>
      <c r="P53" s="11">
        <f> O53 - $AC$2</f>
      </c>
      <c r="Q53" s="120">
        <f>ROUNDDOWN((I53/10)+J53 + (K53/10)+(L53*6) + (M53),0)</f>
      </c>
      <c r="R53" s="11">
        <f> Q53 - $AC$3</f>
      </c>
      <c r="S53" s="120">
        <f>ROUNDDOWN((I53/25)+(K53/25)+(L53*6) + (M53 * 0.8),0)</f>
      </c>
      <c r="T53" s="11">
        <f> S53 - $AC$4</f>
      </c>
      <c r="U53" s="120">
        <f>ROUNDDOWN((F53/'League Boundaries'!$B$2)+(G53*'League Boundaries'!$B$3)+(I53/'League Boundaries'!$B$5)+(J53*'League Boundaries'!$B$6)+(K53/'League Boundaries'!$B$7)+(L53*'League Boundaries'!$B$8)-(H53*'League Boundaries'!$B$4)+(M53),0)</f>
      </c>
      <c r="V53" s="11">
        <f> U53 - $AC$5</f>
      </c>
      <c r="W53" s="121">
        <f>ROUNDDOWN((F53/Yds.Pass.Pt)+(G53*TD.Pass.Pts)+(I53/Yds.Rush.Pt)+(J53*Catch.Pts)+(K53/Yds.Catch.Pt)+(L53*Td.RunCatch.Pts)-(H53*Intercept.Pts)+(M53),0)</f>
      </c>
      <c r="X53" s="108">
        <f> W53 - $AC$9</f>
      </c>
      <c r="Y53" s="3" t="s">
        <v>1037</v>
      </c>
      <c r="Z53" s="3"/>
      <c r="AA53" s="9"/>
      <c r="AB53" s="3"/>
      <c r="AC53" s="9"/>
    </row>
    <row x14ac:dyDescent="0.25" r="54" customHeight="1" ht="17.25">
      <c r="A54" s="15" t="s">
        <v>1038</v>
      </c>
      <c r="B54" s="15" t="s">
        <v>478</v>
      </c>
      <c r="C54" s="15" t="s">
        <v>442</v>
      </c>
      <c r="D54" s="11">
        <v>14</v>
      </c>
      <c r="E54" s="136" t="s">
        <v>905</v>
      </c>
      <c r="F54" s="3"/>
      <c r="G54" s="3"/>
      <c r="H54" s="3"/>
      <c r="I54" s="11">
        <v>410</v>
      </c>
      <c r="J54" s="11">
        <v>25</v>
      </c>
      <c r="K54" s="11">
        <v>170</v>
      </c>
      <c r="L54" s="11">
        <v>4</v>
      </c>
      <c r="M54" s="11">
        <v>20</v>
      </c>
      <c r="N54" s="11">
        <v>20</v>
      </c>
      <c r="O54" s="120">
        <f>ROUNDDOWN((F54/'League Boundaries'!$B$2)+(G54*'League Boundaries'!$B$3)+(I54/'League Boundaries'!$B$5)+(J54*'League Boundaries'!$B$6)+(K54/'League Boundaries'!$B$7)+(L54*'League Boundaries'!$B$8)-(H54*'League Boundaries'!$B$4)+(M54),0)</f>
      </c>
      <c r="P54" s="11">
        <f> O54 - $AC$2</f>
      </c>
      <c r="Q54" s="120">
        <f>ROUNDDOWN((I54/10)+J54 + (K54/10)+(L54*6) + (M54),0)</f>
      </c>
      <c r="R54" s="11">
        <f> Q54 - $AC$3</f>
      </c>
      <c r="S54" s="120">
        <f>ROUNDDOWN((I54/25)+(K54/25)+(L54*6) + (M54 * 0.8),0)</f>
      </c>
      <c r="T54" s="11">
        <f> S54 - $AC$4</f>
      </c>
      <c r="U54" s="120">
        <f>ROUNDDOWN((F54/'League Boundaries'!$B$2)+(G54*'League Boundaries'!$B$3)+(I54/'League Boundaries'!$B$5)+(J54*'League Boundaries'!$B$6)+(K54/'League Boundaries'!$B$7)+(L54*'League Boundaries'!$B$8)-(H54*'League Boundaries'!$B$4)+(M54),0)</f>
      </c>
      <c r="V54" s="11">
        <f> U54 - $AC$5</f>
      </c>
      <c r="W54" s="121">
        <f>ROUNDDOWN((F54/Yds.Pass.Pt)+(G54*TD.Pass.Pts)+(I54/Yds.Rush.Pt)+(J54*Catch.Pts)+(K54/Yds.Catch.Pt)+(L54*Td.RunCatch.Pts)-(H54*Intercept.Pts)+(M54),0)</f>
      </c>
      <c r="X54" s="108">
        <f> W54 - $AC$9</f>
      </c>
      <c r="Y54" s="3" t="s">
        <v>1039</v>
      </c>
      <c r="Z54" s="3"/>
      <c r="AA54" s="9"/>
      <c r="AB54" s="3"/>
      <c r="AC54" s="9"/>
    </row>
    <row x14ac:dyDescent="0.25" r="55" customHeight="1" ht="17.25">
      <c r="A55" s="15" t="s">
        <v>1040</v>
      </c>
      <c r="B55" s="15" t="s">
        <v>1041</v>
      </c>
      <c r="C55" s="15" t="s">
        <v>430</v>
      </c>
      <c r="D55" s="11">
        <v>14</v>
      </c>
      <c r="E55" s="136" t="s">
        <v>905</v>
      </c>
      <c r="F55" s="3"/>
      <c r="G55" s="3"/>
      <c r="H55" s="3"/>
      <c r="I55" s="11">
        <v>260</v>
      </c>
      <c r="J55" s="11">
        <v>50</v>
      </c>
      <c r="K55" s="11">
        <v>430</v>
      </c>
      <c r="L55" s="11">
        <v>5</v>
      </c>
      <c r="M55" s="9"/>
      <c r="N55" s="11">
        <v>0</v>
      </c>
      <c r="O55" s="120">
        <f>ROUNDDOWN((F55/'League Boundaries'!$B$2)+(G55*'League Boundaries'!$B$3)+(I55/'League Boundaries'!$B$5)+(J55*'League Boundaries'!$B$6)+(K55/'League Boundaries'!$B$7)+(L55*'League Boundaries'!$B$8)-(H55*'League Boundaries'!$B$4)+(M55),0)</f>
      </c>
      <c r="P55" s="11">
        <f> O55 - $AC$2</f>
      </c>
      <c r="Q55" s="120">
        <f>ROUNDDOWN((I55/10)+J55 + (K55/10)+(L55*6) + (M55),0)</f>
      </c>
      <c r="R55" s="11">
        <f> Q55 - $AC$3</f>
      </c>
      <c r="S55" s="120">
        <f>ROUNDDOWN((I55/25)+(K55/25)+(L55*6) + (M55 * 0.8),0)</f>
      </c>
      <c r="T55" s="11">
        <f> S55 - $AC$4</f>
      </c>
      <c r="U55" s="120">
        <f>ROUNDDOWN((F55/'League Boundaries'!$B$2)+(G55*'League Boundaries'!$B$3)+(I55/'League Boundaries'!$B$5)+(J55*'League Boundaries'!$B$6)+(K55/'League Boundaries'!$B$7)+(L55*'League Boundaries'!$B$8)-(H55*'League Boundaries'!$B$4)+(M55),0)</f>
      </c>
      <c r="V55" s="11">
        <f> U55 - $AC$5</f>
      </c>
      <c r="W55" s="121">
        <f>ROUNDDOWN((F55/Yds.Pass.Pt)+(G55*TD.Pass.Pts)+(I55/Yds.Rush.Pt)+(J55*Catch.Pts)+(K55/Yds.Catch.Pt)+(L55*Td.RunCatch.Pts)-(H55*Intercept.Pts)+(M55),0)</f>
      </c>
      <c r="X55" s="108">
        <f> W55 - $AC$9</f>
      </c>
      <c r="Y55" s="136" t="s">
        <v>1042</v>
      </c>
      <c r="Z55" s="3"/>
      <c r="AA55" s="9"/>
      <c r="AB55" s="3"/>
      <c r="AC55" s="9"/>
    </row>
    <row x14ac:dyDescent="0.25" r="56" customHeight="1" ht="17.25">
      <c r="A56" s="15" t="s">
        <v>716</v>
      </c>
      <c r="B56" s="15" t="s">
        <v>570</v>
      </c>
      <c r="C56" s="15" t="s">
        <v>425</v>
      </c>
      <c r="D56" s="11">
        <v>10</v>
      </c>
      <c r="E56" s="136" t="s">
        <v>905</v>
      </c>
      <c r="F56" s="3"/>
      <c r="G56" s="3"/>
      <c r="H56" s="3"/>
      <c r="I56" s="11">
        <v>390</v>
      </c>
      <c r="J56" s="11">
        <v>24</v>
      </c>
      <c r="K56" s="11">
        <v>160</v>
      </c>
      <c r="L56" s="11">
        <v>4</v>
      </c>
      <c r="M56" s="11">
        <v>20</v>
      </c>
      <c r="N56" s="11">
        <v>5</v>
      </c>
      <c r="O56" s="120">
        <f>ROUNDDOWN((F56/'League Boundaries'!$B$2)+(G56*'League Boundaries'!$B$3)+(I56/'League Boundaries'!$B$5)+(J56*'League Boundaries'!$B$6)+(K56/'League Boundaries'!$B$7)+(L56*'League Boundaries'!$B$8)-(H56*'League Boundaries'!$B$4)+(M56),0)</f>
      </c>
      <c r="P56" s="11">
        <f> O56 - $AC$2</f>
      </c>
      <c r="Q56" s="120">
        <f>ROUNDDOWN((I56/10)+J56 + (K56/10)+(L56*6) + (M56),0)</f>
      </c>
      <c r="R56" s="11">
        <f> Q56 - $AC$3</f>
      </c>
      <c r="S56" s="120">
        <f>ROUNDDOWN((I56/25)+(K56/25)+(L56*6) + (M56 * 0.8),0)</f>
      </c>
      <c r="T56" s="11">
        <f> S56 - $AC$4</f>
      </c>
      <c r="U56" s="120">
        <f>ROUNDDOWN((F56/'League Boundaries'!$B$2)+(G56*'League Boundaries'!$B$3)+(I56/'League Boundaries'!$B$5)+(J56*'League Boundaries'!$B$6)+(K56/'League Boundaries'!$B$7)+(L56*'League Boundaries'!$B$8)-(H56*'League Boundaries'!$B$4)+(M56),0)</f>
      </c>
      <c r="V56" s="11">
        <f> U56 - $AC$5</f>
      </c>
      <c r="W56" s="121">
        <f>ROUNDDOWN((F56/Yds.Pass.Pt)+(G56*TD.Pass.Pts)+(I56/Yds.Rush.Pt)+(J56*Catch.Pts)+(K56/Yds.Catch.Pt)+(L56*Td.RunCatch.Pts)-(H56*Intercept.Pts)+(M56),0)</f>
      </c>
      <c r="X56" s="108">
        <f> W56 - $AC$9</f>
      </c>
      <c r="Y56" s="136" t="s">
        <v>1043</v>
      </c>
      <c r="Z56" s="3"/>
      <c r="AA56" s="9"/>
      <c r="AB56" s="3"/>
      <c r="AC56" s="9"/>
    </row>
    <row x14ac:dyDescent="0.25" r="57" customHeight="1" ht="17.25">
      <c r="A57" s="15" t="s">
        <v>708</v>
      </c>
      <c r="B57" s="15" t="s">
        <v>1044</v>
      </c>
      <c r="C57" s="15" t="s">
        <v>429</v>
      </c>
      <c r="D57" s="11">
        <v>6</v>
      </c>
      <c r="E57" s="136" t="s">
        <v>905</v>
      </c>
      <c r="F57" s="3"/>
      <c r="G57" s="3"/>
      <c r="H57" s="3"/>
      <c r="I57" s="11">
        <v>400</v>
      </c>
      <c r="J57" s="11">
        <v>20</v>
      </c>
      <c r="K57" s="11">
        <v>140</v>
      </c>
      <c r="L57" s="11">
        <v>3</v>
      </c>
      <c r="M57" s="11">
        <v>25</v>
      </c>
      <c r="N57" s="11">
        <v>10</v>
      </c>
      <c r="O57" s="120">
        <f>ROUNDDOWN((F57/'League Boundaries'!$B$2)+(G57*'League Boundaries'!$B$3)+(I57/'League Boundaries'!$B$5)+(J57*'League Boundaries'!$B$6)+(K57/'League Boundaries'!$B$7)+(L57*'League Boundaries'!$B$8)-(H57*'League Boundaries'!$B$4)+(M57),0)</f>
      </c>
      <c r="P57" s="11">
        <f> O57 - $AC$2</f>
      </c>
      <c r="Q57" s="120">
        <f>ROUNDDOWN((I57/10)+J57 + (K57/10)+(L57*6) + (M57),0)</f>
      </c>
      <c r="R57" s="11">
        <f> Q57 - $AC$3</f>
      </c>
      <c r="S57" s="120">
        <f>ROUNDDOWN((I57/25)+(K57/25)+(L57*6) + (M57 * 0.8),0)</f>
      </c>
      <c r="T57" s="11">
        <f> S57 - $AC$4</f>
      </c>
      <c r="U57" s="120">
        <f>ROUNDDOWN((F57/'League Boundaries'!$B$2)+(G57*'League Boundaries'!$B$3)+(I57/'League Boundaries'!$B$5)+(J57*'League Boundaries'!$B$6)+(K57/'League Boundaries'!$B$7)+(L57*'League Boundaries'!$B$8)-(H57*'League Boundaries'!$B$4)+(M57),0)</f>
      </c>
      <c r="V57" s="11">
        <f> U57 - $AC$5</f>
      </c>
      <c r="W57" s="121">
        <f>ROUNDDOWN((F57/Yds.Pass.Pt)+(G57*TD.Pass.Pts)+(I57/Yds.Rush.Pt)+(J57*Catch.Pts)+(K57/Yds.Catch.Pt)+(L57*Td.RunCatch.Pts)-(H57*Intercept.Pts)+(M57),0)</f>
      </c>
      <c r="X57" s="108">
        <f> W57 - $AC$9</f>
      </c>
      <c r="Y57" s="136" t="s">
        <v>1045</v>
      </c>
      <c r="Z57" s="3"/>
      <c r="AA57" s="9"/>
      <c r="AB57" s="3"/>
      <c r="AC57" s="9"/>
    </row>
    <row x14ac:dyDescent="0.25" r="58" customHeight="1" ht="17.25">
      <c r="A58" s="15" t="s">
        <v>1046</v>
      </c>
      <c r="B58" s="15" t="s">
        <v>731</v>
      </c>
      <c r="C58" s="15" t="s">
        <v>431</v>
      </c>
      <c r="D58" s="11">
        <v>9</v>
      </c>
      <c r="E58" s="136" t="s">
        <v>905</v>
      </c>
      <c r="F58" s="3"/>
      <c r="G58" s="3"/>
      <c r="H58" s="3"/>
      <c r="I58" s="11">
        <v>300</v>
      </c>
      <c r="J58" s="11">
        <v>25</v>
      </c>
      <c r="K58" s="11">
        <v>170</v>
      </c>
      <c r="L58" s="11">
        <v>4</v>
      </c>
      <c r="M58" s="11">
        <v>25</v>
      </c>
      <c r="N58" s="11">
        <v>25</v>
      </c>
      <c r="O58" s="120">
        <f>ROUNDDOWN((F58/'League Boundaries'!$B$2)+(G58*'League Boundaries'!$B$3)+(I58/'League Boundaries'!$B$5)+(J58*'League Boundaries'!$B$6)+(K58/'League Boundaries'!$B$7)+(L58*'League Boundaries'!$B$8)-(H58*'League Boundaries'!$B$4)+(M58),0)</f>
      </c>
      <c r="P58" s="11">
        <f> O58 - $AC$2</f>
      </c>
      <c r="Q58" s="120">
        <f>ROUNDDOWN((I58/10)+J58 + (K58/10)+(L58*6) + (M58),0)</f>
      </c>
      <c r="R58" s="11">
        <f> Q58 - $AC$3</f>
      </c>
      <c r="S58" s="120">
        <f>ROUNDDOWN((I58/25)+(K58/25)+(L58*6) + (M58 * 0.8),0)</f>
      </c>
      <c r="T58" s="11">
        <f> S58 - $AC$4</f>
      </c>
      <c r="U58" s="120">
        <f>ROUNDDOWN((F58/'League Boundaries'!$B$2)+(G58*'League Boundaries'!$B$3)+(I58/'League Boundaries'!$B$5)+(J58*'League Boundaries'!$B$6)+(K58/'League Boundaries'!$B$7)+(L58*'League Boundaries'!$B$8)-(H58*'League Boundaries'!$B$4)+(M58),0)</f>
      </c>
      <c r="V58" s="11">
        <f> U58 - $AC$5</f>
      </c>
      <c r="W58" s="121">
        <f>ROUNDDOWN((F58/Yds.Pass.Pt)+(G58*TD.Pass.Pts)+(I58/Yds.Rush.Pt)+(J58*Catch.Pts)+(K58/Yds.Catch.Pt)+(L58*Td.RunCatch.Pts)-(H58*Intercept.Pts)+(M58),0)</f>
      </c>
      <c r="X58" s="108">
        <f> W58 - $AC$9</f>
      </c>
      <c r="Y58" s="3" t="s">
        <v>1047</v>
      </c>
      <c r="Z58" s="3"/>
      <c r="AA58" s="9"/>
      <c r="AB58" s="3"/>
      <c r="AC58" s="9"/>
    </row>
    <row x14ac:dyDescent="0.25" r="59" customHeight="1" ht="17.25">
      <c r="A59" s="15" t="s">
        <v>1023</v>
      </c>
      <c r="B59" s="15" t="s">
        <v>1048</v>
      </c>
      <c r="C59" s="15" t="s">
        <v>419</v>
      </c>
      <c r="D59" s="11">
        <v>11</v>
      </c>
      <c r="E59" s="136" t="s">
        <v>905</v>
      </c>
      <c r="F59" s="3"/>
      <c r="G59" s="3"/>
      <c r="H59" s="3"/>
      <c r="I59" s="11">
        <v>260</v>
      </c>
      <c r="J59" s="11">
        <v>35</v>
      </c>
      <c r="K59" s="11">
        <v>290</v>
      </c>
      <c r="L59" s="11">
        <v>3</v>
      </c>
      <c r="M59" s="11">
        <v>20</v>
      </c>
      <c r="N59" s="11">
        <v>20</v>
      </c>
      <c r="O59" s="120">
        <f>ROUNDDOWN((F59/'League Boundaries'!$B$2)+(G59*'League Boundaries'!$B$3)+(I59/'League Boundaries'!$B$5)+(J59*'League Boundaries'!$B$6)+(K59/'League Boundaries'!$B$7)+(L59*'League Boundaries'!$B$8)-(H59*'League Boundaries'!$B$4)+(M59),0)</f>
      </c>
      <c r="P59" s="11">
        <f> O59 - $AC$2</f>
      </c>
      <c r="Q59" s="120">
        <f>ROUNDDOWN((I59/10)+J59 + (K59/10)+(L59*6) + (M59),0)</f>
      </c>
      <c r="R59" s="11">
        <f> Q59 - $AC$3</f>
      </c>
      <c r="S59" s="120">
        <f>ROUNDDOWN((I59/25)+(K59/25)+(L59*6) + (M59 * 0.8),0)</f>
      </c>
      <c r="T59" s="11">
        <f> S59 - $AC$4</f>
      </c>
      <c r="U59" s="120">
        <f>ROUNDDOWN((F59/'League Boundaries'!$B$2)+(G59*'League Boundaries'!$B$3)+(I59/'League Boundaries'!$B$5)+(J59*'League Boundaries'!$B$6)+(K59/'League Boundaries'!$B$7)+(L59*'League Boundaries'!$B$8)-(H59*'League Boundaries'!$B$4)+(M59),0)</f>
      </c>
      <c r="V59" s="11">
        <f> U59 - $AC$5</f>
      </c>
      <c r="W59" s="121">
        <f>ROUNDDOWN((F59/Yds.Pass.Pt)+(G59*TD.Pass.Pts)+(I59/Yds.Rush.Pt)+(J59*Catch.Pts)+(K59/Yds.Catch.Pt)+(L59*Td.RunCatch.Pts)-(H59*Intercept.Pts)+(M59),0)</f>
      </c>
      <c r="X59" s="108">
        <f> W59 - $AC$9</f>
      </c>
      <c r="Y59" s="136" t="s">
        <v>1049</v>
      </c>
      <c r="Z59" s="3"/>
      <c r="AA59" s="9"/>
      <c r="AB59" s="3"/>
      <c r="AC59" s="9"/>
    </row>
    <row x14ac:dyDescent="0.25" r="60" customHeight="1" ht="17.25">
      <c r="A60" s="15" t="s">
        <v>1050</v>
      </c>
      <c r="B60" s="15" t="s">
        <v>1051</v>
      </c>
      <c r="C60" s="15" t="s">
        <v>423</v>
      </c>
      <c r="D60" s="11">
        <v>13</v>
      </c>
      <c r="E60" s="136" t="s">
        <v>905</v>
      </c>
      <c r="F60" s="3"/>
      <c r="G60" s="3"/>
      <c r="H60" s="3"/>
      <c r="I60" s="11">
        <v>400</v>
      </c>
      <c r="J60" s="11">
        <v>30</v>
      </c>
      <c r="K60" s="11">
        <v>220</v>
      </c>
      <c r="L60" s="11">
        <v>0</v>
      </c>
      <c r="M60" s="11">
        <v>30</v>
      </c>
      <c r="N60" s="11">
        <v>15</v>
      </c>
      <c r="O60" s="120">
        <f>ROUNDDOWN((F60/'League Boundaries'!$B$2)+(G60*'League Boundaries'!$B$3)+(I60/'League Boundaries'!$B$5)+(J60*'League Boundaries'!$B$6)+(K60/'League Boundaries'!$B$7)+(L60*'League Boundaries'!$B$8)-(H60*'League Boundaries'!$B$4)+(M60),0)</f>
      </c>
      <c r="P60" s="11">
        <f> O60 - $AC$2</f>
      </c>
      <c r="Q60" s="120">
        <f>ROUNDDOWN((I60/10)+J60 + (K60/10)+(L60*6) + (M60),0)</f>
      </c>
      <c r="R60" s="11">
        <f> Q60 - $AC$3</f>
      </c>
      <c r="S60" s="120">
        <f>ROUNDDOWN((I60/25)+(K60/25)+(L60*6) + (M60 * 0.8),0)</f>
      </c>
      <c r="T60" s="11">
        <f> S60 - $AC$4</f>
      </c>
      <c r="U60" s="120">
        <f>ROUNDDOWN((F60/'League Boundaries'!$B$2)+(G60*'League Boundaries'!$B$3)+(I60/'League Boundaries'!$B$5)+(J60*'League Boundaries'!$B$6)+(K60/'League Boundaries'!$B$7)+(L60*'League Boundaries'!$B$8)-(H60*'League Boundaries'!$B$4)+(M60),0)</f>
      </c>
      <c r="V60" s="11">
        <f> U60 - $AC$5</f>
      </c>
      <c r="W60" s="121">
        <f>ROUNDDOWN((F60/Yds.Pass.Pt)+(G60*TD.Pass.Pts)+(I60/Yds.Rush.Pt)+(J60*Catch.Pts)+(K60/Yds.Catch.Pt)+(L60*Td.RunCatch.Pts)-(H60*Intercept.Pts)+(M60),0)</f>
      </c>
      <c r="X60" s="108">
        <f> W60 - $AC$9</f>
      </c>
      <c r="Y60" s="3" t="s">
        <v>1052</v>
      </c>
      <c r="Z60" s="3"/>
      <c r="AA60" s="9"/>
      <c r="AB60" s="3"/>
      <c r="AC60" s="9"/>
    </row>
    <row x14ac:dyDescent="0.25" r="61" customHeight="1" ht="17.25">
      <c r="A61" s="15" t="s">
        <v>1053</v>
      </c>
      <c r="B61" s="15" t="s">
        <v>1054</v>
      </c>
      <c r="C61" s="15" t="s">
        <v>432</v>
      </c>
      <c r="D61" s="11">
        <v>7</v>
      </c>
      <c r="E61" s="136" t="s">
        <v>905</v>
      </c>
      <c r="F61" s="3"/>
      <c r="G61" s="3"/>
      <c r="H61" s="3"/>
      <c r="I61" s="11">
        <v>450</v>
      </c>
      <c r="J61" s="11">
        <v>20</v>
      </c>
      <c r="K61" s="11">
        <v>120</v>
      </c>
      <c r="L61" s="11">
        <v>4</v>
      </c>
      <c r="M61" s="11">
        <v>10</v>
      </c>
      <c r="N61" s="11">
        <v>5</v>
      </c>
      <c r="O61" s="120">
        <f>ROUNDDOWN((F61/'League Boundaries'!$B$2)+(G61*'League Boundaries'!$B$3)+(I61/'League Boundaries'!$B$5)+(J61*'League Boundaries'!$B$6)+(K61/'League Boundaries'!$B$7)+(L61*'League Boundaries'!$B$8)-(H61*'League Boundaries'!$B$4)+(M61),0)</f>
      </c>
      <c r="P61" s="11">
        <f> O61 - $AC$2</f>
      </c>
      <c r="Q61" s="120">
        <f>ROUNDDOWN((I61/10)+J61 + (K61/10)+(L61*6) + (M61),0)</f>
      </c>
      <c r="R61" s="11">
        <f> Q61 - $AC$3</f>
      </c>
      <c r="S61" s="120">
        <f>ROUNDDOWN((I61/25)+(K61/25)+(L61*6) + (M61 * 0.8),0)</f>
      </c>
      <c r="T61" s="11">
        <f> S61 - $AC$4</f>
      </c>
      <c r="U61" s="120">
        <f>ROUNDDOWN((F61/'League Boundaries'!$B$2)+(G61*'League Boundaries'!$B$3)+(I61/'League Boundaries'!$B$5)+(J61*'League Boundaries'!$B$6)+(K61/'League Boundaries'!$B$7)+(L61*'League Boundaries'!$B$8)-(H61*'League Boundaries'!$B$4)+(M61),0)</f>
      </c>
      <c r="V61" s="11">
        <f> U61 - $AC$5</f>
      </c>
      <c r="W61" s="121">
        <f>ROUNDDOWN((F61/Yds.Pass.Pt)+(G61*TD.Pass.Pts)+(I61/Yds.Rush.Pt)+(J61*Catch.Pts)+(K61/Yds.Catch.Pt)+(L61*Td.RunCatch.Pts)-(H61*Intercept.Pts)+(M61),0)</f>
      </c>
      <c r="X61" s="108">
        <f> W61 - $AC$9</f>
      </c>
      <c r="Y61" s="136" t="s">
        <v>1055</v>
      </c>
      <c r="Z61" s="3"/>
      <c r="AA61" s="9"/>
      <c r="AB61" s="3"/>
      <c r="AC61" s="9"/>
    </row>
    <row x14ac:dyDescent="0.25" r="62" customHeight="1" ht="17.25">
      <c r="A62" s="15" t="s">
        <v>1056</v>
      </c>
      <c r="B62" s="15" t="s">
        <v>1057</v>
      </c>
      <c r="C62" s="15" t="s">
        <v>425</v>
      </c>
      <c r="D62" s="11">
        <v>10</v>
      </c>
      <c r="E62" s="136" t="s">
        <v>905</v>
      </c>
      <c r="F62" s="3"/>
      <c r="G62" s="3"/>
      <c r="H62" s="3"/>
      <c r="I62" s="11">
        <v>450</v>
      </c>
      <c r="J62" s="11">
        <v>7</v>
      </c>
      <c r="K62" s="11">
        <v>40</v>
      </c>
      <c r="L62" s="11">
        <v>3</v>
      </c>
      <c r="M62" s="11">
        <v>20</v>
      </c>
      <c r="N62" s="11">
        <v>10</v>
      </c>
      <c r="O62" s="120">
        <f>ROUNDDOWN((F62/'League Boundaries'!$B$2)+(G62*'League Boundaries'!$B$3)+(I62/'League Boundaries'!$B$5)+(J62*'League Boundaries'!$B$6)+(K62/'League Boundaries'!$B$7)+(L62*'League Boundaries'!$B$8)-(H62*'League Boundaries'!$B$4)+(M62),0)</f>
      </c>
      <c r="P62" s="11">
        <f> O62 - $AC$2</f>
      </c>
      <c r="Q62" s="120">
        <f>ROUNDDOWN((I62/10)+J62 + (K62/10)+(L62*6) + (M62),0)</f>
      </c>
      <c r="R62" s="11">
        <f> Q62 - $AC$3</f>
      </c>
      <c r="S62" s="120">
        <f>ROUNDDOWN((I62/25)+(K62/25)+(L62*6) + (M62 * 0.8),0)</f>
      </c>
      <c r="T62" s="11">
        <f> S62 - $AC$4</f>
      </c>
      <c r="U62" s="120">
        <f>ROUNDDOWN((F62/'League Boundaries'!$B$2)+(G62*'League Boundaries'!$B$3)+(I62/'League Boundaries'!$B$5)+(J62*'League Boundaries'!$B$6)+(K62/'League Boundaries'!$B$7)+(L62*'League Boundaries'!$B$8)-(H62*'League Boundaries'!$B$4)+(M62),0)</f>
      </c>
      <c r="V62" s="11">
        <f> U62 - $AC$5</f>
      </c>
      <c r="W62" s="121">
        <f>ROUNDDOWN((F62/Yds.Pass.Pt)+(G62*TD.Pass.Pts)+(I62/Yds.Rush.Pt)+(J62*Catch.Pts)+(K62/Yds.Catch.Pt)+(L62*Td.RunCatch.Pts)-(H62*Intercept.Pts)+(M62),0)</f>
      </c>
      <c r="X62" s="108">
        <f> W62 - $AC$9</f>
      </c>
      <c r="Y62" s="3" t="s">
        <v>1058</v>
      </c>
      <c r="Z62" s="3"/>
      <c r="AA62" s="9"/>
      <c r="AB62" s="3"/>
      <c r="AC62" s="9"/>
    </row>
    <row x14ac:dyDescent="0.25" r="63" customHeight="1" ht="17.25">
      <c r="A63" s="15" t="s">
        <v>1059</v>
      </c>
      <c r="B63" s="15" t="s">
        <v>1060</v>
      </c>
      <c r="C63" s="15" t="s">
        <v>428</v>
      </c>
      <c r="D63" s="11">
        <v>13</v>
      </c>
      <c r="E63" s="136" t="s">
        <v>905</v>
      </c>
      <c r="F63" s="3"/>
      <c r="G63" s="3"/>
      <c r="H63" s="3"/>
      <c r="I63" s="11">
        <v>320</v>
      </c>
      <c r="J63" s="11">
        <v>15</v>
      </c>
      <c r="K63" s="11">
        <v>110</v>
      </c>
      <c r="L63" s="11">
        <v>3</v>
      </c>
      <c r="M63" s="11">
        <v>25</v>
      </c>
      <c r="N63" s="11">
        <v>15</v>
      </c>
      <c r="O63" s="120">
        <f>ROUNDDOWN((F63/'League Boundaries'!$B$2)+(G63*'League Boundaries'!$B$3)+(I63/'League Boundaries'!$B$5)+(J63*'League Boundaries'!$B$6)+(K63/'League Boundaries'!$B$7)+(L63*'League Boundaries'!$B$8)-(H63*'League Boundaries'!$B$4)+(M63),0)</f>
      </c>
      <c r="P63" s="11">
        <f> O63 - $AC$2</f>
      </c>
      <c r="Q63" s="120">
        <f>ROUNDDOWN((I63/10)+J63 + (K63/10)+(L63*6) + (M63),0)</f>
      </c>
      <c r="R63" s="11">
        <f> Q63 - $AC$3</f>
      </c>
      <c r="S63" s="120">
        <f>ROUNDDOWN((I63/25)+(K63/25)+(L63*6) + (M63 * 0.8),0)</f>
      </c>
      <c r="T63" s="11">
        <f> S63 - $AC$4</f>
      </c>
      <c r="U63" s="120">
        <f>ROUNDDOWN((F63/'League Boundaries'!$B$2)+(G63*'League Boundaries'!$B$3)+(I63/'League Boundaries'!$B$5)+(J63*'League Boundaries'!$B$6)+(K63/'League Boundaries'!$B$7)+(L63*'League Boundaries'!$B$8)-(H63*'League Boundaries'!$B$4)+(M63),0)</f>
      </c>
      <c r="V63" s="11">
        <f> U63 - $AC$5</f>
      </c>
      <c r="W63" s="121">
        <f>ROUNDDOWN((F63/Yds.Pass.Pt)+(G63*TD.Pass.Pts)+(I63/Yds.Rush.Pt)+(J63*Catch.Pts)+(K63/Yds.Catch.Pt)+(L63*Td.RunCatch.Pts)-(H63*Intercept.Pts)+(M63),0)</f>
      </c>
      <c r="X63" s="108">
        <f> W63 - $AC$9</f>
      </c>
      <c r="Y63" s="136" t="s">
        <v>1061</v>
      </c>
      <c r="Z63" s="3"/>
      <c r="AA63" s="9"/>
      <c r="AB63" s="3"/>
      <c r="AC63" s="9"/>
    </row>
    <row x14ac:dyDescent="0.25" r="64" customHeight="1" ht="17.25">
      <c r="A64" s="15" t="s">
        <v>1062</v>
      </c>
      <c r="B64" s="15" t="s">
        <v>1063</v>
      </c>
      <c r="C64" s="15" t="s">
        <v>427</v>
      </c>
      <c r="D64" s="11">
        <v>6</v>
      </c>
      <c r="E64" s="136" t="s">
        <v>905</v>
      </c>
      <c r="F64" s="3"/>
      <c r="G64" s="3"/>
      <c r="H64" s="3"/>
      <c r="I64" s="11">
        <v>300</v>
      </c>
      <c r="J64" s="11">
        <v>26</v>
      </c>
      <c r="K64" s="11">
        <v>140</v>
      </c>
      <c r="L64" s="11">
        <v>3</v>
      </c>
      <c r="M64" s="11">
        <v>20</v>
      </c>
      <c r="N64" s="11">
        <v>5</v>
      </c>
      <c r="O64" s="120">
        <f>ROUNDDOWN((F64/'League Boundaries'!$B$2)+(G64*'League Boundaries'!$B$3)+(I64/'League Boundaries'!$B$5)+(J64*'League Boundaries'!$B$6)+(K64/'League Boundaries'!$B$7)+(L64*'League Boundaries'!$B$8)-(H64*'League Boundaries'!$B$4)+(M64),0)</f>
      </c>
      <c r="P64" s="11">
        <f> O64 - $AC$2</f>
      </c>
      <c r="Q64" s="120">
        <f>ROUNDDOWN((I64/10)+J64 + (K64/10)+(L64*6) + (M64),0)</f>
      </c>
      <c r="R64" s="11">
        <f> Q64 - $AC$3</f>
      </c>
      <c r="S64" s="120">
        <f>ROUNDDOWN((I64/25)+(K64/25)+(L64*6) + (M64 * 0.8),0)</f>
      </c>
      <c r="T64" s="11">
        <f> S64 - $AC$4</f>
      </c>
      <c r="U64" s="120">
        <f>ROUNDDOWN((F64/'League Boundaries'!$B$2)+(G64*'League Boundaries'!$B$3)+(I64/'League Boundaries'!$B$5)+(J64*'League Boundaries'!$B$6)+(K64/'League Boundaries'!$B$7)+(L64*'League Boundaries'!$B$8)-(H64*'League Boundaries'!$B$4)+(M64),0)</f>
      </c>
      <c r="V64" s="11">
        <f> U64 - $AC$5</f>
      </c>
      <c r="W64" s="121">
        <f>ROUNDDOWN((F64/Yds.Pass.Pt)+(G64*TD.Pass.Pts)+(I64/Yds.Rush.Pt)+(J64*Catch.Pts)+(K64/Yds.Catch.Pt)+(L64*Td.RunCatch.Pts)-(H64*Intercept.Pts)+(M64),0)</f>
      </c>
      <c r="X64" s="108">
        <f> W64 - $AC$9</f>
      </c>
      <c r="Y64" s="136" t="s">
        <v>1064</v>
      </c>
      <c r="Z64" s="3"/>
      <c r="AA64" s="9"/>
      <c r="AB64" s="3"/>
      <c r="AC64" s="9"/>
    </row>
    <row x14ac:dyDescent="0.25" r="65" customHeight="1" ht="17.25">
      <c r="A65" s="15" t="s">
        <v>1065</v>
      </c>
      <c r="B65" s="15" t="s">
        <v>1066</v>
      </c>
      <c r="C65" s="15" t="s">
        <v>428</v>
      </c>
      <c r="D65" s="11">
        <v>13</v>
      </c>
      <c r="E65" s="136" t="s">
        <v>905</v>
      </c>
      <c r="F65" s="3"/>
      <c r="G65" s="3"/>
      <c r="H65" s="3"/>
      <c r="I65" s="11">
        <v>340</v>
      </c>
      <c r="J65" s="11">
        <v>6</v>
      </c>
      <c r="K65" s="11">
        <v>50</v>
      </c>
      <c r="L65" s="11">
        <v>3</v>
      </c>
      <c r="M65" s="11">
        <v>25</v>
      </c>
      <c r="N65" s="11">
        <v>10</v>
      </c>
      <c r="O65" s="120">
        <f>ROUNDDOWN((F65/'League Boundaries'!$B$2)+(G65*'League Boundaries'!$B$3)+(I65/'League Boundaries'!$B$5)+(J65*'League Boundaries'!$B$6)+(K65/'League Boundaries'!$B$7)+(L65*'League Boundaries'!$B$8)-(H65*'League Boundaries'!$B$4)+(M65),0)</f>
      </c>
      <c r="P65" s="11">
        <f> O65 - $AC$2</f>
      </c>
      <c r="Q65" s="120">
        <f>ROUNDDOWN((I65/10)+J65 + (K65/10)+(L65*6) + (M65),0)</f>
      </c>
      <c r="R65" s="11">
        <f> Q65 - $AC$3</f>
      </c>
      <c r="S65" s="120">
        <f>ROUNDDOWN((I65/25)+(K65/25)+(L65*6) + (M65 * 0.8),0)</f>
      </c>
      <c r="T65" s="11">
        <f> S65 - $AC$4</f>
      </c>
      <c r="U65" s="120">
        <f>ROUNDDOWN((F65/'League Boundaries'!$B$2)+(G65*'League Boundaries'!$B$3)+(I65/'League Boundaries'!$B$5)+(J65*'League Boundaries'!$B$6)+(K65/'League Boundaries'!$B$7)+(L65*'League Boundaries'!$B$8)-(H65*'League Boundaries'!$B$4)+(M65),0)</f>
      </c>
      <c r="V65" s="11">
        <f> U65 - $AC$5</f>
      </c>
      <c r="W65" s="121">
        <f>ROUNDDOWN((F65/Yds.Pass.Pt)+(G65*TD.Pass.Pts)+(I65/Yds.Rush.Pt)+(J65*Catch.Pts)+(K65/Yds.Catch.Pt)+(L65*Td.RunCatch.Pts)-(H65*Intercept.Pts)+(M65),0)</f>
      </c>
      <c r="X65" s="108">
        <f> W65 - $AC$9</f>
      </c>
      <c r="Y65" s="136" t="s">
        <v>1067</v>
      </c>
      <c r="Z65" s="3"/>
      <c r="AA65" s="9"/>
      <c r="AB65" s="3"/>
      <c r="AC65" s="9"/>
    </row>
    <row x14ac:dyDescent="0.25" r="66" customHeight="1" ht="17.25">
      <c r="A66" s="15" t="s">
        <v>1068</v>
      </c>
      <c r="B66" s="15" t="s">
        <v>1069</v>
      </c>
      <c r="C66" s="15" t="s">
        <v>435</v>
      </c>
      <c r="D66" s="11">
        <v>14</v>
      </c>
      <c r="E66" s="136" t="s">
        <v>905</v>
      </c>
      <c r="F66" s="3"/>
      <c r="G66" s="3"/>
      <c r="H66" s="3"/>
      <c r="I66" s="11">
        <v>280</v>
      </c>
      <c r="J66" s="11">
        <v>43</v>
      </c>
      <c r="K66" s="11">
        <v>320</v>
      </c>
      <c r="L66" s="11">
        <v>3</v>
      </c>
      <c r="M66" s="9"/>
      <c r="N66" s="11">
        <v>5</v>
      </c>
      <c r="O66" s="120">
        <f>ROUNDDOWN((F66/'League Boundaries'!$B$2)+(G66*'League Boundaries'!$B$3)+(I66/'League Boundaries'!$B$5)+(J66*'League Boundaries'!$B$6)+(K66/'League Boundaries'!$B$7)+(L66*'League Boundaries'!$B$8)-(H66*'League Boundaries'!$B$4)+(M66),0)</f>
      </c>
      <c r="P66" s="11">
        <f> O66 - $AC$2</f>
      </c>
      <c r="Q66" s="120">
        <f>ROUNDDOWN((I66/10)+J66 + (K66/10)+(L66*6) + (M66),0)</f>
      </c>
      <c r="R66" s="11">
        <f> Q66 - $AC$3</f>
      </c>
      <c r="S66" s="120">
        <f>ROUNDDOWN((I66/25)+(K66/25)+(L66*6) + (M66 * 0.8),0)</f>
      </c>
      <c r="T66" s="11">
        <f> S66 - $AC$4</f>
      </c>
      <c r="U66" s="120">
        <f>ROUNDDOWN((F66/'League Boundaries'!$B$2)+(G66*'League Boundaries'!$B$3)+(I66/'League Boundaries'!$B$5)+(J66*'League Boundaries'!$B$6)+(K66/'League Boundaries'!$B$7)+(L66*'League Boundaries'!$B$8)-(H66*'League Boundaries'!$B$4)+(M66),0)</f>
      </c>
      <c r="V66" s="11">
        <f> U66 - $AC$5</f>
      </c>
      <c r="W66" s="121">
        <f>ROUNDDOWN((F66/Yds.Pass.Pt)+(G66*TD.Pass.Pts)+(I66/Yds.Rush.Pt)+(J66*Catch.Pts)+(K66/Yds.Catch.Pt)+(L66*Td.RunCatch.Pts)-(H66*Intercept.Pts)+(M66),0)</f>
      </c>
      <c r="X66" s="108">
        <f> W66 - $AC$9</f>
      </c>
      <c r="Y66" s="136" t="s">
        <v>1070</v>
      </c>
      <c r="Z66" s="3"/>
      <c r="AA66" s="9"/>
      <c r="AB66" s="3"/>
      <c r="AC66" s="9"/>
    </row>
    <row x14ac:dyDescent="0.25" r="67" customHeight="1" ht="17.25">
      <c r="A67" s="15" t="s">
        <v>1071</v>
      </c>
      <c r="B67" s="15" t="s">
        <v>1017</v>
      </c>
      <c r="C67" s="15" t="s">
        <v>432</v>
      </c>
      <c r="D67" s="11">
        <v>7</v>
      </c>
      <c r="E67" s="136" t="s">
        <v>905</v>
      </c>
      <c r="F67" s="3"/>
      <c r="G67" s="3"/>
      <c r="H67" s="3"/>
      <c r="I67" s="11">
        <v>200</v>
      </c>
      <c r="J67" s="11">
        <v>31</v>
      </c>
      <c r="K67" s="11">
        <v>250</v>
      </c>
      <c r="L67" s="11">
        <v>2</v>
      </c>
      <c r="M67" s="11">
        <v>20</v>
      </c>
      <c r="N67" s="11">
        <v>15</v>
      </c>
      <c r="O67" s="120">
        <f>ROUNDDOWN((F67/'League Boundaries'!$B$2)+(G67*'League Boundaries'!$B$3)+(I67/'League Boundaries'!$B$5)+(J67*'League Boundaries'!$B$6)+(K67/'League Boundaries'!$B$7)+(L67*'League Boundaries'!$B$8)-(H67*'League Boundaries'!$B$4)+(M67),0)</f>
      </c>
      <c r="P67" s="11">
        <f> O67 - $AC$2</f>
      </c>
      <c r="Q67" s="120">
        <f>ROUNDDOWN((I67/10)+J67 + (K67/10)+(L67*6) + (M67),0)</f>
      </c>
      <c r="R67" s="11">
        <f> Q67 - $AC$3</f>
      </c>
      <c r="S67" s="120">
        <f>ROUNDDOWN((I67/25)+(K67/25)+(L67*6) + (M67 * 0.8),0)</f>
      </c>
      <c r="T67" s="11">
        <f> S67 - $AC$4</f>
      </c>
      <c r="U67" s="120">
        <f>ROUNDDOWN((F67/'League Boundaries'!$B$2)+(G67*'League Boundaries'!$B$3)+(I67/'League Boundaries'!$B$5)+(J67*'League Boundaries'!$B$6)+(K67/'League Boundaries'!$B$7)+(L67*'League Boundaries'!$B$8)-(H67*'League Boundaries'!$B$4)+(M67),0)</f>
      </c>
      <c r="V67" s="11">
        <f> U67 - $AC$5</f>
      </c>
      <c r="W67" s="121">
        <f>ROUNDDOWN((F67/Yds.Pass.Pt)+(G67*TD.Pass.Pts)+(I67/Yds.Rush.Pt)+(J67*Catch.Pts)+(K67/Yds.Catch.Pt)+(L67*Td.RunCatch.Pts)-(H67*Intercept.Pts)+(M67),0)</f>
      </c>
      <c r="X67" s="108">
        <f> W67 - $AC$9</f>
      </c>
      <c r="Y67" s="136" t="s">
        <v>1072</v>
      </c>
      <c r="Z67" s="3"/>
      <c r="AA67" s="9"/>
      <c r="AB67" s="3"/>
      <c r="AC67" s="9"/>
    </row>
    <row x14ac:dyDescent="0.25" r="68" customHeight="1" ht="17.25">
      <c r="A68" s="15" t="s">
        <v>1073</v>
      </c>
      <c r="B68" s="15" t="s">
        <v>1074</v>
      </c>
      <c r="C68" s="15" t="s">
        <v>414</v>
      </c>
      <c r="D68" s="11">
        <v>10</v>
      </c>
      <c r="E68" s="136" t="s">
        <v>905</v>
      </c>
      <c r="F68" s="3"/>
      <c r="G68" s="3"/>
      <c r="H68" s="3"/>
      <c r="I68" s="11">
        <v>150</v>
      </c>
      <c r="J68" s="11">
        <v>30</v>
      </c>
      <c r="K68" s="11">
        <v>240</v>
      </c>
      <c r="L68" s="11">
        <v>2</v>
      </c>
      <c r="M68" s="11">
        <v>25</v>
      </c>
      <c r="N68" s="11">
        <v>20</v>
      </c>
      <c r="O68" s="120">
        <f>ROUNDDOWN((F68/'League Boundaries'!$B$2)+(G68*'League Boundaries'!$B$3)+(I68/'League Boundaries'!$B$5)+(J68*'League Boundaries'!$B$6)+(K68/'League Boundaries'!$B$7)+(L68*'League Boundaries'!$B$8)-(H68*'League Boundaries'!$B$4)+(M68),0)</f>
      </c>
      <c r="P68" s="11">
        <f> O68 - $AC$2</f>
      </c>
      <c r="Q68" s="120">
        <f>ROUNDDOWN((I68/10)+J68 + (K68/10)+(L68*6) + (M68),0)</f>
      </c>
      <c r="R68" s="11">
        <f> Q68 - $AC$3</f>
      </c>
      <c r="S68" s="120">
        <f>ROUNDDOWN((I68/25)+(K68/25)+(L68*6) + (M68 * 0.8),0)</f>
      </c>
      <c r="T68" s="11">
        <f> S68 - $AC$4</f>
      </c>
      <c r="U68" s="120">
        <f>ROUNDDOWN((F68/'League Boundaries'!$B$2)+(G68*'League Boundaries'!$B$3)+(I68/'League Boundaries'!$B$5)+(J68*'League Boundaries'!$B$6)+(K68/'League Boundaries'!$B$7)+(L68*'League Boundaries'!$B$8)-(H68*'League Boundaries'!$B$4)+(M68),0)</f>
      </c>
      <c r="V68" s="11">
        <f> U68 - $AC$5</f>
      </c>
      <c r="W68" s="121">
        <f>ROUNDDOWN((F68/Yds.Pass.Pt)+(G68*TD.Pass.Pts)+(I68/Yds.Rush.Pt)+(J68*Catch.Pts)+(K68/Yds.Catch.Pt)+(L68*Td.RunCatch.Pts)-(H68*Intercept.Pts)+(M68),0)</f>
      </c>
      <c r="X68" s="108">
        <f> W68 - $AC$9</f>
      </c>
      <c r="Y68" s="3" t="s">
        <v>1075</v>
      </c>
      <c r="Z68" s="3"/>
      <c r="AA68" s="9"/>
      <c r="AB68" s="3"/>
      <c r="AC68" s="9"/>
    </row>
    <row x14ac:dyDescent="0.25" r="69" customHeight="1" ht="17.25">
      <c r="A69" s="15" t="s">
        <v>1035</v>
      </c>
      <c r="B69" s="15" t="s">
        <v>532</v>
      </c>
      <c r="C69" s="15" t="s">
        <v>421</v>
      </c>
      <c r="D69" s="11">
        <v>14</v>
      </c>
      <c r="E69" s="136" t="s">
        <v>905</v>
      </c>
      <c r="F69" s="3"/>
      <c r="G69" s="3"/>
      <c r="H69" s="3"/>
      <c r="I69" s="11">
        <v>260</v>
      </c>
      <c r="J69" s="11">
        <v>28</v>
      </c>
      <c r="K69" s="11">
        <v>170</v>
      </c>
      <c r="L69" s="11">
        <v>2</v>
      </c>
      <c r="M69" s="11">
        <v>20</v>
      </c>
      <c r="N69" s="11">
        <v>-5</v>
      </c>
      <c r="O69" s="120">
        <f>ROUNDDOWN((F69/'League Boundaries'!$B$2)+(G69*'League Boundaries'!$B$3)+(I69/'League Boundaries'!$B$5)+(J69*'League Boundaries'!$B$6)+(K69/'League Boundaries'!$B$7)+(L69*'League Boundaries'!$B$8)-(H69*'League Boundaries'!$B$4)+(M69),0)</f>
      </c>
      <c r="P69" s="11">
        <f> O69 - $AC$2</f>
      </c>
      <c r="Q69" s="120">
        <f>ROUNDDOWN((I69/10)+J69 + (K69/10)+(L69*6) + (M69),0)</f>
      </c>
      <c r="R69" s="11">
        <f> Q69 - $AC$3</f>
      </c>
      <c r="S69" s="120">
        <f>ROUNDDOWN((I69/25)+(K69/25)+(L69*6) + (M69 * 0.8),0)</f>
      </c>
      <c r="T69" s="11">
        <f> S69 - $AC$4</f>
      </c>
      <c r="U69" s="120">
        <f>ROUNDDOWN((F69/'League Boundaries'!$B$2)+(G69*'League Boundaries'!$B$3)+(I69/'League Boundaries'!$B$5)+(J69*'League Boundaries'!$B$6)+(K69/'League Boundaries'!$B$7)+(L69*'League Boundaries'!$B$8)-(H69*'League Boundaries'!$B$4)+(M69),0)</f>
      </c>
      <c r="V69" s="11">
        <f> U69 - $AC$5</f>
      </c>
      <c r="W69" s="121">
        <f>ROUNDDOWN((F69/Yds.Pass.Pt)+(G69*TD.Pass.Pts)+(I69/Yds.Rush.Pt)+(J69*Catch.Pts)+(K69/Yds.Catch.Pt)+(L69*Td.RunCatch.Pts)-(H69*Intercept.Pts)+(M69),0)</f>
      </c>
      <c r="X69" s="108">
        <f> W69 - $AC$9</f>
      </c>
      <c r="Y69" s="136" t="s">
        <v>1076</v>
      </c>
      <c r="Z69" s="3"/>
      <c r="AA69" s="9"/>
      <c r="AB69" s="3"/>
      <c r="AC69" s="9"/>
    </row>
    <row x14ac:dyDescent="0.25" r="70" customHeight="1" ht="17.25">
      <c r="A70" s="15" t="s">
        <v>1077</v>
      </c>
      <c r="B70" s="15" t="s">
        <v>1078</v>
      </c>
      <c r="C70" s="15" t="s">
        <v>441</v>
      </c>
      <c r="D70" s="11">
        <v>6</v>
      </c>
      <c r="E70" s="136" t="s">
        <v>905</v>
      </c>
      <c r="F70" s="3"/>
      <c r="G70" s="3"/>
      <c r="H70" s="3"/>
      <c r="I70" s="11">
        <v>380</v>
      </c>
      <c r="J70" s="11">
        <v>12</v>
      </c>
      <c r="K70" s="11">
        <v>70</v>
      </c>
      <c r="L70" s="11">
        <v>3</v>
      </c>
      <c r="M70" s="11">
        <v>10</v>
      </c>
      <c r="N70" s="11">
        <v>0</v>
      </c>
      <c r="O70" s="120">
        <f>ROUNDDOWN((F70/'League Boundaries'!$B$2)+(G70*'League Boundaries'!$B$3)+(I70/'League Boundaries'!$B$5)+(J70*'League Boundaries'!$B$6)+(K70/'League Boundaries'!$B$7)+(L70*'League Boundaries'!$B$8)-(H70*'League Boundaries'!$B$4)+(M70),0)</f>
      </c>
      <c r="P70" s="11">
        <f> O70 - $AC$2</f>
      </c>
      <c r="Q70" s="120">
        <f>ROUNDDOWN((I70/10)+J70 + (K70/10)+(L70*6) + (M70),0)</f>
      </c>
      <c r="R70" s="11">
        <f> Q70 - $AC$3</f>
      </c>
      <c r="S70" s="120">
        <f>ROUNDDOWN((I70/25)+(K70/25)+(L70*6) + (M70 * 0.8),0)</f>
      </c>
      <c r="T70" s="11">
        <f> S70 - $AC$4</f>
      </c>
      <c r="U70" s="120">
        <f>ROUNDDOWN((F70/'League Boundaries'!$B$2)+(G70*'League Boundaries'!$B$3)+(I70/'League Boundaries'!$B$5)+(J70*'League Boundaries'!$B$6)+(K70/'League Boundaries'!$B$7)+(L70*'League Boundaries'!$B$8)-(H70*'League Boundaries'!$B$4)+(M70),0)</f>
      </c>
      <c r="V70" s="11">
        <f> U70 - $AC$5</f>
      </c>
      <c r="W70" s="121">
        <f>ROUNDDOWN((F70/Yds.Pass.Pt)+(G70*TD.Pass.Pts)+(I70/Yds.Rush.Pt)+(J70*Catch.Pts)+(K70/Yds.Catch.Pt)+(L70*Td.RunCatch.Pts)-(H70*Intercept.Pts)+(M70),0)</f>
      </c>
      <c r="X70" s="108">
        <f> W70 - $AC$9</f>
      </c>
      <c r="Y70" s="3" t="s">
        <v>1079</v>
      </c>
      <c r="Z70" s="3"/>
      <c r="AA70" s="9"/>
      <c r="AB70" s="3"/>
      <c r="AC70" s="9"/>
    </row>
    <row x14ac:dyDescent="0.25" r="71" customHeight="1" ht="17.25">
      <c r="A71" s="15" t="s">
        <v>1080</v>
      </c>
      <c r="B71" s="15" t="s">
        <v>593</v>
      </c>
      <c r="C71" s="15" t="s">
        <v>417</v>
      </c>
      <c r="D71" s="11">
        <v>8</v>
      </c>
      <c r="E71" s="136" t="s">
        <v>905</v>
      </c>
      <c r="F71" s="3"/>
      <c r="G71" s="3"/>
      <c r="H71" s="3"/>
      <c r="I71" s="11">
        <v>250</v>
      </c>
      <c r="J71" s="11">
        <v>15</v>
      </c>
      <c r="K71" s="11">
        <v>100</v>
      </c>
      <c r="L71" s="11">
        <v>2</v>
      </c>
      <c r="M71" s="11">
        <v>25</v>
      </c>
      <c r="N71" s="11">
        <v>25</v>
      </c>
      <c r="O71" s="120">
        <f>ROUNDDOWN((F71/'League Boundaries'!$B$2)+(G71*'League Boundaries'!$B$3)+(I71/'League Boundaries'!$B$5)+(J71*'League Boundaries'!$B$6)+(K71/'League Boundaries'!$B$7)+(L71*'League Boundaries'!$B$8)-(H71*'League Boundaries'!$B$4)+(M71),0)</f>
      </c>
      <c r="P71" s="11">
        <f> O71 - $AC$2</f>
      </c>
      <c r="Q71" s="120">
        <f>ROUNDDOWN((I71/10)+J71 + (K71/10)+(L71*6) + (M71),0)</f>
      </c>
      <c r="R71" s="11">
        <f> Q71 - $AC$3</f>
      </c>
      <c r="S71" s="120">
        <f>ROUNDDOWN((I71/25)+(K71/25)+(L71*6) + (M71 * 0.8),0)</f>
      </c>
      <c r="T71" s="11">
        <f> S71 - $AC$4</f>
      </c>
      <c r="U71" s="120">
        <f>ROUNDDOWN((F71/'League Boundaries'!$B$2)+(G71*'League Boundaries'!$B$3)+(I71/'League Boundaries'!$B$5)+(J71*'League Boundaries'!$B$6)+(K71/'League Boundaries'!$B$7)+(L71*'League Boundaries'!$B$8)-(H71*'League Boundaries'!$B$4)+(M71),0)</f>
      </c>
      <c r="V71" s="11">
        <f> U71 - $AC$5</f>
      </c>
      <c r="W71" s="121">
        <f>ROUNDDOWN((F71/Yds.Pass.Pt)+(G71*TD.Pass.Pts)+(I71/Yds.Rush.Pt)+(J71*Catch.Pts)+(K71/Yds.Catch.Pt)+(L71*Td.RunCatch.Pts)-(H71*Intercept.Pts)+(M71),0)</f>
      </c>
      <c r="X71" s="108">
        <f> W71 - $AC$9</f>
      </c>
      <c r="Y71" s="3" t="s">
        <v>1081</v>
      </c>
      <c r="Z71" s="3"/>
      <c r="AA71" s="9"/>
      <c r="AB71" s="3"/>
      <c r="AC71" s="9"/>
    </row>
    <row x14ac:dyDescent="0.25" r="72" customHeight="1" ht="17.25">
      <c r="A72" s="15" t="s">
        <v>1082</v>
      </c>
      <c r="B72" s="15" t="s">
        <v>1083</v>
      </c>
      <c r="C72" s="15" t="s">
        <v>441</v>
      </c>
      <c r="D72" s="11">
        <v>6</v>
      </c>
      <c r="E72" s="136" t="s">
        <v>905</v>
      </c>
      <c r="F72" s="3"/>
      <c r="G72" s="3"/>
      <c r="H72" s="3"/>
      <c r="I72" s="11">
        <v>300</v>
      </c>
      <c r="J72" s="11">
        <v>20</v>
      </c>
      <c r="K72" s="11">
        <v>140</v>
      </c>
      <c r="L72" s="11">
        <v>3</v>
      </c>
      <c r="M72" s="9"/>
      <c r="N72" s="11">
        <v>0</v>
      </c>
      <c r="O72" s="120">
        <f>ROUNDDOWN((F72/'League Boundaries'!$B$2)+(G72*'League Boundaries'!$B$3)+(I72/'League Boundaries'!$B$5)+(J72*'League Boundaries'!$B$6)+(K72/'League Boundaries'!$B$7)+(L72*'League Boundaries'!$B$8)-(H72*'League Boundaries'!$B$4)+(M72),0)</f>
      </c>
      <c r="P72" s="11">
        <f> O72 - $AC$2</f>
      </c>
      <c r="Q72" s="120">
        <f>ROUNDDOWN((I72/10)+J72 + (K72/10)+(L72*6) + (M72),0)</f>
      </c>
      <c r="R72" s="11">
        <f> Q72 - $AC$3</f>
      </c>
      <c r="S72" s="120">
        <f>ROUNDDOWN((I72/25)+(K72/25)+(L72*6) + (M72 * 0.8),0)</f>
      </c>
      <c r="T72" s="11">
        <f> S72 - $AC$4</f>
      </c>
      <c r="U72" s="120">
        <f>ROUNDDOWN((F72/'League Boundaries'!$B$2)+(G72*'League Boundaries'!$B$3)+(I72/'League Boundaries'!$B$5)+(J72*'League Boundaries'!$B$6)+(K72/'League Boundaries'!$B$7)+(L72*'League Boundaries'!$B$8)-(H72*'League Boundaries'!$B$4)+(M72),0)</f>
      </c>
      <c r="V72" s="11">
        <f> U72 - $AC$5</f>
      </c>
      <c r="W72" s="121">
        <f>ROUNDDOWN((F72/Yds.Pass.Pt)+(G72*TD.Pass.Pts)+(I72/Yds.Rush.Pt)+(J72*Catch.Pts)+(K72/Yds.Catch.Pt)+(L72*Td.RunCatch.Pts)-(H72*Intercept.Pts)+(M72),0)</f>
      </c>
      <c r="X72" s="108">
        <f> W72 - $AC$9</f>
      </c>
      <c r="Y72" s="136" t="s">
        <v>1084</v>
      </c>
      <c r="Z72" s="3"/>
      <c r="AA72" s="9"/>
      <c r="AB72" s="3"/>
      <c r="AC72" s="9"/>
    </row>
    <row x14ac:dyDescent="0.25" r="73" customHeight="1" ht="17.25">
      <c r="A73" s="15" t="s">
        <v>1085</v>
      </c>
      <c r="B73" s="15" t="s">
        <v>1086</v>
      </c>
      <c r="C73" s="15" t="s">
        <v>419</v>
      </c>
      <c r="D73" s="11">
        <v>11</v>
      </c>
      <c r="E73" s="136" t="s">
        <v>905</v>
      </c>
      <c r="F73" s="3"/>
      <c r="G73" s="3"/>
      <c r="H73" s="3"/>
      <c r="I73" s="11">
        <v>80</v>
      </c>
      <c r="J73" s="11">
        <v>34</v>
      </c>
      <c r="K73" s="11">
        <v>180</v>
      </c>
      <c r="L73" s="11">
        <v>5</v>
      </c>
      <c r="M73" s="11">
        <v>0</v>
      </c>
      <c r="N73" s="11">
        <v>0</v>
      </c>
      <c r="O73" s="120">
        <f>ROUNDDOWN((F73/'League Boundaries'!$B$2)+(G73*'League Boundaries'!$B$3)+(I73/'League Boundaries'!$B$5)+(J73*'League Boundaries'!$B$6)+(K73/'League Boundaries'!$B$7)+(L73*'League Boundaries'!$B$8)-(H73*'League Boundaries'!$B$4)+(M73),0)</f>
      </c>
      <c r="P73" s="11">
        <f> O73 - $AC$2</f>
      </c>
      <c r="Q73" s="120">
        <f>ROUNDDOWN((I73/10)+J73 + (K73/10)+(L73*6) + (M73),0)</f>
      </c>
      <c r="R73" s="11">
        <f> Q73 - $AC$3</f>
      </c>
      <c r="S73" s="120">
        <f>ROUNDDOWN((I73/25)+(K73/25)+(L73*6) + (M73 * 0.8),0)</f>
      </c>
      <c r="T73" s="11">
        <f> S73 - $AC$4</f>
      </c>
      <c r="U73" s="120">
        <f>ROUNDDOWN((F73/'League Boundaries'!$B$2)+(G73*'League Boundaries'!$B$3)+(I73/'League Boundaries'!$B$5)+(J73*'League Boundaries'!$B$6)+(K73/'League Boundaries'!$B$7)+(L73*'League Boundaries'!$B$8)-(H73*'League Boundaries'!$B$4)+(M73),0)</f>
      </c>
      <c r="V73" s="11">
        <f> U73 - $AC$5</f>
      </c>
      <c r="W73" s="121">
        <f>ROUNDDOWN((F73/Yds.Pass.Pt)+(G73*TD.Pass.Pts)+(I73/Yds.Rush.Pt)+(J73*Catch.Pts)+(K73/Yds.Catch.Pt)+(L73*Td.RunCatch.Pts)-(H73*Intercept.Pts)+(M73),0)</f>
      </c>
      <c r="X73" s="108">
        <f> W73 - $AC$9</f>
      </c>
      <c r="Y73" s="3" t="s">
        <v>1087</v>
      </c>
      <c r="Z73" s="3"/>
      <c r="AA73" s="9"/>
      <c r="AB73" s="3"/>
      <c r="AC73" s="9"/>
    </row>
    <row x14ac:dyDescent="0.25" r="74" customHeight="1" ht="17.25">
      <c r="A74" s="15" t="s">
        <v>815</v>
      </c>
      <c r="B74" s="15" t="s">
        <v>1088</v>
      </c>
      <c r="C74" s="15" t="s">
        <v>420</v>
      </c>
      <c r="D74" s="11">
        <v>8</v>
      </c>
      <c r="E74" s="136" t="s">
        <v>905</v>
      </c>
      <c r="F74" s="3"/>
      <c r="G74" s="3"/>
      <c r="H74" s="3"/>
      <c r="I74" s="11">
        <v>120</v>
      </c>
      <c r="J74" s="11">
        <v>5</v>
      </c>
      <c r="K74" s="11">
        <v>20</v>
      </c>
      <c r="L74" s="11">
        <v>1</v>
      </c>
      <c r="M74" s="11">
        <v>20</v>
      </c>
      <c r="N74" s="11">
        <v>12</v>
      </c>
      <c r="O74" s="120">
        <f>ROUNDDOWN((F74/'League Boundaries'!$B$2)+(G74*'League Boundaries'!$B$3)+(I74/'League Boundaries'!$B$5)+(J74*'League Boundaries'!$B$6)+(K74/'League Boundaries'!$B$7)+(L74*'League Boundaries'!$B$8)-(H74*'League Boundaries'!$B$4)+(M74),0)</f>
      </c>
      <c r="P74" s="11">
        <f> O74 - $AC$2</f>
      </c>
      <c r="Q74" s="120">
        <f>ROUNDDOWN((I74/10)+J74 + (K74/10)+(L74*6) + (M74),0)</f>
      </c>
      <c r="R74" s="11">
        <f> Q74 - $AC$3</f>
      </c>
      <c r="S74" s="120">
        <f>ROUNDDOWN((I74/25)+(K74/25)+(L74*6) + (M74 * 0.8),0)</f>
      </c>
      <c r="T74" s="11">
        <f> S74 - $AC$4</f>
      </c>
      <c r="U74" s="120">
        <f>ROUNDDOWN((F74/'League Boundaries'!$B$2)+(G74*'League Boundaries'!$B$3)+(I74/'League Boundaries'!$B$5)+(J74*'League Boundaries'!$B$6)+(K74/'League Boundaries'!$B$7)+(L74*'League Boundaries'!$B$8)-(H74*'League Boundaries'!$B$4)+(M74),0)</f>
      </c>
      <c r="V74" s="11">
        <f> U74 - $AC$5</f>
      </c>
      <c r="W74" s="122">
        <f>ROUNDDOWN((F74/Yds.Pass.Pt)+(G74*TD.Pass.Pts)+(I74/Yds.Rush.Pt)+(J74*Catch.Pts)+(K74/Yds.Catch.Pt)+(L74*Td.RunCatch.Pts)-(H74*Intercept.Pts)+(M74),0)</f>
      </c>
      <c r="X74" s="118">
        <f> W74 - $AC$9</f>
      </c>
      <c r="Y74" s="3" t="s">
        <v>1089</v>
      </c>
      <c r="Z74" s="3"/>
      <c r="AA74" s="9"/>
      <c r="AB74" s="3"/>
      <c r="AC7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96"/>
  <sheetViews>
    <sheetView workbookViewId="0"/>
  </sheetViews>
  <sheetFormatPr defaultRowHeight="15" x14ac:dyDescent="0.25"/>
  <cols>
    <col min="1" max="1" style="17" width="17.14785714285714" customWidth="1" bestFit="1"/>
    <col min="2" max="2" style="17" width="14.290714285714287" customWidth="1" bestFit="1"/>
    <col min="3" max="3" style="17" width="15.43357142857143" customWidth="1" bestFit="1"/>
    <col min="4" max="4" style="123" width="6.005" customWidth="1" bestFit="1"/>
    <col min="5" max="5" style="17" width="6.005" customWidth="1" bestFit="1"/>
    <col min="6" max="6" style="17" width="13.862142857142858" customWidth="1" bestFit="1"/>
    <col min="7" max="7" style="17" width="12.005" customWidth="1" bestFit="1"/>
    <col min="8" max="8" style="17" width="5.433571428571429" customWidth="1" bestFit="1"/>
    <col min="9" max="9" style="17" width="9.719285714285713" customWidth="1" bestFit="1"/>
    <col min="10" max="10" style="123" width="9.719285714285713" customWidth="1" bestFit="1"/>
    <col min="11" max="11" style="123" width="12.005" customWidth="1" bestFit="1"/>
    <col min="12" max="12" style="123" width="10.290714285714287" customWidth="1" bestFit="1"/>
    <col min="13" max="13" style="123" width="8.862142857142858" customWidth="1" bestFit="1"/>
    <col min="14" max="14" style="123" width="8.862142857142858" customWidth="1" bestFit="1"/>
    <col min="15" max="15" style="124" width="8.862142857142858" customWidth="1" bestFit="1"/>
    <col min="16" max="16" style="124" width="11.719285714285713" customWidth="1" bestFit="1"/>
    <col min="17" max="17" style="124" width="14.43357142857143" customWidth="1" bestFit="1"/>
    <col min="18" max="18" style="124" width="12.147857142857141" customWidth="1" bestFit="1"/>
    <col min="19" max="19" style="124" width="12.576428571428572" customWidth="1" bestFit="1"/>
    <col min="20" max="20" style="124" width="10.290714285714287" customWidth="1" bestFit="1"/>
    <col min="21" max="21" style="124" width="16.005" customWidth="1" bestFit="1"/>
    <col min="22" max="22" style="124" width="12.147857142857141" customWidth="1" bestFit="1"/>
    <col min="23" max="23" style="124" width="16.290714285714284" customWidth="1" bestFit="1"/>
    <col min="24" max="24" style="124" width="13.147857142857141" customWidth="1" bestFit="1"/>
    <col min="25" max="25" style="17" width="8.862142857142858" customWidth="1" bestFit="1"/>
    <col min="26" max="26" style="16" width="15.005" customWidth="1" bestFit="1"/>
    <col min="27" max="27" style="64" width="8.862142857142858" customWidth="1" bestFit="1"/>
    <col min="28" max="28" style="16" width="11.005" customWidth="1" bestFit="1"/>
    <col min="29" max="29" style="16" width="12.43357142857143" customWidth="1" bestFit="1"/>
  </cols>
  <sheetData>
    <row x14ac:dyDescent="0.25" r="1" customHeight="1" ht="17.25">
      <c r="A1" s="15" t="s">
        <v>443</v>
      </c>
      <c r="B1" s="15" t="s">
        <v>444</v>
      </c>
      <c r="C1" s="15" t="s">
        <v>2</v>
      </c>
      <c r="D1" s="105" t="s">
        <v>3</v>
      </c>
      <c r="E1" s="104" t="s">
        <v>446</v>
      </c>
      <c r="F1" s="104" t="s">
        <v>516</v>
      </c>
      <c r="G1" s="104" t="s">
        <v>517</v>
      </c>
      <c r="H1" s="104" t="s">
        <v>518</v>
      </c>
      <c r="I1" s="104" t="s">
        <v>519</v>
      </c>
      <c r="J1" s="105" t="s">
        <v>520</v>
      </c>
      <c r="K1" s="105" t="s">
        <v>521</v>
      </c>
      <c r="L1" s="105" t="s">
        <v>522</v>
      </c>
      <c r="M1" s="105" t="s">
        <v>202</v>
      </c>
      <c r="N1" s="105" t="s">
        <v>523</v>
      </c>
      <c r="O1" s="68" t="s">
        <v>365</v>
      </c>
      <c r="P1" s="104" t="s">
        <v>651</v>
      </c>
      <c r="Q1" s="68" t="s">
        <v>652</v>
      </c>
      <c r="R1" s="104" t="s">
        <v>5</v>
      </c>
      <c r="S1" s="68" t="s">
        <v>653</v>
      </c>
      <c r="T1" s="104" t="s">
        <v>654</v>
      </c>
      <c r="U1" s="68" t="s">
        <v>524</v>
      </c>
      <c r="V1" s="104" t="s">
        <v>7</v>
      </c>
      <c r="W1" s="119" t="s">
        <v>525</v>
      </c>
      <c r="X1" s="107" t="s">
        <v>8</v>
      </c>
      <c r="Y1" s="104" t="s">
        <v>526</v>
      </c>
      <c r="Z1" s="104" t="s">
        <v>408</v>
      </c>
      <c r="AA1" s="105">
        <f>'League Boundaries'!K1</f>
      </c>
      <c r="AB1" s="104" t="s">
        <v>333</v>
      </c>
      <c r="AC1" s="104" t="s">
        <v>307</v>
      </c>
    </row>
    <row x14ac:dyDescent="0.25" r="2" customHeight="1" ht="17.25">
      <c r="A2" s="15" t="s">
        <v>655</v>
      </c>
      <c r="B2" s="15" t="s">
        <v>656</v>
      </c>
      <c r="C2" s="15" t="s">
        <v>411</v>
      </c>
      <c r="D2" s="11">
        <v>7</v>
      </c>
      <c r="E2" s="136" t="s">
        <v>657</v>
      </c>
      <c r="F2" s="136"/>
      <c r="G2" s="136"/>
      <c r="H2" s="136"/>
      <c r="I2" s="136"/>
      <c r="J2" s="11">
        <v>132</v>
      </c>
      <c r="K2" s="11">
        <v>1640</v>
      </c>
      <c r="L2" s="11">
        <v>12</v>
      </c>
      <c r="M2" s="11">
        <v>25</v>
      </c>
      <c r="N2" s="11">
        <v>8</v>
      </c>
      <c r="O2" s="120">
        <f>ROUNDDOWN((F2/'League Boundaries'!$B$2)+(G2*'League Boundaries'!$B$3)+(I2/'League Boundaries'!$B$5)+(J2*'League Boundaries'!$B$6)+(K2/'League Boundaries'!$B$7)+(L2*'League Boundaries'!$B$8)-(H2*'League Boundaries'!$B$4)+(M2),0)</f>
      </c>
      <c r="P2" s="11">
        <f> O2 - $AC$2</f>
      </c>
      <c r="Q2" s="120">
        <f>ROUNDDOWN((K2/10)+J2+(L2*6) + (M2),0)</f>
      </c>
      <c r="R2" s="11">
        <f> Q2 - $AC$3</f>
      </c>
      <c r="S2" s="120">
        <f>ROUNDDOWN((K2/25)+(L2*6)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136" t="s">
        <v>658</v>
      </c>
      <c r="Z2" s="136" t="s">
        <v>242</v>
      </c>
      <c r="AA2" s="11">
        <f>ROUNDDOWN('League Boundaries'!K2,0)</f>
      </c>
      <c r="AB2" s="136" t="s">
        <v>335</v>
      </c>
      <c r="AC2" s="11">
        <f>LARGE(O:O,$AA$2)</f>
      </c>
    </row>
    <row x14ac:dyDescent="0.25" r="3" customHeight="1" ht="17.25">
      <c r="A3" s="15" t="s">
        <v>659</v>
      </c>
      <c r="B3" s="15" t="s">
        <v>660</v>
      </c>
      <c r="C3" s="15" t="s">
        <v>424</v>
      </c>
      <c r="D3" s="11">
        <v>10</v>
      </c>
      <c r="E3" s="136" t="s">
        <v>657</v>
      </c>
      <c r="F3" s="136"/>
      <c r="G3" s="136"/>
      <c r="H3" s="136"/>
      <c r="I3" s="136"/>
      <c r="J3" s="11">
        <v>83</v>
      </c>
      <c r="K3" s="11">
        <v>1480</v>
      </c>
      <c r="L3" s="11">
        <v>14</v>
      </c>
      <c r="M3" s="11">
        <v>25</v>
      </c>
      <c r="N3" s="11">
        <v>10</v>
      </c>
      <c r="O3" s="120">
        <f>ROUNDDOWN((F3/'League Boundaries'!$B$2)+(G3*'League Boundaries'!$B$3)+(I3/'League Boundaries'!$B$5)+(J3*'League Boundaries'!$B$6)+(K3/'League Boundaries'!$B$7)+(L3*'League Boundaries'!$B$8)-(H3*'League Boundaries'!$B$4)+(M3),0)</f>
      </c>
      <c r="P3" s="11">
        <f> O3 - $AC$2</f>
      </c>
      <c r="Q3" s="120">
        <f>ROUNDDOWN((K3/10)+J3+(L3*6) + (M3),0)</f>
      </c>
      <c r="R3" s="11">
        <f> Q3 - $AC$3</f>
      </c>
      <c r="S3" s="120">
        <f>ROUNDDOWN((K3/25)+(L3*6)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136" t="s">
        <v>661</v>
      </c>
      <c r="Z3" s="136" t="s">
        <v>316</v>
      </c>
      <c r="AA3" s="11">
        <f>'League Boundaries'!K3</f>
      </c>
      <c r="AB3" s="136" t="s">
        <v>336</v>
      </c>
      <c r="AC3" s="11">
        <f>LARGE(Q:Q,$AA$2)</f>
      </c>
    </row>
    <row x14ac:dyDescent="0.25" r="4" customHeight="1" ht="17.25">
      <c r="A4" s="15" t="s">
        <v>662</v>
      </c>
      <c r="B4" s="15" t="s">
        <v>456</v>
      </c>
      <c r="C4" s="15" t="s">
        <v>426</v>
      </c>
      <c r="D4" s="11">
        <v>7</v>
      </c>
      <c r="E4" s="136" t="s">
        <v>657</v>
      </c>
      <c r="F4" s="136"/>
      <c r="G4" s="136"/>
      <c r="H4" s="136"/>
      <c r="I4" s="136"/>
      <c r="J4" s="11">
        <v>98</v>
      </c>
      <c r="K4" s="11">
        <v>1490</v>
      </c>
      <c r="L4" s="11">
        <v>11</v>
      </c>
      <c r="M4" s="11">
        <v>25</v>
      </c>
      <c r="N4" s="11">
        <v>15</v>
      </c>
      <c r="O4" s="120">
        <f>ROUNDDOWN((F4/'League Boundaries'!$B$2)+(G4*'League Boundaries'!$B$3)+(I4/'League Boundaries'!$B$5)+(J4*'League Boundaries'!$B$6)+(K4/'League Boundaries'!$B$7)+(L4*'League Boundaries'!$B$8)-(H4*'League Boundaries'!$B$4)+(M4),0)</f>
      </c>
      <c r="P4" s="11">
        <f> O4 - $AC$2</f>
      </c>
      <c r="Q4" s="120">
        <f>ROUNDDOWN((K4/10)+J4+(L4*6) + (M4),0)</f>
      </c>
      <c r="R4" s="11">
        <f> Q4 - $AC$3</f>
      </c>
      <c r="S4" s="120">
        <f>ROUNDDOWN((K4/25)+(L4*6)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24" t="s">
        <v>663</v>
      </c>
      <c r="Z4" s="3"/>
      <c r="AA4" s="9"/>
      <c r="AB4" s="3"/>
      <c r="AC4" s="9"/>
    </row>
    <row x14ac:dyDescent="0.25" r="5" customHeight="1" ht="17.25">
      <c r="A5" s="15" t="s">
        <v>664</v>
      </c>
      <c r="B5" s="15" t="s">
        <v>665</v>
      </c>
      <c r="C5" s="15" t="s">
        <v>412</v>
      </c>
      <c r="D5" s="11">
        <v>9</v>
      </c>
      <c r="E5" s="136" t="s">
        <v>657</v>
      </c>
      <c r="F5" s="136"/>
      <c r="G5" s="136"/>
      <c r="H5" s="136"/>
      <c r="I5" s="136"/>
      <c r="J5" s="11">
        <v>94</v>
      </c>
      <c r="K5" s="11">
        <v>1350</v>
      </c>
      <c r="L5" s="11">
        <v>12</v>
      </c>
      <c r="M5" s="11">
        <v>25</v>
      </c>
      <c r="N5" s="11">
        <v>15</v>
      </c>
      <c r="O5" s="120">
        <f>ROUNDDOWN((F5/'League Boundaries'!$B$2)+(G5*'League Boundaries'!$B$3)+(I5/'League Boundaries'!$B$5)+(J5*'League Boundaries'!$B$6)+(K5/'League Boundaries'!$B$7)+(L5*'League Boundaries'!$B$8)-(H5*'League Boundaries'!$B$4)+(M5),0)</f>
      </c>
      <c r="P5" s="11">
        <f> O5 - $AC$2</f>
      </c>
      <c r="Q5" s="120">
        <f>ROUNDDOWN((K5/10)+J5+(L5*6) + (M5),0)</f>
      </c>
      <c r="R5" s="11">
        <f> Q5 - $AC$3</f>
      </c>
      <c r="S5" s="120">
        <f>ROUNDDOWN((K5/25)+(L5*6)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136" t="s">
        <v>666</v>
      </c>
      <c r="Z5" s="114" t="s">
        <v>242</v>
      </c>
      <c r="AA5" s="113">
        <f>Drafteds.WRs</f>
      </c>
      <c r="AB5" s="114" t="s">
        <v>339</v>
      </c>
      <c r="AC5" s="113">
        <f>LARGE(W:W,Drafteds.WRs)</f>
      </c>
    </row>
    <row x14ac:dyDescent="0.25" r="6" customHeight="1" ht="17.25">
      <c r="A6" s="15" t="s">
        <v>667</v>
      </c>
      <c r="B6" s="15" t="s">
        <v>668</v>
      </c>
      <c r="C6" s="15" t="s">
        <v>410</v>
      </c>
      <c r="D6" s="11">
        <v>7</v>
      </c>
      <c r="E6" s="136" t="s">
        <v>657</v>
      </c>
      <c r="F6" s="136"/>
      <c r="G6" s="136"/>
      <c r="H6" s="136"/>
      <c r="I6" s="136"/>
      <c r="J6" s="11">
        <v>105</v>
      </c>
      <c r="K6" s="11">
        <v>1330</v>
      </c>
      <c r="L6" s="11">
        <v>12</v>
      </c>
      <c r="M6" s="11">
        <v>25</v>
      </c>
      <c r="N6" s="11">
        <v>4</v>
      </c>
      <c r="O6" s="120">
        <f>ROUNDDOWN((F6/'League Boundaries'!$B$2)+(G6*'League Boundaries'!$B$3)+(I6/'League Boundaries'!$B$5)+(J6*'League Boundaries'!$B$6)+(K6/'League Boundaries'!$B$7)+(L6*'League Boundaries'!$B$8)-(H6*'League Boundaries'!$B$4)+(M6),0)</f>
      </c>
      <c r="P6" s="11">
        <f> O6 - $AC$2</f>
      </c>
      <c r="Q6" s="120">
        <f>ROUNDDOWN((K6/10)+J6+(L6*6) + (M6),0)</f>
      </c>
      <c r="R6" s="11">
        <f> Q6 - $AC$3</f>
      </c>
      <c r="S6" s="120">
        <f>ROUNDDOWN((K6/25)+(L6*6)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136" t="s">
        <v>669</v>
      </c>
      <c r="Z6" s="114" t="s">
        <v>408</v>
      </c>
      <c r="AA6" s="83">
        <f>'League Boundaries'!M15</f>
      </c>
      <c r="AB6" s="114" t="s">
        <v>333</v>
      </c>
      <c r="AC6" s="114" t="s">
        <v>657</v>
      </c>
    </row>
    <row x14ac:dyDescent="0.25" r="7" customHeight="1" ht="17.25">
      <c r="A7" s="15" t="s">
        <v>670</v>
      </c>
      <c r="B7" s="15" t="s">
        <v>671</v>
      </c>
      <c r="C7" s="15" t="s">
        <v>434</v>
      </c>
      <c r="D7" s="11">
        <v>6</v>
      </c>
      <c r="E7" s="136" t="s">
        <v>657</v>
      </c>
      <c r="F7" s="136"/>
      <c r="G7" s="136"/>
      <c r="H7" s="136"/>
      <c r="I7" s="136"/>
      <c r="J7" s="11">
        <v>114</v>
      </c>
      <c r="K7" s="11">
        <v>1320</v>
      </c>
      <c r="L7" s="11">
        <v>12</v>
      </c>
      <c r="M7" s="11">
        <v>25</v>
      </c>
      <c r="N7" s="11">
        <v>0</v>
      </c>
      <c r="O7" s="120">
        <f>ROUNDDOWN((F7/'League Boundaries'!$B$2)+(G7*'League Boundaries'!$B$3)+(I7/'League Boundaries'!$B$5)+(J7*'League Boundaries'!$B$6)+(K7/'League Boundaries'!$B$7)+(L7*'League Boundaries'!$B$8)-(H7*'League Boundaries'!$B$4)+(M7),0)</f>
      </c>
      <c r="P7" s="11">
        <f> O7 - $AC$2</f>
      </c>
      <c r="Q7" s="120">
        <f>ROUNDDOWN((K7/10)+J7+(L7*6) + (M7),0)</f>
      </c>
      <c r="R7" s="11">
        <f> Q7 - $AC$3</f>
      </c>
      <c r="S7" s="120">
        <f>ROUNDDOWN((K7/25)+(L7*6)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136" t="s">
        <v>672</v>
      </c>
      <c r="Z7" s="136" t="s">
        <v>413</v>
      </c>
      <c r="AA7" s="11">
        <f>'League Boundaries'!K4</f>
      </c>
      <c r="AB7" s="136" t="s">
        <v>337</v>
      </c>
      <c r="AC7" s="11">
        <f>LARGE(S:S,$AA$2)</f>
      </c>
    </row>
    <row x14ac:dyDescent="0.25" r="8" customHeight="1" ht="17.25">
      <c r="A8" s="15" t="s">
        <v>673</v>
      </c>
      <c r="B8" s="15" t="s">
        <v>570</v>
      </c>
      <c r="C8" s="15" t="s">
        <v>419</v>
      </c>
      <c r="D8" s="11">
        <v>11</v>
      </c>
      <c r="E8" s="136" t="s">
        <v>657</v>
      </c>
      <c r="F8" s="136"/>
      <c r="G8" s="136"/>
      <c r="H8" s="136"/>
      <c r="I8" s="136"/>
      <c r="J8" s="11">
        <v>82</v>
      </c>
      <c r="K8" s="11">
        <v>1190</v>
      </c>
      <c r="L8" s="11">
        <v>14</v>
      </c>
      <c r="M8" s="11">
        <v>25</v>
      </c>
      <c r="N8" s="11">
        <v>2</v>
      </c>
      <c r="O8" s="120">
        <f>ROUNDDOWN((F8/'League Boundaries'!$B$2)+(G8*'League Boundaries'!$B$3)+(I8/'League Boundaries'!$B$5)+(J8*'League Boundaries'!$B$6)+(K8/'League Boundaries'!$B$7)+(L8*'League Boundaries'!$B$8)-(H8*'League Boundaries'!$B$4)+(M8),0)</f>
      </c>
      <c r="P8" s="11">
        <f> O8 - $AC$2</f>
      </c>
      <c r="Q8" s="120">
        <f>ROUNDDOWN((K8/10)+J8+(L8*6) + (M8),0)</f>
      </c>
      <c r="R8" s="11">
        <f> Q8 - $AC$3</f>
      </c>
      <c r="S8" s="120">
        <f>ROUNDDOWN((K8/25)+(L8*6)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24" t="s">
        <v>674</v>
      </c>
      <c r="Z8" s="109" t="s">
        <v>413</v>
      </c>
      <c r="AA8" s="137">
        <f>ActiveStarters.WRs</f>
      </c>
      <c r="AB8" s="111"/>
      <c r="AC8" s="138"/>
    </row>
    <row x14ac:dyDescent="0.25" r="9" customHeight="1" ht="17.25">
      <c r="A9" s="15" t="s">
        <v>675</v>
      </c>
      <c r="B9" s="15" t="s">
        <v>676</v>
      </c>
      <c r="C9" s="15" t="s">
        <v>422</v>
      </c>
      <c r="D9" s="11">
        <v>11</v>
      </c>
      <c r="E9" s="136" t="s">
        <v>657</v>
      </c>
      <c r="F9" s="136"/>
      <c r="G9" s="136"/>
      <c r="H9" s="136"/>
      <c r="I9" s="136"/>
      <c r="J9" s="11">
        <v>94</v>
      </c>
      <c r="K9" s="11">
        <v>1250</v>
      </c>
      <c r="L9" s="11">
        <v>11</v>
      </c>
      <c r="M9" s="11">
        <v>25</v>
      </c>
      <c r="N9" s="11">
        <v>0</v>
      </c>
      <c r="O9" s="120">
        <f>ROUNDDOWN((F9/'League Boundaries'!$B$2)+(G9*'League Boundaries'!$B$3)+(I9/'League Boundaries'!$B$5)+(J9*'League Boundaries'!$B$6)+(K9/'League Boundaries'!$B$7)+(L9*'League Boundaries'!$B$8)-(H9*'League Boundaries'!$B$4)+(M9),0)</f>
      </c>
      <c r="P9" s="11">
        <f> O9 - $AC$2</f>
      </c>
      <c r="Q9" s="120">
        <f>ROUNDDOWN((K9/10)+J9+(L9*6) + (M9),0)</f>
      </c>
      <c r="R9" s="11">
        <f> Q9 - $AC$3</f>
      </c>
      <c r="S9" s="120">
        <f>ROUNDDOWN((K9/25)+(L9*6)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136" t="s">
        <v>677</v>
      </c>
      <c r="Z9" s="129"/>
      <c r="AA9" s="9"/>
      <c r="AB9" s="3"/>
      <c r="AC9" s="130"/>
    </row>
    <row x14ac:dyDescent="0.25" r="10" customHeight="1" ht="17.25">
      <c r="A10" s="15" t="s">
        <v>678</v>
      </c>
      <c r="B10" s="15" t="s">
        <v>570</v>
      </c>
      <c r="C10" s="15" t="s">
        <v>417</v>
      </c>
      <c r="D10" s="11">
        <v>8</v>
      </c>
      <c r="E10" s="136" t="s">
        <v>657</v>
      </c>
      <c r="F10" s="136"/>
      <c r="G10" s="136"/>
      <c r="H10" s="136"/>
      <c r="I10" s="136"/>
      <c r="J10" s="11">
        <v>79</v>
      </c>
      <c r="K10" s="11">
        <v>1210</v>
      </c>
      <c r="L10" s="11">
        <v>10</v>
      </c>
      <c r="M10" s="11">
        <v>25</v>
      </c>
      <c r="N10" s="11">
        <v>10</v>
      </c>
      <c r="O10" s="120">
        <f>ROUNDDOWN((F10/'League Boundaries'!$B$2)+(G10*'League Boundaries'!$B$3)+(I10/'League Boundaries'!$B$5)+(J10*'League Boundaries'!$B$6)+(K10/'League Boundaries'!$B$7)+(L10*'League Boundaries'!$B$8)-(H10*'League Boundaries'!$B$4)+(M10),0)</f>
      </c>
      <c r="P10" s="11">
        <f> O10 - $AC$2</f>
      </c>
      <c r="Q10" s="120">
        <f>ROUNDDOWN((K10/10)+J10+(L10*6) + (M10),0)</f>
      </c>
      <c r="R10" s="11">
        <f> Q10 - $AC$3</f>
      </c>
      <c r="S10" s="120">
        <f>ROUNDDOWN((K10/25)+(L10*6)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136" t="s">
        <v>679</v>
      </c>
      <c r="Z10" s="129"/>
      <c r="AA10" s="139"/>
      <c r="AB10" s="136"/>
      <c r="AC10" s="130"/>
    </row>
    <row x14ac:dyDescent="0.25" r="11" customHeight="1" ht="17.25">
      <c r="A11" s="15" t="s">
        <v>680</v>
      </c>
      <c r="B11" s="15" t="s">
        <v>681</v>
      </c>
      <c r="C11" s="15" t="s">
        <v>432</v>
      </c>
      <c r="D11" s="11">
        <v>7</v>
      </c>
      <c r="E11" s="136" t="s">
        <v>657</v>
      </c>
      <c r="F11" s="136"/>
      <c r="G11" s="136"/>
      <c r="H11" s="136"/>
      <c r="I11" s="136"/>
      <c r="J11" s="11">
        <v>76</v>
      </c>
      <c r="K11" s="11">
        <v>1200</v>
      </c>
      <c r="L11" s="11">
        <v>10</v>
      </c>
      <c r="M11" s="11">
        <v>25</v>
      </c>
      <c r="N11" s="11">
        <v>12</v>
      </c>
      <c r="O11" s="120">
        <f>ROUNDDOWN((F11/'League Boundaries'!$B$2)+(G11*'League Boundaries'!$B$3)+(I11/'League Boundaries'!$B$5)+(J11*'League Boundaries'!$B$6)+(K11/'League Boundaries'!$B$7)+(L11*'League Boundaries'!$B$8)-(H11*'League Boundaries'!$B$4)+(M11),0)</f>
      </c>
      <c r="P11" s="11">
        <f> O11 - $AC$2</f>
      </c>
      <c r="Q11" s="120">
        <f>ROUNDDOWN((K11/10)+J11+(L11*6) + (M11),0)</f>
      </c>
      <c r="R11" s="11">
        <f> Q11 - $AC$3</f>
      </c>
      <c r="S11" s="120">
        <f>ROUNDDOWN((K11/25)+(L11*6)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136" t="s">
        <v>682</v>
      </c>
      <c r="Z11" s="115" t="s">
        <v>316</v>
      </c>
      <c r="AA11" s="89">
        <f>TotalStarters.WRs</f>
      </c>
      <c r="AB11" s="116"/>
      <c r="AC11" s="117"/>
    </row>
    <row x14ac:dyDescent="0.25" r="12" customHeight="1" ht="17.25">
      <c r="A12" s="15" t="s">
        <v>683</v>
      </c>
      <c r="B12" s="15" t="s">
        <v>684</v>
      </c>
      <c r="C12" s="15" t="s">
        <v>424</v>
      </c>
      <c r="D12" s="11">
        <v>10</v>
      </c>
      <c r="E12" s="136" t="s">
        <v>657</v>
      </c>
      <c r="F12" s="136"/>
      <c r="G12" s="136"/>
      <c r="H12" s="136"/>
      <c r="I12" s="136"/>
      <c r="J12" s="11">
        <v>85</v>
      </c>
      <c r="K12" s="11">
        <v>1170</v>
      </c>
      <c r="L12" s="11">
        <v>9</v>
      </c>
      <c r="M12" s="11">
        <v>25</v>
      </c>
      <c r="N12" s="11">
        <v>12</v>
      </c>
      <c r="O12" s="120">
        <f>ROUNDDOWN((F12/'League Boundaries'!$B$2)+(G12*'League Boundaries'!$B$3)+(I12/'League Boundaries'!$B$5)+(J12*'League Boundaries'!$B$6)+(K12/'League Boundaries'!$B$7)+(L12*'League Boundaries'!$B$8)-(H12*'League Boundaries'!$B$4)+(M12),0)</f>
      </c>
      <c r="P12" s="11">
        <f> O12 - $AC$2</f>
      </c>
      <c r="Q12" s="120">
        <f>ROUNDDOWN((K12/10)+J12+(L12*6) + (M12),0)</f>
      </c>
      <c r="R12" s="11">
        <f> Q12 - $AC$3</f>
      </c>
      <c r="S12" s="120">
        <f>ROUNDDOWN((K12/25)+(L12*6)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136" t="s">
        <v>685</v>
      </c>
      <c r="Z12" s="3"/>
      <c r="AA12" s="9"/>
      <c r="AB12" s="3"/>
      <c r="AC12" s="9"/>
    </row>
    <row x14ac:dyDescent="0.25" r="13" customHeight="1" ht="17.25">
      <c r="A13" s="15" t="s">
        <v>686</v>
      </c>
      <c r="B13" s="15" t="s">
        <v>687</v>
      </c>
      <c r="C13" s="15" t="s">
        <v>416</v>
      </c>
      <c r="D13" s="11">
        <v>9</v>
      </c>
      <c r="E13" s="136" t="s">
        <v>657</v>
      </c>
      <c r="F13" s="136"/>
      <c r="G13" s="136"/>
      <c r="H13" s="136"/>
      <c r="I13" s="136"/>
      <c r="J13" s="11">
        <v>78</v>
      </c>
      <c r="K13" s="11">
        <v>1160</v>
      </c>
      <c r="L13" s="11">
        <v>9</v>
      </c>
      <c r="M13" s="11">
        <v>25</v>
      </c>
      <c r="N13" s="11">
        <v>15</v>
      </c>
      <c r="O13" s="120">
        <f>ROUNDDOWN((F13/'League Boundaries'!$B$2)+(G13*'League Boundaries'!$B$3)+(I13/'League Boundaries'!$B$5)+(J13*'League Boundaries'!$B$6)+(K13/'League Boundaries'!$B$7)+(L13*'League Boundaries'!$B$8)-(H13*'League Boundaries'!$B$4)+(M13),0)</f>
      </c>
      <c r="P13" s="11">
        <f> O13 - $AC$2</f>
      </c>
      <c r="Q13" s="120">
        <f>ROUNDDOWN((K13/10)+J13+(L13*6) + (M13),0)</f>
      </c>
      <c r="R13" s="11">
        <f> Q13 - $AC$3</f>
      </c>
      <c r="S13" s="120">
        <f>ROUNDDOWN((K13/25)+(L13*6)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136" t="s">
        <v>688</v>
      </c>
      <c r="Z13" s="136"/>
      <c r="AA13" s="139"/>
      <c r="AB13" s="136" t="s">
        <v>338</v>
      </c>
      <c r="AC13" s="11">
        <f>LARGE(U:U,$AA$2)</f>
      </c>
    </row>
    <row x14ac:dyDescent="0.25" r="14" customHeight="1" ht="17.25">
      <c r="A14" s="15" t="s">
        <v>689</v>
      </c>
      <c r="B14" s="15" t="s">
        <v>690</v>
      </c>
      <c r="C14" s="15" t="s">
        <v>418</v>
      </c>
      <c r="D14" s="11">
        <v>9</v>
      </c>
      <c r="E14" s="136" t="s">
        <v>657</v>
      </c>
      <c r="F14" s="136"/>
      <c r="G14" s="136"/>
      <c r="H14" s="136"/>
      <c r="I14" s="136"/>
      <c r="J14" s="11">
        <v>85</v>
      </c>
      <c r="K14" s="11">
        <v>1180</v>
      </c>
      <c r="L14" s="11">
        <v>9</v>
      </c>
      <c r="M14" s="11">
        <v>15</v>
      </c>
      <c r="N14" s="11">
        <v>10</v>
      </c>
      <c r="O14" s="120">
        <f>ROUNDDOWN((F14/'League Boundaries'!$B$2)+(G14*'League Boundaries'!$B$3)+(I14/'League Boundaries'!$B$5)+(J14*'League Boundaries'!$B$6)+(K14/'League Boundaries'!$B$7)+(L14*'League Boundaries'!$B$8)-(H14*'League Boundaries'!$B$4)+(M14),0)</f>
      </c>
      <c r="P14" s="11">
        <f> O14 - $AC$2</f>
      </c>
      <c r="Q14" s="120">
        <f>ROUNDDOWN((K14/10)+J14+(L14*6) + (M14),0)</f>
      </c>
      <c r="R14" s="11">
        <f> Q14 - $AC$3</f>
      </c>
      <c r="S14" s="120">
        <f>ROUNDDOWN((K14/25)+(L14*6)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24" t="s">
        <v>691</v>
      </c>
      <c r="Z14" s="3"/>
      <c r="AA14" s="9"/>
      <c r="AB14" s="3"/>
      <c r="AC14" s="9"/>
    </row>
    <row x14ac:dyDescent="0.25" r="15" customHeight="1" ht="17.25">
      <c r="A15" s="15" t="s">
        <v>692</v>
      </c>
      <c r="B15" s="15" t="s">
        <v>693</v>
      </c>
      <c r="C15" s="15" t="s">
        <v>435</v>
      </c>
      <c r="D15" s="11">
        <v>14</v>
      </c>
      <c r="E15" s="136" t="s">
        <v>657</v>
      </c>
      <c r="F15" s="136"/>
      <c r="G15" s="136"/>
      <c r="H15" s="136"/>
      <c r="I15" s="136"/>
      <c r="J15" s="11">
        <v>96</v>
      </c>
      <c r="K15" s="11">
        <v>1280</v>
      </c>
      <c r="L15" s="11">
        <v>8</v>
      </c>
      <c r="M15" s="11">
        <v>10</v>
      </c>
      <c r="N15" s="11">
        <v>10</v>
      </c>
      <c r="O15" s="120">
        <f>ROUNDDOWN((F15/'League Boundaries'!$B$2)+(G15*'League Boundaries'!$B$3)+(I15/'League Boundaries'!$B$5)+(J15*'League Boundaries'!$B$6)+(K15/'League Boundaries'!$B$7)+(L15*'League Boundaries'!$B$8)-(H15*'League Boundaries'!$B$4)+(M15),0)</f>
      </c>
      <c r="P15" s="11">
        <f> O15 - $AC$2</f>
      </c>
      <c r="Q15" s="120">
        <f>ROUNDDOWN((K15/10)+J15+(L15*6) + (M15),0)</f>
      </c>
      <c r="R15" s="11">
        <f> Q15 - $AC$3</f>
      </c>
      <c r="S15" s="120">
        <f>ROUNDDOWN((K15/25)+(L15*6)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24" t="s">
        <v>694</v>
      </c>
      <c r="Z15" s="3"/>
      <c r="AA15" s="9"/>
      <c r="AB15" s="3"/>
      <c r="AC15" s="9"/>
    </row>
    <row x14ac:dyDescent="0.25" r="16" customHeight="1" ht="17.25">
      <c r="A16" s="15" t="s">
        <v>581</v>
      </c>
      <c r="B16" s="15" t="s">
        <v>693</v>
      </c>
      <c r="C16" s="15" t="s">
        <v>421</v>
      </c>
      <c r="D16" s="11">
        <v>14</v>
      </c>
      <c r="E16" s="136" t="s">
        <v>657</v>
      </c>
      <c r="F16" s="136"/>
      <c r="G16" s="136"/>
      <c r="H16" s="136"/>
      <c r="I16" s="136"/>
      <c r="J16" s="11">
        <v>85</v>
      </c>
      <c r="K16" s="11">
        <v>1090</v>
      </c>
      <c r="L16" s="11">
        <v>10</v>
      </c>
      <c r="M16" s="11">
        <v>15</v>
      </c>
      <c r="N16" s="11">
        <v>0</v>
      </c>
      <c r="O16" s="120">
        <f>ROUNDDOWN((F16/'League Boundaries'!$B$2)+(G16*'League Boundaries'!$B$3)+(I16/'League Boundaries'!$B$5)+(J16*'League Boundaries'!$B$6)+(K16/'League Boundaries'!$B$7)+(L16*'League Boundaries'!$B$8)-(H16*'League Boundaries'!$B$4)+(M16),0)</f>
      </c>
      <c r="P16" s="11">
        <f> O16 - $AC$2</f>
      </c>
      <c r="Q16" s="120">
        <f>ROUNDDOWN((K16/10)+J16+(L16*6) + (M16),0)</f>
      </c>
      <c r="R16" s="11">
        <f> Q16 - $AC$3</f>
      </c>
      <c r="S16" s="120">
        <f>ROUNDDOWN((K16/25)+(L16*6)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136" t="s">
        <v>695</v>
      </c>
      <c r="Z16" s="3"/>
      <c r="AA16" s="9"/>
      <c r="AB16" s="3"/>
      <c r="AC16" s="9"/>
    </row>
    <row x14ac:dyDescent="0.25" r="17" customHeight="1" ht="17.25">
      <c r="A17" s="15" t="s">
        <v>696</v>
      </c>
      <c r="B17" s="15" t="s">
        <v>697</v>
      </c>
      <c r="C17" s="15" t="s">
        <v>430</v>
      </c>
      <c r="D17" s="11">
        <v>14</v>
      </c>
      <c r="E17" s="136" t="s">
        <v>657</v>
      </c>
      <c r="F17" s="136"/>
      <c r="G17" s="136"/>
      <c r="H17" s="136"/>
      <c r="I17" s="136"/>
      <c r="J17" s="11">
        <v>82</v>
      </c>
      <c r="K17" s="11">
        <v>1170</v>
      </c>
      <c r="L17" s="11">
        <v>9</v>
      </c>
      <c r="M17" s="11">
        <v>10</v>
      </c>
      <c r="N17" s="11">
        <v>12</v>
      </c>
      <c r="O17" s="120">
        <f>ROUNDDOWN((F17/'League Boundaries'!$B$2)+(G17*'League Boundaries'!$B$3)+(I17/'League Boundaries'!$B$5)+(J17*'League Boundaries'!$B$6)+(K17/'League Boundaries'!$B$7)+(L17*'League Boundaries'!$B$8)-(H17*'League Boundaries'!$B$4)+(M17),0)</f>
      </c>
      <c r="P17" s="11">
        <f> O17 - $AC$2</f>
      </c>
      <c r="Q17" s="120">
        <f>ROUNDDOWN((K17/10)+J17+(L17*6) + (M17),0)</f>
      </c>
      <c r="R17" s="11">
        <f> Q17 - $AC$3</f>
      </c>
      <c r="S17" s="120">
        <f>ROUNDDOWN((K17/25)+(L17*6)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136" t="s">
        <v>698</v>
      </c>
      <c r="Z17" s="3"/>
      <c r="AA17" s="9"/>
      <c r="AB17" s="3"/>
      <c r="AC17" s="9"/>
    </row>
    <row x14ac:dyDescent="0.25" r="18" customHeight="1" ht="17.25">
      <c r="A18" s="15" t="s">
        <v>699</v>
      </c>
      <c r="B18" s="15" t="s">
        <v>700</v>
      </c>
      <c r="C18" s="15" t="s">
        <v>428</v>
      </c>
      <c r="D18" s="11">
        <v>13</v>
      </c>
      <c r="E18" s="136" t="s">
        <v>657</v>
      </c>
      <c r="F18" s="136"/>
      <c r="G18" s="136"/>
      <c r="H18" s="136"/>
      <c r="I18" s="136"/>
      <c r="J18" s="11">
        <v>85</v>
      </c>
      <c r="K18" s="11">
        <v>1190</v>
      </c>
      <c r="L18" s="11">
        <v>6</v>
      </c>
      <c r="M18" s="11">
        <v>25</v>
      </c>
      <c r="N18" s="11">
        <v>8</v>
      </c>
      <c r="O18" s="120">
        <f>ROUNDDOWN((F18/'League Boundaries'!$B$2)+(G18*'League Boundaries'!$B$3)+(I18/'League Boundaries'!$B$5)+(J18*'League Boundaries'!$B$6)+(K18/'League Boundaries'!$B$7)+(L18*'League Boundaries'!$B$8)-(H18*'League Boundaries'!$B$4)+(M18),0)</f>
      </c>
      <c r="P18" s="11">
        <f> O18 - $AC$2</f>
      </c>
      <c r="Q18" s="120">
        <f>ROUNDDOWN((K18/10)+J18+(L18*6) + (M18),0)</f>
      </c>
      <c r="R18" s="11">
        <f> Q18 - $AC$3</f>
      </c>
      <c r="S18" s="120">
        <f>ROUNDDOWN((K18/25)+(L18*6)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24" t="s">
        <v>701</v>
      </c>
      <c r="Z18" s="3"/>
      <c r="AA18" s="9"/>
      <c r="AB18" s="3"/>
      <c r="AC18" s="9"/>
    </row>
    <row x14ac:dyDescent="0.25" r="19" customHeight="1" ht="17.25">
      <c r="A19" s="15" t="s">
        <v>702</v>
      </c>
      <c r="B19" s="15" t="s">
        <v>703</v>
      </c>
      <c r="C19" s="15" t="s">
        <v>440</v>
      </c>
      <c r="D19" s="11">
        <v>6</v>
      </c>
      <c r="E19" s="136" t="s">
        <v>657</v>
      </c>
      <c r="F19" s="136"/>
      <c r="G19" s="136"/>
      <c r="H19" s="136"/>
      <c r="I19" s="136"/>
      <c r="J19" s="11">
        <v>103</v>
      </c>
      <c r="K19" s="11">
        <v>1150</v>
      </c>
      <c r="L19" s="11">
        <v>8</v>
      </c>
      <c r="M19" s="11">
        <v>10</v>
      </c>
      <c r="N19" s="11">
        <v>10</v>
      </c>
      <c r="O19" s="120">
        <f>ROUNDDOWN((F19/'League Boundaries'!$B$2)+(G19*'League Boundaries'!$B$3)+(I19/'League Boundaries'!$B$5)+(J19*'League Boundaries'!$B$6)+(K19/'League Boundaries'!$B$7)+(L19*'League Boundaries'!$B$8)-(H19*'League Boundaries'!$B$4)+(M19),0)</f>
      </c>
      <c r="P19" s="11">
        <f> O19 - $AC$2</f>
      </c>
      <c r="Q19" s="120">
        <f>ROUNDDOWN((K19/10)+J19+(L19*6) + (M19),0)</f>
      </c>
      <c r="R19" s="11">
        <f> Q19 - $AC$3</f>
      </c>
      <c r="S19" s="120">
        <f>ROUNDDOWN((K19/25)+(L19*6)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24" t="s">
        <v>704</v>
      </c>
      <c r="Z19" s="3"/>
      <c r="AA19" s="9"/>
      <c r="AB19" s="3"/>
      <c r="AC19" s="9"/>
    </row>
    <row x14ac:dyDescent="0.25" r="20" customHeight="1" ht="17.25">
      <c r="A20" s="15" t="s">
        <v>705</v>
      </c>
      <c r="B20" s="15" t="s">
        <v>706</v>
      </c>
      <c r="C20" s="15" t="s">
        <v>418</v>
      </c>
      <c r="D20" s="11">
        <v>9</v>
      </c>
      <c r="E20" s="136" t="s">
        <v>657</v>
      </c>
      <c r="F20" s="136"/>
      <c r="G20" s="136"/>
      <c r="H20" s="136"/>
      <c r="I20" s="136"/>
      <c r="J20" s="11">
        <v>77</v>
      </c>
      <c r="K20" s="11">
        <v>1130</v>
      </c>
      <c r="L20" s="11">
        <v>8</v>
      </c>
      <c r="M20" s="11">
        <v>10</v>
      </c>
      <c r="N20" s="11">
        <v>15</v>
      </c>
      <c r="O20" s="120">
        <f>ROUNDDOWN((F20/'League Boundaries'!$B$2)+(G20*'League Boundaries'!$B$3)+(I20/'League Boundaries'!$B$5)+(J20*'League Boundaries'!$B$6)+(K20/'League Boundaries'!$B$7)+(L20*'League Boundaries'!$B$8)-(H20*'League Boundaries'!$B$4)+(M20),0)</f>
      </c>
      <c r="P20" s="11">
        <f> O20 - $AC$2</f>
      </c>
      <c r="Q20" s="120">
        <f>ROUNDDOWN((K20/10)+J20+(L20*6) + (M20),0)</f>
      </c>
      <c r="R20" s="11">
        <f> Q20 - $AC$3</f>
      </c>
      <c r="S20" s="120">
        <f>ROUNDDOWN((K20/25)+(L20*6)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136" t="s">
        <v>707</v>
      </c>
      <c r="Z20" s="3"/>
      <c r="AA20" s="9"/>
      <c r="AB20" s="3"/>
      <c r="AC20" s="9"/>
    </row>
    <row x14ac:dyDescent="0.25" r="21" customHeight="1" ht="17.25">
      <c r="A21" s="15" t="s">
        <v>708</v>
      </c>
      <c r="B21" s="15" t="s">
        <v>709</v>
      </c>
      <c r="C21" s="15" t="s">
        <v>431</v>
      </c>
      <c r="D21" s="11">
        <v>9</v>
      </c>
      <c r="E21" s="136" t="s">
        <v>657</v>
      </c>
      <c r="F21" s="136"/>
      <c r="G21" s="136"/>
      <c r="H21" s="136"/>
      <c r="I21" s="136"/>
      <c r="J21" s="11">
        <v>96</v>
      </c>
      <c r="K21" s="11">
        <v>1050</v>
      </c>
      <c r="L21" s="11">
        <v>7</v>
      </c>
      <c r="M21" s="11">
        <v>20</v>
      </c>
      <c r="N21" s="11">
        <v>10</v>
      </c>
      <c r="O21" s="120">
        <f>ROUNDDOWN((F21/'League Boundaries'!$B$2)+(G21*'League Boundaries'!$B$3)+(I21/'League Boundaries'!$B$5)+(J21*'League Boundaries'!$B$6)+(K21/'League Boundaries'!$B$7)+(L21*'League Boundaries'!$B$8)-(H21*'League Boundaries'!$B$4)+(M21),0)</f>
      </c>
      <c r="P21" s="11">
        <f> O21 - $AC$2</f>
      </c>
      <c r="Q21" s="120">
        <f>ROUNDDOWN((K21/10)+J21+(L21*6) + (M21),0)</f>
      </c>
      <c r="R21" s="11">
        <f> Q21 - $AC$3</f>
      </c>
      <c r="S21" s="120">
        <f>ROUNDDOWN((K21/25)+(L21*6)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24" t="s">
        <v>710</v>
      </c>
      <c r="Z21" s="3"/>
      <c r="AA21" s="9"/>
      <c r="AB21" s="3"/>
      <c r="AC21" s="9"/>
    </row>
    <row x14ac:dyDescent="0.25" r="22" customHeight="1" ht="17.25">
      <c r="A22" s="15" t="s">
        <v>711</v>
      </c>
      <c r="B22" s="15" t="s">
        <v>712</v>
      </c>
      <c r="C22" s="15" t="s">
        <v>417</v>
      </c>
      <c r="D22" s="11">
        <v>8</v>
      </c>
      <c r="E22" s="136" t="s">
        <v>657</v>
      </c>
      <c r="F22" s="136"/>
      <c r="G22" s="136"/>
      <c r="H22" s="136"/>
      <c r="I22" s="136"/>
      <c r="J22" s="11">
        <v>105</v>
      </c>
      <c r="K22" s="11">
        <v>1150</v>
      </c>
      <c r="L22" s="11">
        <v>7</v>
      </c>
      <c r="M22" s="11">
        <v>10</v>
      </c>
      <c r="N22" s="11">
        <v>5</v>
      </c>
      <c r="O22" s="120">
        <f>ROUNDDOWN((F22/'League Boundaries'!$B$2)+(G22*'League Boundaries'!$B$3)+(I22/'League Boundaries'!$B$5)+(J22*'League Boundaries'!$B$6)+(K22/'League Boundaries'!$B$7)+(L22*'League Boundaries'!$B$8)-(H22*'League Boundaries'!$B$4)+(M22),0)</f>
      </c>
      <c r="P22" s="11">
        <f> O22 - $AC$2</f>
      </c>
      <c r="Q22" s="120">
        <f>ROUNDDOWN((K22/10)+J22+(L22*6) + (M22),0)</f>
      </c>
      <c r="R22" s="11">
        <f> Q22 - $AC$3</f>
      </c>
      <c r="S22" s="120">
        <f>ROUNDDOWN((K22/25)+(L22*6)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136" t="s">
        <v>713</v>
      </c>
      <c r="Z22" s="3"/>
      <c r="AA22" s="9"/>
      <c r="AB22" s="3"/>
      <c r="AC22" s="9"/>
    </row>
    <row x14ac:dyDescent="0.25" r="23" customHeight="1" ht="17.25">
      <c r="A23" s="15" t="s">
        <v>714</v>
      </c>
      <c r="B23" s="15" t="s">
        <v>711</v>
      </c>
      <c r="C23" s="15" t="s">
        <v>411</v>
      </c>
      <c r="D23" s="11">
        <v>7</v>
      </c>
      <c r="E23" s="136" t="s">
        <v>657</v>
      </c>
      <c r="F23" s="136"/>
      <c r="G23" s="136"/>
      <c r="H23" s="136"/>
      <c r="I23" s="136"/>
      <c r="J23" s="11">
        <v>86</v>
      </c>
      <c r="K23" s="11">
        <v>1080</v>
      </c>
      <c r="L23" s="11">
        <v>8</v>
      </c>
      <c r="M23" s="11">
        <v>10</v>
      </c>
      <c r="N23" s="11">
        <v>2</v>
      </c>
      <c r="O23" s="120">
        <f>ROUNDDOWN((F23/'League Boundaries'!$B$2)+(G23*'League Boundaries'!$B$3)+(I23/'League Boundaries'!$B$5)+(J23*'League Boundaries'!$B$6)+(K23/'League Boundaries'!$B$7)+(L23*'League Boundaries'!$B$8)-(H23*'League Boundaries'!$B$4)+(M23),0)</f>
      </c>
      <c r="P23" s="11">
        <f> O23 - $AC$2</f>
      </c>
      <c r="Q23" s="120">
        <f>ROUNDDOWN((K23/10)+J23+(L23*6) + (M23),0)</f>
      </c>
      <c r="R23" s="11">
        <f> Q23 - $AC$3</f>
      </c>
      <c r="S23" s="120">
        <f>ROUNDDOWN((K23/25)+(L23*6)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136" t="s">
        <v>715</v>
      </c>
      <c r="Z23" s="3"/>
      <c r="AA23" s="9"/>
      <c r="AB23" s="3"/>
      <c r="AC23" s="9"/>
    </row>
    <row x14ac:dyDescent="0.25" r="24" customHeight="1" ht="17.25">
      <c r="A24" s="15" t="s">
        <v>716</v>
      </c>
      <c r="B24" s="15" t="s">
        <v>717</v>
      </c>
      <c r="C24" s="15" t="s">
        <v>410</v>
      </c>
      <c r="D24" s="11">
        <v>7</v>
      </c>
      <c r="E24" s="136" t="s">
        <v>657</v>
      </c>
      <c r="F24" s="136"/>
      <c r="G24" s="136"/>
      <c r="H24" s="136"/>
      <c r="I24" s="136"/>
      <c r="J24" s="11">
        <v>72</v>
      </c>
      <c r="K24" s="11">
        <v>1060</v>
      </c>
      <c r="L24" s="11">
        <v>8</v>
      </c>
      <c r="M24" s="11">
        <v>10</v>
      </c>
      <c r="N24" s="11">
        <v>15</v>
      </c>
      <c r="O24" s="120">
        <f>ROUNDDOWN((F24/'League Boundaries'!$B$2)+(G24*'League Boundaries'!$B$3)+(I24/'League Boundaries'!$B$5)+(J24*'League Boundaries'!$B$6)+(K24/'League Boundaries'!$B$7)+(L24*'League Boundaries'!$B$8)-(H24*'League Boundaries'!$B$4)+(M24),0)</f>
      </c>
      <c r="P24" s="11">
        <f> O24 - $AC$2</f>
      </c>
      <c r="Q24" s="120">
        <f>ROUNDDOWN((K24/10)+J24+(L24*6) + (M24),0)</f>
      </c>
      <c r="R24" s="11">
        <f> Q24 - $AC$3</f>
      </c>
      <c r="S24" s="120">
        <f>ROUNDDOWN((K24/25)+(L24*6)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24" t="s">
        <v>718</v>
      </c>
      <c r="Z24" s="3"/>
      <c r="AA24" s="9"/>
      <c r="AB24" s="3"/>
      <c r="AC24" s="9"/>
    </row>
    <row x14ac:dyDescent="0.25" r="25" customHeight="1" ht="17.25">
      <c r="A25" s="15" t="s">
        <v>719</v>
      </c>
      <c r="B25" s="15" t="s">
        <v>720</v>
      </c>
      <c r="C25" s="15" t="s">
        <v>441</v>
      </c>
      <c r="D25" s="11">
        <v>6</v>
      </c>
      <c r="E25" s="136" t="s">
        <v>657</v>
      </c>
      <c r="F25" s="136"/>
      <c r="G25" s="136"/>
      <c r="H25" s="136"/>
      <c r="I25" s="136"/>
      <c r="J25" s="11">
        <v>87</v>
      </c>
      <c r="K25" s="11">
        <v>1060</v>
      </c>
      <c r="L25" s="11">
        <v>8</v>
      </c>
      <c r="M25" s="11">
        <v>10</v>
      </c>
      <c r="N25" s="11">
        <v>2</v>
      </c>
      <c r="O25" s="120">
        <f>ROUNDDOWN((F25/'League Boundaries'!$B$2)+(G25*'League Boundaries'!$B$3)+(I25/'League Boundaries'!$B$5)+(J25*'League Boundaries'!$B$6)+(K25/'League Boundaries'!$B$7)+(L25*'League Boundaries'!$B$8)-(H25*'League Boundaries'!$B$4)+(M25),0)</f>
      </c>
      <c r="P25" s="11">
        <f> O25 - $AC$2</f>
      </c>
      <c r="Q25" s="120">
        <f>ROUNDDOWN((K25/10)+J25+(L25*6) + (M25),0)</f>
      </c>
      <c r="R25" s="11">
        <f> Q25 - $AC$3</f>
      </c>
      <c r="S25" s="120">
        <f>ROUNDDOWN((K25/25)+(L25*6)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136" t="s">
        <v>721</v>
      </c>
      <c r="Z25" s="3"/>
      <c r="AA25" s="9"/>
      <c r="AB25" s="3"/>
      <c r="AC25" s="9"/>
    </row>
    <row x14ac:dyDescent="0.25" r="26" customHeight="1" ht="17.25">
      <c r="A26" s="15" t="s">
        <v>722</v>
      </c>
      <c r="B26" s="15" t="s">
        <v>723</v>
      </c>
      <c r="C26" s="15" t="s">
        <v>439</v>
      </c>
      <c r="D26" s="11">
        <v>11</v>
      </c>
      <c r="E26" s="136" t="s">
        <v>657</v>
      </c>
      <c r="F26" s="136"/>
      <c r="G26" s="136"/>
      <c r="H26" s="136"/>
      <c r="I26" s="136"/>
      <c r="J26" s="11">
        <v>82</v>
      </c>
      <c r="K26" s="11">
        <v>1060</v>
      </c>
      <c r="L26" s="11">
        <v>8</v>
      </c>
      <c r="M26" s="11">
        <v>10</v>
      </c>
      <c r="N26" s="11">
        <v>10</v>
      </c>
      <c r="O26" s="120">
        <f>ROUNDDOWN((F26/'League Boundaries'!$B$2)+(G26*'League Boundaries'!$B$3)+(I26/'League Boundaries'!$B$5)+(J26*'League Boundaries'!$B$6)+(K26/'League Boundaries'!$B$7)+(L26*'League Boundaries'!$B$8)-(H26*'League Boundaries'!$B$4)+(M26),0)</f>
      </c>
      <c r="P26" s="11">
        <f> O26 - $AC$2</f>
      </c>
      <c r="Q26" s="120">
        <f>ROUNDDOWN((K26/10)+J26+(L26*6) + (M26),0)</f>
      </c>
      <c r="R26" s="11">
        <f> Q26 - $AC$3</f>
      </c>
      <c r="S26" s="120">
        <f>ROUNDDOWN((K26/25)+(L26*6)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24" t="s">
        <v>724</v>
      </c>
      <c r="Z26" s="3"/>
      <c r="AA26" s="9"/>
      <c r="AB26" s="3"/>
      <c r="AC26" s="9"/>
    </row>
    <row x14ac:dyDescent="0.25" r="27" customHeight="1" ht="17.25">
      <c r="A27" s="15" t="s">
        <v>491</v>
      </c>
      <c r="B27" s="15" t="s">
        <v>725</v>
      </c>
      <c r="C27" s="15" t="s">
        <v>423</v>
      </c>
      <c r="D27" s="11">
        <v>13</v>
      </c>
      <c r="E27" s="136" t="s">
        <v>657</v>
      </c>
      <c r="F27" s="136"/>
      <c r="G27" s="136"/>
      <c r="H27" s="136"/>
      <c r="I27" s="136"/>
      <c r="J27" s="11">
        <v>69</v>
      </c>
      <c r="K27" s="11">
        <v>870</v>
      </c>
      <c r="L27" s="11">
        <v>6</v>
      </c>
      <c r="M27" s="11">
        <v>40</v>
      </c>
      <c r="N27" s="11">
        <v>0</v>
      </c>
      <c r="O27" s="120">
        <f>ROUNDDOWN((F27/'League Boundaries'!$B$2)+(G27*'League Boundaries'!$B$3)+(I27/'League Boundaries'!$B$5)+(J27*'League Boundaries'!$B$6)+(K27/'League Boundaries'!$B$7)+(L27*'League Boundaries'!$B$8)-(H27*'League Boundaries'!$B$4)+(M27),0)</f>
      </c>
      <c r="P27" s="11">
        <f> O27 - $AC$2</f>
      </c>
      <c r="Q27" s="120">
        <f>ROUNDDOWN((K27/10)+J27+(L27*6) + (M27),0)</f>
      </c>
      <c r="R27" s="11">
        <f> Q27 - $AC$3</f>
      </c>
      <c r="S27" s="120">
        <f>ROUNDDOWN((K27/25)+(L27*6)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136" t="s">
        <v>726</v>
      </c>
      <c r="Z27" s="3"/>
      <c r="AA27" s="9"/>
      <c r="AB27" s="3"/>
      <c r="AC27" s="9"/>
    </row>
    <row x14ac:dyDescent="0.25" r="28" customHeight="1" ht="17.25">
      <c r="A28" s="15" t="s">
        <v>727</v>
      </c>
      <c r="B28" s="15" t="s">
        <v>728</v>
      </c>
      <c r="C28" s="15" t="s">
        <v>436</v>
      </c>
      <c r="D28" s="11">
        <v>11</v>
      </c>
      <c r="E28" s="136" t="s">
        <v>657</v>
      </c>
      <c r="F28" s="136"/>
      <c r="G28" s="136"/>
      <c r="H28" s="136"/>
      <c r="I28" s="136"/>
      <c r="J28" s="11">
        <v>76</v>
      </c>
      <c r="K28" s="11">
        <v>1040</v>
      </c>
      <c r="L28" s="11">
        <v>8</v>
      </c>
      <c r="M28" s="11">
        <v>10</v>
      </c>
      <c r="N28" s="11">
        <v>8</v>
      </c>
      <c r="O28" s="120">
        <f>ROUNDDOWN((F28/'League Boundaries'!$B$2)+(G28*'League Boundaries'!$B$3)+(I28/'League Boundaries'!$B$5)+(J28*'League Boundaries'!$B$6)+(K28/'League Boundaries'!$B$7)+(L28*'League Boundaries'!$B$8)-(H28*'League Boundaries'!$B$4)+(M28),0)</f>
      </c>
      <c r="P28" s="11">
        <f> O28 - $AC$2</f>
      </c>
      <c r="Q28" s="120">
        <f>ROUNDDOWN((K28/10)+J28+(L28*6) + (M28),0)</f>
      </c>
      <c r="R28" s="11">
        <f> Q28 - $AC$3</f>
      </c>
      <c r="S28" s="120">
        <f>ROUNDDOWN((K28/25)+(L28*6)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136" t="s">
        <v>729</v>
      </c>
      <c r="Z28" s="3"/>
      <c r="AA28" s="9"/>
      <c r="AB28" s="3"/>
      <c r="AC28" s="9"/>
    </row>
    <row x14ac:dyDescent="0.25" r="29" customHeight="1" ht="17.25">
      <c r="A29" s="15" t="s">
        <v>730</v>
      </c>
      <c r="B29" s="15" t="s">
        <v>731</v>
      </c>
      <c r="C29" s="15" t="s">
        <v>422</v>
      </c>
      <c r="D29" s="11">
        <v>11</v>
      </c>
      <c r="E29" s="136" t="s">
        <v>657</v>
      </c>
      <c r="F29" s="136"/>
      <c r="G29" s="136"/>
      <c r="H29" s="136"/>
      <c r="I29" s="136"/>
      <c r="J29" s="11">
        <v>95</v>
      </c>
      <c r="K29" s="11">
        <v>1030</v>
      </c>
      <c r="L29" s="11">
        <v>8</v>
      </c>
      <c r="M29" s="11">
        <v>10</v>
      </c>
      <c r="N29" s="11">
        <v>15</v>
      </c>
      <c r="O29" s="120">
        <f>ROUNDDOWN((F29/'League Boundaries'!$B$2)+(G29*'League Boundaries'!$B$3)+(I29/'League Boundaries'!$B$5)+(J29*'League Boundaries'!$B$6)+(K29/'League Boundaries'!$B$7)+(L29*'League Boundaries'!$B$8)-(H29*'League Boundaries'!$B$4)+(M29),0)</f>
      </c>
      <c r="P29" s="11">
        <f> O29 - $AC$2</f>
      </c>
      <c r="Q29" s="120">
        <f>ROUNDDOWN((K29/10)+J29+(L29*6) + (M29),0)</f>
      </c>
      <c r="R29" s="11">
        <f> Q29 - $AC$3</f>
      </c>
      <c r="S29" s="120">
        <f>ROUNDDOWN((K29/25)+(L29*6)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24" t="s">
        <v>732</v>
      </c>
      <c r="Z29" s="3"/>
      <c r="AA29" s="9"/>
      <c r="AB29" s="3"/>
      <c r="AC29" s="9"/>
    </row>
    <row x14ac:dyDescent="0.25" r="30" customHeight="1" ht="17.25">
      <c r="A30" s="15" t="s">
        <v>566</v>
      </c>
      <c r="B30" s="15" t="s">
        <v>733</v>
      </c>
      <c r="C30" s="15" t="s">
        <v>432</v>
      </c>
      <c r="D30" s="11">
        <v>7</v>
      </c>
      <c r="E30" s="136" t="s">
        <v>657</v>
      </c>
      <c r="F30" s="136"/>
      <c r="G30" s="136"/>
      <c r="H30" s="136"/>
      <c r="I30" s="136"/>
      <c r="J30" s="11">
        <v>72</v>
      </c>
      <c r="K30" s="11">
        <v>1030</v>
      </c>
      <c r="L30" s="11">
        <v>7</v>
      </c>
      <c r="M30" s="11">
        <v>15</v>
      </c>
      <c r="N30" s="11">
        <v>20</v>
      </c>
      <c r="O30" s="120">
        <f>ROUNDDOWN((F30/'League Boundaries'!$B$2)+(G30*'League Boundaries'!$B$3)+(I30/'League Boundaries'!$B$5)+(J30*'League Boundaries'!$B$6)+(K30/'League Boundaries'!$B$7)+(L30*'League Boundaries'!$B$8)-(H30*'League Boundaries'!$B$4)+(M30),0)</f>
      </c>
      <c r="P30" s="11">
        <f> O30 - $AC$2</f>
      </c>
      <c r="Q30" s="120">
        <f>ROUNDDOWN((K30/10)+J30+(L30*6) + (M30),0)</f>
      </c>
      <c r="R30" s="11">
        <f> Q30 - $AC$3</f>
      </c>
      <c r="S30" s="120">
        <f>ROUNDDOWN((K30/25)+(L30*6)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136" t="s">
        <v>734</v>
      </c>
      <c r="Z30" s="3"/>
      <c r="AA30" s="9"/>
      <c r="AB30" s="3"/>
      <c r="AC30" s="9"/>
    </row>
    <row x14ac:dyDescent="0.25" r="31" customHeight="1" ht="17.25">
      <c r="A31" s="15" t="s">
        <v>735</v>
      </c>
      <c r="B31" s="15" t="s">
        <v>736</v>
      </c>
      <c r="C31" s="15" t="s">
        <v>425</v>
      </c>
      <c r="D31" s="11">
        <v>10</v>
      </c>
      <c r="E31" s="136" t="s">
        <v>657</v>
      </c>
      <c r="F31" s="136"/>
      <c r="G31" s="136"/>
      <c r="H31" s="136"/>
      <c r="I31" s="136"/>
      <c r="J31" s="11">
        <v>75</v>
      </c>
      <c r="K31" s="11">
        <v>920</v>
      </c>
      <c r="L31" s="11">
        <v>8</v>
      </c>
      <c r="M31" s="11">
        <v>20</v>
      </c>
      <c r="N31" s="11">
        <v>20</v>
      </c>
      <c r="O31" s="120">
        <f>ROUNDDOWN((F31/'League Boundaries'!$B$2)+(G31*'League Boundaries'!$B$3)+(I31/'League Boundaries'!$B$5)+(J31*'League Boundaries'!$B$6)+(K31/'League Boundaries'!$B$7)+(L31*'League Boundaries'!$B$8)-(H31*'League Boundaries'!$B$4)+(M31),0)</f>
      </c>
      <c r="P31" s="11">
        <f> O31 - $AC$2</f>
      </c>
      <c r="Q31" s="120">
        <f>ROUNDDOWN((K31/10)+J31+(L31*6) + (M31),0)</f>
      </c>
      <c r="R31" s="11">
        <f> Q31 - $AC$3</f>
      </c>
      <c r="S31" s="120">
        <f>ROUNDDOWN((K31/25)+(L31*6)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136" t="s">
        <v>737</v>
      </c>
      <c r="Z31" s="3"/>
      <c r="AA31" s="9"/>
      <c r="AB31" s="3"/>
      <c r="AC31" s="9"/>
    </row>
    <row x14ac:dyDescent="0.25" r="32" customHeight="1" ht="17.25">
      <c r="A32" s="15" t="s">
        <v>738</v>
      </c>
      <c r="B32" s="15" t="s">
        <v>739</v>
      </c>
      <c r="C32" s="15" t="s">
        <v>420</v>
      </c>
      <c r="D32" s="11">
        <v>8</v>
      </c>
      <c r="E32" s="136" t="s">
        <v>657</v>
      </c>
      <c r="F32" s="136"/>
      <c r="G32" s="136"/>
      <c r="H32" s="136"/>
      <c r="I32" s="136"/>
      <c r="J32" s="11">
        <v>74</v>
      </c>
      <c r="K32" s="11">
        <v>900</v>
      </c>
      <c r="L32" s="11">
        <v>7</v>
      </c>
      <c r="M32" s="11">
        <v>25</v>
      </c>
      <c r="N32" s="11">
        <v>5</v>
      </c>
      <c r="O32" s="120">
        <f>ROUNDDOWN((F32/'League Boundaries'!$B$2)+(G32*'League Boundaries'!$B$3)+(I32/'League Boundaries'!$B$5)+(J32*'League Boundaries'!$B$6)+(K32/'League Boundaries'!$B$7)+(L32*'League Boundaries'!$B$8)-(H32*'League Boundaries'!$B$4)+(M32),0)</f>
      </c>
      <c r="P32" s="11">
        <f> O32 - $AC$2</f>
      </c>
      <c r="Q32" s="120">
        <f>ROUNDDOWN((K32/10)+J32+(L32*6) + (M32),0)</f>
      </c>
      <c r="R32" s="11">
        <f> Q32 - $AC$3</f>
      </c>
      <c r="S32" s="120">
        <f>ROUNDDOWN((K32/25)+(L32*6)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24" t="s">
        <v>740</v>
      </c>
      <c r="Z32" s="3"/>
      <c r="AA32" s="9"/>
      <c r="AB32" s="3"/>
      <c r="AC32" s="9"/>
    </row>
    <row x14ac:dyDescent="0.25" r="33" customHeight="1" ht="17.25">
      <c r="A33" s="15" t="s">
        <v>680</v>
      </c>
      <c r="B33" s="15" t="s">
        <v>741</v>
      </c>
      <c r="C33" s="15" t="s">
        <v>423</v>
      </c>
      <c r="D33" s="11">
        <v>13</v>
      </c>
      <c r="E33" s="136" t="s">
        <v>657</v>
      </c>
      <c r="F33" s="136"/>
      <c r="G33" s="136"/>
      <c r="H33" s="136"/>
      <c r="I33" s="136"/>
      <c r="J33" s="11">
        <v>90</v>
      </c>
      <c r="K33" s="11">
        <v>1020</v>
      </c>
      <c r="L33" s="11">
        <v>7</v>
      </c>
      <c r="M33" s="11">
        <v>10</v>
      </c>
      <c r="N33" s="11">
        <v>10</v>
      </c>
      <c r="O33" s="120">
        <f>ROUNDDOWN((F33/'League Boundaries'!$B$2)+(G33*'League Boundaries'!$B$3)+(I33/'League Boundaries'!$B$5)+(J33*'League Boundaries'!$B$6)+(K33/'League Boundaries'!$B$7)+(L33*'League Boundaries'!$B$8)-(H33*'League Boundaries'!$B$4)+(M33),0)</f>
      </c>
      <c r="P33" s="11">
        <f> O33 - $AC$2</f>
      </c>
      <c r="Q33" s="120">
        <f>ROUNDDOWN((K33/10)+J33+(L33*6) + (M33),0)</f>
      </c>
      <c r="R33" s="11">
        <f> Q33 - $AC$3</f>
      </c>
      <c r="S33" s="120">
        <f>ROUNDDOWN((K33/25)+(L33*6)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136" t="s">
        <v>742</v>
      </c>
      <c r="Z33" s="3"/>
      <c r="AA33" s="9"/>
      <c r="AB33" s="3"/>
      <c r="AC33" s="9"/>
    </row>
    <row x14ac:dyDescent="0.25" r="34" customHeight="1" ht="17.25">
      <c r="A34" s="15" t="s">
        <v>743</v>
      </c>
      <c r="B34" s="15" t="s">
        <v>744</v>
      </c>
      <c r="C34" s="15" t="s">
        <v>438</v>
      </c>
      <c r="D34" s="11">
        <v>9</v>
      </c>
      <c r="E34" s="136" t="s">
        <v>657</v>
      </c>
      <c r="F34" s="136"/>
      <c r="G34" s="136"/>
      <c r="H34" s="136"/>
      <c r="I34" s="136"/>
      <c r="J34" s="11">
        <v>76</v>
      </c>
      <c r="K34" s="11">
        <v>940</v>
      </c>
      <c r="L34" s="11">
        <v>5</v>
      </c>
      <c r="M34" s="11">
        <v>30</v>
      </c>
      <c r="N34" s="11">
        <v>20</v>
      </c>
      <c r="O34" s="120">
        <f>ROUNDDOWN((F34/'League Boundaries'!$B$2)+(G34*'League Boundaries'!$B$3)+(I34/'League Boundaries'!$B$5)+(J34*'League Boundaries'!$B$6)+(K34/'League Boundaries'!$B$7)+(L34*'League Boundaries'!$B$8)-(H34*'League Boundaries'!$B$4)+(M34),0)</f>
      </c>
      <c r="P34" s="11">
        <f> O34 - $AC$2</f>
      </c>
      <c r="Q34" s="120">
        <f>ROUNDDOWN((K34/10)+J34+(L34*6) + (M34),0)</f>
      </c>
      <c r="R34" s="11">
        <f> Q34 - $AC$3</f>
      </c>
      <c r="S34" s="120">
        <f>ROUNDDOWN((K34/25)+(L34*6)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136" t="s">
        <v>745</v>
      </c>
      <c r="Z34" s="3"/>
      <c r="AA34" s="9"/>
      <c r="AB34" s="3"/>
      <c r="AC34" s="9"/>
    </row>
    <row x14ac:dyDescent="0.25" r="35" customHeight="1" ht="17.25">
      <c r="A35" s="15" t="s">
        <v>746</v>
      </c>
      <c r="B35" s="15" t="s">
        <v>700</v>
      </c>
      <c r="C35" s="15" t="s">
        <v>440</v>
      </c>
      <c r="D35" s="11">
        <v>6</v>
      </c>
      <c r="E35" s="136" t="s">
        <v>657</v>
      </c>
      <c r="F35" s="136"/>
      <c r="G35" s="136"/>
      <c r="H35" s="136"/>
      <c r="I35" s="136"/>
      <c r="J35" s="11">
        <v>63</v>
      </c>
      <c r="K35" s="11">
        <v>900</v>
      </c>
      <c r="L35" s="11">
        <v>8</v>
      </c>
      <c r="M35" s="11">
        <v>15</v>
      </c>
      <c r="N35" s="11">
        <v>10</v>
      </c>
      <c r="O35" s="120">
        <f>ROUNDDOWN((F35/'League Boundaries'!$B$2)+(G35*'League Boundaries'!$B$3)+(I35/'League Boundaries'!$B$5)+(J35*'League Boundaries'!$B$6)+(K35/'League Boundaries'!$B$7)+(L35*'League Boundaries'!$B$8)-(H35*'League Boundaries'!$B$4)+(M35),0)</f>
      </c>
      <c r="P35" s="11">
        <f> O35 - $AC$2</f>
      </c>
      <c r="Q35" s="120">
        <f>ROUNDDOWN((K35/10)+J35+(L35*6) + (M35),0)</f>
      </c>
      <c r="R35" s="11">
        <f> Q35 - $AC$3</f>
      </c>
      <c r="S35" s="120">
        <f>ROUNDDOWN((K35/25)+(L35*6)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136" t="s">
        <v>747</v>
      </c>
      <c r="Z35" s="3"/>
      <c r="AA35" s="9"/>
      <c r="AB35" s="3"/>
      <c r="AC35" s="9"/>
    </row>
    <row x14ac:dyDescent="0.25" r="36" customHeight="1" ht="17.25">
      <c r="A36" s="15" t="s">
        <v>748</v>
      </c>
      <c r="B36" s="15" t="s">
        <v>749</v>
      </c>
      <c r="C36" s="15" t="s">
        <v>442</v>
      </c>
      <c r="D36" s="11">
        <v>14</v>
      </c>
      <c r="E36" s="136" t="s">
        <v>657</v>
      </c>
      <c r="F36" s="136"/>
      <c r="G36" s="136"/>
      <c r="H36" s="136"/>
      <c r="I36" s="136"/>
      <c r="J36" s="11">
        <v>65</v>
      </c>
      <c r="K36" s="11">
        <v>920</v>
      </c>
      <c r="L36" s="11">
        <v>6</v>
      </c>
      <c r="M36" s="11">
        <v>25</v>
      </c>
      <c r="N36" s="11">
        <v>25</v>
      </c>
      <c r="O36" s="120">
        <f>ROUNDDOWN((F36/'League Boundaries'!$B$2)+(G36*'League Boundaries'!$B$3)+(I36/'League Boundaries'!$B$5)+(J36*'League Boundaries'!$B$6)+(K36/'League Boundaries'!$B$7)+(L36*'League Boundaries'!$B$8)-(H36*'League Boundaries'!$B$4)+(M36),0)</f>
      </c>
      <c r="P36" s="11">
        <f> O36 - $AC$2</f>
      </c>
      <c r="Q36" s="120">
        <f>ROUNDDOWN((K36/10)+J36+(L36*6) + (M36),0)</f>
      </c>
      <c r="R36" s="11">
        <f> Q36 - $AC$3</f>
      </c>
      <c r="S36" s="120">
        <f>ROUNDDOWN((K36/25)+(L36*6)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136" t="s">
        <v>750</v>
      </c>
      <c r="Z36" s="3"/>
      <c r="AA36" s="9"/>
      <c r="AB36" s="3"/>
      <c r="AC36" s="9"/>
    </row>
    <row x14ac:dyDescent="0.25" r="37" customHeight="1" ht="17.25">
      <c r="A37" s="15" t="s">
        <v>751</v>
      </c>
      <c r="B37" s="15" t="s">
        <v>752</v>
      </c>
      <c r="C37" s="15" t="s">
        <v>437</v>
      </c>
      <c r="D37" s="11">
        <v>14</v>
      </c>
      <c r="E37" s="136" t="s">
        <v>657</v>
      </c>
      <c r="F37" s="136"/>
      <c r="G37" s="136"/>
      <c r="H37" s="136"/>
      <c r="I37" s="136"/>
      <c r="J37" s="11">
        <v>83</v>
      </c>
      <c r="K37" s="11">
        <v>1060</v>
      </c>
      <c r="L37" s="11">
        <v>6</v>
      </c>
      <c r="M37" s="11">
        <v>10</v>
      </c>
      <c r="N37" s="11">
        <v>0</v>
      </c>
      <c r="O37" s="120">
        <f>ROUNDDOWN((F37/'League Boundaries'!$B$2)+(G37*'League Boundaries'!$B$3)+(I37/'League Boundaries'!$B$5)+(J37*'League Boundaries'!$B$6)+(K37/'League Boundaries'!$B$7)+(L37*'League Boundaries'!$B$8)-(H37*'League Boundaries'!$B$4)+(M37),0)</f>
      </c>
      <c r="P37" s="11">
        <f> O37 - $AC$2</f>
      </c>
      <c r="Q37" s="120">
        <f>ROUNDDOWN((K37/10)+J37+(L37*6) + (M37),0)</f>
      </c>
      <c r="R37" s="11">
        <f> Q37 - $AC$3</f>
      </c>
      <c r="S37" s="120">
        <f>ROUNDDOWN((K37/25)+(L37*6)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136" t="s">
        <v>753</v>
      </c>
      <c r="Z37" s="3"/>
      <c r="AA37" s="9"/>
      <c r="AB37" s="3"/>
      <c r="AC37" s="9"/>
    </row>
    <row x14ac:dyDescent="0.25" r="38" customHeight="1" ht="17.25">
      <c r="A38" s="15" t="s">
        <v>754</v>
      </c>
      <c r="B38" s="15" t="s">
        <v>755</v>
      </c>
      <c r="C38" s="15" t="s">
        <v>415</v>
      </c>
      <c r="D38" s="11">
        <v>14</v>
      </c>
      <c r="E38" s="136" t="s">
        <v>657</v>
      </c>
      <c r="F38" s="136"/>
      <c r="G38" s="136"/>
      <c r="H38" s="136"/>
      <c r="I38" s="136"/>
      <c r="J38" s="11">
        <v>62</v>
      </c>
      <c r="K38" s="11">
        <v>860</v>
      </c>
      <c r="L38" s="11">
        <v>6</v>
      </c>
      <c r="M38" s="11">
        <v>30</v>
      </c>
      <c r="N38" s="11">
        <v>25</v>
      </c>
      <c r="O38" s="120">
        <f>ROUNDDOWN((F38/'League Boundaries'!$B$2)+(G38*'League Boundaries'!$B$3)+(I38/'League Boundaries'!$B$5)+(J38*'League Boundaries'!$B$6)+(K38/'League Boundaries'!$B$7)+(L38*'League Boundaries'!$B$8)-(H38*'League Boundaries'!$B$4)+(M38),0)</f>
      </c>
      <c r="P38" s="11">
        <f> O38 - $AC$2</f>
      </c>
      <c r="Q38" s="120">
        <f>ROUNDDOWN((K38/10)+J38+(L38*6) + (M38),0)</f>
      </c>
      <c r="R38" s="11">
        <f> Q38 - $AC$3</f>
      </c>
      <c r="S38" s="120">
        <f>ROUNDDOWN((K38/25)+(L38*6)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24" t="s">
        <v>756</v>
      </c>
      <c r="Z38" s="3"/>
      <c r="AA38" s="9"/>
      <c r="AB38" s="3"/>
      <c r="AC38" s="9"/>
    </row>
    <row x14ac:dyDescent="0.25" r="39" customHeight="1" ht="17.25">
      <c r="A39" s="15" t="s">
        <v>757</v>
      </c>
      <c r="B39" s="15" t="s">
        <v>644</v>
      </c>
      <c r="C39" s="15" t="s">
        <v>426</v>
      </c>
      <c r="D39" s="11">
        <v>7</v>
      </c>
      <c r="E39" s="136" t="s">
        <v>657</v>
      </c>
      <c r="F39" s="136"/>
      <c r="G39" s="136"/>
      <c r="H39" s="136"/>
      <c r="I39" s="136"/>
      <c r="J39" s="11">
        <v>79</v>
      </c>
      <c r="K39" s="11">
        <v>930</v>
      </c>
      <c r="L39" s="11">
        <v>8</v>
      </c>
      <c r="M39" s="11">
        <v>10</v>
      </c>
      <c r="N39" s="11">
        <v>5</v>
      </c>
      <c r="O39" s="120">
        <f>ROUNDDOWN((F39/'League Boundaries'!$B$2)+(G39*'League Boundaries'!$B$3)+(I39/'League Boundaries'!$B$5)+(J39*'League Boundaries'!$B$6)+(K39/'League Boundaries'!$B$7)+(L39*'League Boundaries'!$B$8)-(H39*'League Boundaries'!$B$4)+(M39),0)</f>
      </c>
      <c r="P39" s="11">
        <f> O39 - $AC$2</f>
      </c>
      <c r="Q39" s="120">
        <f>ROUNDDOWN((K39/10)+J39+(L39*6) + (M39),0)</f>
      </c>
      <c r="R39" s="11">
        <f> Q39 - $AC$3</f>
      </c>
      <c r="S39" s="120">
        <f>ROUNDDOWN((K39/25)+(L39*6)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136" t="s">
        <v>758</v>
      </c>
      <c r="Z39" s="3"/>
      <c r="AA39" s="9"/>
      <c r="AB39" s="3"/>
      <c r="AC39" s="9"/>
    </row>
    <row x14ac:dyDescent="0.25" r="40" customHeight="1" ht="17.25">
      <c r="A40" s="15" t="s">
        <v>699</v>
      </c>
      <c r="B40" s="15" t="s">
        <v>759</v>
      </c>
      <c r="C40" s="15" t="s">
        <v>433</v>
      </c>
      <c r="D40" s="11">
        <v>10</v>
      </c>
      <c r="E40" s="136" t="s">
        <v>657</v>
      </c>
      <c r="F40" s="136"/>
      <c r="G40" s="136"/>
      <c r="H40" s="136"/>
      <c r="I40" s="136"/>
      <c r="J40" s="11">
        <v>71</v>
      </c>
      <c r="K40" s="11">
        <v>910</v>
      </c>
      <c r="L40" s="11">
        <v>7</v>
      </c>
      <c r="M40" s="11">
        <v>15</v>
      </c>
      <c r="N40" s="11">
        <v>15</v>
      </c>
      <c r="O40" s="120">
        <f>ROUNDDOWN((F40/'League Boundaries'!$B$2)+(G40*'League Boundaries'!$B$3)+(I40/'League Boundaries'!$B$5)+(J40*'League Boundaries'!$B$6)+(K40/'League Boundaries'!$B$7)+(L40*'League Boundaries'!$B$8)-(H40*'League Boundaries'!$B$4)+(M40),0)</f>
      </c>
      <c r="P40" s="11">
        <f> O40 - $AC$2</f>
      </c>
      <c r="Q40" s="120">
        <f>ROUNDDOWN((K40/10)+J40+(L40*6) + (M40),0)</f>
      </c>
      <c r="R40" s="11">
        <f> Q40 - $AC$3</f>
      </c>
      <c r="S40" s="120">
        <f>ROUNDDOWN((K40/25)+(L40*6)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136" t="s">
        <v>760</v>
      </c>
      <c r="Z40" s="3"/>
      <c r="AA40" s="9"/>
      <c r="AB40" s="3"/>
      <c r="AC40" s="9"/>
    </row>
    <row x14ac:dyDescent="0.25" r="41" customHeight="1" ht="17.25">
      <c r="A41" s="15" t="s">
        <v>761</v>
      </c>
      <c r="B41" s="15" t="s">
        <v>538</v>
      </c>
      <c r="C41" s="15" t="s">
        <v>431</v>
      </c>
      <c r="D41" s="11">
        <v>9</v>
      </c>
      <c r="E41" s="136" t="s">
        <v>657</v>
      </c>
      <c r="F41" s="136"/>
      <c r="G41" s="136"/>
      <c r="H41" s="136"/>
      <c r="I41" s="136"/>
      <c r="J41" s="11">
        <v>57</v>
      </c>
      <c r="K41" s="11">
        <v>820</v>
      </c>
      <c r="L41" s="11">
        <v>6</v>
      </c>
      <c r="M41" s="11">
        <v>30</v>
      </c>
      <c r="N41" s="11">
        <v>5</v>
      </c>
      <c r="O41" s="120">
        <f>ROUNDDOWN((F41/'League Boundaries'!$B$2)+(G41*'League Boundaries'!$B$3)+(I41/'League Boundaries'!$B$5)+(J41*'League Boundaries'!$B$6)+(K41/'League Boundaries'!$B$7)+(L41*'League Boundaries'!$B$8)-(H41*'League Boundaries'!$B$4)+(M41),0)</f>
      </c>
      <c r="P41" s="11">
        <f> O41 - $AC$2</f>
      </c>
      <c r="Q41" s="120">
        <f>ROUNDDOWN((K41/10)+J41+(L41*6) + (M41),0)</f>
      </c>
      <c r="R41" s="11">
        <f> Q41 - $AC$3</f>
      </c>
      <c r="S41" s="120">
        <f>ROUNDDOWN((K41/25)+(L41*6)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24" t="s">
        <v>762</v>
      </c>
      <c r="Z41" s="3"/>
      <c r="AA41" s="9"/>
      <c r="AB41" s="3"/>
      <c r="AC41" s="9"/>
    </row>
    <row x14ac:dyDescent="0.25" r="42" customHeight="1" ht="17.25">
      <c r="A42" s="15" t="s">
        <v>763</v>
      </c>
      <c r="B42" s="15" t="s">
        <v>764</v>
      </c>
      <c r="C42" s="15" t="s">
        <v>427</v>
      </c>
      <c r="D42" s="11">
        <v>6</v>
      </c>
      <c r="E42" s="136" t="s">
        <v>657</v>
      </c>
      <c r="F42" s="136"/>
      <c r="G42" s="136"/>
      <c r="H42" s="136"/>
      <c r="I42" s="136"/>
      <c r="J42" s="11">
        <v>63</v>
      </c>
      <c r="K42" s="11">
        <v>860</v>
      </c>
      <c r="L42" s="11">
        <v>6</v>
      </c>
      <c r="M42" s="11">
        <v>25</v>
      </c>
      <c r="N42" s="11">
        <v>25</v>
      </c>
      <c r="O42" s="120">
        <f>ROUNDDOWN((F42/'League Boundaries'!$B$2)+(G42*'League Boundaries'!$B$3)+(I42/'League Boundaries'!$B$5)+(J42*'League Boundaries'!$B$6)+(K42/'League Boundaries'!$B$7)+(L42*'League Boundaries'!$B$8)-(H42*'League Boundaries'!$B$4)+(M42),0)</f>
      </c>
      <c r="P42" s="11">
        <f> O42 - $AC$2</f>
      </c>
      <c r="Q42" s="120">
        <f>ROUNDDOWN((K42/10)+J42+(L42*6) + (M42),0)</f>
      </c>
      <c r="R42" s="11">
        <f> Q42 - $AC$3</f>
      </c>
      <c r="S42" s="120">
        <f>ROUNDDOWN((K42/25)+(L42*6)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24" t="s">
        <v>765</v>
      </c>
      <c r="Z42" s="3"/>
      <c r="AA42" s="9"/>
      <c r="AB42" s="3"/>
      <c r="AC42" s="9"/>
    </row>
    <row x14ac:dyDescent="0.25" r="43" customHeight="1" ht="17.25">
      <c r="A43" s="15" t="s">
        <v>766</v>
      </c>
      <c r="B43" s="15" t="s">
        <v>767</v>
      </c>
      <c r="C43" s="15" t="s">
        <v>412</v>
      </c>
      <c r="D43" s="11">
        <v>9</v>
      </c>
      <c r="E43" s="136" t="s">
        <v>657</v>
      </c>
      <c r="F43" s="136"/>
      <c r="G43" s="136"/>
      <c r="H43" s="136"/>
      <c r="I43" s="136"/>
      <c r="J43" s="11">
        <v>58</v>
      </c>
      <c r="K43" s="11">
        <v>790</v>
      </c>
      <c r="L43" s="11">
        <v>7</v>
      </c>
      <c r="M43" s="11">
        <v>25</v>
      </c>
      <c r="N43" s="11">
        <v>25</v>
      </c>
      <c r="O43" s="120">
        <f>ROUNDDOWN((F43/'League Boundaries'!$B$2)+(G43*'League Boundaries'!$B$3)+(I43/'League Boundaries'!$B$5)+(J43*'League Boundaries'!$B$6)+(K43/'League Boundaries'!$B$7)+(L43*'League Boundaries'!$B$8)-(H43*'League Boundaries'!$B$4)+(M43),0)</f>
      </c>
      <c r="P43" s="11">
        <f> O43 - $AC$2</f>
      </c>
      <c r="Q43" s="120">
        <f>ROUNDDOWN((K43/10)+J43+(L43*6) + (M43),0)</f>
      </c>
      <c r="R43" s="11">
        <f> Q43 - $AC$3</f>
      </c>
      <c r="S43" s="120">
        <f>ROUNDDOWN((K43/25)+(L43*6)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24" t="s">
        <v>768</v>
      </c>
      <c r="Z43" s="3"/>
      <c r="AA43" s="9"/>
      <c r="AB43" s="3"/>
      <c r="AC43" s="9"/>
    </row>
    <row x14ac:dyDescent="0.25" r="44" customHeight="1" ht="17.25">
      <c r="A44" s="15" t="s">
        <v>769</v>
      </c>
      <c r="B44" s="15" t="s">
        <v>472</v>
      </c>
      <c r="C44" s="15" t="s">
        <v>416</v>
      </c>
      <c r="D44" s="11">
        <v>9</v>
      </c>
      <c r="E44" s="136" t="s">
        <v>657</v>
      </c>
      <c r="F44" s="136"/>
      <c r="G44" s="136"/>
      <c r="H44" s="136"/>
      <c r="I44" s="136"/>
      <c r="J44" s="11">
        <v>72</v>
      </c>
      <c r="K44" s="11">
        <v>1000</v>
      </c>
      <c r="L44" s="11">
        <v>6</v>
      </c>
      <c r="M44" s="11">
        <v>10</v>
      </c>
      <c r="N44" s="11">
        <v>10</v>
      </c>
      <c r="O44" s="120">
        <f>ROUNDDOWN((F44/'League Boundaries'!$B$2)+(G44*'League Boundaries'!$B$3)+(I44/'League Boundaries'!$B$5)+(J44*'League Boundaries'!$B$6)+(K44/'League Boundaries'!$B$7)+(L44*'League Boundaries'!$B$8)-(H44*'League Boundaries'!$B$4)+(M44),0)</f>
      </c>
      <c r="P44" s="11">
        <f> O44 - $AC$2</f>
      </c>
      <c r="Q44" s="120">
        <f>ROUNDDOWN((K44/10)+J44+(L44*6) + (M44),0)</f>
      </c>
      <c r="R44" s="11">
        <f> Q44 - $AC$3</f>
      </c>
      <c r="S44" s="120">
        <f>ROUNDDOWN((K44/25)+(L44*6)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136" t="s">
        <v>770</v>
      </c>
      <c r="Z44" s="3"/>
      <c r="AA44" s="9"/>
      <c r="AB44" s="3"/>
      <c r="AC44" s="9"/>
    </row>
    <row x14ac:dyDescent="0.25" r="45" customHeight="1" ht="17.25">
      <c r="A45" s="15" t="s">
        <v>771</v>
      </c>
      <c r="B45" s="15" t="s">
        <v>573</v>
      </c>
      <c r="C45" s="15" t="s">
        <v>434</v>
      </c>
      <c r="D45" s="11">
        <v>6</v>
      </c>
      <c r="E45" s="136" t="s">
        <v>657</v>
      </c>
      <c r="F45" s="136"/>
      <c r="G45" s="136"/>
      <c r="H45" s="136"/>
      <c r="I45" s="136"/>
      <c r="J45" s="11">
        <v>96</v>
      </c>
      <c r="K45" s="11">
        <v>1000</v>
      </c>
      <c r="L45" s="11">
        <v>6</v>
      </c>
      <c r="M45" s="11">
        <v>10</v>
      </c>
      <c r="N45" s="11">
        <v>15</v>
      </c>
      <c r="O45" s="120">
        <f>ROUNDDOWN((F45/'League Boundaries'!$B$2)+(G45*'League Boundaries'!$B$3)+(I45/'League Boundaries'!$B$5)+(J45*'League Boundaries'!$B$6)+(K45/'League Boundaries'!$B$7)+(L45*'League Boundaries'!$B$8)-(H45*'League Boundaries'!$B$4)+(M45),0)</f>
      </c>
      <c r="P45" s="11">
        <f> O45 - $AC$2</f>
      </c>
      <c r="Q45" s="120">
        <f>ROUNDDOWN((K45/10)+J45+(L45*6) + (M45),0)</f>
      </c>
      <c r="R45" s="11">
        <f> Q45 - $AC$3</f>
      </c>
      <c r="S45" s="120">
        <f>ROUNDDOWN((K45/25)+(L45*6) + (M45 * 0.8),0)</f>
      </c>
      <c r="T45" s="11">
        <f> S45 - $AC$4</f>
      </c>
      <c r="U45" s="120">
        <f>ROUNDDOWN((F45/'League Boundaries'!$B$2)+(G45*'League Boundaries'!$B$3)+(I45/'League Boundaries'!$B$5)+(J45*'League Boundaries'!$B$6)+(K45/'League Boundaries'!$B$7)+(L45*'League Boundaries'!$B$8)-(H45*'League Boundaries'!$B$4)+(M45),0)</f>
      </c>
      <c r="V45" s="11">
        <f> U45 - $AC$5</f>
      </c>
      <c r="W45" s="121">
        <f>ROUNDDOWN((F45/Yds.Pass.Pt)+(G45*TD.Pass.Pts)+(I45/Yds.Rush.Pt)+(J45*Catch.Pts)+(K45/Yds.Catch.Pt)+(L45*Td.RunCatch.Pts)-(H45*Intercept.Pts)+(M45),0)</f>
      </c>
      <c r="X45" s="108">
        <f> W45 - $AC$9</f>
      </c>
      <c r="Y45" s="136" t="s">
        <v>772</v>
      </c>
      <c r="Z45" s="3"/>
      <c r="AA45" s="9"/>
      <c r="AB45" s="3"/>
      <c r="AC45" s="9"/>
    </row>
    <row x14ac:dyDescent="0.25" r="46" customHeight="1" ht="17.25">
      <c r="A46" s="15" t="s">
        <v>656</v>
      </c>
      <c r="B46" s="15" t="s">
        <v>773</v>
      </c>
      <c r="C46" s="15" t="s">
        <v>429</v>
      </c>
      <c r="D46" s="11">
        <v>6</v>
      </c>
      <c r="E46" s="136" t="s">
        <v>657</v>
      </c>
      <c r="F46" s="136"/>
      <c r="G46" s="136"/>
      <c r="H46" s="136"/>
      <c r="I46" s="136"/>
      <c r="J46" s="11">
        <v>73</v>
      </c>
      <c r="K46" s="11">
        <v>940</v>
      </c>
      <c r="L46" s="11">
        <v>6</v>
      </c>
      <c r="M46" s="11">
        <v>15</v>
      </c>
      <c r="N46" s="11">
        <v>5</v>
      </c>
      <c r="O46" s="120">
        <f>ROUNDDOWN((F46/'League Boundaries'!$B$2)+(G46*'League Boundaries'!$B$3)+(I46/'League Boundaries'!$B$5)+(J46*'League Boundaries'!$B$6)+(K46/'League Boundaries'!$B$7)+(L46*'League Boundaries'!$B$8)-(H46*'League Boundaries'!$B$4)+(M46),0)</f>
      </c>
      <c r="P46" s="11">
        <f> O46 - $AC$2</f>
      </c>
      <c r="Q46" s="120">
        <f>ROUNDDOWN((K46/10)+J46+(L46*6) + (M46),0)</f>
      </c>
      <c r="R46" s="11">
        <f> Q46 - $AC$3</f>
      </c>
      <c r="S46" s="120">
        <f>ROUNDDOWN((K46/25)+(L46*6) + (M46 * 0.8),0)</f>
      </c>
      <c r="T46" s="11">
        <f> S46 - $AC$4</f>
      </c>
      <c r="U46" s="120">
        <f>ROUNDDOWN((F46/'League Boundaries'!$B$2)+(G46*'League Boundaries'!$B$3)+(I46/'League Boundaries'!$B$5)+(J46*'League Boundaries'!$B$6)+(K46/'League Boundaries'!$B$7)+(L46*'League Boundaries'!$B$8)-(H46*'League Boundaries'!$B$4)+(M46),0)</f>
      </c>
      <c r="V46" s="11">
        <f> U46 - $AC$5</f>
      </c>
      <c r="W46" s="121">
        <f>ROUNDDOWN((F46/Yds.Pass.Pt)+(G46*TD.Pass.Pts)+(I46/Yds.Rush.Pt)+(J46*Catch.Pts)+(K46/Yds.Catch.Pt)+(L46*Td.RunCatch.Pts)-(H46*Intercept.Pts)+(M46),0)</f>
      </c>
      <c r="X46" s="108">
        <f> W46 - $AC$9</f>
      </c>
      <c r="Y46" s="24" t="s">
        <v>774</v>
      </c>
      <c r="Z46" s="3"/>
      <c r="AA46" s="9"/>
      <c r="AB46" s="3"/>
      <c r="AC46" s="9"/>
    </row>
    <row x14ac:dyDescent="0.25" r="47" customHeight="1" ht="17.25">
      <c r="A47" s="15" t="s">
        <v>775</v>
      </c>
      <c r="B47" s="15" t="s">
        <v>776</v>
      </c>
      <c r="C47" s="15" t="s">
        <v>420</v>
      </c>
      <c r="D47" s="11">
        <v>8</v>
      </c>
      <c r="E47" s="136" t="s">
        <v>657</v>
      </c>
      <c r="F47" s="135"/>
      <c r="G47" s="136"/>
      <c r="H47" s="136"/>
      <c r="I47" s="136"/>
      <c r="J47" s="11">
        <v>53</v>
      </c>
      <c r="K47" s="11">
        <v>890</v>
      </c>
      <c r="L47" s="11">
        <v>6</v>
      </c>
      <c r="M47" s="11">
        <v>20</v>
      </c>
      <c r="N47" s="11">
        <v>2</v>
      </c>
      <c r="O47" s="120">
        <f>ROUNDDOWN((F47/'League Boundaries'!$B$2)+(G47*'League Boundaries'!$B$3)+(I47/'League Boundaries'!$B$5)+(J47*'League Boundaries'!$B$6)+(K47/'League Boundaries'!$B$7)+(L47*'League Boundaries'!$B$8)-(H47*'League Boundaries'!$B$4)+(M47),0)</f>
      </c>
      <c r="P47" s="11">
        <f> O47 - $AC$2</f>
      </c>
      <c r="Q47" s="120">
        <f>ROUNDDOWN((K47/10)+J47+(L47*6) + (M47),0)</f>
      </c>
      <c r="R47" s="11">
        <f> Q47 - $AC$3</f>
      </c>
      <c r="S47" s="120">
        <f>ROUNDDOWN((K47/25)+(L47*6) + (M47 * 0.8),0)</f>
      </c>
      <c r="T47" s="11">
        <f> S47 - $AC$4</f>
      </c>
      <c r="U47" s="120">
        <f>ROUNDDOWN((F47/'League Boundaries'!$B$2)+(G47*'League Boundaries'!$B$3)+(I47/'League Boundaries'!$B$5)+(J47*'League Boundaries'!$B$6)+(K47/'League Boundaries'!$B$7)+(L47*'League Boundaries'!$B$8)-(H47*'League Boundaries'!$B$4)+(M47),0)</f>
      </c>
      <c r="V47" s="11">
        <f> U47 - $AC$5</f>
      </c>
      <c r="W47" s="121">
        <f>ROUNDDOWN((F47/Yds.Pass.Pt)+(G47*TD.Pass.Pts)+(I47/Yds.Rush.Pt)+(J47*Catch.Pts)+(K47/Yds.Catch.Pt)+(L47*Td.RunCatch.Pts)-(H47*Intercept.Pts)+(M47),0)</f>
      </c>
      <c r="X47" s="108">
        <f> W47 - $AC$9</f>
      </c>
      <c r="Y47" s="24" t="s">
        <v>777</v>
      </c>
      <c r="Z47" s="3"/>
      <c r="AA47" s="9"/>
      <c r="AB47" s="3"/>
      <c r="AC47" s="9"/>
    </row>
    <row x14ac:dyDescent="0.25" r="48" customHeight="1" ht="17.25">
      <c r="A48" s="15" t="s">
        <v>778</v>
      </c>
      <c r="B48" s="15" t="s">
        <v>498</v>
      </c>
      <c r="C48" s="15" t="s">
        <v>421</v>
      </c>
      <c r="D48" s="11">
        <v>14</v>
      </c>
      <c r="E48" s="136" t="s">
        <v>657</v>
      </c>
      <c r="F48" s="136"/>
      <c r="G48" s="136"/>
      <c r="H48" s="136"/>
      <c r="I48" s="136"/>
      <c r="J48" s="11">
        <v>56</v>
      </c>
      <c r="K48" s="11">
        <v>840</v>
      </c>
      <c r="L48" s="11">
        <v>6</v>
      </c>
      <c r="M48" s="11">
        <v>25</v>
      </c>
      <c r="N48" s="11">
        <v>-5</v>
      </c>
      <c r="O48" s="120">
        <f>ROUNDDOWN((F48/'League Boundaries'!$B$2)+(G48*'League Boundaries'!$B$3)+(I48/'League Boundaries'!$B$5)+(J48*'League Boundaries'!$B$6)+(K48/'League Boundaries'!$B$7)+(L48*'League Boundaries'!$B$8)-(H48*'League Boundaries'!$B$4)+(M48),0)</f>
      </c>
      <c r="P48" s="11">
        <f> O48 - $AC$2</f>
      </c>
      <c r="Q48" s="120">
        <f>ROUNDDOWN((K48/10)+J48+(L48*6) + (M48),0)</f>
      </c>
      <c r="R48" s="11">
        <f> Q48 - $AC$3</f>
      </c>
      <c r="S48" s="120">
        <f>ROUNDDOWN((K48/25)+(L48*6) + (M48 * 0.8),0)</f>
      </c>
      <c r="T48" s="11">
        <f> S48 - $AC$4</f>
      </c>
      <c r="U48" s="120">
        <f>ROUNDDOWN((F48/'League Boundaries'!$B$2)+(G48*'League Boundaries'!$B$3)+(I48/'League Boundaries'!$B$5)+(J48*'League Boundaries'!$B$6)+(K48/'League Boundaries'!$B$7)+(L48*'League Boundaries'!$B$8)-(H48*'League Boundaries'!$B$4)+(M48),0)</f>
      </c>
      <c r="V48" s="11">
        <f> U48 - $AC$5</f>
      </c>
      <c r="W48" s="121">
        <f>ROUNDDOWN((F48/Yds.Pass.Pt)+(G48*TD.Pass.Pts)+(I48/Yds.Rush.Pt)+(J48*Catch.Pts)+(K48/Yds.Catch.Pt)+(L48*Td.RunCatch.Pts)-(H48*Intercept.Pts)+(M48),0)</f>
      </c>
      <c r="X48" s="108">
        <f> W48 - $AC$9</f>
      </c>
      <c r="Y48" s="136" t="s">
        <v>779</v>
      </c>
      <c r="Z48" s="3"/>
      <c r="AA48" s="9"/>
      <c r="AB48" s="3"/>
      <c r="AC48" s="9"/>
    </row>
    <row x14ac:dyDescent="0.25" r="49" customHeight="1" ht="17.25">
      <c r="A49" s="15" t="s">
        <v>780</v>
      </c>
      <c r="B49" s="15" t="s">
        <v>659</v>
      </c>
      <c r="C49" s="15" t="s">
        <v>431</v>
      </c>
      <c r="D49" s="11">
        <v>9</v>
      </c>
      <c r="E49" s="136" t="s">
        <v>657</v>
      </c>
      <c r="F49" s="136"/>
      <c r="G49" s="136"/>
      <c r="H49" s="136"/>
      <c r="I49" s="136"/>
      <c r="J49" s="11">
        <v>65</v>
      </c>
      <c r="K49" s="11">
        <v>920</v>
      </c>
      <c r="L49" s="11">
        <v>7</v>
      </c>
      <c r="M49" s="11">
        <v>10</v>
      </c>
      <c r="N49" s="11">
        <v>20</v>
      </c>
      <c r="O49" s="120">
        <f>ROUNDDOWN((F49/'League Boundaries'!$B$2)+(G49*'League Boundaries'!$B$3)+(I49/'League Boundaries'!$B$5)+(J49*'League Boundaries'!$B$6)+(K49/'League Boundaries'!$B$7)+(L49*'League Boundaries'!$B$8)-(H49*'League Boundaries'!$B$4)+(M49),0)</f>
      </c>
      <c r="P49" s="11">
        <f> O49 - $AC$2</f>
      </c>
      <c r="Q49" s="120">
        <f>ROUNDDOWN((K49/10)+J49+(L49*6) + (M49),0)</f>
      </c>
      <c r="R49" s="11">
        <f> Q49 - $AC$3</f>
      </c>
      <c r="S49" s="120">
        <f>ROUNDDOWN((K49/25)+(L49*6) + (M49 * 0.8),0)</f>
      </c>
      <c r="T49" s="11">
        <f> S49 - $AC$4</f>
      </c>
      <c r="U49" s="120">
        <f>ROUNDDOWN((F49/'League Boundaries'!$B$2)+(G49*'League Boundaries'!$B$3)+(I49/'League Boundaries'!$B$5)+(J49*'League Boundaries'!$B$6)+(K49/'League Boundaries'!$B$7)+(L49*'League Boundaries'!$B$8)-(H49*'League Boundaries'!$B$4)+(M49),0)</f>
      </c>
      <c r="V49" s="11">
        <f> U49 - $AC$5</f>
      </c>
      <c r="W49" s="121">
        <f>ROUNDDOWN((F49/Yds.Pass.Pt)+(G49*TD.Pass.Pts)+(I49/Yds.Rush.Pt)+(J49*Catch.Pts)+(K49/Yds.Catch.Pt)+(L49*Td.RunCatch.Pts)-(H49*Intercept.Pts)+(M49),0)</f>
      </c>
      <c r="X49" s="108">
        <f> W49 - $AC$9</f>
      </c>
      <c r="Y49" s="136" t="s">
        <v>781</v>
      </c>
      <c r="Z49" s="3"/>
      <c r="AA49" s="9"/>
      <c r="AB49" s="3"/>
      <c r="AC49" s="9"/>
    </row>
    <row x14ac:dyDescent="0.25" r="50" customHeight="1" ht="17.25">
      <c r="A50" s="15" t="s">
        <v>782</v>
      </c>
      <c r="B50" s="15" t="s">
        <v>783</v>
      </c>
      <c r="C50" s="15" t="s">
        <v>414</v>
      </c>
      <c r="D50" s="11">
        <v>10</v>
      </c>
      <c r="E50" s="136" t="s">
        <v>657</v>
      </c>
      <c r="F50" s="136"/>
      <c r="G50" s="136"/>
      <c r="H50" s="136"/>
      <c r="I50" s="136"/>
      <c r="J50" s="11">
        <v>70</v>
      </c>
      <c r="K50" s="11">
        <v>980</v>
      </c>
      <c r="L50" s="11">
        <v>6</v>
      </c>
      <c r="M50" s="11">
        <v>10</v>
      </c>
      <c r="N50" s="11">
        <v>8</v>
      </c>
      <c r="O50" s="120">
        <f>ROUNDDOWN((F50/'League Boundaries'!$B$2)+(G50*'League Boundaries'!$B$3)+(I50/'League Boundaries'!$B$5)+(J50*'League Boundaries'!$B$6)+(K50/'League Boundaries'!$B$7)+(L50*'League Boundaries'!$B$8)-(H50*'League Boundaries'!$B$4)+(M50),0)</f>
      </c>
      <c r="P50" s="11">
        <f> O50 - $AC$2</f>
      </c>
      <c r="Q50" s="120">
        <f>ROUNDDOWN((K50/10)+J50+(L50*6) + (M50),0)</f>
      </c>
      <c r="R50" s="11">
        <f> Q50 - $AC$3</f>
      </c>
      <c r="S50" s="120">
        <f>ROUNDDOWN((K50/25)+(L50*6) + (M50 * 0.8),0)</f>
      </c>
      <c r="T50" s="11">
        <f> S50 - $AC$4</f>
      </c>
      <c r="U50" s="120">
        <f>ROUNDDOWN((F50/'League Boundaries'!$B$2)+(G50*'League Boundaries'!$B$3)+(I50/'League Boundaries'!$B$5)+(J50*'League Boundaries'!$B$6)+(K50/'League Boundaries'!$B$7)+(L50*'League Boundaries'!$B$8)-(H50*'League Boundaries'!$B$4)+(M50),0)</f>
      </c>
      <c r="V50" s="11">
        <f> U50 - $AC$5</f>
      </c>
      <c r="W50" s="121">
        <f>ROUNDDOWN((F50/Yds.Pass.Pt)+(G50*TD.Pass.Pts)+(I50/Yds.Rush.Pt)+(J50*Catch.Pts)+(K50/Yds.Catch.Pt)+(L50*Td.RunCatch.Pts)-(H50*Intercept.Pts)+(M50),0)</f>
      </c>
      <c r="X50" s="108">
        <f> W50 - $AC$9</f>
      </c>
      <c r="Y50" s="136" t="s">
        <v>784</v>
      </c>
      <c r="Z50" s="3"/>
      <c r="AA50" s="9"/>
      <c r="AB50" s="3"/>
      <c r="AC50" s="9"/>
    </row>
    <row x14ac:dyDescent="0.25" r="51" customHeight="1" ht="17.25">
      <c r="A51" s="15" t="s">
        <v>785</v>
      </c>
      <c r="B51" s="15" t="s">
        <v>478</v>
      </c>
      <c r="C51" s="15" t="s">
        <v>436</v>
      </c>
      <c r="D51" s="11">
        <v>11</v>
      </c>
      <c r="E51" s="136" t="s">
        <v>657</v>
      </c>
      <c r="F51" s="136"/>
      <c r="G51" s="136"/>
      <c r="H51" s="136"/>
      <c r="I51" s="136"/>
      <c r="J51" s="11">
        <v>72</v>
      </c>
      <c r="K51" s="11">
        <v>970</v>
      </c>
      <c r="L51" s="11">
        <v>6</v>
      </c>
      <c r="M51" s="11">
        <v>10</v>
      </c>
      <c r="N51" s="11">
        <v>5</v>
      </c>
      <c r="O51" s="120">
        <f>ROUNDDOWN((F51/'League Boundaries'!$B$2)+(G51*'League Boundaries'!$B$3)+(I51/'League Boundaries'!$B$5)+(J51*'League Boundaries'!$B$6)+(K51/'League Boundaries'!$B$7)+(L51*'League Boundaries'!$B$8)-(H51*'League Boundaries'!$B$4)+(M51),0)</f>
      </c>
      <c r="P51" s="11">
        <f> O51 - $AC$2</f>
      </c>
      <c r="Q51" s="120">
        <f>ROUNDDOWN((K51/10)+J51+(L51*6) + (M51),0)</f>
      </c>
      <c r="R51" s="11">
        <f> Q51 - $AC$3</f>
      </c>
      <c r="S51" s="120">
        <f>ROUNDDOWN((K51/25)+(L51*6) + (M51 * 0.8),0)</f>
      </c>
      <c r="T51" s="11">
        <f> S51 - $AC$4</f>
      </c>
      <c r="U51" s="120">
        <f>ROUNDDOWN((F51/'League Boundaries'!$B$2)+(G51*'League Boundaries'!$B$3)+(I51/'League Boundaries'!$B$5)+(J51*'League Boundaries'!$B$6)+(K51/'League Boundaries'!$B$7)+(L51*'League Boundaries'!$B$8)-(H51*'League Boundaries'!$B$4)+(M51),0)</f>
      </c>
      <c r="V51" s="11">
        <f> U51 - $AC$5</f>
      </c>
      <c r="W51" s="121">
        <f>ROUNDDOWN((F51/Yds.Pass.Pt)+(G51*TD.Pass.Pts)+(I51/Yds.Rush.Pt)+(J51*Catch.Pts)+(K51/Yds.Catch.Pt)+(L51*Td.RunCatch.Pts)-(H51*Intercept.Pts)+(M51),0)</f>
      </c>
      <c r="X51" s="108">
        <f> W51 - $AC$9</f>
      </c>
      <c r="Y51" s="136" t="s">
        <v>786</v>
      </c>
      <c r="Z51" s="3"/>
      <c r="AA51" s="9"/>
      <c r="AB51" s="3"/>
      <c r="AC51" s="9"/>
    </row>
    <row x14ac:dyDescent="0.25" r="52" customHeight="1" ht="17.25">
      <c r="A52" s="15" t="s">
        <v>787</v>
      </c>
      <c r="B52" s="15" t="s">
        <v>498</v>
      </c>
      <c r="C52" s="15" t="s">
        <v>419</v>
      </c>
      <c r="D52" s="11">
        <v>11</v>
      </c>
      <c r="E52" s="136" t="s">
        <v>657</v>
      </c>
      <c r="F52" s="136"/>
      <c r="G52" s="136"/>
      <c r="H52" s="136"/>
      <c r="I52" s="136"/>
      <c r="J52" s="11">
        <v>65</v>
      </c>
      <c r="K52" s="11">
        <v>820</v>
      </c>
      <c r="L52" s="11">
        <v>6</v>
      </c>
      <c r="M52" s="11">
        <v>25</v>
      </c>
      <c r="N52" s="11">
        <v>6</v>
      </c>
      <c r="O52" s="120">
        <f>ROUNDDOWN((F52/'League Boundaries'!$B$2)+(G52*'League Boundaries'!$B$3)+(I52/'League Boundaries'!$B$5)+(J52*'League Boundaries'!$B$6)+(K52/'League Boundaries'!$B$7)+(L52*'League Boundaries'!$B$8)-(H52*'League Boundaries'!$B$4)+(M52),0)</f>
      </c>
      <c r="P52" s="11">
        <f> O52 - $AC$2</f>
      </c>
      <c r="Q52" s="120">
        <f>ROUNDDOWN((K52/10)+J52+(L52*6) + (M52),0)</f>
      </c>
      <c r="R52" s="11">
        <f> Q52 - $AC$3</f>
      </c>
      <c r="S52" s="120">
        <f>ROUNDDOWN((K52/25)+(L52*6) + (M52 * 0.8),0)</f>
      </c>
      <c r="T52" s="11">
        <f> S52 - $AC$4</f>
      </c>
      <c r="U52" s="120">
        <f>ROUNDDOWN((F52/'League Boundaries'!$B$2)+(G52*'League Boundaries'!$B$3)+(I52/'League Boundaries'!$B$5)+(J52*'League Boundaries'!$B$6)+(K52/'League Boundaries'!$B$7)+(L52*'League Boundaries'!$B$8)-(H52*'League Boundaries'!$B$4)+(M52),0)</f>
      </c>
      <c r="V52" s="11">
        <f> U52 - $AC$5</f>
      </c>
      <c r="W52" s="121">
        <f>ROUNDDOWN((F52/Yds.Pass.Pt)+(G52*TD.Pass.Pts)+(I52/Yds.Rush.Pt)+(J52*Catch.Pts)+(K52/Yds.Catch.Pt)+(L52*Td.RunCatch.Pts)-(H52*Intercept.Pts)+(M52),0)</f>
      </c>
      <c r="X52" s="108">
        <f> W52 - $AC$9</f>
      </c>
      <c r="Y52" s="136" t="s">
        <v>788</v>
      </c>
      <c r="Z52" s="3"/>
      <c r="AA52" s="9"/>
      <c r="AB52" s="3"/>
      <c r="AC52" s="9"/>
    </row>
    <row x14ac:dyDescent="0.25" r="53" customHeight="1" ht="17.25">
      <c r="A53" s="15" t="s">
        <v>789</v>
      </c>
      <c r="B53" s="15" t="s">
        <v>790</v>
      </c>
      <c r="C53" s="15" t="s">
        <v>419</v>
      </c>
      <c r="D53" s="11">
        <v>11</v>
      </c>
      <c r="E53" s="136" t="s">
        <v>657</v>
      </c>
      <c r="F53" s="136"/>
      <c r="G53" s="136"/>
      <c r="H53" s="136"/>
      <c r="I53" s="136"/>
      <c r="J53" s="11">
        <v>75</v>
      </c>
      <c r="K53" s="11">
        <v>930</v>
      </c>
      <c r="L53" s="11">
        <v>8</v>
      </c>
      <c r="M53" s="9"/>
      <c r="N53" s="11">
        <v>5</v>
      </c>
      <c r="O53" s="120">
        <f>ROUNDDOWN((F53/'League Boundaries'!$B$2)+(G53*'League Boundaries'!$B$3)+(I53/'League Boundaries'!$B$5)+(J53*'League Boundaries'!$B$6)+(K53/'League Boundaries'!$B$7)+(L53*'League Boundaries'!$B$8)-(H53*'League Boundaries'!$B$4)+(M53),0)</f>
      </c>
      <c r="P53" s="11">
        <f> O53 - $AC$2</f>
      </c>
      <c r="Q53" s="120">
        <f>ROUNDDOWN((K53/10)+J53+(L53*6) + (M53),0)</f>
      </c>
      <c r="R53" s="11">
        <f> Q53 - $AC$3</f>
      </c>
      <c r="S53" s="120">
        <f>ROUNDDOWN((K53/25)+(L53*6) + (M53 * 0.8),0)</f>
      </c>
      <c r="T53" s="11">
        <f> S53 - $AC$4</f>
      </c>
      <c r="U53" s="120">
        <f>ROUNDDOWN((F53/'League Boundaries'!$B$2)+(G53*'League Boundaries'!$B$3)+(I53/'League Boundaries'!$B$5)+(J53*'League Boundaries'!$B$6)+(K53/'League Boundaries'!$B$7)+(L53*'League Boundaries'!$B$8)-(H53*'League Boundaries'!$B$4)+(M53),0)</f>
      </c>
      <c r="V53" s="11">
        <f> U53 - $AC$5</f>
      </c>
      <c r="W53" s="121">
        <f>ROUNDDOWN((F53/Yds.Pass.Pt)+(G53*TD.Pass.Pts)+(I53/Yds.Rush.Pt)+(J53*Catch.Pts)+(K53/Yds.Catch.Pt)+(L53*Td.RunCatch.Pts)-(H53*Intercept.Pts)+(M53),0)</f>
      </c>
      <c r="X53" s="108">
        <f> W53 - $AC$9</f>
      </c>
      <c r="Y53" s="24" t="s">
        <v>791</v>
      </c>
      <c r="Z53" s="3"/>
      <c r="AA53" s="9"/>
      <c r="AB53" s="3"/>
      <c r="AC53" s="9"/>
    </row>
    <row x14ac:dyDescent="0.25" r="54" customHeight="1" ht="17.25">
      <c r="A54" s="15" t="s">
        <v>792</v>
      </c>
      <c r="B54" s="15" t="s">
        <v>793</v>
      </c>
      <c r="C54" s="15" t="s">
        <v>433</v>
      </c>
      <c r="D54" s="11">
        <v>10</v>
      </c>
      <c r="E54" s="136" t="s">
        <v>657</v>
      </c>
      <c r="F54" s="136"/>
      <c r="G54" s="136"/>
      <c r="H54" s="136"/>
      <c r="I54" s="136"/>
      <c r="J54" s="11">
        <v>66</v>
      </c>
      <c r="K54" s="11">
        <v>840</v>
      </c>
      <c r="L54" s="11">
        <v>6</v>
      </c>
      <c r="M54" s="11">
        <v>20</v>
      </c>
      <c r="N54" s="11">
        <v>25</v>
      </c>
      <c r="O54" s="120">
        <f>ROUNDDOWN((F54/'League Boundaries'!$B$2)+(G54*'League Boundaries'!$B$3)+(I54/'League Boundaries'!$B$5)+(J54*'League Boundaries'!$B$6)+(K54/'League Boundaries'!$B$7)+(L54*'League Boundaries'!$B$8)-(H54*'League Boundaries'!$B$4)+(M54),0)</f>
      </c>
      <c r="P54" s="11">
        <f> O54 - $AC$2</f>
      </c>
      <c r="Q54" s="120">
        <f>ROUNDDOWN((K54/10)+J54+(L54*6) + (M54),0)</f>
      </c>
      <c r="R54" s="11">
        <f> Q54 - $AC$3</f>
      </c>
      <c r="S54" s="120">
        <f>ROUNDDOWN((K54/25)+(L54*6) + (M54 * 0.8),0)</f>
      </c>
      <c r="T54" s="11">
        <f> S54 - $AC$4</f>
      </c>
      <c r="U54" s="120">
        <f>ROUNDDOWN((F54/'League Boundaries'!$B$2)+(G54*'League Boundaries'!$B$3)+(I54/'League Boundaries'!$B$5)+(J54*'League Boundaries'!$B$6)+(K54/'League Boundaries'!$B$7)+(L54*'League Boundaries'!$B$8)-(H54*'League Boundaries'!$B$4)+(M54),0)</f>
      </c>
      <c r="V54" s="11">
        <f> U54 - $AC$5</f>
      </c>
      <c r="W54" s="121">
        <f>ROUNDDOWN((F54/Yds.Pass.Pt)+(G54*TD.Pass.Pts)+(I54/Yds.Rush.Pt)+(J54*Catch.Pts)+(K54/Yds.Catch.Pt)+(L54*Td.RunCatch.Pts)-(H54*Intercept.Pts)+(M54),0)</f>
      </c>
      <c r="X54" s="108">
        <f> W54 - $AC$9</f>
      </c>
      <c r="Y54" s="136" t="s">
        <v>794</v>
      </c>
      <c r="Z54" s="3"/>
      <c r="AA54" s="9"/>
      <c r="AB54" s="3"/>
      <c r="AC54" s="9"/>
    </row>
    <row x14ac:dyDescent="0.25" r="55" customHeight="1" ht="17.25">
      <c r="A55" s="15" t="s">
        <v>795</v>
      </c>
      <c r="B55" s="15" t="s">
        <v>478</v>
      </c>
      <c r="C55" s="15" t="s">
        <v>424</v>
      </c>
      <c r="D55" s="11">
        <v>10</v>
      </c>
      <c r="E55" s="136" t="s">
        <v>657</v>
      </c>
      <c r="F55" s="136"/>
      <c r="G55" s="136"/>
      <c r="H55" s="136"/>
      <c r="I55" s="136"/>
      <c r="J55" s="11">
        <v>72</v>
      </c>
      <c r="K55" s="11">
        <v>880</v>
      </c>
      <c r="L55" s="11">
        <v>6</v>
      </c>
      <c r="M55" s="11">
        <v>10</v>
      </c>
      <c r="N55" s="11">
        <v>5</v>
      </c>
      <c r="O55" s="120">
        <f>ROUNDDOWN((F55/'League Boundaries'!$B$2)+(G55*'League Boundaries'!$B$3)+(I55/'League Boundaries'!$B$5)+(J55*'League Boundaries'!$B$6)+(K55/'League Boundaries'!$B$7)+(L55*'League Boundaries'!$B$8)-(H55*'League Boundaries'!$B$4)+(M55),0)</f>
      </c>
      <c r="P55" s="11">
        <f> O55 - $AC$2</f>
      </c>
      <c r="Q55" s="120">
        <f>ROUNDDOWN((K55/10)+J55+(L55*6) + (M55),0)</f>
      </c>
      <c r="R55" s="11">
        <f> Q55 - $AC$3</f>
      </c>
      <c r="S55" s="120">
        <f>ROUNDDOWN((K55/25)+(L55*6) + (M55 * 0.8),0)</f>
      </c>
      <c r="T55" s="11">
        <f> S55 - $AC$4</f>
      </c>
      <c r="U55" s="120">
        <f>ROUNDDOWN((F55/'League Boundaries'!$B$2)+(G55*'League Boundaries'!$B$3)+(I55/'League Boundaries'!$B$5)+(J55*'League Boundaries'!$B$6)+(K55/'League Boundaries'!$B$7)+(L55*'League Boundaries'!$B$8)-(H55*'League Boundaries'!$B$4)+(M55),0)</f>
      </c>
      <c r="V55" s="11">
        <f> U55 - $AC$5</f>
      </c>
      <c r="W55" s="121">
        <f>ROUNDDOWN((F55/Yds.Pass.Pt)+(G55*TD.Pass.Pts)+(I55/Yds.Rush.Pt)+(J55*Catch.Pts)+(K55/Yds.Catch.Pt)+(L55*Td.RunCatch.Pts)-(H55*Intercept.Pts)+(M55),0)</f>
      </c>
      <c r="X55" s="108">
        <f> W55 - $AC$9</f>
      </c>
      <c r="Y55" s="136" t="s">
        <v>796</v>
      </c>
      <c r="Z55" s="3"/>
      <c r="AA55" s="9"/>
      <c r="AB55" s="3"/>
      <c r="AC55" s="9"/>
    </row>
    <row x14ac:dyDescent="0.25" r="56" customHeight="1" ht="17.25">
      <c r="A56" s="15" t="s">
        <v>797</v>
      </c>
      <c r="B56" s="15" t="s">
        <v>798</v>
      </c>
      <c r="C56" s="15" t="s">
        <v>435</v>
      </c>
      <c r="D56" s="11">
        <v>14</v>
      </c>
      <c r="E56" s="136" t="s">
        <v>657</v>
      </c>
      <c r="F56" s="136"/>
      <c r="G56" s="136"/>
      <c r="H56" s="136"/>
      <c r="I56" s="136"/>
      <c r="J56" s="11">
        <v>58</v>
      </c>
      <c r="K56" s="11">
        <v>770</v>
      </c>
      <c r="L56" s="11">
        <v>5</v>
      </c>
      <c r="M56" s="11">
        <v>25</v>
      </c>
      <c r="N56" s="11">
        <v>25</v>
      </c>
      <c r="O56" s="120">
        <f>ROUNDDOWN((F56/'League Boundaries'!$B$2)+(G56*'League Boundaries'!$B$3)+(I56/'League Boundaries'!$B$5)+(J56*'League Boundaries'!$B$6)+(K56/'League Boundaries'!$B$7)+(L56*'League Boundaries'!$B$8)-(H56*'League Boundaries'!$B$4)+(M56),0)</f>
      </c>
      <c r="P56" s="11">
        <f> O56 - $AC$2</f>
      </c>
      <c r="Q56" s="120">
        <f>ROUNDDOWN((K56/10)+J56+(L56*6) + (M56),0)</f>
      </c>
      <c r="R56" s="11">
        <f> Q56 - $AC$3</f>
      </c>
      <c r="S56" s="120">
        <f>ROUNDDOWN((K56/25)+(L56*6) + (M56 * 0.8),0)</f>
      </c>
      <c r="T56" s="11">
        <f> S56 - $AC$4</f>
      </c>
      <c r="U56" s="120">
        <f>ROUNDDOWN((F56/'League Boundaries'!$B$2)+(G56*'League Boundaries'!$B$3)+(I56/'League Boundaries'!$B$5)+(J56*'League Boundaries'!$B$6)+(K56/'League Boundaries'!$B$7)+(L56*'League Boundaries'!$B$8)-(H56*'League Boundaries'!$B$4)+(M56),0)</f>
      </c>
      <c r="V56" s="11">
        <f> U56 - $AC$5</f>
      </c>
      <c r="W56" s="121">
        <f>ROUNDDOWN((F56/Yds.Pass.Pt)+(G56*TD.Pass.Pts)+(I56/Yds.Rush.Pt)+(J56*Catch.Pts)+(K56/Yds.Catch.Pt)+(L56*Td.RunCatch.Pts)-(H56*Intercept.Pts)+(M56),0)</f>
      </c>
      <c r="X56" s="108">
        <f> W56 - $AC$9</f>
      </c>
      <c r="Y56" s="24" t="s">
        <v>799</v>
      </c>
      <c r="Z56" s="3"/>
      <c r="AA56" s="9"/>
      <c r="AB56" s="3"/>
      <c r="AC56" s="9"/>
    </row>
    <row x14ac:dyDescent="0.25" r="57" customHeight="1" ht="17.25">
      <c r="A57" s="15" t="s">
        <v>678</v>
      </c>
      <c r="B57" s="15" t="s">
        <v>800</v>
      </c>
      <c r="C57" s="15" t="s">
        <v>440</v>
      </c>
      <c r="D57" s="11">
        <v>6</v>
      </c>
      <c r="E57" s="136" t="s">
        <v>657</v>
      </c>
      <c r="F57" s="136"/>
      <c r="G57" s="136"/>
      <c r="H57" s="136"/>
      <c r="I57" s="136"/>
      <c r="J57" s="11">
        <v>55</v>
      </c>
      <c r="K57" s="11">
        <v>740</v>
      </c>
      <c r="L57" s="11">
        <v>5</v>
      </c>
      <c r="M57" s="11">
        <v>25</v>
      </c>
      <c r="N57" s="11">
        <v>25</v>
      </c>
      <c r="O57" s="120">
        <f>ROUNDDOWN((F57/'League Boundaries'!$B$2)+(G57*'League Boundaries'!$B$3)+(I57/'League Boundaries'!$B$5)+(J57*'League Boundaries'!$B$6)+(K57/'League Boundaries'!$B$7)+(L57*'League Boundaries'!$B$8)-(H57*'League Boundaries'!$B$4)+(M57),0)</f>
      </c>
      <c r="P57" s="11">
        <f> O57 - $AC$2</f>
      </c>
      <c r="Q57" s="120">
        <f>ROUNDDOWN((K57/10)+J57+(L57*6) + (M57),0)</f>
      </c>
      <c r="R57" s="11">
        <f> Q57 - $AC$3</f>
      </c>
      <c r="S57" s="120">
        <f>ROUNDDOWN((K57/25)+(L57*6) + (M57 * 0.8),0)</f>
      </c>
      <c r="T57" s="11">
        <f> S57 - $AC$4</f>
      </c>
      <c r="U57" s="120">
        <f>ROUNDDOWN((F57/'League Boundaries'!$B$2)+(G57*'League Boundaries'!$B$3)+(I57/'League Boundaries'!$B$5)+(J57*'League Boundaries'!$B$6)+(K57/'League Boundaries'!$B$7)+(L57*'League Boundaries'!$B$8)-(H57*'League Boundaries'!$B$4)+(M57),0)</f>
      </c>
      <c r="V57" s="11">
        <f> U57 - $AC$5</f>
      </c>
      <c r="W57" s="121">
        <f>ROUNDDOWN((F57/Yds.Pass.Pt)+(G57*TD.Pass.Pts)+(I57/Yds.Rush.Pt)+(J57*Catch.Pts)+(K57/Yds.Catch.Pt)+(L57*Td.RunCatch.Pts)-(H57*Intercept.Pts)+(M57),0)</f>
      </c>
      <c r="X57" s="108">
        <f> W57 - $AC$9</f>
      </c>
      <c r="Y57" s="136" t="s">
        <v>801</v>
      </c>
      <c r="Z57" s="3"/>
      <c r="AA57" s="9"/>
      <c r="AB57" s="3"/>
      <c r="AC57" s="9"/>
    </row>
    <row x14ac:dyDescent="0.25" r="58" customHeight="1" ht="17.25">
      <c r="A58" s="15" t="s">
        <v>802</v>
      </c>
      <c r="B58" s="15" t="s">
        <v>803</v>
      </c>
      <c r="C58" s="15" t="s">
        <v>441</v>
      </c>
      <c r="D58" s="11">
        <v>6</v>
      </c>
      <c r="E58" s="136" t="s">
        <v>657</v>
      </c>
      <c r="F58" s="136"/>
      <c r="G58" s="136"/>
      <c r="H58" s="136"/>
      <c r="I58" s="136"/>
      <c r="J58" s="11">
        <v>66</v>
      </c>
      <c r="K58" s="11">
        <v>890</v>
      </c>
      <c r="L58" s="11">
        <v>5</v>
      </c>
      <c r="M58" s="11">
        <v>10</v>
      </c>
      <c r="N58" s="11">
        <v>15</v>
      </c>
      <c r="O58" s="120">
        <f>ROUNDDOWN((F58/'League Boundaries'!$B$2)+(G58*'League Boundaries'!$B$3)+(I58/'League Boundaries'!$B$5)+(J58*'League Boundaries'!$B$6)+(K58/'League Boundaries'!$B$7)+(L58*'League Boundaries'!$B$8)-(H58*'League Boundaries'!$B$4)+(M58),0)</f>
      </c>
      <c r="P58" s="11">
        <f> O58 - $AC$2</f>
      </c>
      <c r="Q58" s="120">
        <f>ROUNDDOWN((K58/10)+J58+(L58*6) + (M58),0)</f>
      </c>
      <c r="R58" s="11">
        <f> Q58 - $AC$3</f>
      </c>
      <c r="S58" s="120">
        <f>ROUNDDOWN((K58/25)+(L58*6) + (M58 * 0.8),0)</f>
      </c>
      <c r="T58" s="11">
        <f> S58 - $AC$4</f>
      </c>
      <c r="U58" s="120">
        <f>ROUNDDOWN((F58/'League Boundaries'!$B$2)+(G58*'League Boundaries'!$B$3)+(I58/'League Boundaries'!$B$5)+(J58*'League Boundaries'!$B$6)+(K58/'League Boundaries'!$B$7)+(L58*'League Boundaries'!$B$8)-(H58*'League Boundaries'!$B$4)+(M58),0)</f>
      </c>
      <c r="V58" s="11">
        <f> U58 - $AC$5</f>
      </c>
      <c r="W58" s="121">
        <f>ROUNDDOWN((F58/Yds.Pass.Pt)+(G58*TD.Pass.Pts)+(I58/Yds.Rush.Pt)+(J58*Catch.Pts)+(K58/Yds.Catch.Pt)+(L58*Td.RunCatch.Pts)-(H58*Intercept.Pts)+(M58),0)</f>
      </c>
      <c r="X58" s="108">
        <f> W58 - $AC$9</f>
      </c>
      <c r="Y58" s="136" t="s">
        <v>804</v>
      </c>
      <c r="Z58" s="3"/>
      <c r="AA58" s="9"/>
      <c r="AB58" s="3"/>
      <c r="AC58" s="9"/>
    </row>
    <row x14ac:dyDescent="0.25" r="59" customHeight="1" ht="17.25">
      <c r="A59" s="15" t="s">
        <v>699</v>
      </c>
      <c r="B59" s="15" t="s">
        <v>805</v>
      </c>
      <c r="C59" s="15" t="s">
        <v>420</v>
      </c>
      <c r="D59" s="11">
        <v>8</v>
      </c>
      <c r="E59" s="136" t="s">
        <v>657</v>
      </c>
      <c r="F59" s="136"/>
      <c r="G59" s="136"/>
      <c r="H59" s="136"/>
      <c r="I59" s="136"/>
      <c r="J59" s="11">
        <v>53</v>
      </c>
      <c r="K59" s="11">
        <v>720</v>
      </c>
      <c r="L59" s="11">
        <v>5</v>
      </c>
      <c r="M59" s="11">
        <v>25</v>
      </c>
      <c r="N59" s="11">
        <v>25</v>
      </c>
      <c r="O59" s="120">
        <f>ROUNDDOWN((F59/'League Boundaries'!$B$2)+(G59*'League Boundaries'!$B$3)+(I59/'League Boundaries'!$B$5)+(J59*'League Boundaries'!$B$6)+(K59/'League Boundaries'!$B$7)+(L59*'League Boundaries'!$B$8)-(H59*'League Boundaries'!$B$4)+(M59),0)</f>
      </c>
      <c r="P59" s="11">
        <f> O59 - $AC$2</f>
      </c>
      <c r="Q59" s="120">
        <f>ROUNDDOWN((K59/10)+J59+(L59*6) + (M59),0)</f>
      </c>
      <c r="R59" s="11">
        <f> Q59 - $AC$3</f>
      </c>
      <c r="S59" s="120">
        <f>ROUNDDOWN((K59/25)+(L59*6) + (M59 * 0.8),0)</f>
      </c>
      <c r="T59" s="11">
        <f> S59 - $AC$4</f>
      </c>
      <c r="U59" s="120">
        <f>ROUNDDOWN((F59/'League Boundaries'!$B$2)+(G59*'League Boundaries'!$B$3)+(I59/'League Boundaries'!$B$5)+(J59*'League Boundaries'!$B$6)+(K59/'League Boundaries'!$B$7)+(L59*'League Boundaries'!$B$8)-(H59*'League Boundaries'!$B$4)+(M59),0)</f>
      </c>
      <c r="V59" s="11">
        <f> U59 - $AC$5</f>
      </c>
      <c r="W59" s="121">
        <f>ROUNDDOWN((F59/Yds.Pass.Pt)+(G59*TD.Pass.Pts)+(I59/Yds.Rush.Pt)+(J59*Catch.Pts)+(K59/Yds.Catch.Pt)+(L59*Td.RunCatch.Pts)-(H59*Intercept.Pts)+(M59),0)</f>
      </c>
      <c r="X59" s="108">
        <f> W59 - $AC$9</f>
      </c>
      <c r="Y59" s="24" t="s">
        <v>806</v>
      </c>
      <c r="Z59" s="3"/>
      <c r="AA59" s="9"/>
      <c r="AB59" s="3"/>
      <c r="AC59" s="9"/>
    </row>
    <row x14ac:dyDescent="0.25" r="60" customHeight="1" ht="17.25">
      <c r="A60" s="15" t="s">
        <v>807</v>
      </c>
      <c r="B60" s="15" t="s">
        <v>808</v>
      </c>
      <c r="C60" s="15" t="s">
        <v>438</v>
      </c>
      <c r="D60" s="11">
        <v>9</v>
      </c>
      <c r="E60" s="136" t="s">
        <v>657</v>
      </c>
      <c r="F60" s="136"/>
      <c r="G60" s="136"/>
      <c r="H60" s="136"/>
      <c r="I60" s="136"/>
      <c r="J60" s="11">
        <v>60</v>
      </c>
      <c r="K60" s="11">
        <v>860</v>
      </c>
      <c r="L60" s="11">
        <v>5</v>
      </c>
      <c r="M60" s="11">
        <v>10</v>
      </c>
      <c r="N60" s="11">
        <v>8</v>
      </c>
      <c r="O60" s="120">
        <f>ROUNDDOWN((F60/'League Boundaries'!$B$2)+(G60*'League Boundaries'!$B$3)+(I60/'League Boundaries'!$B$5)+(J60*'League Boundaries'!$B$6)+(K60/'League Boundaries'!$B$7)+(L60*'League Boundaries'!$B$8)-(H60*'League Boundaries'!$B$4)+(M60),0)</f>
      </c>
      <c r="P60" s="11">
        <f> O60 - $AC$2</f>
      </c>
      <c r="Q60" s="120">
        <f>ROUNDDOWN((K60/10)+J60+(L60*6) + (M60),0)</f>
      </c>
      <c r="R60" s="11">
        <f> Q60 - $AC$3</f>
      </c>
      <c r="S60" s="120">
        <f>ROUNDDOWN((K60/25)+(L60*6) + (M60 * 0.8),0)</f>
      </c>
      <c r="T60" s="11">
        <f> S60 - $AC$4</f>
      </c>
      <c r="U60" s="120">
        <f>ROUNDDOWN((F60/'League Boundaries'!$B$2)+(G60*'League Boundaries'!$B$3)+(I60/'League Boundaries'!$B$5)+(J60*'League Boundaries'!$B$6)+(K60/'League Boundaries'!$B$7)+(L60*'League Boundaries'!$B$8)-(H60*'League Boundaries'!$B$4)+(M60),0)</f>
      </c>
      <c r="V60" s="11">
        <f> U60 - $AC$5</f>
      </c>
      <c r="W60" s="121">
        <f>ROUNDDOWN((F60/Yds.Pass.Pt)+(G60*TD.Pass.Pts)+(I60/Yds.Rush.Pt)+(J60*Catch.Pts)+(K60/Yds.Catch.Pt)+(L60*Td.RunCatch.Pts)-(H60*Intercept.Pts)+(M60),0)</f>
      </c>
      <c r="X60" s="108">
        <f> W60 - $AC$9</f>
      </c>
      <c r="Y60" s="24" t="s">
        <v>809</v>
      </c>
      <c r="Z60" s="3"/>
      <c r="AA60" s="9"/>
      <c r="AB60" s="3"/>
      <c r="AC60" s="9"/>
    </row>
    <row x14ac:dyDescent="0.25" r="61" customHeight="1" ht="17.25">
      <c r="A61" s="15" t="s">
        <v>810</v>
      </c>
      <c r="B61" s="15" t="s">
        <v>723</v>
      </c>
      <c r="C61" s="15" t="s">
        <v>415</v>
      </c>
      <c r="D61" s="11">
        <v>14</v>
      </c>
      <c r="E61" s="136" t="s">
        <v>657</v>
      </c>
      <c r="F61" s="136"/>
      <c r="G61" s="136"/>
      <c r="H61" s="136"/>
      <c r="I61" s="136"/>
      <c r="J61" s="11">
        <v>46</v>
      </c>
      <c r="K61" s="11">
        <v>710</v>
      </c>
      <c r="L61" s="11">
        <v>5</v>
      </c>
      <c r="M61" s="11">
        <v>25</v>
      </c>
      <c r="N61" s="11">
        <v>25</v>
      </c>
      <c r="O61" s="120">
        <f>ROUNDDOWN((F61/'League Boundaries'!$B$2)+(G61*'League Boundaries'!$B$3)+(I61/'League Boundaries'!$B$5)+(J61*'League Boundaries'!$B$6)+(K61/'League Boundaries'!$B$7)+(L61*'League Boundaries'!$B$8)-(H61*'League Boundaries'!$B$4)+(M61),0)</f>
      </c>
      <c r="P61" s="11">
        <f> O61 - $AC$2</f>
      </c>
      <c r="Q61" s="120">
        <f>ROUNDDOWN((K61/10)+J61+(L61*6) + (M61),0)</f>
      </c>
      <c r="R61" s="11">
        <f> Q61 - $AC$3</f>
      </c>
      <c r="S61" s="120">
        <f>ROUNDDOWN((K61/25)+(L61*6) + (M61 * 0.8),0)</f>
      </c>
      <c r="T61" s="11">
        <f> S61 - $AC$4</f>
      </c>
      <c r="U61" s="120">
        <f>ROUNDDOWN((F61/'League Boundaries'!$B$2)+(G61*'League Boundaries'!$B$3)+(I61/'League Boundaries'!$B$5)+(J61*'League Boundaries'!$B$6)+(K61/'League Boundaries'!$B$7)+(L61*'League Boundaries'!$B$8)-(H61*'League Boundaries'!$B$4)+(M61),0)</f>
      </c>
      <c r="V61" s="11">
        <f> U61 - $AC$5</f>
      </c>
      <c r="W61" s="121">
        <f>ROUNDDOWN((F61/Yds.Pass.Pt)+(G61*TD.Pass.Pts)+(I61/Yds.Rush.Pt)+(J61*Catch.Pts)+(K61/Yds.Catch.Pt)+(L61*Td.RunCatch.Pts)-(H61*Intercept.Pts)+(M61),0)</f>
      </c>
      <c r="X61" s="108">
        <f> W61 - $AC$9</f>
      </c>
      <c r="Y61" s="24" t="s">
        <v>811</v>
      </c>
      <c r="Z61" s="3"/>
      <c r="AA61" s="9"/>
      <c r="AB61" s="3"/>
      <c r="AC61" s="9"/>
    </row>
    <row x14ac:dyDescent="0.25" r="62" customHeight="1" ht="17.25">
      <c r="A62" s="15" t="s">
        <v>812</v>
      </c>
      <c r="B62" s="15" t="s">
        <v>813</v>
      </c>
      <c r="C62" s="15" t="s">
        <v>420</v>
      </c>
      <c r="D62" s="11">
        <v>8</v>
      </c>
      <c r="E62" s="136" t="s">
        <v>657</v>
      </c>
      <c r="F62" s="136"/>
      <c r="G62" s="136"/>
      <c r="H62" s="136"/>
      <c r="I62" s="136"/>
      <c r="J62" s="11">
        <v>63</v>
      </c>
      <c r="K62" s="11">
        <v>770</v>
      </c>
      <c r="L62" s="11">
        <v>4</v>
      </c>
      <c r="M62" s="11">
        <v>25</v>
      </c>
      <c r="N62" s="11">
        <v>10</v>
      </c>
      <c r="O62" s="120">
        <f>ROUNDDOWN((F62/'League Boundaries'!$B$2)+(G62*'League Boundaries'!$B$3)+(I62/'League Boundaries'!$B$5)+(J62*'League Boundaries'!$B$6)+(K62/'League Boundaries'!$B$7)+(L62*'League Boundaries'!$B$8)-(H62*'League Boundaries'!$B$4)+(M62),0)</f>
      </c>
      <c r="P62" s="11">
        <f> O62 - $AC$2</f>
      </c>
      <c r="Q62" s="120">
        <f>ROUNDDOWN((K62/10)+J62+(L62*6) + (M62),0)</f>
      </c>
      <c r="R62" s="11">
        <f> Q62 - $AC$3</f>
      </c>
      <c r="S62" s="120">
        <f>ROUNDDOWN((K62/25)+(L62*6) + (M62 * 0.8),0)</f>
      </c>
      <c r="T62" s="11">
        <f> S62 - $AC$4</f>
      </c>
      <c r="U62" s="120">
        <f>ROUNDDOWN((F62/'League Boundaries'!$B$2)+(G62*'League Boundaries'!$B$3)+(I62/'League Boundaries'!$B$5)+(J62*'League Boundaries'!$B$6)+(K62/'League Boundaries'!$B$7)+(L62*'League Boundaries'!$B$8)-(H62*'League Boundaries'!$B$4)+(M62),0)</f>
      </c>
      <c r="V62" s="11">
        <f> U62 - $AC$5</f>
      </c>
      <c r="W62" s="121">
        <f>ROUNDDOWN((F62/Yds.Pass.Pt)+(G62*TD.Pass.Pts)+(I62/Yds.Rush.Pt)+(J62*Catch.Pts)+(K62/Yds.Catch.Pt)+(L62*Td.RunCatch.Pts)-(H62*Intercept.Pts)+(M62),0)</f>
      </c>
      <c r="X62" s="108">
        <f> W62 - $AC$9</f>
      </c>
      <c r="Y62" s="136" t="s">
        <v>814</v>
      </c>
      <c r="Z62" s="3"/>
      <c r="AA62" s="9"/>
      <c r="AB62" s="3"/>
      <c r="AC62" s="9"/>
    </row>
    <row x14ac:dyDescent="0.25" r="63" customHeight="1" ht="17.25">
      <c r="A63" s="15" t="s">
        <v>815</v>
      </c>
      <c r="B63" s="15" t="s">
        <v>816</v>
      </c>
      <c r="C63" s="15" t="s">
        <v>419</v>
      </c>
      <c r="D63" s="11">
        <v>11</v>
      </c>
      <c r="E63" s="136" t="s">
        <v>657</v>
      </c>
      <c r="F63" s="136"/>
      <c r="G63" s="136"/>
      <c r="H63" s="136"/>
      <c r="I63" s="136"/>
      <c r="J63" s="11">
        <v>58</v>
      </c>
      <c r="K63" s="11">
        <v>760</v>
      </c>
      <c r="L63" s="11">
        <v>5</v>
      </c>
      <c r="M63" s="11">
        <v>20</v>
      </c>
      <c r="N63" s="11">
        <v>-10</v>
      </c>
      <c r="O63" s="120">
        <f>ROUNDDOWN((F63/'League Boundaries'!$B$2)+(G63*'League Boundaries'!$B$3)+(I63/'League Boundaries'!$B$5)+(J63*'League Boundaries'!$B$6)+(K63/'League Boundaries'!$B$7)+(L63*'League Boundaries'!$B$8)-(H63*'League Boundaries'!$B$4)+(M63),0)</f>
      </c>
      <c r="P63" s="11">
        <f> O63 - $AC$2</f>
      </c>
      <c r="Q63" s="120">
        <f>ROUNDDOWN((K63/10)+J63+(L63*6) + (M63),0)</f>
      </c>
      <c r="R63" s="11">
        <f> Q63 - $AC$3</f>
      </c>
      <c r="S63" s="120">
        <f>ROUNDDOWN((K63/25)+(L63*6) + (M63 * 0.8),0)</f>
      </c>
      <c r="T63" s="11">
        <f> S63 - $AC$4</f>
      </c>
      <c r="U63" s="120">
        <f>ROUNDDOWN((F63/'League Boundaries'!$B$2)+(G63*'League Boundaries'!$B$3)+(I63/'League Boundaries'!$B$5)+(J63*'League Boundaries'!$B$6)+(K63/'League Boundaries'!$B$7)+(L63*'League Boundaries'!$B$8)-(H63*'League Boundaries'!$B$4)+(M63),0)</f>
      </c>
      <c r="V63" s="11">
        <f> U63 - $AC$5</f>
      </c>
      <c r="W63" s="121">
        <f>ROUNDDOWN((F63/Yds.Pass.Pt)+(G63*TD.Pass.Pts)+(I63/Yds.Rush.Pt)+(J63*Catch.Pts)+(K63/Yds.Catch.Pt)+(L63*Td.RunCatch.Pts)-(H63*Intercept.Pts)+(M63),0)</f>
      </c>
      <c r="X63" s="108">
        <f> W63 - $AC$9</f>
      </c>
      <c r="Y63" s="24" t="s">
        <v>817</v>
      </c>
      <c r="Z63" s="3"/>
      <c r="AA63" s="9"/>
      <c r="AB63" s="3"/>
      <c r="AC63" s="9"/>
    </row>
    <row x14ac:dyDescent="0.25" r="64" customHeight="1" ht="17.25">
      <c r="A64" s="15" t="s">
        <v>716</v>
      </c>
      <c r="B64" s="15" t="s">
        <v>818</v>
      </c>
      <c r="C64" s="15" t="s">
        <v>433</v>
      </c>
      <c r="D64" s="11">
        <v>10</v>
      </c>
      <c r="E64" s="136" t="s">
        <v>657</v>
      </c>
      <c r="F64" s="136"/>
      <c r="G64" s="136"/>
      <c r="H64" s="136"/>
      <c r="I64" s="136"/>
      <c r="J64" s="11">
        <v>52</v>
      </c>
      <c r="K64" s="11">
        <v>750</v>
      </c>
      <c r="L64" s="11">
        <v>5</v>
      </c>
      <c r="M64" s="11">
        <v>20</v>
      </c>
      <c r="N64" s="11">
        <v>8</v>
      </c>
      <c r="O64" s="120">
        <f>ROUNDDOWN((F64/'League Boundaries'!$B$2)+(G64*'League Boundaries'!$B$3)+(I64/'League Boundaries'!$B$5)+(J64*'League Boundaries'!$B$6)+(K64/'League Boundaries'!$B$7)+(L64*'League Boundaries'!$B$8)-(H64*'League Boundaries'!$B$4)+(M64),0)</f>
      </c>
      <c r="P64" s="11">
        <f> O64 - $AC$2</f>
      </c>
      <c r="Q64" s="120">
        <f>ROUNDDOWN((K64/10)+J64+(L64*6) + (M64),0)</f>
      </c>
      <c r="R64" s="11">
        <f> Q64 - $AC$3</f>
      </c>
      <c r="S64" s="120">
        <f>ROUNDDOWN((K64/25)+(L64*6) + (M64 * 0.8),0)</f>
      </c>
      <c r="T64" s="11">
        <f> S64 - $AC$4</f>
      </c>
      <c r="U64" s="120">
        <f>ROUNDDOWN((F64/'League Boundaries'!$B$2)+(G64*'League Boundaries'!$B$3)+(I64/'League Boundaries'!$B$5)+(J64*'League Boundaries'!$B$6)+(K64/'League Boundaries'!$B$7)+(L64*'League Boundaries'!$B$8)-(H64*'League Boundaries'!$B$4)+(M64),0)</f>
      </c>
      <c r="V64" s="11">
        <f> U64 - $AC$5</f>
      </c>
      <c r="W64" s="121">
        <f>ROUNDDOWN((F64/Yds.Pass.Pt)+(G64*TD.Pass.Pts)+(I64/Yds.Rush.Pt)+(J64*Catch.Pts)+(K64/Yds.Catch.Pt)+(L64*Td.RunCatch.Pts)-(H64*Intercept.Pts)+(M64),0)</f>
      </c>
      <c r="X64" s="108">
        <f> W64 - $AC$9</f>
      </c>
      <c r="Y64" s="136" t="s">
        <v>819</v>
      </c>
      <c r="Z64" s="3"/>
      <c r="AA64" s="9"/>
      <c r="AB64" s="3"/>
      <c r="AC64" s="9"/>
    </row>
    <row x14ac:dyDescent="0.25" r="65" customHeight="1" ht="17.25">
      <c r="A65" s="15" t="s">
        <v>662</v>
      </c>
      <c r="B65" s="15" t="s">
        <v>820</v>
      </c>
      <c r="C65" s="15" t="s">
        <v>411</v>
      </c>
      <c r="D65" s="11">
        <v>7</v>
      </c>
      <c r="E65" s="136" t="s">
        <v>657</v>
      </c>
      <c r="F65" s="136"/>
      <c r="G65" s="136"/>
      <c r="H65" s="136"/>
      <c r="I65" s="136"/>
      <c r="J65" s="11">
        <v>49</v>
      </c>
      <c r="K65" s="11">
        <v>740</v>
      </c>
      <c r="L65" s="11">
        <v>5</v>
      </c>
      <c r="M65" s="11">
        <v>20</v>
      </c>
      <c r="N65" s="11">
        <v>25</v>
      </c>
      <c r="O65" s="120">
        <f>ROUNDDOWN((F65/'League Boundaries'!$B$2)+(G65*'League Boundaries'!$B$3)+(I65/'League Boundaries'!$B$5)+(J65*'League Boundaries'!$B$6)+(K65/'League Boundaries'!$B$7)+(L65*'League Boundaries'!$B$8)-(H65*'League Boundaries'!$B$4)+(M65),0)</f>
      </c>
      <c r="P65" s="11">
        <f> O65 - $AC$2</f>
      </c>
      <c r="Q65" s="120">
        <f>ROUNDDOWN((K65/10)+J65+(L65*6) + (M65),0)</f>
      </c>
      <c r="R65" s="11">
        <f> Q65 - $AC$3</f>
      </c>
      <c r="S65" s="120">
        <f>ROUNDDOWN((K65/25)+(L65*6) + (M65 * 0.8),0)</f>
      </c>
      <c r="T65" s="11">
        <f> S65 - $AC$4</f>
      </c>
      <c r="U65" s="120">
        <f>ROUNDDOWN((F65/'League Boundaries'!$B$2)+(G65*'League Boundaries'!$B$3)+(I65/'League Boundaries'!$B$5)+(J65*'League Boundaries'!$B$6)+(K65/'League Boundaries'!$B$7)+(L65*'League Boundaries'!$B$8)-(H65*'League Boundaries'!$B$4)+(M65),0)</f>
      </c>
      <c r="V65" s="11">
        <f> U65 - $AC$5</f>
      </c>
      <c r="W65" s="121">
        <f>ROUNDDOWN((F65/Yds.Pass.Pt)+(G65*TD.Pass.Pts)+(I65/Yds.Rush.Pt)+(J65*Catch.Pts)+(K65/Yds.Catch.Pt)+(L65*Td.RunCatch.Pts)-(H65*Intercept.Pts)+(M65),0)</f>
      </c>
      <c r="X65" s="108">
        <f> W65 - $AC$9</f>
      </c>
      <c r="Y65" s="24" t="s">
        <v>821</v>
      </c>
      <c r="Z65" s="3"/>
      <c r="AA65" s="9"/>
      <c r="AB65" s="3"/>
      <c r="AC65" s="9"/>
    </row>
    <row x14ac:dyDescent="0.25" r="66" customHeight="1" ht="17.25">
      <c r="A66" s="15" t="s">
        <v>822</v>
      </c>
      <c r="B66" s="15" t="s">
        <v>823</v>
      </c>
      <c r="C66" s="15" t="s">
        <v>426</v>
      </c>
      <c r="D66" s="11">
        <v>7</v>
      </c>
      <c r="E66" s="136" t="s">
        <v>657</v>
      </c>
      <c r="F66" s="136"/>
      <c r="G66" s="136"/>
      <c r="H66" s="136"/>
      <c r="I66" s="136"/>
      <c r="J66" s="11">
        <v>56</v>
      </c>
      <c r="K66" s="11">
        <v>740</v>
      </c>
      <c r="L66" s="11">
        <v>5</v>
      </c>
      <c r="M66" s="11">
        <v>20</v>
      </c>
      <c r="N66" s="11">
        <v>10</v>
      </c>
      <c r="O66" s="120">
        <f>ROUNDDOWN((F66/'League Boundaries'!$B$2)+(G66*'League Boundaries'!$B$3)+(I66/'League Boundaries'!$B$5)+(J66*'League Boundaries'!$B$6)+(K66/'League Boundaries'!$B$7)+(L66*'League Boundaries'!$B$8)-(H66*'League Boundaries'!$B$4)+(M66),0)</f>
      </c>
      <c r="P66" s="11">
        <f> O66 - $AC$2</f>
      </c>
      <c r="Q66" s="120">
        <f>ROUNDDOWN((K66/10)+J66+(L66*6) + (M66),0)</f>
      </c>
      <c r="R66" s="11">
        <f> Q66 - $AC$3</f>
      </c>
      <c r="S66" s="120">
        <f>ROUNDDOWN((K66/25)+(L66*6) + (M66 * 0.8),0)</f>
      </c>
      <c r="T66" s="11">
        <f> S66 - $AC$4</f>
      </c>
      <c r="U66" s="120">
        <f>ROUNDDOWN((F66/'League Boundaries'!$B$2)+(G66*'League Boundaries'!$B$3)+(I66/'League Boundaries'!$B$5)+(J66*'League Boundaries'!$B$6)+(K66/'League Boundaries'!$B$7)+(L66*'League Boundaries'!$B$8)-(H66*'League Boundaries'!$B$4)+(M66),0)</f>
      </c>
      <c r="V66" s="11">
        <f> U66 - $AC$5</f>
      </c>
      <c r="W66" s="121">
        <f>ROUNDDOWN((F66/Yds.Pass.Pt)+(G66*TD.Pass.Pts)+(I66/Yds.Rush.Pt)+(J66*Catch.Pts)+(K66/Yds.Catch.Pt)+(L66*Td.RunCatch.Pts)-(H66*Intercept.Pts)+(M66),0)</f>
      </c>
      <c r="X66" s="108">
        <f> W66 - $AC$9</f>
      </c>
      <c r="Y66" s="136" t="s">
        <v>824</v>
      </c>
      <c r="Z66" s="3"/>
      <c r="AA66" s="9"/>
      <c r="AB66" s="3"/>
      <c r="AC66" s="9"/>
    </row>
    <row x14ac:dyDescent="0.25" r="67" customHeight="1" ht="17.25">
      <c r="A67" s="15" t="s">
        <v>825</v>
      </c>
      <c r="B67" s="15" t="s">
        <v>826</v>
      </c>
      <c r="C67" s="15" t="s">
        <v>430</v>
      </c>
      <c r="D67" s="11">
        <v>14</v>
      </c>
      <c r="E67" s="136" t="s">
        <v>657</v>
      </c>
      <c r="F67" s="136"/>
      <c r="G67" s="136"/>
      <c r="H67" s="136"/>
      <c r="I67" s="136"/>
      <c r="J67" s="11">
        <v>52</v>
      </c>
      <c r="K67" s="11">
        <v>750</v>
      </c>
      <c r="L67" s="11">
        <v>4</v>
      </c>
      <c r="M67" s="11">
        <v>25</v>
      </c>
      <c r="N67" s="11">
        <v>25</v>
      </c>
      <c r="O67" s="120">
        <f>ROUNDDOWN((F67/'League Boundaries'!$B$2)+(G67*'League Boundaries'!$B$3)+(I67/'League Boundaries'!$B$5)+(J67*'League Boundaries'!$B$6)+(K67/'League Boundaries'!$B$7)+(L67*'League Boundaries'!$B$8)-(H67*'League Boundaries'!$B$4)+(M67),0)</f>
      </c>
      <c r="P67" s="11">
        <f> O67 - $AC$2</f>
      </c>
      <c r="Q67" s="120">
        <f>ROUNDDOWN((K67/10)+J67+(L67*6) + (M67),0)</f>
      </c>
      <c r="R67" s="11">
        <f> Q67 - $AC$3</f>
      </c>
      <c r="S67" s="120">
        <f>ROUNDDOWN((K67/25)+(L67*6) + (M67 * 0.8),0)</f>
      </c>
      <c r="T67" s="11">
        <f> S67 - $AC$4</f>
      </c>
      <c r="U67" s="120">
        <f>ROUNDDOWN((F67/'League Boundaries'!$B$2)+(G67*'League Boundaries'!$B$3)+(I67/'League Boundaries'!$B$5)+(J67*'League Boundaries'!$B$6)+(K67/'League Boundaries'!$B$7)+(L67*'League Boundaries'!$B$8)-(H67*'League Boundaries'!$B$4)+(M67),0)</f>
      </c>
      <c r="V67" s="11">
        <f> U67 - $AC$5</f>
      </c>
      <c r="W67" s="121">
        <f>ROUNDDOWN((F67/Yds.Pass.Pt)+(G67*TD.Pass.Pts)+(I67/Yds.Rush.Pt)+(J67*Catch.Pts)+(K67/Yds.Catch.Pt)+(L67*Td.RunCatch.Pts)-(H67*Intercept.Pts)+(M67),0)</f>
      </c>
      <c r="X67" s="108">
        <f> W67 - $AC$9</f>
      </c>
      <c r="Y67" s="136" t="s">
        <v>827</v>
      </c>
      <c r="Z67" s="3"/>
      <c r="AA67" s="9"/>
      <c r="AB67" s="3"/>
      <c r="AC67" s="9"/>
    </row>
    <row x14ac:dyDescent="0.25" r="68" customHeight="1" ht="17.25">
      <c r="A68" s="15" t="s">
        <v>828</v>
      </c>
      <c r="B68" s="15" t="s">
        <v>711</v>
      </c>
      <c r="C68" s="15" t="s">
        <v>415</v>
      </c>
      <c r="D68" s="11">
        <v>14</v>
      </c>
      <c r="E68" s="136" t="s">
        <v>657</v>
      </c>
      <c r="F68" s="136"/>
      <c r="G68" s="136"/>
      <c r="H68" s="136"/>
      <c r="I68" s="136"/>
      <c r="J68" s="11">
        <v>52</v>
      </c>
      <c r="K68" s="11">
        <v>670</v>
      </c>
      <c r="L68" s="11">
        <v>6</v>
      </c>
      <c r="M68" s="11">
        <v>20</v>
      </c>
      <c r="N68" s="11">
        <v>10</v>
      </c>
      <c r="O68" s="120">
        <f>ROUNDDOWN((F68/'League Boundaries'!$B$2)+(G68*'League Boundaries'!$B$3)+(I68/'League Boundaries'!$B$5)+(J68*'League Boundaries'!$B$6)+(K68/'League Boundaries'!$B$7)+(L68*'League Boundaries'!$B$8)-(H68*'League Boundaries'!$B$4)+(M68),0)</f>
      </c>
      <c r="P68" s="11">
        <f> O68 - $AC$2</f>
      </c>
      <c r="Q68" s="120">
        <f>ROUNDDOWN((K68/10)+J68+(L68*6) + (M68),0)</f>
      </c>
      <c r="R68" s="11">
        <f> Q68 - $AC$3</f>
      </c>
      <c r="S68" s="120">
        <f>ROUNDDOWN((K68/25)+(L68*6) + (M68 * 0.8),0)</f>
      </c>
      <c r="T68" s="11">
        <f> S68 - $AC$4</f>
      </c>
      <c r="U68" s="120">
        <f>ROUNDDOWN((F68/'League Boundaries'!$B$2)+(G68*'League Boundaries'!$B$3)+(I68/'League Boundaries'!$B$5)+(J68*'League Boundaries'!$B$6)+(K68/'League Boundaries'!$B$7)+(L68*'League Boundaries'!$B$8)-(H68*'League Boundaries'!$B$4)+(M68),0)</f>
      </c>
      <c r="V68" s="11">
        <f> U68 - $AC$5</f>
      </c>
      <c r="W68" s="121">
        <f>ROUNDDOWN((F68/Yds.Pass.Pt)+(G68*TD.Pass.Pts)+(I68/Yds.Rush.Pt)+(J68*Catch.Pts)+(K68/Yds.Catch.Pt)+(L68*Td.RunCatch.Pts)-(H68*Intercept.Pts)+(M68),0)</f>
      </c>
      <c r="X68" s="108">
        <f> W68 - $AC$9</f>
      </c>
      <c r="Y68" s="136" t="s">
        <v>829</v>
      </c>
      <c r="Z68" s="3"/>
      <c r="AA68" s="9"/>
      <c r="AB68" s="3"/>
      <c r="AC68" s="9"/>
    </row>
    <row x14ac:dyDescent="0.25" r="69" customHeight="1" ht="17.25">
      <c r="A69" s="15" t="s">
        <v>613</v>
      </c>
      <c r="B69" s="15" t="s">
        <v>611</v>
      </c>
      <c r="C69" s="15" t="s">
        <v>427</v>
      </c>
      <c r="D69" s="11">
        <v>6</v>
      </c>
      <c r="E69" s="136" t="s">
        <v>657</v>
      </c>
      <c r="F69" s="136"/>
      <c r="G69" s="136"/>
      <c r="H69" s="136"/>
      <c r="I69" s="136"/>
      <c r="J69" s="11">
        <v>60</v>
      </c>
      <c r="K69" s="11">
        <v>730</v>
      </c>
      <c r="L69" s="11">
        <v>4</v>
      </c>
      <c r="M69" s="11">
        <v>25</v>
      </c>
      <c r="N69" s="11">
        <v>15</v>
      </c>
      <c r="O69" s="120">
        <f>ROUNDDOWN((F69/'League Boundaries'!$B$2)+(G69*'League Boundaries'!$B$3)+(I69/'League Boundaries'!$B$5)+(J69*'League Boundaries'!$B$6)+(K69/'League Boundaries'!$B$7)+(L69*'League Boundaries'!$B$8)-(H69*'League Boundaries'!$B$4)+(M69),0)</f>
      </c>
      <c r="P69" s="11">
        <f> O69 - $AC$2</f>
      </c>
      <c r="Q69" s="120">
        <f>ROUNDDOWN((K69/10)+J69+(L69*6) + (M69),0)</f>
      </c>
      <c r="R69" s="11">
        <f> Q69 - $AC$3</f>
      </c>
      <c r="S69" s="120">
        <f>ROUNDDOWN((K69/25)+(L69*6) + (M69 * 0.8),0)</f>
      </c>
      <c r="T69" s="11">
        <f> S69 - $AC$4</f>
      </c>
      <c r="U69" s="120">
        <f>ROUNDDOWN((F69/'League Boundaries'!$B$2)+(G69*'League Boundaries'!$B$3)+(I69/'League Boundaries'!$B$5)+(J69*'League Boundaries'!$B$6)+(K69/'League Boundaries'!$B$7)+(L69*'League Boundaries'!$B$8)-(H69*'League Boundaries'!$B$4)+(M69),0)</f>
      </c>
      <c r="V69" s="11">
        <f> U69 - $AC$5</f>
      </c>
      <c r="W69" s="121">
        <f>ROUNDDOWN((F69/Yds.Pass.Pt)+(G69*TD.Pass.Pts)+(I69/Yds.Rush.Pt)+(J69*Catch.Pts)+(K69/Yds.Catch.Pt)+(L69*Td.RunCatch.Pts)-(H69*Intercept.Pts)+(M69),0)</f>
      </c>
      <c r="X69" s="108">
        <f> W69 - $AC$9</f>
      </c>
      <c r="Y69" s="136" t="s">
        <v>830</v>
      </c>
      <c r="Z69" s="3"/>
      <c r="AA69" s="9"/>
      <c r="AB69" s="3"/>
      <c r="AC69" s="9"/>
    </row>
    <row x14ac:dyDescent="0.25" r="70" customHeight="1" ht="17.25">
      <c r="A70" s="15" t="s">
        <v>714</v>
      </c>
      <c r="B70" s="15" t="s">
        <v>831</v>
      </c>
      <c r="C70" s="15" t="s">
        <v>438</v>
      </c>
      <c r="D70" s="11">
        <v>9</v>
      </c>
      <c r="E70" s="136" t="s">
        <v>657</v>
      </c>
      <c r="F70" s="136"/>
      <c r="G70" s="136"/>
      <c r="H70" s="136"/>
      <c r="I70" s="136"/>
      <c r="J70" s="11">
        <v>54</v>
      </c>
      <c r="K70" s="11">
        <v>730</v>
      </c>
      <c r="L70" s="11">
        <v>4</v>
      </c>
      <c r="M70" s="11">
        <v>25</v>
      </c>
      <c r="N70" s="11">
        <v>25</v>
      </c>
      <c r="O70" s="120">
        <f>ROUNDDOWN((F70/'League Boundaries'!$B$2)+(G70*'League Boundaries'!$B$3)+(I70/'League Boundaries'!$B$5)+(J70*'League Boundaries'!$B$6)+(K70/'League Boundaries'!$B$7)+(L70*'League Boundaries'!$B$8)-(H70*'League Boundaries'!$B$4)+(M70),0)</f>
      </c>
      <c r="P70" s="11">
        <f> O70 - $AC$2</f>
      </c>
      <c r="Q70" s="120">
        <f>ROUNDDOWN((K70/10)+J70+(L70*6) + (M70),0)</f>
      </c>
      <c r="R70" s="11">
        <f> Q70 - $AC$3</f>
      </c>
      <c r="S70" s="120">
        <f>ROUNDDOWN((K70/25)+(L70*6) + (M70 * 0.8),0)</f>
      </c>
      <c r="T70" s="11">
        <f> S70 - $AC$4</f>
      </c>
      <c r="U70" s="120">
        <f>ROUNDDOWN((F70/'League Boundaries'!$B$2)+(G70*'League Boundaries'!$B$3)+(I70/'League Boundaries'!$B$5)+(J70*'League Boundaries'!$B$6)+(K70/'League Boundaries'!$B$7)+(L70*'League Boundaries'!$B$8)-(H70*'League Boundaries'!$B$4)+(M70),0)</f>
      </c>
      <c r="V70" s="11">
        <f> U70 - $AC$5</f>
      </c>
      <c r="W70" s="121">
        <f>ROUNDDOWN((F70/Yds.Pass.Pt)+(G70*TD.Pass.Pts)+(I70/Yds.Rush.Pt)+(J70*Catch.Pts)+(K70/Yds.Catch.Pt)+(L70*Td.RunCatch.Pts)-(H70*Intercept.Pts)+(M70),0)</f>
      </c>
      <c r="X70" s="108">
        <f> W70 - $AC$9</f>
      </c>
      <c r="Y70" s="24" t="s">
        <v>832</v>
      </c>
      <c r="Z70" s="3"/>
      <c r="AA70" s="9"/>
      <c r="AB70" s="3"/>
      <c r="AC70" s="9"/>
    </row>
    <row x14ac:dyDescent="0.25" r="71" customHeight="1" ht="17.25">
      <c r="A71" s="15" t="s">
        <v>833</v>
      </c>
      <c r="B71" s="15" t="s">
        <v>834</v>
      </c>
      <c r="C71" s="15" t="s">
        <v>421</v>
      </c>
      <c r="D71" s="11">
        <v>14</v>
      </c>
      <c r="E71" s="136" t="s">
        <v>657</v>
      </c>
      <c r="F71" s="136"/>
      <c r="G71" s="136"/>
      <c r="H71" s="136"/>
      <c r="I71" s="136"/>
      <c r="J71" s="11">
        <v>74</v>
      </c>
      <c r="K71" s="11">
        <v>870</v>
      </c>
      <c r="L71" s="11">
        <v>4</v>
      </c>
      <c r="M71" s="11">
        <v>10</v>
      </c>
      <c r="N71" s="11">
        <v>4</v>
      </c>
      <c r="O71" s="120">
        <f>ROUNDDOWN((F71/'League Boundaries'!$B$2)+(G71*'League Boundaries'!$B$3)+(I71/'League Boundaries'!$B$5)+(J71*'League Boundaries'!$B$6)+(K71/'League Boundaries'!$B$7)+(L71*'League Boundaries'!$B$8)-(H71*'League Boundaries'!$B$4)+(M71),0)</f>
      </c>
      <c r="P71" s="11">
        <f> O71 - $AC$2</f>
      </c>
      <c r="Q71" s="120">
        <f>ROUNDDOWN((K71/10)+J71+(L71*6) + (M71),0)</f>
      </c>
      <c r="R71" s="11">
        <f> Q71 - $AC$3</f>
      </c>
      <c r="S71" s="120">
        <f>ROUNDDOWN((K71/25)+(L71*6) + (M71 * 0.8),0)</f>
      </c>
      <c r="T71" s="11">
        <f> S71 - $AC$4</f>
      </c>
      <c r="U71" s="120">
        <f>ROUNDDOWN((F71/'League Boundaries'!$B$2)+(G71*'League Boundaries'!$B$3)+(I71/'League Boundaries'!$B$5)+(J71*'League Boundaries'!$B$6)+(K71/'League Boundaries'!$B$7)+(L71*'League Boundaries'!$B$8)-(H71*'League Boundaries'!$B$4)+(M71),0)</f>
      </c>
      <c r="V71" s="11">
        <f> U71 - $AC$5</f>
      </c>
      <c r="W71" s="121">
        <f>ROUNDDOWN((F71/Yds.Pass.Pt)+(G71*TD.Pass.Pts)+(I71/Yds.Rush.Pt)+(J71*Catch.Pts)+(K71/Yds.Catch.Pt)+(L71*Td.RunCatch.Pts)-(H71*Intercept.Pts)+(M71),0)</f>
      </c>
      <c r="X71" s="108">
        <f> W71 - $AC$9</f>
      </c>
      <c r="Y71" s="136" t="s">
        <v>835</v>
      </c>
      <c r="Z71" s="3"/>
      <c r="AA71" s="9"/>
      <c r="AB71" s="3"/>
      <c r="AC71" s="9"/>
    </row>
    <row x14ac:dyDescent="0.25" r="72" customHeight="1" ht="17.25">
      <c r="A72" s="15" t="s">
        <v>836</v>
      </c>
      <c r="B72" s="15" t="s">
        <v>837</v>
      </c>
      <c r="C72" s="15" t="s">
        <v>606</v>
      </c>
      <c r="D72" s="11">
        <v>0</v>
      </c>
      <c r="E72" s="136" t="s">
        <v>657</v>
      </c>
      <c r="F72" s="136"/>
      <c r="G72" s="136"/>
      <c r="H72" s="136"/>
      <c r="I72" s="136"/>
      <c r="J72" s="11">
        <v>48</v>
      </c>
      <c r="K72" s="11">
        <v>710</v>
      </c>
      <c r="L72" s="11">
        <v>4</v>
      </c>
      <c r="M72" s="11">
        <v>25</v>
      </c>
      <c r="N72" s="11">
        <v>0</v>
      </c>
      <c r="O72" s="120">
        <f>ROUNDDOWN((F72/'League Boundaries'!$B$2)+(G72*'League Boundaries'!$B$3)+(I72/'League Boundaries'!$B$5)+(J72*'League Boundaries'!$B$6)+(K72/'League Boundaries'!$B$7)+(L72*'League Boundaries'!$B$8)-(H72*'League Boundaries'!$B$4)+(M72),0)</f>
      </c>
      <c r="P72" s="11">
        <f> O72 - $AC$2</f>
      </c>
      <c r="Q72" s="120">
        <f>ROUNDDOWN((K72/10)+J72+(L72*6) + (M72),0)</f>
      </c>
      <c r="R72" s="11">
        <f> Q72 - $AC$3</f>
      </c>
      <c r="S72" s="120">
        <f>ROUNDDOWN((K72/25)+(L72*6) + (M72 * 0.8),0)</f>
      </c>
      <c r="T72" s="11">
        <f> S72 - $AC$4</f>
      </c>
      <c r="U72" s="120">
        <f>ROUNDDOWN((F72/'League Boundaries'!$B$2)+(G72*'League Boundaries'!$B$3)+(I72/'League Boundaries'!$B$5)+(J72*'League Boundaries'!$B$6)+(K72/'League Boundaries'!$B$7)+(L72*'League Boundaries'!$B$8)-(H72*'League Boundaries'!$B$4)+(M72),0)</f>
      </c>
      <c r="V72" s="11">
        <f> U72 - $AC$5</f>
      </c>
      <c r="W72" s="121">
        <f>ROUNDDOWN((F72/Yds.Pass.Pt)+(G72*TD.Pass.Pts)+(I72/Yds.Rush.Pt)+(J72*Catch.Pts)+(K72/Yds.Catch.Pt)+(L72*Td.RunCatch.Pts)-(H72*Intercept.Pts)+(M72),0)</f>
      </c>
      <c r="X72" s="108">
        <f> W72 - $AC$9</f>
      </c>
      <c r="Y72" s="136" t="s">
        <v>838</v>
      </c>
      <c r="Z72" s="3"/>
      <c r="AA72" s="9"/>
      <c r="AB72" s="3"/>
      <c r="AC72" s="9"/>
    </row>
    <row x14ac:dyDescent="0.25" r="73" customHeight="1" ht="17.25">
      <c r="A73" s="15" t="s">
        <v>839</v>
      </c>
      <c r="B73" s="15" t="s">
        <v>840</v>
      </c>
      <c r="C73" s="15" t="s">
        <v>414</v>
      </c>
      <c r="D73" s="11">
        <v>10</v>
      </c>
      <c r="E73" s="136" t="s">
        <v>657</v>
      </c>
      <c r="F73" s="136"/>
      <c r="G73" s="136"/>
      <c r="H73" s="136"/>
      <c r="I73" s="136"/>
      <c r="J73" s="11">
        <v>84</v>
      </c>
      <c r="K73" s="11">
        <v>860</v>
      </c>
      <c r="L73" s="11">
        <v>4</v>
      </c>
      <c r="M73" s="11">
        <v>10</v>
      </c>
      <c r="N73" s="11">
        <v>10</v>
      </c>
      <c r="O73" s="120">
        <f>ROUNDDOWN((F73/'League Boundaries'!$B$2)+(G73*'League Boundaries'!$B$3)+(I73/'League Boundaries'!$B$5)+(J73*'League Boundaries'!$B$6)+(K73/'League Boundaries'!$B$7)+(L73*'League Boundaries'!$B$8)-(H73*'League Boundaries'!$B$4)+(M73),0)</f>
      </c>
      <c r="P73" s="11">
        <f> O73 - $AC$2</f>
      </c>
      <c r="Q73" s="120">
        <f>ROUNDDOWN((K73/10)+J73+(L73*6) + (M73),0)</f>
      </c>
      <c r="R73" s="11">
        <f> Q73 - $AC$3</f>
      </c>
      <c r="S73" s="120">
        <f>ROUNDDOWN((K73/25)+(L73*6) + (M73 * 0.8),0)</f>
      </c>
      <c r="T73" s="11">
        <f> S73 - $AC$4</f>
      </c>
      <c r="U73" s="120">
        <f>ROUNDDOWN((F73/'League Boundaries'!$B$2)+(G73*'League Boundaries'!$B$3)+(I73/'League Boundaries'!$B$5)+(J73*'League Boundaries'!$B$6)+(K73/'League Boundaries'!$B$7)+(L73*'League Boundaries'!$B$8)-(H73*'League Boundaries'!$B$4)+(M73),0)</f>
      </c>
      <c r="V73" s="11">
        <f> U73 - $AC$5</f>
      </c>
      <c r="W73" s="121">
        <f>ROUNDDOWN((F73/Yds.Pass.Pt)+(G73*TD.Pass.Pts)+(I73/Yds.Rush.Pt)+(J73*Catch.Pts)+(K73/Yds.Catch.Pt)+(L73*Td.RunCatch.Pts)-(H73*Intercept.Pts)+(M73),0)</f>
      </c>
      <c r="X73" s="108">
        <f> W73 - $AC$9</f>
      </c>
      <c r="Y73" s="136" t="s">
        <v>841</v>
      </c>
      <c r="Z73" s="3"/>
      <c r="AA73" s="9"/>
      <c r="AB73" s="3"/>
      <c r="AC73" s="9"/>
    </row>
    <row x14ac:dyDescent="0.25" r="74" customHeight="1" ht="17.25">
      <c r="A74" s="15" t="s">
        <v>842</v>
      </c>
      <c r="B74" s="15" t="s">
        <v>843</v>
      </c>
      <c r="C74" s="15" t="s">
        <v>439</v>
      </c>
      <c r="D74" s="11">
        <v>11</v>
      </c>
      <c r="E74" s="136" t="s">
        <v>657</v>
      </c>
      <c r="F74" s="136"/>
      <c r="G74" s="136"/>
      <c r="H74" s="136"/>
      <c r="I74" s="136"/>
      <c r="J74" s="11">
        <v>64</v>
      </c>
      <c r="K74" s="11">
        <v>690</v>
      </c>
      <c r="L74" s="11">
        <v>4</v>
      </c>
      <c r="M74" s="11">
        <v>25</v>
      </c>
      <c r="N74" s="11">
        <v>20</v>
      </c>
      <c r="O74" s="120">
        <f>ROUNDDOWN((F74/'League Boundaries'!$B$2)+(G74*'League Boundaries'!$B$3)+(I74/'League Boundaries'!$B$5)+(J74*'League Boundaries'!$B$6)+(K74/'League Boundaries'!$B$7)+(L74*'League Boundaries'!$B$8)-(H74*'League Boundaries'!$B$4)+(M74),0)</f>
      </c>
      <c r="P74" s="11">
        <f> O74 - $AC$2</f>
      </c>
      <c r="Q74" s="120">
        <f>ROUNDDOWN((K74/10)+J74+(L74*6) + (M74),0)</f>
      </c>
      <c r="R74" s="11">
        <f> Q74 - $AC$3</f>
      </c>
      <c r="S74" s="120">
        <f>ROUNDDOWN((K74/25)+(L74*6) + (M74 * 0.8),0)</f>
      </c>
      <c r="T74" s="11">
        <f> S74 - $AC$4</f>
      </c>
      <c r="U74" s="120">
        <f>ROUNDDOWN((F74/'League Boundaries'!$B$2)+(G74*'League Boundaries'!$B$3)+(I74/'League Boundaries'!$B$5)+(J74*'League Boundaries'!$B$6)+(K74/'League Boundaries'!$B$7)+(L74*'League Boundaries'!$B$8)-(H74*'League Boundaries'!$B$4)+(M74),0)</f>
      </c>
      <c r="V74" s="11">
        <f> U74 - $AC$5</f>
      </c>
      <c r="W74" s="121">
        <f>ROUNDDOWN((F74/Yds.Pass.Pt)+(G74*TD.Pass.Pts)+(I74/Yds.Rush.Pt)+(J74*Catch.Pts)+(K74/Yds.Catch.Pt)+(L74*Td.RunCatch.Pts)-(H74*Intercept.Pts)+(M74),0)</f>
      </c>
      <c r="X74" s="108">
        <f> W74 - $AC$9</f>
      </c>
      <c r="Y74" s="136" t="s">
        <v>844</v>
      </c>
      <c r="Z74" s="3"/>
      <c r="AA74" s="9"/>
      <c r="AB74" s="3"/>
      <c r="AC74" s="9"/>
    </row>
    <row x14ac:dyDescent="0.25" r="75" customHeight="1" ht="17.25">
      <c r="A75" s="15" t="s">
        <v>845</v>
      </c>
      <c r="B75" s="15" t="s">
        <v>846</v>
      </c>
      <c r="C75" s="15" t="s">
        <v>429</v>
      </c>
      <c r="D75" s="11">
        <v>6</v>
      </c>
      <c r="E75" s="136" t="s">
        <v>657</v>
      </c>
      <c r="F75" s="136"/>
      <c r="G75" s="136"/>
      <c r="H75" s="136"/>
      <c r="I75" s="136"/>
      <c r="J75" s="11">
        <v>45</v>
      </c>
      <c r="K75" s="11">
        <v>680</v>
      </c>
      <c r="L75" s="11">
        <v>4</v>
      </c>
      <c r="M75" s="11">
        <v>25</v>
      </c>
      <c r="N75" s="11">
        <v>15</v>
      </c>
      <c r="O75" s="120">
        <f>ROUNDDOWN((F75/'League Boundaries'!$B$2)+(G75*'League Boundaries'!$B$3)+(I75/'League Boundaries'!$B$5)+(J75*'League Boundaries'!$B$6)+(K75/'League Boundaries'!$B$7)+(L75*'League Boundaries'!$B$8)-(H75*'League Boundaries'!$B$4)+(M75),0)</f>
      </c>
      <c r="P75" s="11">
        <f> O75 - $AC$2</f>
      </c>
      <c r="Q75" s="120">
        <f>ROUNDDOWN((K75/10)+J75+(L75*6) + (M75),0)</f>
      </c>
      <c r="R75" s="11">
        <f> Q75 - $AC$3</f>
      </c>
      <c r="S75" s="120">
        <f>ROUNDDOWN((K75/25)+(L75*6) + (M75 * 0.8),0)</f>
      </c>
      <c r="T75" s="11">
        <f> S75 - $AC$4</f>
      </c>
      <c r="U75" s="120">
        <f>ROUNDDOWN((F75/'League Boundaries'!$B$2)+(G75*'League Boundaries'!$B$3)+(I75/'League Boundaries'!$B$5)+(J75*'League Boundaries'!$B$6)+(K75/'League Boundaries'!$B$7)+(L75*'League Boundaries'!$B$8)-(H75*'League Boundaries'!$B$4)+(M75),0)</f>
      </c>
      <c r="V75" s="11">
        <f> U75 - $AC$5</f>
      </c>
      <c r="W75" s="121">
        <f>ROUNDDOWN((F75/Yds.Pass.Pt)+(G75*TD.Pass.Pts)+(I75/Yds.Rush.Pt)+(J75*Catch.Pts)+(K75/Yds.Catch.Pt)+(L75*Td.RunCatch.Pts)-(H75*Intercept.Pts)+(M75),0)</f>
      </c>
      <c r="X75" s="108">
        <f> W75 - $AC$9</f>
      </c>
      <c r="Y75" s="24" t="s">
        <v>847</v>
      </c>
      <c r="Z75" s="3"/>
      <c r="AA75" s="9"/>
      <c r="AB75" s="3"/>
      <c r="AC75" s="9"/>
    </row>
    <row x14ac:dyDescent="0.25" r="76" customHeight="1" ht="17.25">
      <c r="A76" s="15" t="s">
        <v>848</v>
      </c>
      <c r="B76" s="15" t="s">
        <v>849</v>
      </c>
      <c r="C76" s="15" t="s">
        <v>414</v>
      </c>
      <c r="D76" s="11">
        <v>10</v>
      </c>
      <c r="E76" s="136" t="s">
        <v>657</v>
      </c>
      <c r="F76" s="136"/>
      <c r="G76" s="136"/>
      <c r="H76" s="136"/>
      <c r="I76" s="136"/>
      <c r="J76" s="11">
        <v>45</v>
      </c>
      <c r="K76" s="11">
        <v>800</v>
      </c>
      <c r="L76" s="11">
        <v>4</v>
      </c>
      <c r="M76" s="11">
        <v>10</v>
      </c>
      <c r="N76" s="11">
        <v>5</v>
      </c>
      <c r="O76" s="120">
        <f>ROUNDDOWN((F76/'League Boundaries'!$B$2)+(G76*'League Boundaries'!$B$3)+(I76/'League Boundaries'!$B$5)+(J76*'League Boundaries'!$B$6)+(K76/'League Boundaries'!$B$7)+(L76*'League Boundaries'!$B$8)-(H76*'League Boundaries'!$B$4)+(M76),0)</f>
      </c>
      <c r="P76" s="11">
        <f> O76 - $AC$2</f>
      </c>
      <c r="Q76" s="120">
        <f>ROUNDDOWN((K76/10)+J76+(L76*6) + (M76),0)</f>
      </c>
      <c r="R76" s="11">
        <f> Q76 - $AC$3</f>
      </c>
      <c r="S76" s="120">
        <f>ROUNDDOWN((K76/25)+(L76*6) + (M76 * 0.8),0)</f>
      </c>
      <c r="T76" s="11">
        <f> S76 - $AC$4</f>
      </c>
      <c r="U76" s="120">
        <f>ROUNDDOWN((F76/'League Boundaries'!$B$2)+(G76*'League Boundaries'!$B$3)+(I76/'League Boundaries'!$B$5)+(J76*'League Boundaries'!$B$6)+(K76/'League Boundaries'!$B$7)+(L76*'League Boundaries'!$B$8)-(H76*'League Boundaries'!$B$4)+(M76),0)</f>
      </c>
      <c r="V76" s="11">
        <f> U76 - $AC$5</f>
      </c>
      <c r="W76" s="121">
        <f>ROUNDDOWN((F76/Yds.Pass.Pt)+(G76*TD.Pass.Pts)+(I76/Yds.Rush.Pt)+(J76*Catch.Pts)+(K76/Yds.Catch.Pt)+(L76*Td.RunCatch.Pts)-(H76*Intercept.Pts)+(M76),0)</f>
      </c>
      <c r="X76" s="108">
        <f> W76 - $AC$9</f>
      </c>
      <c r="Y76" s="136" t="s">
        <v>850</v>
      </c>
      <c r="Z76" s="3"/>
      <c r="AA76" s="9"/>
      <c r="AB76" s="3"/>
      <c r="AC76" s="9"/>
    </row>
    <row x14ac:dyDescent="0.25" r="77" customHeight="1" ht="17.25">
      <c r="A77" s="15" t="s">
        <v>815</v>
      </c>
      <c r="B77" s="15" t="s">
        <v>851</v>
      </c>
      <c r="C77" s="15" t="s">
        <v>439</v>
      </c>
      <c r="D77" s="11">
        <v>11</v>
      </c>
      <c r="E77" s="136" t="s">
        <v>657</v>
      </c>
      <c r="F77" s="136"/>
      <c r="G77" s="136"/>
      <c r="H77" s="136"/>
      <c r="I77" s="136"/>
      <c r="J77" s="11">
        <v>72</v>
      </c>
      <c r="K77" s="11">
        <v>840</v>
      </c>
      <c r="L77" s="11">
        <v>5</v>
      </c>
      <c r="M77" s="9"/>
      <c r="N77" s="11">
        <v>-5</v>
      </c>
      <c r="O77" s="120">
        <f>ROUNDDOWN((F77/'League Boundaries'!$B$2)+(G77*'League Boundaries'!$B$3)+(I77/'League Boundaries'!$B$5)+(J77*'League Boundaries'!$B$6)+(K77/'League Boundaries'!$B$7)+(L77*'League Boundaries'!$B$8)-(H77*'League Boundaries'!$B$4)+(M77),0)</f>
      </c>
      <c r="P77" s="11">
        <f> O77 - $AC$2</f>
      </c>
      <c r="Q77" s="120">
        <f>ROUNDDOWN((K77/10)+J77+(L77*6) + (M77),0)</f>
      </c>
      <c r="R77" s="11">
        <f> Q77 - $AC$3</f>
      </c>
      <c r="S77" s="120">
        <f>ROUNDDOWN((K77/25)+(L77*6) + (M77 * 0.8),0)</f>
      </c>
      <c r="T77" s="11">
        <f> S77 - $AC$4</f>
      </c>
      <c r="U77" s="120">
        <f>ROUNDDOWN((F77/'League Boundaries'!$B$2)+(G77*'League Boundaries'!$B$3)+(I77/'League Boundaries'!$B$5)+(J77*'League Boundaries'!$B$6)+(K77/'League Boundaries'!$B$7)+(L77*'League Boundaries'!$B$8)-(H77*'League Boundaries'!$B$4)+(M77),0)</f>
      </c>
      <c r="V77" s="11">
        <f> U77 - $AC$5</f>
      </c>
      <c r="W77" s="121">
        <f>ROUNDDOWN((F77/Yds.Pass.Pt)+(G77*TD.Pass.Pts)+(I77/Yds.Rush.Pt)+(J77*Catch.Pts)+(K77/Yds.Catch.Pt)+(L77*Td.RunCatch.Pts)-(H77*Intercept.Pts)+(M77),0)</f>
      </c>
      <c r="X77" s="108">
        <f> W77 - $AC$9</f>
      </c>
      <c r="Y77" s="136" t="s">
        <v>852</v>
      </c>
      <c r="Z77" s="3"/>
      <c r="AA77" s="9"/>
      <c r="AB77" s="3"/>
      <c r="AC77" s="9"/>
    </row>
    <row x14ac:dyDescent="0.25" r="78" customHeight="1" ht="17.25">
      <c r="A78" s="15" t="s">
        <v>853</v>
      </c>
      <c r="B78" s="15" t="s">
        <v>854</v>
      </c>
      <c r="C78" s="15" t="s">
        <v>606</v>
      </c>
      <c r="D78" s="11">
        <v>0</v>
      </c>
      <c r="E78" s="136" t="s">
        <v>657</v>
      </c>
      <c r="F78" s="136"/>
      <c r="G78" s="136"/>
      <c r="H78" s="136"/>
      <c r="I78" s="136"/>
      <c r="J78" s="11">
        <v>40</v>
      </c>
      <c r="K78" s="11">
        <v>620</v>
      </c>
      <c r="L78" s="11">
        <v>5</v>
      </c>
      <c r="M78" s="11">
        <v>20</v>
      </c>
      <c r="N78" s="11">
        <v>0</v>
      </c>
      <c r="O78" s="120">
        <f>ROUNDDOWN((F78/'League Boundaries'!$B$2)+(G78*'League Boundaries'!$B$3)+(I78/'League Boundaries'!$B$5)+(J78*'League Boundaries'!$B$6)+(K78/'League Boundaries'!$B$7)+(L78*'League Boundaries'!$B$8)-(H78*'League Boundaries'!$B$4)+(M78),0)</f>
      </c>
      <c r="P78" s="11">
        <f> O78 - $AC$2</f>
      </c>
      <c r="Q78" s="120">
        <f>ROUNDDOWN((K78/10)+J78+(L78*6) + (M78),0)</f>
      </c>
      <c r="R78" s="11">
        <f> Q78 - $AC$3</f>
      </c>
      <c r="S78" s="120">
        <f>ROUNDDOWN((K78/25)+(L78*6) + (M78 * 0.8),0)</f>
      </c>
      <c r="T78" s="11">
        <f> S78 - $AC$4</f>
      </c>
      <c r="U78" s="120">
        <f>ROUNDDOWN((F78/'League Boundaries'!$B$2)+(G78*'League Boundaries'!$B$3)+(I78/'League Boundaries'!$B$5)+(J78*'League Boundaries'!$B$6)+(K78/'League Boundaries'!$B$7)+(L78*'League Boundaries'!$B$8)-(H78*'League Boundaries'!$B$4)+(M78),0)</f>
      </c>
      <c r="V78" s="11">
        <f> U78 - $AC$5</f>
      </c>
      <c r="W78" s="121">
        <f>ROUNDDOWN((F78/Yds.Pass.Pt)+(G78*TD.Pass.Pts)+(I78/Yds.Rush.Pt)+(J78*Catch.Pts)+(K78/Yds.Catch.Pt)+(L78*Td.RunCatch.Pts)-(H78*Intercept.Pts)+(M78),0)</f>
      </c>
      <c r="X78" s="108">
        <f> W78 - $AC$9</f>
      </c>
      <c r="Y78" s="136" t="s">
        <v>855</v>
      </c>
      <c r="Z78" s="3"/>
      <c r="AA78" s="9"/>
      <c r="AB78" s="3"/>
      <c r="AC78" s="9"/>
    </row>
    <row x14ac:dyDescent="0.25" r="79" customHeight="1" ht="17.25">
      <c r="A79" s="15" t="s">
        <v>856</v>
      </c>
      <c r="B79" s="15" t="s">
        <v>857</v>
      </c>
      <c r="C79" s="15" t="s">
        <v>412</v>
      </c>
      <c r="D79" s="11">
        <v>9</v>
      </c>
      <c r="E79" s="136" t="s">
        <v>657</v>
      </c>
      <c r="F79" s="136"/>
      <c r="G79" s="136"/>
      <c r="H79" s="136"/>
      <c r="I79" s="136"/>
      <c r="J79" s="11">
        <v>46</v>
      </c>
      <c r="K79" s="11">
        <v>630</v>
      </c>
      <c r="L79" s="11">
        <v>4</v>
      </c>
      <c r="M79" s="11">
        <v>25</v>
      </c>
      <c r="N79" s="11">
        <v>-5</v>
      </c>
      <c r="O79" s="120">
        <f>ROUNDDOWN((F79/'League Boundaries'!$B$2)+(G79*'League Boundaries'!$B$3)+(I79/'League Boundaries'!$B$5)+(J79*'League Boundaries'!$B$6)+(K79/'League Boundaries'!$B$7)+(L79*'League Boundaries'!$B$8)-(H79*'League Boundaries'!$B$4)+(M79),0)</f>
      </c>
      <c r="P79" s="11">
        <f> O79 - $AC$2</f>
      </c>
      <c r="Q79" s="120">
        <f>ROUNDDOWN((K79/10)+J79+(L79*6) + (M79),0)</f>
      </c>
      <c r="R79" s="11">
        <f> Q79 - $AC$3</f>
      </c>
      <c r="S79" s="120">
        <f>ROUNDDOWN((K79/25)+(L79*6) + (M79 * 0.8),0)</f>
      </c>
      <c r="T79" s="11">
        <f> S79 - $AC$4</f>
      </c>
      <c r="U79" s="120">
        <f>ROUNDDOWN((F79/'League Boundaries'!$B$2)+(G79*'League Boundaries'!$B$3)+(I79/'League Boundaries'!$B$5)+(J79*'League Boundaries'!$B$6)+(K79/'League Boundaries'!$B$7)+(L79*'League Boundaries'!$B$8)-(H79*'League Boundaries'!$B$4)+(M79),0)</f>
      </c>
      <c r="V79" s="11">
        <f> U79 - $AC$5</f>
      </c>
      <c r="W79" s="121">
        <f>ROUNDDOWN((F79/Yds.Pass.Pt)+(G79*TD.Pass.Pts)+(I79/Yds.Rush.Pt)+(J79*Catch.Pts)+(K79/Yds.Catch.Pt)+(L79*Td.RunCatch.Pts)-(H79*Intercept.Pts)+(M79),0)</f>
      </c>
      <c r="X79" s="108">
        <f> W79 - $AC$9</f>
      </c>
      <c r="Y79" s="24" t="s">
        <v>858</v>
      </c>
      <c r="Z79" s="3"/>
      <c r="AA79" s="9"/>
      <c r="AB79" s="3"/>
      <c r="AC79" s="9"/>
    </row>
    <row x14ac:dyDescent="0.25" r="80" customHeight="1" ht="17.25">
      <c r="A80" s="15" t="s">
        <v>686</v>
      </c>
      <c r="B80" s="15" t="s">
        <v>859</v>
      </c>
      <c r="C80" s="15" t="s">
        <v>430</v>
      </c>
      <c r="D80" s="11">
        <v>14</v>
      </c>
      <c r="E80" s="136" t="s">
        <v>657</v>
      </c>
      <c r="F80" s="136"/>
      <c r="G80" s="136"/>
      <c r="H80" s="136"/>
      <c r="I80" s="136"/>
      <c r="J80" s="11">
        <v>50</v>
      </c>
      <c r="K80" s="11">
        <v>700</v>
      </c>
      <c r="L80" s="11">
        <v>4</v>
      </c>
      <c r="M80" s="11">
        <v>10</v>
      </c>
      <c r="N80" s="11">
        <v>8</v>
      </c>
      <c r="O80" s="120">
        <f>ROUNDDOWN((F80/'League Boundaries'!$B$2)+(G80*'League Boundaries'!$B$3)+(I80/'League Boundaries'!$B$5)+(J80*'League Boundaries'!$B$6)+(K80/'League Boundaries'!$B$7)+(L80*'League Boundaries'!$B$8)-(H80*'League Boundaries'!$B$4)+(M80),0)</f>
      </c>
      <c r="P80" s="11">
        <f> O80 - $AC$2</f>
      </c>
      <c r="Q80" s="120">
        <f>ROUNDDOWN((K80/10)+J80+(L80*6) + (M80),0)</f>
      </c>
      <c r="R80" s="11">
        <f> Q80 - $AC$3</f>
      </c>
      <c r="S80" s="120">
        <f>ROUNDDOWN((K80/25)+(L80*6) + (M80 * 0.8),0)</f>
      </c>
      <c r="T80" s="11">
        <f> S80 - $AC$4</f>
      </c>
      <c r="U80" s="120">
        <f>ROUNDDOWN((F80/'League Boundaries'!$B$2)+(G80*'League Boundaries'!$B$3)+(I80/'League Boundaries'!$B$5)+(J80*'League Boundaries'!$B$6)+(K80/'League Boundaries'!$B$7)+(L80*'League Boundaries'!$B$8)-(H80*'League Boundaries'!$B$4)+(M80),0)</f>
      </c>
      <c r="V80" s="11">
        <f> U80 - $AC$5</f>
      </c>
      <c r="W80" s="121">
        <f>ROUNDDOWN((F80/Yds.Pass.Pt)+(G80*TD.Pass.Pts)+(I80/Yds.Rush.Pt)+(J80*Catch.Pts)+(K80/Yds.Catch.Pt)+(L80*Td.RunCatch.Pts)-(H80*Intercept.Pts)+(M80),0)</f>
      </c>
      <c r="X80" s="108">
        <f> W80 - $AC$9</f>
      </c>
      <c r="Y80" s="136" t="s">
        <v>860</v>
      </c>
      <c r="Z80" s="3"/>
      <c r="AA80" s="9"/>
      <c r="AB80" s="3"/>
      <c r="AC80" s="9"/>
    </row>
    <row x14ac:dyDescent="0.25" r="81" customHeight="1" ht="17.25">
      <c r="A81" s="15" t="s">
        <v>861</v>
      </c>
      <c r="B81" s="15" t="s">
        <v>463</v>
      </c>
      <c r="C81" s="15" t="s">
        <v>428</v>
      </c>
      <c r="D81" s="11">
        <v>13</v>
      </c>
      <c r="E81" s="136" t="s">
        <v>657</v>
      </c>
      <c r="F81" s="136"/>
      <c r="G81" s="136"/>
      <c r="H81" s="136"/>
      <c r="I81" s="136"/>
      <c r="J81" s="11">
        <v>62</v>
      </c>
      <c r="K81" s="11">
        <v>730</v>
      </c>
      <c r="L81" s="11">
        <v>5</v>
      </c>
      <c r="M81" s="139"/>
      <c r="N81" s="11">
        <v>0</v>
      </c>
      <c r="O81" s="120">
        <f>ROUNDDOWN((F81/'League Boundaries'!$B$2)+(G81*'League Boundaries'!$B$3)+(I81/'League Boundaries'!$B$5)+(J81*'League Boundaries'!$B$6)+(K81/'League Boundaries'!$B$7)+(L81*'League Boundaries'!$B$8)-(H81*'League Boundaries'!$B$4)+(M81),0)</f>
      </c>
      <c r="P81" s="11">
        <f> O81 - $AC$2</f>
      </c>
      <c r="Q81" s="120">
        <f>ROUNDDOWN((K81/10)+J81+(L81*6) + (M81),0)</f>
      </c>
      <c r="R81" s="11">
        <f> Q81 - $AC$3</f>
      </c>
      <c r="S81" s="120">
        <f>ROUNDDOWN((K81/25)+(L81*6) + (M81 * 0.8),0)</f>
      </c>
      <c r="T81" s="11">
        <f> S81 - $AC$4</f>
      </c>
      <c r="U81" s="120">
        <f>ROUNDDOWN((F81/'League Boundaries'!$B$2)+(G81*'League Boundaries'!$B$3)+(I81/'League Boundaries'!$B$5)+(J81*'League Boundaries'!$B$6)+(K81/'League Boundaries'!$B$7)+(L81*'League Boundaries'!$B$8)-(H81*'League Boundaries'!$B$4)+(M81),0)</f>
      </c>
      <c r="V81" s="11">
        <f> U81 - $AC$5</f>
      </c>
      <c r="W81" s="121">
        <f>ROUNDDOWN((F81/Yds.Pass.Pt)+(G81*TD.Pass.Pts)+(I81/Yds.Rush.Pt)+(J81*Catch.Pts)+(K81/Yds.Catch.Pt)+(L81*Td.RunCatch.Pts)-(H81*Intercept.Pts)+(M81),0)</f>
      </c>
      <c r="X81" s="108">
        <f> W81 - $AC$9</f>
      </c>
      <c r="Y81" s="136" t="s">
        <v>862</v>
      </c>
      <c r="Z81" s="3"/>
      <c r="AA81" s="9"/>
      <c r="AB81" s="3"/>
      <c r="AC81" s="9"/>
    </row>
    <row x14ac:dyDescent="0.25" r="82" customHeight="1" ht="17.25">
      <c r="A82" s="15" t="s">
        <v>699</v>
      </c>
      <c r="B82" s="15" t="s">
        <v>863</v>
      </c>
      <c r="C82" s="15" t="s">
        <v>423</v>
      </c>
      <c r="D82" s="11">
        <v>13</v>
      </c>
      <c r="E82" s="136" t="s">
        <v>657</v>
      </c>
      <c r="F82" s="136"/>
      <c r="G82" s="136"/>
      <c r="H82" s="136"/>
      <c r="I82" s="136"/>
      <c r="J82" s="11">
        <v>63</v>
      </c>
      <c r="K82" s="11">
        <v>640</v>
      </c>
      <c r="L82" s="11">
        <v>3</v>
      </c>
      <c r="M82" s="11">
        <v>20</v>
      </c>
      <c r="N82" s="11">
        <v>15</v>
      </c>
      <c r="O82" s="120">
        <f>ROUNDDOWN((F82/'League Boundaries'!$B$2)+(G82*'League Boundaries'!$B$3)+(I82/'League Boundaries'!$B$5)+(J82*'League Boundaries'!$B$6)+(K82/'League Boundaries'!$B$7)+(L82*'League Boundaries'!$B$8)-(H82*'League Boundaries'!$B$4)+(M82),0)</f>
      </c>
      <c r="P82" s="11">
        <f> O82 - $AC$2</f>
      </c>
      <c r="Q82" s="120">
        <f>ROUNDDOWN((K82/10)+J82+(L82*6) + (M82),0)</f>
      </c>
      <c r="R82" s="11">
        <f> Q82 - $AC$3</f>
      </c>
      <c r="S82" s="120">
        <f>ROUNDDOWN((K82/25)+(L82*6) + (M82 * 0.8),0)</f>
      </c>
      <c r="T82" s="11">
        <f> S82 - $AC$4</f>
      </c>
      <c r="U82" s="120">
        <f>ROUNDDOWN((F82/'League Boundaries'!$B$2)+(G82*'League Boundaries'!$B$3)+(I82/'League Boundaries'!$B$5)+(J82*'League Boundaries'!$B$6)+(K82/'League Boundaries'!$B$7)+(L82*'League Boundaries'!$B$8)-(H82*'League Boundaries'!$B$4)+(M82),0)</f>
      </c>
      <c r="V82" s="11">
        <f> U82 - $AC$5</f>
      </c>
      <c r="W82" s="121">
        <f>ROUNDDOWN((F82/Yds.Pass.Pt)+(G82*TD.Pass.Pts)+(I82/Yds.Rush.Pt)+(J82*Catch.Pts)+(K82/Yds.Catch.Pt)+(L82*Td.RunCatch.Pts)-(H82*Intercept.Pts)+(M82),0)</f>
      </c>
      <c r="X82" s="108">
        <f> W82 - $AC$9</f>
      </c>
      <c r="Y82" s="136" t="s">
        <v>864</v>
      </c>
      <c r="Z82" s="3"/>
      <c r="AA82" s="9"/>
      <c r="AB82" s="3"/>
      <c r="AC82" s="9"/>
    </row>
    <row x14ac:dyDescent="0.25" r="83" customHeight="1" ht="17.25">
      <c r="A83" s="15" t="s">
        <v>815</v>
      </c>
      <c r="B83" s="15" t="s">
        <v>865</v>
      </c>
      <c r="C83" s="15" t="s">
        <v>437</v>
      </c>
      <c r="D83" s="11">
        <v>14</v>
      </c>
      <c r="E83" s="136" t="s">
        <v>657</v>
      </c>
      <c r="F83" s="136"/>
      <c r="G83" s="136"/>
      <c r="H83" s="136"/>
      <c r="I83" s="136"/>
      <c r="J83" s="11">
        <v>35</v>
      </c>
      <c r="K83" s="11">
        <v>590</v>
      </c>
      <c r="L83" s="11">
        <v>3</v>
      </c>
      <c r="M83" s="11">
        <v>25</v>
      </c>
      <c r="N83" s="11">
        <v>25</v>
      </c>
      <c r="O83" s="120">
        <f>ROUNDDOWN((F83/'League Boundaries'!$B$2)+(G83*'League Boundaries'!$B$3)+(I83/'League Boundaries'!$B$5)+(J83*'League Boundaries'!$B$6)+(K83/'League Boundaries'!$B$7)+(L83*'League Boundaries'!$B$8)-(H83*'League Boundaries'!$B$4)+(M83),0)</f>
      </c>
      <c r="P83" s="11">
        <f> O83 - $AC$2</f>
      </c>
      <c r="Q83" s="120">
        <f>ROUNDDOWN((K83/10)+J83+(L83*6) + (M83),0)</f>
      </c>
      <c r="R83" s="11">
        <f> Q83 - $AC$3</f>
      </c>
      <c r="S83" s="120">
        <f>ROUNDDOWN((K83/25)+(L83*6) + (M83 * 0.8),0)</f>
      </c>
      <c r="T83" s="11">
        <f> S83 - $AC$4</f>
      </c>
      <c r="U83" s="120">
        <f>ROUNDDOWN((F83/'League Boundaries'!$B$2)+(G83*'League Boundaries'!$B$3)+(I83/'League Boundaries'!$B$5)+(J83*'League Boundaries'!$B$6)+(K83/'League Boundaries'!$B$7)+(L83*'League Boundaries'!$B$8)-(H83*'League Boundaries'!$B$4)+(M83),0)</f>
      </c>
      <c r="V83" s="11">
        <f> U83 - $AC$5</f>
      </c>
      <c r="W83" s="121">
        <f>ROUNDDOWN((F83/Yds.Pass.Pt)+(G83*TD.Pass.Pts)+(I83/Yds.Rush.Pt)+(J83*Catch.Pts)+(K83/Yds.Catch.Pt)+(L83*Td.RunCatch.Pts)-(H83*Intercept.Pts)+(M83),0)</f>
      </c>
      <c r="X83" s="108">
        <f> W83 - $AC$9</f>
      </c>
      <c r="Y83" s="136" t="s">
        <v>866</v>
      </c>
      <c r="Z83" s="3"/>
      <c r="AA83" s="9"/>
      <c r="AB83" s="3"/>
      <c r="AC83" s="9"/>
    </row>
    <row x14ac:dyDescent="0.25" r="84" customHeight="1" ht="17.25">
      <c r="A84" s="15" t="s">
        <v>867</v>
      </c>
      <c r="B84" s="15" t="s">
        <v>693</v>
      </c>
      <c r="C84" s="15" t="s">
        <v>412</v>
      </c>
      <c r="D84" s="11">
        <v>9</v>
      </c>
      <c r="E84" s="136" t="s">
        <v>657</v>
      </c>
      <c r="F84" s="136"/>
      <c r="G84" s="136"/>
      <c r="H84" s="136"/>
      <c r="I84" s="136"/>
      <c r="J84" s="11">
        <v>38</v>
      </c>
      <c r="K84" s="11">
        <v>560</v>
      </c>
      <c r="L84" s="11">
        <v>3</v>
      </c>
      <c r="M84" s="11">
        <v>25</v>
      </c>
      <c r="N84" s="11">
        <v>5</v>
      </c>
      <c r="O84" s="120">
        <f>ROUNDDOWN((F84/'League Boundaries'!$B$2)+(G84*'League Boundaries'!$B$3)+(I84/'League Boundaries'!$B$5)+(J84*'League Boundaries'!$B$6)+(K84/'League Boundaries'!$B$7)+(L84*'League Boundaries'!$B$8)-(H84*'League Boundaries'!$B$4)+(M84),0)</f>
      </c>
      <c r="P84" s="11">
        <f> O84 - $AC$2</f>
      </c>
      <c r="Q84" s="120">
        <f>ROUNDDOWN((K84/10)+J84+(L84*6) + (M84),0)</f>
      </c>
      <c r="R84" s="11">
        <f> Q84 - $AC$3</f>
      </c>
      <c r="S84" s="120">
        <f>ROUNDDOWN((K84/25)+(L84*6) + (M84 * 0.8),0)</f>
      </c>
      <c r="T84" s="11">
        <f> S84 - $AC$4</f>
      </c>
      <c r="U84" s="120">
        <f>ROUNDDOWN((F84/'League Boundaries'!$B$2)+(G84*'League Boundaries'!$B$3)+(I84/'League Boundaries'!$B$5)+(J84*'League Boundaries'!$B$6)+(K84/'League Boundaries'!$B$7)+(L84*'League Boundaries'!$B$8)-(H84*'League Boundaries'!$B$4)+(M84),0)</f>
      </c>
      <c r="V84" s="11">
        <f> U84 - $AC$5</f>
      </c>
      <c r="W84" s="121">
        <f>ROUNDDOWN((F84/Yds.Pass.Pt)+(G84*TD.Pass.Pts)+(I84/Yds.Rush.Pt)+(J84*Catch.Pts)+(K84/Yds.Catch.Pt)+(L84*Td.RunCatch.Pts)-(H84*Intercept.Pts)+(M84),0)</f>
      </c>
      <c r="X84" s="108">
        <f> W84 - $AC$9</f>
      </c>
      <c r="Y84" s="24" t="s">
        <v>868</v>
      </c>
      <c r="Z84" s="3"/>
      <c r="AA84" s="9"/>
      <c r="AB84" s="3"/>
      <c r="AC84" s="9"/>
    </row>
    <row x14ac:dyDescent="0.25" r="85" customHeight="1" ht="17.25">
      <c r="A85" s="15" t="s">
        <v>869</v>
      </c>
      <c r="B85" s="15" t="s">
        <v>870</v>
      </c>
      <c r="C85" s="15" t="s">
        <v>415</v>
      </c>
      <c r="D85" s="11">
        <v>14</v>
      </c>
      <c r="E85" s="136" t="s">
        <v>657</v>
      </c>
      <c r="F85" s="136"/>
      <c r="G85" s="136"/>
      <c r="H85" s="136"/>
      <c r="I85" s="136"/>
      <c r="J85" s="11">
        <v>48</v>
      </c>
      <c r="K85" s="11">
        <v>680</v>
      </c>
      <c r="L85" s="11">
        <v>5</v>
      </c>
      <c r="M85" s="139"/>
      <c r="N85" s="11">
        <v>0</v>
      </c>
      <c r="O85" s="120">
        <f>ROUNDDOWN((F85/'League Boundaries'!$B$2)+(G85*'League Boundaries'!$B$3)+(I85/'League Boundaries'!$B$5)+(J85*'League Boundaries'!$B$6)+(K85/'League Boundaries'!$B$7)+(L85*'League Boundaries'!$B$8)-(H85*'League Boundaries'!$B$4)+(M85),0)</f>
      </c>
      <c r="P85" s="11">
        <f> O85 - $AC$2</f>
      </c>
      <c r="Q85" s="120">
        <f>ROUNDDOWN((K85/10)+J85+(L85*6) + (M85),0)</f>
      </c>
      <c r="R85" s="11">
        <f> Q85 - $AC$3</f>
      </c>
      <c r="S85" s="120">
        <f>ROUNDDOWN((K85/25)+(L85*6) + (M85 * 0.8),0)</f>
      </c>
      <c r="T85" s="11">
        <f> S85 - $AC$4</f>
      </c>
      <c r="U85" s="120">
        <f>ROUNDDOWN((F85/'League Boundaries'!$B$2)+(G85*'League Boundaries'!$B$3)+(I85/'League Boundaries'!$B$5)+(J85*'League Boundaries'!$B$6)+(K85/'League Boundaries'!$B$7)+(L85*'League Boundaries'!$B$8)-(H85*'League Boundaries'!$B$4)+(M85),0)</f>
      </c>
      <c r="V85" s="11">
        <f> U85 - $AC$5</f>
      </c>
      <c r="W85" s="121">
        <f>ROUNDDOWN((F85/Yds.Pass.Pt)+(G85*TD.Pass.Pts)+(I85/Yds.Rush.Pt)+(J85*Catch.Pts)+(K85/Yds.Catch.Pt)+(L85*Td.RunCatch.Pts)-(H85*Intercept.Pts)+(M85),0)</f>
      </c>
      <c r="X85" s="108">
        <f> W85 - $AC$9</f>
      </c>
      <c r="Y85" s="136" t="s">
        <v>871</v>
      </c>
      <c r="Z85" s="3"/>
      <c r="AA85" s="9"/>
      <c r="AB85" s="3"/>
      <c r="AC85" s="9"/>
    </row>
    <row x14ac:dyDescent="0.25" r="86" customHeight="1" ht="17.25">
      <c r="A86" s="15" t="s">
        <v>872</v>
      </c>
      <c r="B86" s="15" t="s">
        <v>873</v>
      </c>
      <c r="C86" s="15" t="s">
        <v>417</v>
      </c>
      <c r="D86" s="11">
        <v>8</v>
      </c>
      <c r="E86" s="136" t="s">
        <v>657</v>
      </c>
      <c r="F86" s="136"/>
      <c r="G86" s="136"/>
      <c r="H86" s="136"/>
      <c r="I86" s="136"/>
      <c r="J86" s="11">
        <v>48</v>
      </c>
      <c r="K86" s="11">
        <v>530</v>
      </c>
      <c r="L86" s="11">
        <v>4</v>
      </c>
      <c r="M86" s="11">
        <v>20</v>
      </c>
      <c r="N86" s="11">
        <v>15</v>
      </c>
      <c r="O86" s="120">
        <f>ROUNDDOWN((F86/'League Boundaries'!$B$2)+(G86*'League Boundaries'!$B$3)+(I86/'League Boundaries'!$B$5)+(J86*'League Boundaries'!$B$6)+(K86/'League Boundaries'!$B$7)+(L86*'League Boundaries'!$B$8)-(H86*'League Boundaries'!$B$4)+(M86),0)</f>
      </c>
      <c r="P86" s="11">
        <f> O86 - $AC$2</f>
      </c>
      <c r="Q86" s="120">
        <f>ROUNDDOWN((K86/10)+J86+(L86*6) + (M86),0)</f>
      </c>
      <c r="R86" s="11">
        <f> Q86 - $AC$3</f>
      </c>
      <c r="S86" s="120">
        <f>ROUNDDOWN((K86/25)+(L86*6) + (M86 * 0.8),0)</f>
      </c>
      <c r="T86" s="11">
        <f> S86 - $AC$4</f>
      </c>
      <c r="U86" s="120">
        <f>ROUNDDOWN((F86/'League Boundaries'!$B$2)+(G86*'League Boundaries'!$B$3)+(I86/'League Boundaries'!$B$5)+(J86*'League Boundaries'!$B$6)+(K86/'League Boundaries'!$B$7)+(L86*'League Boundaries'!$B$8)-(H86*'League Boundaries'!$B$4)+(M86),0)</f>
      </c>
      <c r="V86" s="11">
        <f> U86 - $AC$5</f>
      </c>
      <c r="W86" s="121">
        <f>ROUNDDOWN((F86/Yds.Pass.Pt)+(G86*TD.Pass.Pts)+(I86/Yds.Rush.Pt)+(J86*Catch.Pts)+(K86/Yds.Catch.Pt)+(L86*Td.RunCatch.Pts)-(H86*Intercept.Pts)+(M86),0)</f>
      </c>
      <c r="X86" s="108">
        <f> W86 - $AC$9</f>
      </c>
      <c r="Y86" s="136" t="s">
        <v>874</v>
      </c>
      <c r="Z86" s="3"/>
      <c r="AA86" s="9"/>
      <c r="AB86" s="3"/>
      <c r="AC86" s="9"/>
    </row>
    <row x14ac:dyDescent="0.25" r="87" customHeight="1" ht="17.25">
      <c r="A87" s="15" t="s">
        <v>875</v>
      </c>
      <c r="B87" s="15" t="s">
        <v>876</v>
      </c>
      <c r="C87" s="15" t="s">
        <v>435</v>
      </c>
      <c r="D87" s="11">
        <v>14</v>
      </c>
      <c r="E87" s="136" t="s">
        <v>657</v>
      </c>
      <c r="F87" s="136"/>
      <c r="G87" s="136"/>
      <c r="H87" s="136"/>
      <c r="I87" s="136"/>
      <c r="J87" s="11">
        <v>36</v>
      </c>
      <c r="K87" s="11">
        <v>410</v>
      </c>
      <c r="L87" s="11">
        <v>4</v>
      </c>
      <c r="M87" s="11">
        <v>30</v>
      </c>
      <c r="N87" s="11">
        <v>20</v>
      </c>
      <c r="O87" s="120">
        <f>ROUNDDOWN((F87/'League Boundaries'!$B$2)+(G87*'League Boundaries'!$B$3)+(I87/'League Boundaries'!$B$5)+(J87*'League Boundaries'!$B$6)+(K87/'League Boundaries'!$B$7)+(L87*'League Boundaries'!$B$8)-(H87*'League Boundaries'!$B$4)+(M87),0)</f>
      </c>
      <c r="P87" s="11">
        <f> O87 - $AC$2</f>
      </c>
      <c r="Q87" s="120">
        <f>ROUNDDOWN((K87/10)+J87+(L87*6) + (M87),0)</f>
      </c>
      <c r="R87" s="11">
        <f> Q87 - $AC$3</f>
      </c>
      <c r="S87" s="120">
        <f>ROUNDDOWN((K87/25)+(L87*6) + (M87 * 0.8),0)</f>
      </c>
      <c r="T87" s="11">
        <f> S87 - $AC$4</f>
      </c>
      <c r="U87" s="120">
        <f>ROUNDDOWN((F87/'League Boundaries'!$B$2)+(G87*'League Boundaries'!$B$3)+(I87/'League Boundaries'!$B$5)+(J87*'League Boundaries'!$B$6)+(K87/'League Boundaries'!$B$7)+(L87*'League Boundaries'!$B$8)-(H87*'League Boundaries'!$B$4)+(M87),0)</f>
      </c>
      <c r="V87" s="11">
        <f> U87 - $AC$5</f>
      </c>
      <c r="W87" s="121">
        <f>ROUNDDOWN((F87/Yds.Pass.Pt)+(G87*TD.Pass.Pts)+(I87/Yds.Rush.Pt)+(J87*Catch.Pts)+(K87/Yds.Catch.Pt)+(L87*Td.RunCatch.Pts)-(H87*Intercept.Pts)+(M87),0)</f>
      </c>
      <c r="X87" s="108">
        <f> W87 - $AC$9</f>
      </c>
      <c r="Y87" s="136" t="s">
        <v>877</v>
      </c>
      <c r="Z87" s="3"/>
      <c r="AA87" s="9"/>
      <c r="AB87" s="3"/>
      <c r="AC87" s="9"/>
    </row>
    <row x14ac:dyDescent="0.25" r="88" customHeight="1" ht="17.25">
      <c r="A88" s="15" t="s">
        <v>878</v>
      </c>
      <c r="B88" s="15" t="s">
        <v>879</v>
      </c>
      <c r="C88" s="15" t="s">
        <v>438</v>
      </c>
      <c r="D88" s="11">
        <v>9</v>
      </c>
      <c r="E88" s="136" t="s">
        <v>657</v>
      </c>
      <c r="F88" s="136"/>
      <c r="G88" s="136"/>
      <c r="H88" s="136"/>
      <c r="I88" s="136"/>
      <c r="J88" s="11">
        <v>50</v>
      </c>
      <c r="K88" s="11">
        <v>520</v>
      </c>
      <c r="L88" s="11">
        <v>3</v>
      </c>
      <c r="M88" s="11">
        <v>25</v>
      </c>
      <c r="N88" s="11">
        <v>5</v>
      </c>
      <c r="O88" s="120">
        <f>ROUNDDOWN((F88/'League Boundaries'!$B$2)+(G88*'League Boundaries'!$B$3)+(I88/'League Boundaries'!$B$5)+(J88*'League Boundaries'!$B$6)+(K88/'League Boundaries'!$B$7)+(L88*'League Boundaries'!$B$8)-(H88*'League Boundaries'!$B$4)+(M88),0)</f>
      </c>
      <c r="P88" s="11">
        <f> O88 - $AC$2</f>
      </c>
      <c r="Q88" s="120">
        <f>ROUNDDOWN((K88/10)+J88+(L88*6) + (M88),0)</f>
      </c>
      <c r="R88" s="11">
        <f> Q88 - $AC$3</f>
      </c>
      <c r="S88" s="120">
        <f>ROUNDDOWN((K88/25)+(L88*6) + (M88 * 0.8),0)</f>
      </c>
      <c r="T88" s="11">
        <f> S88 - $AC$4</f>
      </c>
      <c r="U88" s="120">
        <f>ROUNDDOWN((F88/'League Boundaries'!$B$2)+(G88*'League Boundaries'!$B$3)+(I88/'League Boundaries'!$B$5)+(J88*'League Boundaries'!$B$6)+(K88/'League Boundaries'!$B$7)+(L88*'League Boundaries'!$B$8)-(H88*'League Boundaries'!$B$4)+(M88),0)</f>
      </c>
      <c r="V88" s="11">
        <f> U88 - $AC$5</f>
      </c>
      <c r="W88" s="121">
        <f>ROUNDDOWN((F88/Yds.Pass.Pt)+(G88*TD.Pass.Pts)+(I88/Yds.Rush.Pt)+(J88*Catch.Pts)+(K88/Yds.Catch.Pt)+(L88*Td.RunCatch.Pts)-(H88*Intercept.Pts)+(M88),0)</f>
      </c>
      <c r="X88" s="108">
        <f> W88 - $AC$9</f>
      </c>
      <c r="Y88" s="136" t="s">
        <v>880</v>
      </c>
      <c r="Z88" s="3"/>
      <c r="AA88" s="9"/>
      <c r="AB88" s="3"/>
      <c r="AC88" s="9"/>
    </row>
    <row x14ac:dyDescent="0.25" r="89" customHeight="1" ht="17.25">
      <c r="A89" s="15" t="s">
        <v>881</v>
      </c>
      <c r="B89" s="15" t="s">
        <v>681</v>
      </c>
      <c r="C89" s="15" t="s">
        <v>423</v>
      </c>
      <c r="D89" s="11">
        <v>13</v>
      </c>
      <c r="E89" s="136" t="s">
        <v>657</v>
      </c>
      <c r="F89" s="136"/>
      <c r="G89" s="136"/>
      <c r="H89" s="136"/>
      <c r="I89" s="136"/>
      <c r="J89" s="11">
        <v>48</v>
      </c>
      <c r="K89" s="11">
        <v>770</v>
      </c>
      <c r="L89" s="11">
        <v>3</v>
      </c>
      <c r="M89" s="9"/>
      <c r="N89" s="11">
        <v>-5</v>
      </c>
      <c r="O89" s="120">
        <f>ROUNDDOWN((F89/'League Boundaries'!$B$2)+(G89*'League Boundaries'!$B$3)+(I89/'League Boundaries'!$B$5)+(J89*'League Boundaries'!$B$6)+(K89/'League Boundaries'!$B$7)+(L89*'League Boundaries'!$B$8)-(H89*'League Boundaries'!$B$4)+(M89),0)</f>
      </c>
      <c r="P89" s="11">
        <f> O89 - $AC$2</f>
      </c>
      <c r="Q89" s="120">
        <f>ROUNDDOWN((K89/10)+J89+(L89*6) + (M89),0)</f>
      </c>
      <c r="R89" s="11">
        <f> Q89 - $AC$3</f>
      </c>
      <c r="S89" s="120">
        <f>ROUNDDOWN((K89/25)+(L89*6) + (M89 * 0.8),0)</f>
      </c>
      <c r="T89" s="11">
        <f> S89 - $AC$4</f>
      </c>
      <c r="U89" s="120">
        <f>ROUNDDOWN((F89/'League Boundaries'!$B$2)+(G89*'League Boundaries'!$B$3)+(I89/'League Boundaries'!$B$5)+(J89*'League Boundaries'!$B$6)+(K89/'League Boundaries'!$B$7)+(L89*'League Boundaries'!$B$8)-(H89*'League Boundaries'!$B$4)+(M89),0)</f>
      </c>
      <c r="V89" s="11">
        <f> U89 - $AC$5</f>
      </c>
      <c r="W89" s="121">
        <f>ROUNDDOWN((F89/Yds.Pass.Pt)+(G89*TD.Pass.Pts)+(I89/Yds.Rush.Pt)+(J89*Catch.Pts)+(K89/Yds.Catch.Pt)+(L89*Td.RunCatch.Pts)-(H89*Intercept.Pts)+(M89),0)</f>
      </c>
      <c r="X89" s="108">
        <f> W89 - $AC$9</f>
      </c>
      <c r="Y89" s="136" t="s">
        <v>882</v>
      </c>
      <c r="Z89" s="3"/>
      <c r="AA89" s="9"/>
      <c r="AB89" s="3"/>
      <c r="AC89" s="9"/>
    </row>
    <row x14ac:dyDescent="0.25" r="90" customHeight="1" ht="17.25">
      <c r="A90" s="15" t="s">
        <v>883</v>
      </c>
      <c r="B90" s="15" t="s">
        <v>884</v>
      </c>
      <c r="C90" s="15" t="s">
        <v>433</v>
      </c>
      <c r="D90" s="11">
        <v>10</v>
      </c>
      <c r="E90" s="136" t="s">
        <v>657</v>
      </c>
      <c r="F90" s="136"/>
      <c r="G90" s="136"/>
      <c r="H90" s="136"/>
      <c r="I90" s="136"/>
      <c r="J90" s="11">
        <v>64</v>
      </c>
      <c r="K90" s="11">
        <v>600</v>
      </c>
      <c r="L90" s="11">
        <v>4</v>
      </c>
      <c r="M90" s="11">
        <v>10</v>
      </c>
      <c r="N90" s="11">
        <v>15</v>
      </c>
      <c r="O90" s="120">
        <f>ROUNDDOWN((F90/'League Boundaries'!$B$2)+(G90*'League Boundaries'!$B$3)+(I90/'League Boundaries'!$B$5)+(J90*'League Boundaries'!$B$6)+(K90/'League Boundaries'!$B$7)+(L90*'League Boundaries'!$B$8)-(H90*'League Boundaries'!$B$4)+(M90),0)</f>
      </c>
      <c r="P90" s="11">
        <f> O90 - $AC$2</f>
      </c>
      <c r="Q90" s="120">
        <f>ROUNDDOWN((K90/10)+J90+(L90*6) + (M90),0)</f>
      </c>
      <c r="R90" s="11">
        <f> Q90 - $AC$3</f>
      </c>
      <c r="S90" s="120">
        <f>ROUNDDOWN((K90/25)+(L90*6) + (M90 * 0.8),0)</f>
      </c>
      <c r="T90" s="11">
        <f> S90 - $AC$4</f>
      </c>
      <c r="U90" s="120">
        <f>ROUNDDOWN((F90/'League Boundaries'!$B$2)+(G90*'League Boundaries'!$B$3)+(I90/'League Boundaries'!$B$5)+(J90*'League Boundaries'!$B$6)+(K90/'League Boundaries'!$B$7)+(L90*'League Boundaries'!$B$8)-(H90*'League Boundaries'!$B$4)+(M90),0)</f>
      </c>
      <c r="V90" s="11">
        <f> U90 - $AC$5</f>
      </c>
      <c r="W90" s="121">
        <f>ROUNDDOWN((F90/Yds.Pass.Pt)+(G90*TD.Pass.Pts)+(I90/Yds.Rush.Pt)+(J90*Catch.Pts)+(K90/Yds.Catch.Pt)+(L90*Td.RunCatch.Pts)-(H90*Intercept.Pts)+(M90),0)</f>
      </c>
      <c r="X90" s="108">
        <f> W90 - $AC$9</f>
      </c>
      <c r="Y90" s="136" t="s">
        <v>885</v>
      </c>
      <c r="Z90" s="3"/>
      <c r="AA90" s="9"/>
      <c r="AB90" s="3"/>
      <c r="AC90" s="9"/>
    </row>
    <row x14ac:dyDescent="0.25" r="91" customHeight="1" ht="17.25">
      <c r="A91" s="15" t="s">
        <v>886</v>
      </c>
      <c r="B91" s="15" t="s">
        <v>887</v>
      </c>
      <c r="C91" s="15" t="s">
        <v>437</v>
      </c>
      <c r="D91" s="11">
        <v>14</v>
      </c>
      <c r="E91" s="136" t="s">
        <v>657</v>
      </c>
      <c r="F91" s="136"/>
      <c r="G91" s="136"/>
      <c r="H91" s="136"/>
      <c r="I91" s="136"/>
      <c r="J91" s="11">
        <v>38</v>
      </c>
      <c r="K91" s="11">
        <v>550</v>
      </c>
      <c r="L91" s="11">
        <v>3</v>
      </c>
      <c r="M91" s="11">
        <v>20</v>
      </c>
      <c r="N91" s="11">
        <v>10</v>
      </c>
      <c r="O91" s="120">
        <f>ROUNDDOWN((F91/'League Boundaries'!$B$2)+(G91*'League Boundaries'!$B$3)+(I91/'League Boundaries'!$B$5)+(J91*'League Boundaries'!$B$6)+(K91/'League Boundaries'!$B$7)+(L91*'League Boundaries'!$B$8)-(H91*'League Boundaries'!$B$4)+(M91),0)</f>
      </c>
      <c r="P91" s="11">
        <f> O91 - $AC$2</f>
      </c>
      <c r="Q91" s="120">
        <f>ROUNDDOWN((K91/10)+J91+(L91*6) + (M91),0)</f>
      </c>
      <c r="R91" s="11">
        <f> Q91 - $AC$3</f>
      </c>
      <c r="S91" s="120">
        <f>ROUNDDOWN((K91/25)+(L91*6) + (M91 * 0.8),0)</f>
      </c>
      <c r="T91" s="11">
        <f> S91 - $AC$4</f>
      </c>
      <c r="U91" s="120">
        <f>ROUNDDOWN((F91/'League Boundaries'!$B$2)+(G91*'League Boundaries'!$B$3)+(I91/'League Boundaries'!$B$5)+(J91*'League Boundaries'!$B$6)+(K91/'League Boundaries'!$B$7)+(L91*'League Boundaries'!$B$8)-(H91*'League Boundaries'!$B$4)+(M91),0)</f>
      </c>
      <c r="V91" s="11">
        <f> U91 - $AC$5</f>
      </c>
      <c r="W91" s="121">
        <f>ROUNDDOWN((F91/Yds.Pass.Pt)+(G91*TD.Pass.Pts)+(I91/Yds.Rush.Pt)+(J91*Catch.Pts)+(K91/Yds.Catch.Pt)+(L91*Td.RunCatch.Pts)-(H91*Intercept.Pts)+(M91),0)</f>
      </c>
      <c r="X91" s="108">
        <f> W91 - $AC$9</f>
      </c>
      <c r="Y91" s="136" t="s">
        <v>888</v>
      </c>
      <c r="Z91" s="3"/>
      <c r="AA91" s="9"/>
      <c r="AB91" s="3"/>
      <c r="AC91" s="9"/>
    </row>
    <row x14ac:dyDescent="0.25" r="92" customHeight="1" ht="17.25">
      <c r="A92" s="15" t="s">
        <v>889</v>
      </c>
      <c r="B92" s="15" t="s">
        <v>590</v>
      </c>
      <c r="C92" s="15" t="s">
        <v>429</v>
      </c>
      <c r="D92" s="11">
        <v>6</v>
      </c>
      <c r="E92" s="136" t="s">
        <v>657</v>
      </c>
      <c r="F92" s="136"/>
      <c r="G92" s="136"/>
      <c r="H92" s="136"/>
      <c r="I92" s="136"/>
      <c r="J92" s="11">
        <v>35</v>
      </c>
      <c r="K92" s="11">
        <v>500</v>
      </c>
      <c r="L92" s="11">
        <v>3</v>
      </c>
      <c r="M92" s="11">
        <v>25</v>
      </c>
      <c r="N92" s="11">
        <v>25</v>
      </c>
      <c r="O92" s="120">
        <f>ROUNDDOWN((F92/'League Boundaries'!$B$2)+(G92*'League Boundaries'!$B$3)+(I92/'League Boundaries'!$B$5)+(J92*'League Boundaries'!$B$6)+(K92/'League Boundaries'!$B$7)+(L92*'League Boundaries'!$B$8)-(H92*'League Boundaries'!$B$4)+(M92),0)</f>
      </c>
      <c r="P92" s="11">
        <f> O92 - $AC$2</f>
      </c>
      <c r="Q92" s="120">
        <f>ROUNDDOWN((K92/10)+J92+(L92*6) + (M92),0)</f>
      </c>
      <c r="R92" s="11">
        <f> Q92 - $AC$3</f>
      </c>
      <c r="S92" s="120">
        <f>ROUNDDOWN((K92/25)+(L92*6) + (M92 * 0.8),0)</f>
      </c>
      <c r="T92" s="11">
        <f> S92 - $AC$4</f>
      </c>
      <c r="U92" s="120">
        <f>ROUNDDOWN((F92/'League Boundaries'!$B$2)+(G92*'League Boundaries'!$B$3)+(I92/'League Boundaries'!$B$5)+(J92*'League Boundaries'!$B$6)+(K92/'League Boundaries'!$B$7)+(L92*'League Boundaries'!$B$8)-(H92*'League Boundaries'!$B$4)+(M92),0)</f>
      </c>
      <c r="V92" s="11">
        <f> U92 - $AC$5</f>
      </c>
      <c r="W92" s="121">
        <f>ROUNDDOWN((F92/Yds.Pass.Pt)+(G92*TD.Pass.Pts)+(I92/Yds.Rush.Pt)+(J92*Catch.Pts)+(K92/Yds.Catch.Pt)+(L92*Td.RunCatch.Pts)-(H92*Intercept.Pts)+(M92),0)</f>
      </c>
      <c r="X92" s="108">
        <f> W92 - $AC$9</f>
      </c>
      <c r="Y92" s="136" t="s">
        <v>890</v>
      </c>
      <c r="Z92" s="3"/>
      <c r="AA92" s="9"/>
      <c r="AB92" s="3"/>
      <c r="AC92" s="9"/>
    </row>
    <row x14ac:dyDescent="0.25" r="93" customHeight="1" ht="17.25">
      <c r="A93" s="15" t="s">
        <v>891</v>
      </c>
      <c r="B93" s="15" t="s">
        <v>892</v>
      </c>
      <c r="C93" s="15" t="s">
        <v>428</v>
      </c>
      <c r="D93" s="11">
        <v>13</v>
      </c>
      <c r="E93" s="136" t="s">
        <v>657</v>
      </c>
      <c r="F93" s="136"/>
      <c r="G93" s="136"/>
      <c r="H93" s="136"/>
      <c r="I93" s="136"/>
      <c r="J93" s="11">
        <v>34</v>
      </c>
      <c r="K93" s="11">
        <v>330</v>
      </c>
      <c r="L93" s="11">
        <v>1</v>
      </c>
      <c r="M93" s="11">
        <v>20</v>
      </c>
      <c r="N93" s="11">
        <v>25</v>
      </c>
      <c r="O93" s="120">
        <f>ROUNDDOWN((F93/'League Boundaries'!$B$2)+(G93*'League Boundaries'!$B$3)+(I93/'League Boundaries'!$B$5)+(J93*'League Boundaries'!$B$6)+(K93/'League Boundaries'!$B$7)+(L93*'League Boundaries'!$B$8)-(H93*'League Boundaries'!$B$4)+(M93),0)</f>
      </c>
      <c r="P93" s="11">
        <f> O93 - $AC$2</f>
      </c>
      <c r="Q93" s="120">
        <f>ROUNDDOWN((K93/10)+J93+(L93*6) + (M93),0)</f>
      </c>
      <c r="R93" s="11">
        <f> Q93 - $AC$3</f>
      </c>
      <c r="S93" s="120">
        <f>ROUNDDOWN((K93/25)+(L93*6) + (M93 * 0.8),0)</f>
      </c>
      <c r="T93" s="11">
        <f> S93 - $AC$4</f>
      </c>
      <c r="U93" s="120">
        <f>ROUNDDOWN((F93/'League Boundaries'!$B$2)+(G93*'League Boundaries'!$B$3)+(I93/'League Boundaries'!$B$5)+(J93*'League Boundaries'!$B$6)+(K93/'League Boundaries'!$B$7)+(L93*'League Boundaries'!$B$8)-(H93*'League Boundaries'!$B$4)+(M93),0)</f>
      </c>
      <c r="V93" s="11">
        <f> U93 - $AC$5</f>
      </c>
      <c r="W93" s="121">
        <f>ROUNDDOWN((F93/Yds.Pass.Pt)+(G93*TD.Pass.Pts)+(I93/Yds.Rush.Pt)+(J93*Catch.Pts)+(K93/Yds.Catch.Pt)+(L93*Td.RunCatch.Pts)-(H93*Intercept.Pts)+(M93),0)</f>
      </c>
      <c r="X93" s="108">
        <f> W93 - $AC$9</f>
      </c>
      <c r="Y93" s="136" t="s">
        <v>893</v>
      </c>
      <c r="Z93" s="3"/>
      <c r="AA93" s="9"/>
      <c r="AB93" s="3"/>
      <c r="AC93" s="9"/>
    </row>
    <row x14ac:dyDescent="0.25" r="94" customHeight="1" ht="17.25">
      <c r="A94" s="15" t="s">
        <v>894</v>
      </c>
      <c r="B94" s="15" t="s">
        <v>895</v>
      </c>
      <c r="C94" s="15" t="s">
        <v>418</v>
      </c>
      <c r="D94" s="11">
        <v>9</v>
      </c>
      <c r="E94" s="136" t="s">
        <v>657</v>
      </c>
      <c r="F94" s="136"/>
      <c r="G94" s="136"/>
      <c r="H94" s="136"/>
      <c r="I94" s="136"/>
      <c r="J94" s="11">
        <v>0</v>
      </c>
      <c r="K94" s="11">
        <v>0</v>
      </c>
      <c r="L94" s="11">
        <v>0</v>
      </c>
      <c r="M94" s="11">
        <v>0</v>
      </c>
      <c r="N94" s="11">
        <v>70</v>
      </c>
      <c r="O94" s="120">
        <f>ROUNDDOWN((F94/'League Boundaries'!$B$2)+(G94*'League Boundaries'!$B$3)+(I94/'League Boundaries'!$B$5)+(J94*'League Boundaries'!$B$6)+(K94/'League Boundaries'!$B$7)+(L94*'League Boundaries'!$B$8)-(H94*'League Boundaries'!$B$4)+(M94),0)</f>
      </c>
      <c r="P94" s="11">
        <f> O94 - $AC$2</f>
      </c>
      <c r="Q94" s="120">
        <f>ROUNDDOWN((K94/10)+J94+(L94*6) + (M94),0)</f>
      </c>
      <c r="R94" s="11">
        <f> Q94 - $AC$3</f>
      </c>
      <c r="S94" s="120">
        <f>ROUNDDOWN((K94/25)+(L94*6) + (M94 * 0.8),0)</f>
      </c>
      <c r="T94" s="11">
        <f> S94 - $AC$4</f>
      </c>
      <c r="U94" s="120">
        <f>ROUNDDOWN((F94/'League Boundaries'!$B$2)+(G94*'League Boundaries'!$B$3)+(I94/'League Boundaries'!$B$5)+(J94*'League Boundaries'!$B$6)+(K94/'League Boundaries'!$B$7)+(L94*'League Boundaries'!$B$8)-(H94*'League Boundaries'!$B$4)+(M94),0)</f>
      </c>
      <c r="V94" s="11">
        <f> U94 - $AC$5</f>
      </c>
      <c r="W94" s="121">
        <f>ROUNDDOWN((F94/Yds.Pass.Pt)+(G94*TD.Pass.Pts)+(I94/Yds.Rush.Pt)+(J94*Catch.Pts)+(K94/Yds.Catch.Pt)+(L94*Td.RunCatch.Pts)-(H94*Intercept.Pts)+(M94),0)</f>
      </c>
      <c r="X94" s="108">
        <f> W94 - $AC$9</f>
      </c>
      <c r="Y94" s="24" t="s">
        <v>896</v>
      </c>
      <c r="Z94" s="3"/>
      <c r="AA94" s="9"/>
      <c r="AB94" s="3"/>
      <c r="AC94" s="9"/>
    </row>
    <row x14ac:dyDescent="0.25" r="95" customHeight="1" ht="17.25">
      <c r="A95" s="15" t="s">
        <v>897</v>
      </c>
      <c r="B95" s="15" t="s">
        <v>898</v>
      </c>
      <c r="C95" s="15" t="s">
        <v>441</v>
      </c>
      <c r="D95" s="11">
        <v>6</v>
      </c>
      <c r="E95" s="136" t="s">
        <v>657</v>
      </c>
      <c r="F95" s="136"/>
      <c r="G95" s="136"/>
      <c r="H95" s="136"/>
      <c r="I95" s="136"/>
      <c r="J95" s="11">
        <v>0</v>
      </c>
      <c r="K95" s="11">
        <v>0</v>
      </c>
      <c r="L95" s="11">
        <v>0</v>
      </c>
      <c r="M95" s="11">
        <v>0</v>
      </c>
      <c r="N95" s="11">
        <v>60</v>
      </c>
      <c r="O95" s="120">
        <f>ROUNDDOWN((F95/'League Boundaries'!$B$2)+(G95*'League Boundaries'!$B$3)+(I95/'League Boundaries'!$B$5)+(J95*'League Boundaries'!$B$6)+(K95/'League Boundaries'!$B$7)+(L95*'League Boundaries'!$B$8)-(H95*'League Boundaries'!$B$4)+(M95),0)</f>
      </c>
      <c r="P95" s="11">
        <f> O95 - $AC$2</f>
      </c>
      <c r="Q95" s="120">
        <f>ROUNDDOWN((K95/10)+J95+(L95*6) + (M95),0)</f>
      </c>
      <c r="R95" s="11">
        <f> Q95 - $AC$3</f>
      </c>
      <c r="S95" s="120">
        <f>ROUNDDOWN((K95/25)+(L95*6) + (M95 * 0.8),0)</f>
      </c>
      <c r="T95" s="11">
        <f> S95 - $AC$4</f>
      </c>
      <c r="U95" s="120">
        <f>ROUNDDOWN((F95/'League Boundaries'!$B$2)+(G95*'League Boundaries'!$B$3)+(I95/'League Boundaries'!$B$5)+(J95*'League Boundaries'!$B$6)+(K95/'League Boundaries'!$B$7)+(L95*'League Boundaries'!$B$8)-(H95*'League Boundaries'!$B$4)+(M95),0)</f>
      </c>
      <c r="V95" s="11">
        <f> U95 - $AC$5</f>
      </c>
      <c r="W95" s="121">
        <f>ROUNDDOWN((F95/Yds.Pass.Pt)+(G95*TD.Pass.Pts)+(I95/Yds.Rush.Pt)+(J95*Catch.Pts)+(K95/Yds.Catch.Pt)+(L95*Td.RunCatch.Pts)-(H95*Intercept.Pts)+(M95),0)</f>
      </c>
      <c r="X95" s="108">
        <f> W95 - $AC$9</f>
      </c>
      <c r="Y95" s="24" t="s">
        <v>899</v>
      </c>
      <c r="Z95" s="3"/>
      <c r="AA95" s="9"/>
      <c r="AB95" s="3"/>
      <c r="AC95" s="9"/>
    </row>
    <row x14ac:dyDescent="0.25" r="96" customHeight="1" ht="17.25">
      <c r="A96" s="15" t="s">
        <v>900</v>
      </c>
      <c r="B96" s="15" t="s">
        <v>901</v>
      </c>
      <c r="C96" s="15" t="s">
        <v>442</v>
      </c>
      <c r="D96" s="11">
        <v>14</v>
      </c>
      <c r="E96" s="136" t="s">
        <v>657</v>
      </c>
      <c r="F96" s="136"/>
      <c r="G96" s="136"/>
      <c r="H96" s="136"/>
      <c r="I96" s="136"/>
      <c r="J96" s="11">
        <v>0</v>
      </c>
      <c r="K96" s="11">
        <v>0</v>
      </c>
      <c r="L96" s="11">
        <v>0</v>
      </c>
      <c r="M96" s="11">
        <v>0</v>
      </c>
      <c r="N96" s="11">
        <v>120</v>
      </c>
      <c r="O96" s="120">
        <f>ROUNDDOWN((F96/'League Boundaries'!$B$2)+(G96*'League Boundaries'!$B$3)+(I96/'League Boundaries'!$B$5)+(J96*'League Boundaries'!$B$6)+(K96/'League Boundaries'!$B$7)+(L96*'League Boundaries'!$B$8)-(H96*'League Boundaries'!$B$4)+(M96),0)</f>
      </c>
      <c r="P96" s="11">
        <f> O96 - $AC$2</f>
      </c>
      <c r="Q96" s="120">
        <f>ROUNDDOWN((K96/10)+J96+(L96*6) + (M96),0)</f>
      </c>
      <c r="R96" s="11">
        <f> Q96 - $AC$3</f>
      </c>
      <c r="S96" s="120">
        <f>ROUNDDOWN((K96/25)+(L96*6) + (M96 * 0.8),0)</f>
      </c>
      <c r="T96" s="11">
        <f> S96 - $AC$4</f>
      </c>
      <c r="U96" s="120">
        <f>ROUNDDOWN((F96/'League Boundaries'!$B$2)+(G96*'League Boundaries'!$B$3)+(I96/'League Boundaries'!$B$5)+(J96*'League Boundaries'!$B$6)+(K96/'League Boundaries'!$B$7)+(L96*'League Boundaries'!$B$8)-(H96*'League Boundaries'!$B$4)+(M96),0)</f>
      </c>
      <c r="V96" s="11">
        <f> U96 - $AC$5</f>
      </c>
      <c r="W96" s="122">
        <f>ROUNDDOWN((F96/Yds.Pass.Pt)+(G96*TD.Pass.Pts)+(I96/Yds.Rush.Pt)+(J96*Catch.Pts)+(K96/Yds.Catch.Pt)+(L96*Td.RunCatch.Pts)-(H96*Intercept.Pts)+(M96),0)</f>
      </c>
      <c r="X96" s="118">
        <f> W96 - $AC$9</f>
      </c>
      <c r="Y96" s="136" t="s">
        <v>902</v>
      </c>
      <c r="Z96" s="3"/>
      <c r="AA96" s="9"/>
      <c r="AB96" s="3"/>
      <c r="AC9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45"/>
  <sheetViews>
    <sheetView workbookViewId="0"/>
  </sheetViews>
  <sheetFormatPr defaultRowHeight="15" x14ac:dyDescent="0.25"/>
  <cols>
    <col min="1" max="1" style="17" width="15.290714285714287" customWidth="1" bestFit="1"/>
    <col min="2" max="2" style="17" width="14.005" customWidth="1" bestFit="1"/>
    <col min="3" max="3" style="17" width="15.43357142857143" customWidth="1" bestFit="1"/>
    <col min="4" max="4" style="123" width="6.433571428571429" customWidth="1" bestFit="1"/>
    <col min="5" max="5" style="16" width="6.005" customWidth="1" bestFit="1"/>
    <col min="6" max="6" style="16" width="13.862142857142858" customWidth="1" bestFit="1"/>
    <col min="7" max="7" style="16" width="12.005" customWidth="1" bestFit="1"/>
    <col min="8" max="8" style="16" width="5.433571428571429" customWidth="1" bestFit="1"/>
    <col min="9" max="9" style="16" width="13.862142857142858" customWidth="1" bestFit="1"/>
    <col min="10" max="10" style="123" width="9.719285714285713" customWidth="1" bestFit="1"/>
    <col min="11" max="11" style="123" width="12.005" customWidth="1" bestFit="1"/>
    <col min="12" max="12" style="123" width="10.290714285714287" customWidth="1" bestFit="1"/>
    <col min="13" max="13" style="64" width="8.862142857142858" customWidth="1" bestFit="1"/>
    <col min="14" max="14" style="123" width="8.862142857142858" customWidth="1" bestFit="1"/>
    <col min="15" max="15" style="124" width="10.576428571428572" customWidth="1" bestFit="1"/>
    <col min="16" max="16" style="124" width="11.719285714285713" customWidth="1" bestFit="1"/>
    <col min="17" max="17" style="124" width="14.43357142857143" customWidth="1" bestFit="1"/>
    <col min="18" max="18" style="124" width="12.147857142857141" customWidth="1" bestFit="1"/>
    <col min="19" max="19" style="124" width="13.290714285714287" customWidth="1" bestFit="1"/>
    <col min="20" max="20" style="124" width="10.290714285714287" customWidth="1" bestFit="1"/>
    <col min="21" max="21" style="124" width="15.005" customWidth="1" bestFit="1"/>
    <col min="22" max="22" style="124" width="12.147857142857141" customWidth="1" bestFit="1"/>
    <col min="23" max="23" style="124" width="18.290714285714284" customWidth="1" bestFit="1"/>
    <col min="24" max="24" style="124" width="14.719285714285713" customWidth="1" bestFit="1"/>
    <col min="25" max="25" style="16" width="12.43357142857143" customWidth="1" bestFit="1"/>
    <col min="26" max="26" style="16" width="15.005" customWidth="1" bestFit="1"/>
    <col min="27" max="27" style="64" width="12.43357142857143" customWidth="1" bestFit="1"/>
    <col min="28" max="28" style="16" width="11.005" customWidth="1" bestFit="1"/>
    <col min="29" max="29" style="16" width="12.43357142857143" customWidth="1" bestFit="1"/>
    <col min="30" max="30" style="16" width="12.43357142857143" customWidth="1" bestFit="1"/>
    <col min="31" max="31" style="16" width="12.43357142857143" customWidth="1" bestFit="1"/>
  </cols>
  <sheetData>
    <row x14ac:dyDescent="0.25" r="1" customHeight="1" ht="17.25">
      <c r="A1" s="15" t="s">
        <v>443</v>
      </c>
      <c r="B1" s="15" t="s">
        <v>444</v>
      </c>
      <c r="C1" s="15" t="s">
        <v>2</v>
      </c>
      <c r="D1" s="105" t="s">
        <v>445</v>
      </c>
      <c r="E1" s="104" t="s">
        <v>446</v>
      </c>
      <c r="F1" s="104" t="s">
        <v>516</v>
      </c>
      <c r="G1" s="104" t="s">
        <v>517</v>
      </c>
      <c r="H1" s="104" t="s">
        <v>518</v>
      </c>
      <c r="I1" s="104" t="s">
        <v>519</v>
      </c>
      <c r="J1" s="105" t="s">
        <v>520</v>
      </c>
      <c r="K1" s="105" t="s">
        <v>521</v>
      </c>
      <c r="L1" s="105" t="s">
        <v>522</v>
      </c>
      <c r="M1" s="105" t="s">
        <v>202</v>
      </c>
      <c r="N1" s="105" t="s">
        <v>523</v>
      </c>
      <c r="O1" s="68" t="s">
        <v>450</v>
      </c>
      <c r="P1" s="104" t="s">
        <v>4</v>
      </c>
      <c r="Q1" s="68" t="s">
        <v>451</v>
      </c>
      <c r="R1" s="104" t="s">
        <v>404</v>
      </c>
      <c r="S1" s="68" t="s">
        <v>452</v>
      </c>
      <c r="T1" s="104" t="s">
        <v>6</v>
      </c>
      <c r="U1" s="68" t="s">
        <v>524</v>
      </c>
      <c r="V1" s="104" t="s">
        <v>7</v>
      </c>
      <c r="W1" s="119" t="s">
        <v>525</v>
      </c>
      <c r="X1" s="107" t="s">
        <v>8</v>
      </c>
      <c r="Y1" s="104" t="s">
        <v>526</v>
      </c>
      <c r="Z1" s="104" t="s">
        <v>408</v>
      </c>
      <c r="AA1" s="105">
        <f>'League Boundaries'!L1</f>
      </c>
      <c r="AB1" s="104" t="s">
        <v>333</v>
      </c>
      <c r="AC1" s="104" t="s">
        <v>308</v>
      </c>
      <c r="AD1" s="3"/>
      <c r="AE1" s="104"/>
    </row>
    <row x14ac:dyDescent="0.25" r="2" customHeight="1" ht="17.25">
      <c r="A2" s="15" t="s">
        <v>527</v>
      </c>
      <c r="B2" s="15" t="s">
        <v>528</v>
      </c>
      <c r="C2" s="15" t="s">
        <v>420</v>
      </c>
      <c r="D2" s="11">
        <v>8</v>
      </c>
      <c r="E2" s="3" t="s">
        <v>529</v>
      </c>
      <c r="F2" s="3"/>
      <c r="G2" s="3"/>
      <c r="H2" s="3"/>
      <c r="I2" s="3"/>
      <c r="J2" s="11">
        <v>94</v>
      </c>
      <c r="K2" s="11">
        <v>1150</v>
      </c>
      <c r="L2" s="11">
        <v>10</v>
      </c>
      <c r="M2" s="9"/>
      <c r="N2" s="11">
        <v>0</v>
      </c>
      <c r="O2" s="120">
        <f>ROUNDDOWN((F2/'League Boundaries'!$B$2)+(G2*'League Boundaries'!$B$3)+(I2/'League Boundaries'!$B$5)+(J2*'League Boundaries'!$B$6)+(K2/'League Boundaries'!$B$7)+(L2*'League Boundaries'!$B$8)-(H2*'League Boundaries'!$B$4)+(M2),0)</f>
      </c>
      <c r="P2" s="11">
        <f> O2 - $AC$2</f>
      </c>
      <c r="Q2" s="120">
        <f>ROUNDDOWN((K2/10)+J2+(L2*6) + M2,0)</f>
      </c>
      <c r="R2" s="11">
        <f> Q2 - $AC$3</f>
      </c>
      <c r="S2" s="120">
        <f>ROUNDDOWN((K2/25)+(L2*6)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3" t="s">
        <v>530</v>
      </c>
      <c r="Z2" s="3" t="s">
        <v>242</v>
      </c>
      <c r="AA2" s="11">
        <f>'League Boundaries'!L2</f>
      </c>
      <c r="AB2" s="3" t="s">
        <v>335</v>
      </c>
      <c r="AC2" s="11">
        <f>LARGE(O:O,$AA$2)</f>
      </c>
      <c r="AD2" s="3"/>
      <c r="AE2" s="3"/>
    </row>
    <row x14ac:dyDescent="0.25" r="3" customHeight="1" ht="17.25">
      <c r="A3" s="15" t="s">
        <v>531</v>
      </c>
      <c r="B3" s="15" t="s">
        <v>532</v>
      </c>
      <c r="C3" s="15" t="s">
        <v>425</v>
      </c>
      <c r="D3" s="11">
        <v>10</v>
      </c>
      <c r="E3" s="3" t="s">
        <v>529</v>
      </c>
      <c r="F3" s="3"/>
      <c r="G3" s="3"/>
      <c r="H3" s="3"/>
      <c r="I3" s="3"/>
      <c r="J3" s="11">
        <v>91</v>
      </c>
      <c r="K3" s="11">
        <v>1080</v>
      </c>
      <c r="L3" s="11">
        <v>10</v>
      </c>
      <c r="M3" s="9"/>
      <c r="N3" s="11">
        <v>10</v>
      </c>
      <c r="O3" s="120">
        <f>ROUNDDOWN((F3/'League Boundaries'!$B$2)+(G3*'League Boundaries'!$B$3)+(I3/'League Boundaries'!$B$5)+(J3*'League Boundaries'!$B$6)+(K3/'League Boundaries'!$B$7)+(L3*'League Boundaries'!$B$8)-(H3*'League Boundaries'!$B$4)+(M3),0)</f>
      </c>
      <c r="P3" s="11">
        <f> O3 - $AC$2</f>
      </c>
      <c r="Q3" s="120">
        <f>ROUNDDOWN((K3/10)+J3+(L3*6) + M3,0)</f>
      </c>
      <c r="R3" s="11">
        <f> Q3 - $AC$3</f>
      </c>
      <c r="S3" s="120">
        <f>ROUNDDOWN((K3/25)+(L3*6)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3" t="s">
        <v>533</v>
      </c>
      <c r="Z3" s="3" t="s">
        <v>316</v>
      </c>
      <c r="AA3" s="11">
        <f>'League Boundaries'!L3</f>
      </c>
      <c r="AB3" s="3" t="s">
        <v>336</v>
      </c>
      <c r="AC3" s="11">
        <f>LARGE(Q:Q,$AA$2)</f>
      </c>
      <c r="AD3" s="3"/>
      <c r="AE3" s="3"/>
    </row>
    <row x14ac:dyDescent="0.25" r="4" customHeight="1" ht="17.25">
      <c r="A4" s="15" t="s">
        <v>534</v>
      </c>
      <c r="B4" s="15" t="s">
        <v>535</v>
      </c>
      <c r="C4" s="15" t="s">
        <v>434</v>
      </c>
      <c r="D4" s="11">
        <v>6</v>
      </c>
      <c r="E4" s="3" t="s">
        <v>529</v>
      </c>
      <c r="F4" s="3"/>
      <c r="G4" s="3"/>
      <c r="H4" s="3"/>
      <c r="I4" s="3"/>
      <c r="J4" s="11">
        <v>102</v>
      </c>
      <c r="K4" s="11">
        <v>1190</v>
      </c>
      <c r="L4" s="11">
        <v>7</v>
      </c>
      <c r="M4" s="9"/>
      <c r="N4" s="11">
        <v>10</v>
      </c>
      <c r="O4" s="120">
        <f>ROUNDDOWN((F4/'League Boundaries'!$B$2)+(G4*'League Boundaries'!$B$3)+(I4/'League Boundaries'!$B$5)+(J4*'League Boundaries'!$B$6)+(K4/'League Boundaries'!$B$7)+(L4*'League Boundaries'!$B$8)-(H4*'League Boundaries'!$B$4)+(M4),0)</f>
      </c>
      <c r="P4" s="11">
        <f> O4 - $AC$2</f>
      </c>
      <c r="Q4" s="120">
        <f>ROUNDDOWN((K4/10)+J4+(L4*6) + M4,0)</f>
      </c>
      <c r="R4" s="11">
        <f> Q4 - $AC$3</f>
      </c>
      <c r="S4" s="120">
        <f>ROUNDDOWN((K4/25)+(L4*6)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3" t="s">
        <v>536</v>
      </c>
      <c r="Z4" s="3" t="s">
        <v>413</v>
      </c>
      <c r="AA4" s="11">
        <f>'League Boundaries'!L4</f>
      </c>
      <c r="AB4" s="3" t="s">
        <v>337</v>
      </c>
      <c r="AC4" s="11">
        <f>LARGE(S:S,$AA$2)</f>
      </c>
      <c r="AD4" s="3"/>
      <c r="AE4" s="3"/>
    </row>
    <row x14ac:dyDescent="0.25" r="5" customHeight="1" ht="17.25">
      <c r="A5" s="15" t="s">
        <v>537</v>
      </c>
      <c r="B5" s="15" t="s">
        <v>538</v>
      </c>
      <c r="C5" s="15" t="s">
        <v>416</v>
      </c>
      <c r="D5" s="11">
        <v>9</v>
      </c>
      <c r="E5" s="3" t="s">
        <v>529</v>
      </c>
      <c r="F5" s="3"/>
      <c r="G5" s="3"/>
      <c r="H5" s="3"/>
      <c r="I5" s="3"/>
      <c r="J5" s="11">
        <v>77</v>
      </c>
      <c r="K5" s="11">
        <v>1050</v>
      </c>
      <c r="L5" s="11">
        <v>7</v>
      </c>
      <c r="M5" s="9"/>
      <c r="N5" s="11">
        <v>8</v>
      </c>
      <c r="O5" s="120">
        <f>ROUNDDOWN((F5/'League Boundaries'!$B$2)+(G5*'League Boundaries'!$B$3)+(I5/'League Boundaries'!$B$5)+(J5*'League Boundaries'!$B$6)+(K5/'League Boundaries'!$B$7)+(L5*'League Boundaries'!$B$8)-(H5*'League Boundaries'!$B$4)+(M5),0)</f>
      </c>
      <c r="P5" s="11">
        <f> O5 - $AC$2</f>
      </c>
      <c r="Q5" s="120">
        <f>ROUNDDOWN((K5/10)+J5+(L5*6) + M5,0)</f>
      </c>
      <c r="R5" s="11">
        <f> Q5 - $AC$3</f>
      </c>
      <c r="S5" s="120">
        <f>ROUNDDOWN((K5/25)+(L5*6)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3" t="s">
        <v>539</v>
      </c>
      <c r="Z5" s="3"/>
      <c r="AA5" s="9"/>
      <c r="AB5" s="3" t="s">
        <v>338</v>
      </c>
      <c r="AC5" s="11">
        <f>LARGE(U:U,$AA$2)</f>
      </c>
      <c r="AD5" s="3"/>
      <c r="AE5" s="3"/>
    </row>
    <row x14ac:dyDescent="0.25" r="6" customHeight="1" ht="17.25">
      <c r="A6" s="15" t="s">
        <v>540</v>
      </c>
      <c r="B6" s="15" t="s">
        <v>541</v>
      </c>
      <c r="C6" s="15" t="s">
        <v>442</v>
      </c>
      <c r="D6" s="11">
        <v>14</v>
      </c>
      <c r="E6" s="3" t="s">
        <v>529</v>
      </c>
      <c r="F6" s="3"/>
      <c r="G6" s="3"/>
      <c r="H6" s="3"/>
      <c r="I6" s="3"/>
      <c r="J6" s="11">
        <v>74</v>
      </c>
      <c r="K6" s="11">
        <v>1080</v>
      </c>
      <c r="L6" s="11">
        <v>6</v>
      </c>
      <c r="M6" s="9"/>
      <c r="N6" s="11">
        <v>15</v>
      </c>
      <c r="O6" s="120">
        <f>ROUNDDOWN((F6/'League Boundaries'!$B$2)+(G6*'League Boundaries'!$B$3)+(I6/'League Boundaries'!$B$5)+(J6*'League Boundaries'!$B$6)+(K6/'League Boundaries'!$B$7)+(L6*'League Boundaries'!$B$8)-(H6*'League Boundaries'!$B$4)+(M6),0)</f>
      </c>
      <c r="P6" s="11">
        <f> O6 - $AC$2</f>
      </c>
      <c r="Q6" s="120">
        <f>ROUNDDOWN((K6/10)+J6+(L6*6) + M6,0)</f>
      </c>
      <c r="R6" s="11">
        <f> Q6 - $AC$3</f>
      </c>
      <c r="S6" s="120">
        <f>ROUNDDOWN((K6/25)+(L6*6)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3" t="s">
        <v>542</v>
      </c>
      <c r="Z6" s="3"/>
      <c r="AA6" s="9"/>
      <c r="AB6" s="3"/>
      <c r="AC6" s="9"/>
      <c r="AD6" s="3"/>
      <c r="AE6" s="3"/>
    </row>
    <row x14ac:dyDescent="0.25" r="7" customHeight="1" ht="17.25">
      <c r="A7" s="15" t="s">
        <v>543</v>
      </c>
      <c r="B7" s="15" t="s">
        <v>544</v>
      </c>
      <c r="C7" s="15" t="s">
        <v>412</v>
      </c>
      <c r="D7" s="11">
        <v>9</v>
      </c>
      <c r="E7" s="3" t="s">
        <v>529</v>
      </c>
      <c r="F7" s="3"/>
      <c r="G7" s="3"/>
      <c r="H7" s="3"/>
      <c r="I7" s="3"/>
      <c r="J7" s="11">
        <v>83</v>
      </c>
      <c r="K7" s="11">
        <v>860</v>
      </c>
      <c r="L7" s="11">
        <v>8</v>
      </c>
      <c r="M7" s="9"/>
      <c r="N7" s="11">
        <v>5</v>
      </c>
      <c r="O7" s="120">
        <f>ROUNDDOWN((F7/'League Boundaries'!$B$2)+(G7*'League Boundaries'!$B$3)+(I7/'League Boundaries'!$B$5)+(J7*'League Boundaries'!$B$6)+(K7/'League Boundaries'!$B$7)+(L7*'League Boundaries'!$B$8)-(H7*'League Boundaries'!$B$4)+(M7),0)</f>
      </c>
      <c r="P7" s="11">
        <f> O7 - $AC$2</f>
      </c>
      <c r="Q7" s="120">
        <f>ROUNDDOWN((K7/10)+J7+(L7*6) + M7,0)</f>
      </c>
      <c r="R7" s="11">
        <f> Q7 - $AC$3</f>
      </c>
      <c r="S7" s="120">
        <f>ROUNDDOWN((K7/25)+(L7*6)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3" t="s">
        <v>545</v>
      </c>
      <c r="Z7" s="114" t="s">
        <v>408</v>
      </c>
      <c r="AA7" s="83">
        <f>'League Boundaries'!N15</f>
      </c>
      <c r="AB7" s="114" t="s">
        <v>333</v>
      </c>
      <c r="AC7" s="114" t="s">
        <v>529</v>
      </c>
      <c r="AD7" s="3"/>
      <c r="AE7" s="3"/>
    </row>
    <row x14ac:dyDescent="0.25" r="8" customHeight="1" ht="17.25">
      <c r="A8" s="15" t="s">
        <v>546</v>
      </c>
      <c r="B8" s="15" t="s">
        <v>547</v>
      </c>
      <c r="C8" s="15" t="s">
        <v>432</v>
      </c>
      <c r="D8" s="11">
        <v>7</v>
      </c>
      <c r="E8" s="3" t="s">
        <v>529</v>
      </c>
      <c r="F8" s="3"/>
      <c r="G8" s="3"/>
      <c r="H8" s="3"/>
      <c r="I8" s="3"/>
      <c r="J8" s="11">
        <v>74</v>
      </c>
      <c r="K8" s="11">
        <v>950</v>
      </c>
      <c r="L8" s="11">
        <v>6</v>
      </c>
      <c r="M8" s="9"/>
      <c r="N8" s="11">
        <v>10</v>
      </c>
      <c r="O8" s="120">
        <f>ROUNDDOWN((F8/'League Boundaries'!$B$2)+(G8*'League Boundaries'!$B$3)+(I8/'League Boundaries'!$B$5)+(J8*'League Boundaries'!$B$6)+(K8/'League Boundaries'!$B$7)+(L8*'League Boundaries'!$B$8)-(H8*'League Boundaries'!$B$4)+(M8),0)</f>
      </c>
      <c r="P8" s="11">
        <f> O8 - $AC$2</f>
      </c>
      <c r="Q8" s="120">
        <f>ROUNDDOWN((K8/10)+J8+(L8*6) + M8,0)</f>
      </c>
      <c r="R8" s="11">
        <f> Q8 - $AC$3</f>
      </c>
      <c r="S8" s="120">
        <f>ROUNDDOWN((K8/25)+(L8*6)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3" t="s">
        <v>548</v>
      </c>
      <c r="Z8" s="125"/>
      <c r="AA8" s="126"/>
      <c r="AB8" s="127"/>
      <c r="AC8" s="128"/>
      <c r="AD8" s="3"/>
      <c r="AE8" s="3"/>
    </row>
    <row x14ac:dyDescent="0.25" r="9" customHeight="1" ht="17.25">
      <c r="A9" s="15" t="s">
        <v>549</v>
      </c>
      <c r="B9" s="15" t="s">
        <v>550</v>
      </c>
      <c r="C9" s="15" t="s">
        <v>440</v>
      </c>
      <c r="D9" s="11">
        <v>6</v>
      </c>
      <c r="E9" s="3" t="s">
        <v>529</v>
      </c>
      <c r="F9" s="3"/>
      <c r="G9" s="3"/>
      <c r="H9" s="3"/>
      <c r="I9" s="3"/>
      <c r="J9" s="11">
        <v>82</v>
      </c>
      <c r="K9" s="11">
        <v>840</v>
      </c>
      <c r="L9" s="11">
        <v>7</v>
      </c>
      <c r="M9" s="9"/>
      <c r="N9" s="11">
        <v>12</v>
      </c>
      <c r="O9" s="120">
        <f>ROUNDDOWN((F9/'League Boundaries'!$B$2)+(G9*'League Boundaries'!$B$3)+(I9/'League Boundaries'!$B$5)+(J9*'League Boundaries'!$B$6)+(K9/'League Boundaries'!$B$7)+(L9*'League Boundaries'!$B$8)-(H9*'League Boundaries'!$B$4)+(M9),0)</f>
      </c>
      <c r="P9" s="11">
        <f> O9 - $AC$2</f>
      </c>
      <c r="Q9" s="120">
        <f>ROUNDDOWN((K9/10)+J9+(L9*6) + M9,0)</f>
      </c>
      <c r="R9" s="11">
        <f> Q9 - $AC$3</f>
      </c>
      <c r="S9" s="120">
        <f>ROUNDDOWN((K9/25)+(L9*6)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3" t="s">
        <v>551</v>
      </c>
      <c r="Z9" s="112" t="s">
        <v>242</v>
      </c>
      <c r="AA9" s="113">
        <f>Drafteds.TEs</f>
      </c>
      <c r="AB9" s="114" t="s">
        <v>339</v>
      </c>
      <c r="AC9" s="108">
        <f>LARGE(W:W,Drafteds.TEs)</f>
      </c>
      <c r="AD9" s="3"/>
      <c r="AE9" s="3"/>
    </row>
    <row x14ac:dyDescent="0.25" r="10" customHeight="1" ht="17.25">
      <c r="A10" s="15" t="s">
        <v>552</v>
      </c>
      <c r="B10" s="15" t="s">
        <v>553</v>
      </c>
      <c r="C10" s="15" t="s">
        <v>431</v>
      </c>
      <c r="D10" s="11">
        <v>9</v>
      </c>
      <c r="E10" s="3" t="s">
        <v>529</v>
      </c>
      <c r="F10" s="3"/>
      <c r="G10" s="3"/>
      <c r="H10" s="3"/>
      <c r="I10" s="3"/>
      <c r="J10" s="11">
        <v>68</v>
      </c>
      <c r="K10" s="11">
        <v>660</v>
      </c>
      <c r="L10" s="11">
        <v>8</v>
      </c>
      <c r="M10" s="9"/>
      <c r="N10" s="11">
        <v>10</v>
      </c>
      <c r="O10" s="120">
        <f>ROUNDDOWN((F10/'League Boundaries'!$B$2)+(G10*'League Boundaries'!$B$3)+(I10/'League Boundaries'!$B$5)+(J10*'League Boundaries'!$B$6)+(K10/'League Boundaries'!$B$7)+(L10*'League Boundaries'!$B$8)-(H10*'League Boundaries'!$B$4)+(M10),0)</f>
      </c>
      <c r="P10" s="11">
        <f> O10 - $AC$2</f>
      </c>
      <c r="Q10" s="120">
        <f>ROUNDDOWN((K10/10)+J10+(L10*6) + M10,0)</f>
      </c>
      <c r="R10" s="11">
        <f> Q10 - $AC$3</f>
      </c>
      <c r="S10" s="120">
        <f>ROUNDDOWN((K10/25)+(L10*6)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3" t="s">
        <v>554</v>
      </c>
      <c r="Z10" s="129"/>
      <c r="AA10" s="9"/>
      <c r="AB10" s="3"/>
      <c r="AC10" s="130"/>
      <c r="AD10" s="3"/>
      <c r="AE10" s="3"/>
    </row>
    <row x14ac:dyDescent="0.25" r="11" customHeight="1" ht="17.25">
      <c r="A11" s="15" t="s">
        <v>555</v>
      </c>
      <c r="B11" s="15" t="s">
        <v>556</v>
      </c>
      <c r="C11" s="15" t="s">
        <v>410</v>
      </c>
      <c r="D11" s="11">
        <v>7</v>
      </c>
      <c r="E11" s="3" t="s">
        <v>529</v>
      </c>
      <c r="F11" s="3"/>
      <c r="G11" s="3"/>
      <c r="H11" s="3"/>
      <c r="I11" s="3"/>
      <c r="J11" s="11">
        <v>63</v>
      </c>
      <c r="K11" s="11">
        <v>720</v>
      </c>
      <c r="L11" s="11">
        <v>7</v>
      </c>
      <c r="M11" s="9"/>
      <c r="N11" s="11">
        <v>10</v>
      </c>
      <c r="O11" s="120">
        <f>ROUNDDOWN((F11/'League Boundaries'!$B$2)+(G11*'League Boundaries'!$B$3)+(I11/'League Boundaries'!$B$5)+(J11*'League Boundaries'!$B$6)+(K11/'League Boundaries'!$B$7)+(L11*'League Boundaries'!$B$8)-(H11*'League Boundaries'!$B$4)+(M11),0)</f>
      </c>
      <c r="P11" s="11">
        <f> O11 - $AC$2</f>
      </c>
      <c r="Q11" s="120">
        <f>ROUNDDOWN((K11/10)+J11+(L11*6) + M11,0)</f>
      </c>
      <c r="R11" s="11">
        <f> Q11 - $AC$3</f>
      </c>
      <c r="S11" s="120">
        <f>ROUNDDOWN((K11/25)+(L11*6)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3" t="s">
        <v>557</v>
      </c>
      <c r="Z11" s="131"/>
      <c r="AA11" s="132"/>
      <c r="AB11" s="133"/>
      <c r="AC11" s="134"/>
      <c r="AD11" s="3"/>
      <c r="AE11" s="3"/>
    </row>
    <row x14ac:dyDescent="0.25" r="12" customHeight="1" ht="17.25">
      <c r="A12" s="15" t="s">
        <v>558</v>
      </c>
      <c r="B12" s="15" t="s">
        <v>559</v>
      </c>
      <c r="C12" s="15" t="s">
        <v>418</v>
      </c>
      <c r="D12" s="11">
        <v>9</v>
      </c>
      <c r="E12" s="3" t="s">
        <v>529</v>
      </c>
      <c r="F12" s="3"/>
      <c r="G12" s="3"/>
      <c r="H12" s="3"/>
      <c r="I12" s="3"/>
      <c r="J12" s="11">
        <v>63</v>
      </c>
      <c r="K12" s="11">
        <v>670</v>
      </c>
      <c r="L12" s="11">
        <v>6</v>
      </c>
      <c r="M12" s="11">
        <v>10</v>
      </c>
      <c r="N12" s="11">
        <v>12</v>
      </c>
      <c r="O12" s="120">
        <f>ROUNDDOWN((F12/'League Boundaries'!$B$2)+(G12*'League Boundaries'!$B$3)+(I12/'League Boundaries'!$B$5)+(J12*'League Boundaries'!$B$6)+(K12/'League Boundaries'!$B$7)+(L12*'League Boundaries'!$B$8)-(H12*'League Boundaries'!$B$4)+(M12),0)</f>
      </c>
      <c r="P12" s="11">
        <f> O12 - $AC$2</f>
      </c>
      <c r="Q12" s="120">
        <f>ROUNDDOWN((K12/10)+J12+(L12*6) + M12,0)</f>
      </c>
      <c r="R12" s="11">
        <f> Q12 - $AC$3</f>
      </c>
      <c r="S12" s="120">
        <f>ROUNDDOWN((K12/25)+(L12*6)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3" t="s">
        <v>560</v>
      </c>
      <c r="Z12" s="3"/>
      <c r="AA12" s="9"/>
      <c r="AB12" s="3"/>
      <c r="AC12" s="9"/>
      <c r="AD12" s="3"/>
      <c r="AE12" s="3"/>
    </row>
    <row x14ac:dyDescent="0.25" r="13" customHeight="1" ht="17.25">
      <c r="A13" s="15" t="s">
        <v>561</v>
      </c>
      <c r="B13" s="15" t="s">
        <v>562</v>
      </c>
      <c r="C13" s="15" t="s">
        <v>423</v>
      </c>
      <c r="D13" s="11">
        <v>13</v>
      </c>
      <c r="E13" s="3" t="s">
        <v>529</v>
      </c>
      <c r="F13" s="3"/>
      <c r="G13" s="3"/>
      <c r="H13" s="3"/>
      <c r="I13" s="3"/>
      <c r="J13" s="11">
        <v>70</v>
      </c>
      <c r="K13" s="11">
        <v>730</v>
      </c>
      <c r="L13" s="11">
        <v>6</v>
      </c>
      <c r="M13" s="9"/>
      <c r="N13" s="11">
        <v>-5</v>
      </c>
      <c r="O13" s="120">
        <f>ROUNDDOWN((F13/'League Boundaries'!$B$2)+(G13*'League Boundaries'!$B$3)+(I13/'League Boundaries'!$B$5)+(J13*'League Boundaries'!$B$6)+(K13/'League Boundaries'!$B$7)+(L13*'League Boundaries'!$B$8)-(H13*'League Boundaries'!$B$4)+(M13),0)</f>
      </c>
      <c r="P13" s="11">
        <f> O13 - $AC$2</f>
      </c>
      <c r="Q13" s="120">
        <f>ROUNDDOWN((K13/10)+J13+(L13*6) + M13,0)</f>
      </c>
      <c r="R13" s="11">
        <f> Q13 - $AC$3</f>
      </c>
      <c r="S13" s="120">
        <f>ROUNDDOWN((K13/25)+(L13*6)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3" t="s">
        <v>563</v>
      </c>
      <c r="Z13" s="114" t="s">
        <v>413</v>
      </c>
      <c r="AA13" s="113">
        <f>ActiveStarters.TEs</f>
      </c>
      <c r="AB13" s="114"/>
      <c r="AC13" s="83"/>
      <c r="AD13" s="3"/>
      <c r="AE13" s="3"/>
    </row>
    <row x14ac:dyDescent="0.25" r="14" customHeight="1" ht="17.25">
      <c r="A14" s="15" t="s">
        <v>564</v>
      </c>
      <c r="B14" s="15" t="s">
        <v>478</v>
      </c>
      <c r="C14" s="15" t="s">
        <v>411</v>
      </c>
      <c r="D14" s="11">
        <v>7</v>
      </c>
      <c r="E14" s="3" t="s">
        <v>529</v>
      </c>
      <c r="F14" s="3"/>
      <c r="G14" s="3"/>
      <c r="H14" s="3"/>
      <c r="I14" s="3"/>
      <c r="J14" s="11">
        <v>61</v>
      </c>
      <c r="K14" s="11">
        <v>620</v>
      </c>
      <c r="L14" s="11">
        <v>6</v>
      </c>
      <c r="M14" s="11">
        <v>10</v>
      </c>
      <c r="N14" s="11">
        <v>0</v>
      </c>
      <c r="O14" s="120">
        <f>ROUNDDOWN((F14/'League Boundaries'!$B$2)+(G14*'League Boundaries'!$B$3)+(I14/'League Boundaries'!$B$5)+(J14*'League Boundaries'!$B$6)+(K14/'League Boundaries'!$B$7)+(L14*'League Boundaries'!$B$8)-(H14*'League Boundaries'!$B$4)+(M14),0)</f>
      </c>
      <c r="P14" s="11">
        <f> O14 - $AC$2</f>
      </c>
      <c r="Q14" s="120">
        <f>ROUNDDOWN((K14/10)+J14+(L14*6) + M14,0)</f>
      </c>
      <c r="R14" s="11">
        <f> Q14 - $AC$3</f>
      </c>
      <c r="S14" s="120">
        <f>ROUNDDOWN((K14/25)+(L14*6)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3" t="s">
        <v>565</v>
      </c>
      <c r="Z14" s="3"/>
      <c r="AA14" s="9"/>
      <c r="AB14" s="3"/>
      <c r="AC14" s="9"/>
      <c r="AD14" s="3"/>
      <c r="AE14" s="3"/>
    </row>
    <row x14ac:dyDescent="0.25" r="15" customHeight="1" ht="17.25">
      <c r="A15" s="15" t="s">
        <v>566</v>
      </c>
      <c r="B15" s="15" t="s">
        <v>567</v>
      </c>
      <c r="C15" s="15" t="s">
        <v>426</v>
      </c>
      <c r="D15" s="11">
        <v>7</v>
      </c>
      <c r="E15" s="3" t="s">
        <v>529</v>
      </c>
      <c r="F15" s="3"/>
      <c r="G15" s="3"/>
      <c r="H15" s="3"/>
      <c r="I15" s="3"/>
      <c r="J15" s="11">
        <v>56</v>
      </c>
      <c r="K15" s="11">
        <v>650</v>
      </c>
      <c r="L15" s="11">
        <v>7</v>
      </c>
      <c r="M15" s="9"/>
      <c r="N15" s="11">
        <v>10</v>
      </c>
      <c r="O15" s="120">
        <f>ROUNDDOWN((F15/'League Boundaries'!$B$2)+(G15*'League Boundaries'!$B$3)+(I15/'League Boundaries'!$B$5)+(J15*'League Boundaries'!$B$6)+(K15/'League Boundaries'!$B$7)+(L15*'League Boundaries'!$B$8)-(H15*'League Boundaries'!$B$4)+(M15),0)</f>
      </c>
      <c r="P15" s="11">
        <f> O15 - $AC$2</f>
      </c>
      <c r="Q15" s="120">
        <f>ROUNDDOWN((K15/10)+J15+(L15*6) + M15,0)</f>
      </c>
      <c r="R15" s="11">
        <f> Q15 - $AC$3</f>
      </c>
      <c r="S15" s="120">
        <f>ROUNDDOWN((K15/25)+(L15*6)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3" t="s">
        <v>568</v>
      </c>
      <c r="Z15" s="3"/>
      <c r="AA15" s="9"/>
      <c r="AB15" s="3"/>
      <c r="AC15" s="9"/>
      <c r="AD15" s="3"/>
      <c r="AE15" s="3"/>
    </row>
    <row x14ac:dyDescent="0.25" r="16" customHeight="1" ht="17.25">
      <c r="A16" s="15" t="s">
        <v>569</v>
      </c>
      <c r="B16" s="15" t="s">
        <v>570</v>
      </c>
      <c r="C16" s="15" t="s">
        <v>422</v>
      </c>
      <c r="D16" s="11">
        <v>11</v>
      </c>
      <c r="E16" s="3" t="s">
        <v>529</v>
      </c>
      <c r="F16" s="135"/>
      <c r="G16" s="3"/>
      <c r="H16" s="3"/>
      <c r="I16" s="3"/>
      <c r="J16" s="11">
        <v>70</v>
      </c>
      <c r="K16" s="11">
        <v>750</v>
      </c>
      <c r="L16" s="11">
        <v>5</v>
      </c>
      <c r="M16" s="9"/>
      <c r="N16" s="11">
        <v>10</v>
      </c>
      <c r="O16" s="120">
        <f>ROUNDDOWN((F16/'League Boundaries'!$B$2)+(G16*'League Boundaries'!$B$3)+(I16/'League Boundaries'!$B$5)+(J16*'League Boundaries'!$B$6)+(K16/'League Boundaries'!$B$7)+(L16*'League Boundaries'!$B$8)-(H16*'League Boundaries'!$B$4)+(M16),0)</f>
      </c>
      <c r="P16" s="11">
        <f> O16 - $AC$2</f>
      </c>
      <c r="Q16" s="120">
        <f>ROUNDDOWN((K16/10)+J16+(L16*6) + M16,0)</f>
      </c>
      <c r="R16" s="11">
        <f> Q16 - $AC$3</f>
      </c>
      <c r="S16" s="120">
        <f>ROUNDDOWN((K16/25)+(L16*6)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3" t="s">
        <v>571</v>
      </c>
      <c r="Z16" s="3"/>
      <c r="AA16" s="9"/>
      <c r="AB16" s="3"/>
      <c r="AC16" s="9"/>
      <c r="AD16" s="3"/>
      <c r="AE16" s="3"/>
    </row>
    <row x14ac:dyDescent="0.25" r="17" customHeight="1" ht="17.25">
      <c r="A17" s="15" t="s">
        <v>572</v>
      </c>
      <c r="B17" s="15" t="s">
        <v>573</v>
      </c>
      <c r="C17" s="15" t="s">
        <v>414</v>
      </c>
      <c r="D17" s="11">
        <v>10</v>
      </c>
      <c r="E17" s="3" t="s">
        <v>529</v>
      </c>
      <c r="F17" s="3"/>
      <c r="G17" s="3"/>
      <c r="H17" s="3"/>
      <c r="I17" s="3"/>
      <c r="J17" s="11">
        <v>52</v>
      </c>
      <c r="K17" s="11">
        <v>570</v>
      </c>
      <c r="L17" s="11">
        <v>8</v>
      </c>
      <c r="M17" s="9"/>
      <c r="N17" s="11">
        <v>5</v>
      </c>
      <c r="O17" s="120">
        <f>ROUNDDOWN((F17/'League Boundaries'!$B$2)+(G17*'League Boundaries'!$B$3)+(I17/'League Boundaries'!$B$5)+(J17*'League Boundaries'!$B$6)+(K17/'League Boundaries'!$B$7)+(L17*'League Boundaries'!$B$8)-(H17*'League Boundaries'!$B$4)+(M17),0)</f>
      </c>
      <c r="P17" s="11">
        <f> O17 - $AC$2</f>
      </c>
      <c r="Q17" s="120">
        <f>ROUNDDOWN((K17/10)+J17+(L17*6) + M17,0)</f>
      </c>
      <c r="R17" s="11">
        <f> Q17 - $AC$3</f>
      </c>
      <c r="S17" s="120">
        <f>ROUNDDOWN((K17/25)+(L17*6)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3" t="s">
        <v>574</v>
      </c>
      <c r="Z17" s="3"/>
      <c r="AA17" s="9"/>
      <c r="AB17" s="3"/>
      <c r="AC17" s="9"/>
      <c r="AD17" s="3"/>
      <c r="AE17" s="3"/>
    </row>
    <row x14ac:dyDescent="0.25" r="18" customHeight="1" ht="17.25">
      <c r="A18" s="15" t="s">
        <v>575</v>
      </c>
      <c r="B18" s="15" t="s">
        <v>576</v>
      </c>
      <c r="C18" s="15" t="s">
        <v>436</v>
      </c>
      <c r="D18" s="11">
        <v>11</v>
      </c>
      <c r="E18" s="3" t="s">
        <v>529</v>
      </c>
      <c r="F18" s="3"/>
      <c r="G18" s="3"/>
      <c r="H18" s="3"/>
      <c r="I18" s="3"/>
      <c r="J18" s="11">
        <v>70</v>
      </c>
      <c r="K18" s="11">
        <v>740</v>
      </c>
      <c r="L18" s="11">
        <v>5</v>
      </c>
      <c r="M18" s="9"/>
      <c r="N18" s="11">
        <v>12</v>
      </c>
      <c r="O18" s="120">
        <f>ROUNDDOWN((F18/'League Boundaries'!$B$2)+(G18*'League Boundaries'!$B$3)+(I18/'League Boundaries'!$B$5)+(J18*'League Boundaries'!$B$6)+(K18/'League Boundaries'!$B$7)+(L18*'League Boundaries'!$B$8)-(H18*'League Boundaries'!$B$4)+(M18),0)</f>
      </c>
      <c r="P18" s="11">
        <f> O18 - $AC$2</f>
      </c>
      <c r="Q18" s="120">
        <f>ROUNDDOWN((K18/10)+J18+(L18*6) + M18,0)</f>
      </c>
      <c r="R18" s="11">
        <f> Q18 - $AC$3</f>
      </c>
      <c r="S18" s="120">
        <f>ROUNDDOWN((K18/25)+(L18*6)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3" t="s">
        <v>577</v>
      </c>
      <c r="Z18" s="3"/>
      <c r="AA18" s="9"/>
      <c r="AB18" s="3"/>
      <c r="AC18" s="9"/>
      <c r="AD18" s="3"/>
      <c r="AE18" s="3"/>
    </row>
    <row x14ac:dyDescent="0.25" r="19" customHeight="1" ht="17.25">
      <c r="A19" s="15" t="s">
        <v>578</v>
      </c>
      <c r="B19" s="15" t="s">
        <v>579</v>
      </c>
      <c r="C19" s="15" t="s">
        <v>437</v>
      </c>
      <c r="D19" s="11">
        <v>14</v>
      </c>
      <c r="E19" s="3" t="s">
        <v>529</v>
      </c>
      <c r="F19" s="3"/>
      <c r="G19" s="3"/>
      <c r="H19" s="3"/>
      <c r="I19" s="3"/>
      <c r="J19" s="11">
        <v>68</v>
      </c>
      <c r="K19" s="11">
        <v>700</v>
      </c>
      <c r="L19" s="11">
        <v>4</v>
      </c>
      <c r="M19" s="11">
        <v>10</v>
      </c>
      <c r="N19" s="11">
        <v>20</v>
      </c>
      <c r="O19" s="120">
        <f>ROUNDDOWN((F19/'League Boundaries'!$B$2)+(G19*'League Boundaries'!$B$3)+(I19/'League Boundaries'!$B$5)+(J19*'League Boundaries'!$B$6)+(K19/'League Boundaries'!$B$7)+(L19*'League Boundaries'!$B$8)-(H19*'League Boundaries'!$B$4)+(M19),0)</f>
      </c>
      <c r="P19" s="11">
        <f> O19 - $AC$2</f>
      </c>
      <c r="Q19" s="120">
        <f>ROUNDDOWN((K19/10)+J19+(L19*6) + M19,0)</f>
      </c>
      <c r="R19" s="11">
        <f> Q19 - $AC$3</f>
      </c>
      <c r="S19" s="120">
        <f>ROUNDDOWN((K19/25)+(L19*6)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3" t="s">
        <v>580</v>
      </c>
      <c r="Z19" s="3"/>
      <c r="AA19" s="9"/>
      <c r="AB19" s="3"/>
      <c r="AC19" s="9"/>
      <c r="AD19" s="3"/>
      <c r="AE19" s="3"/>
    </row>
    <row x14ac:dyDescent="0.25" r="20" customHeight="1" ht="17.25">
      <c r="A20" s="15" t="s">
        <v>581</v>
      </c>
      <c r="B20" s="15" t="s">
        <v>582</v>
      </c>
      <c r="C20" s="15" t="s">
        <v>430</v>
      </c>
      <c r="D20" s="11">
        <v>14</v>
      </c>
      <c r="E20" s="3" t="s">
        <v>529</v>
      </c>
      <c r="F20" s="3"/>
      <c r="G20" s="3"/>
      <c r="H20" s="3"/>
      <c r="I20" s="3"/>
      <c r="J20" s="11">
        <v>64</v>
      </c>
      <c r="K20" s="11">
        <v>660</v>
      </c>
      <c r="L20" s="11">
        <v>6</v>
      </c>
      <c r="M20" s="9"/>
      <c r="N20" s="11">
        <v>5</v>
      </c>
      <c r="O20" s="120">
        <f>ROUNDDOWN((F20/'League Boundaries'!$B$2)+(G20*'League Boundaries'!$B$3)+(I20/'League Boundaries'!$B$5)+(J20*'League Boundaries'!$B$6)+(K20/'League Boundaries'!$B$7)+(L20*'League Boundaries'!$B$8)-(H20*'League Boundaries'!$B$4)+(M20),0)</f>
      </c>
      <c r="P20" s="11">
        <f> O20 - $AC$2</f>
      </c>
      <c r="Q20" s="120">
        <f>ROUNDDOWN((K20/10)+J20+(L20*6) + M20,0)</f>
      </c>
      <c r="R20" s="11">
        <f> Q20 - $AC$3</f>
      </c>
      <c r="S20" s="120">
        <f>ROUNDDOWN((K20/25)+(L20*6)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3" t="s">
        <v>583</v>
      </c>
      <c r="Z20" s="3"/>
      <c r="AA20" s="9"/>
      <c r="AB20" s="3"/>
      <c r="AC20" s="9"/>
      <c r="AD20" s="3"/>
      <c r="AE20" s="3"/>
    </row>
    <row x14ac:dyDescent="0.25" r="21" customHeight="1" ht="17.25">
      <c r="A21" s="15" t="s">
        <v>584</v>
      </c>
      <c r="B21" s="15" t="s">
        <v>585</v>
      </c>
      <c r="C21" s="15" t="s">
        <v>424</v>
      </c>
      <c r="D21" s="11">
        <v>10</v>
      </c>
      <c r="E21" s="3" t="s">
        <v>529</v>
      </c>
      <c r="F21" s="3"/>
      <c r="G21" s="3"/>
      <c r="H21" s="3"/>
      <c r="I21" s="3"/>
      <c r="J21" s="11">
        <v>54</v>
      </c>
      <c r="K21" s="11">
        <v>550</v>
      </c>
      <c r="L21" s="11">
        <v>6</v>
      </c>
      <c r="M21" s="11">
        <v>10</v>
      </c>
      <c r="N21" s="11">
        <v>8</v>
      </c>
      <c r="O21" s="120">
        <f>ROUNDDOWN((F21/'League Boundaries'!$B$2)+(G21*'League Boundaries'!$B$3)+(I21/'League Boundaries'!$B$5)+(J21*'League Boundaries'!$B$6)+(K21/'League Boundaries'!$B$7)+(L21*'League Boundaries'!$B$8)-(H21*'League Boundaries'!$B$4)+(M21),0)</f>
      </c>
      <c r="P21" s="11">
        <f> O21 - $AC$2</f>
      </c>
      <c r="Q21" s="120">
        <f>ROUNDDOWN((K21/10)+J21+(L21*6) + M21,0)</f>
      </c>
      <c r="R21" s="11">
        <f> Q21 - $AC$3</f>
      </c>
      <c r="S21" s="120">
        <f>ROUNDDOWN((K21/25)+(L21*6)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3" t="s">
        <v>586</v>
      </c>
      <c r="Z21" s="3"/>
      <c r="AA21" s="9"/>
      <c r="AB21" s="3"/>
      <c r="AC21" s="9"/>
      <c r="AD21" s="3"/>
      <c r="AE21" s="3"/>
    </row>
    <row x14ac:dyDescent="0.25" r="22" customHeight="1" ht="17.25">
      <c r="A22" s="15" t="s">
        <v>587</v>
      </c>
      <c r="B22" s="15" t="s">
        <v>467</v>
      </c>
      <c r="C22" s="15" t="s">
        <v>439</v>
      </c>
      <c r="D22" s="11">
        <v>11</v>
      </c>
      <c r="E22" s="3" t="s">
        <v>529</v>
      </c>
      <c r="F22" s="3"/>
      <c r="G22" s="3"/>
      <c r="H22" s="3"/>
      <c r="I22" s="3"/>
      <c r="J22" s="11">
        <v>62</v>
      </c>
      <c r="K22" s="11">
        <v>600</v>
      </c>
      <c r="L22" s="11">
        <v>5</v>
      </c>
      <c r="M22" s="11">
        <v>10</v>
      </c>
      <c r="N22" s="11">
        <v>8</v>
      </c>
      <c r="O22" s="120">
        <f>ROUNDDOWN((F22/'League Boundaries'!$B$2)+(G22*'League Boundaries'!$B$3)+(I22/'League Boundaries'!$B$5)+(J22*'League Boundaries'!$B$6)+(K22/'League Boundaries'!$B$7)+(L22*'League Boundaries'!$B$8)-(H22*'League Boundaries'!$B$4)+(M22),0)</f>
      </c>
      <c r="P22" s="11">
        <f> O22 - $AC$2</f>
      </c>
      <c r="Q22" s="120">
        <f>ROUNDDOWN((K22/10)+J22+(L22*6) + M22,0)</f>
      </c>
      <c r="R22" s="11">
        <f> Q22 - $AC$3</f>
      </c>
      <c r="S22" s="120">
        <f>ROUNDDOWN((K22/25)+(L22*6)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3" t="s">
        <v>588</v>
      </c>
      <c r="Z22" s="3"/>
      <c r="AA22" s="9"/>
      <c r="AB22" s="3"/>
      <c r="AC22" s="9"/>
      <c r="AD22" s="3"/>
      <c r="AE22" s="3"/>
    </row>
    <row x14ac:dyDescent="0.25" r="23" customHeight="1" ht="17.25">
      <c r="A23" s="15" t="s">
        <v>589</v>
      </c>
      <c r="B23" s="15" t="s">
        <v>590</v>
      </c>
      <c r="C23" s="15" t="s">
        <v>429</v>
      </c>
      <c r="D23" s="11">
        <v>6</v>
      </c>
      <c r="E23" s="3" t="s">
        <v>529</v>
      </c>
      <c r="F23" s="3"/>
      <c r="G23" s="3"/>
      <c r="H23" s="3"/>
      <c r="I23" s="3"/>
      <c r="J23" s="11">
        <v>54</v>
      </c>
      <c r="K23" s="11">
        <v>600</v>
      </c>
      <c r="L23" s="11">
        <v>4</v>
      </c>
      <c r="M23" s="11">
        <v>15</v>
      </c>
      <c r="N23" s="11">
        <v>10</v>
      </c>
      <c r="O23" s="120">
        <f>ROUNDDOWN((F23/'League Boundaries'!$B$2)+(G23*'League Boundaries'!$B$3)+(I23/'League Boundaries'!$B$5)+(J23*'League Boundaries'!$B$6)+(K23/'League Boundaries'!$B$7)+(L23*'League Boundaries'!$B$8)-(H23*'League Boundaries'!$B$4)+(M23),0)</f>
      </c>
      <c r="P23" s="11">
        <f> O23 - $AC$2</f>
      </c>
      <c r="Q23" s="120">
        <f>ROUNDDOWN((K23/10)+J23+(L23*6) + M23,0)</f>
      </c>
      <c r="R23" s="11">
        <f> Q23 - $AC$3</f>
      </c>
      <c r="S23" s="120">
        <f>ROUNDDOWN((K23/25)+(L23*6)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3" t="s">
        <v>591</v>
      </c>
      <c r="Z23" s="3"/>
      <c r="AA23" s="9"/>
      <c r="AB23" s="3"/>
      <c r="AC23" s="9"/>
      <c r="AD23" s="3"/>
      <c r="AE23" s="3"/>
    </row>
    <row x14ac:dyDescent="0.25" r="24" customHeight="1" ht="17.25">
      <c r="A24" s="15" t="s">
        <v>592</v>
      </c>
      <c r="B24" s="15" t="s">
        <v>593</v>
      </c>
      <c r="C24" s="15" t="s">
        <v>425</v>
      </c>
      <c r="D24" s="11">
        <v>10</v>
      </c>
      <c r="E24" s="3" t="s">
        <v>529</v>
      </c>
      <c r="F24" s="3"/>
      <c r="G24" s="3"/>
      <c r="H24" s="3"/>
      <c r="I24" s="3"/>
      <c r="J24" s="11">
        <v>36</v>
      </c>
      <c r="K24" s="11">
        <v>480</v>
      </c>
      <c r="L24" s="11">
        <v>5</v>
      </c>
      <c r="M24" s="11">
        <v>20</v>
      </c>
      <c r="N24" s="11">
        <v>20</v>
      </c>
      <c r="O24" s="120">
        <f>ROUNDDOWN((F24/'League Boundaries'!$B$2)+(G24*'League Boundaries'!$B$3)+(I24/'League Boundaries'!$B$5)+(J24*'League Boundaries'!$B$6)+(K24/'League Boundaries'!$B$7)+(L24*'League Boundaries'!$B$8)-(H24*'League Boundaries'!$B$4)+(M24),0)</f>
      </c>
      <c r="P24" s="11">
        <f> O24 - $AC$2</f>
      </c>
      <c r="Q24" s="120">
        <f>ROUNDDOWN((K24/10)+J24+(L24*6) + M24,0)</f>
      </c>
      <c r="R24" s="11">
        <f> Q24 - $AC$3</f>
      </c>
      <c r="S24" s="120">
        <f>ROUNDDOWN((K24/25)+(L24*6)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3" t="s">
        <v>594</v>
      </c>
      <c r="Z24" s="3"/>
      <c r="AA24" s="9"/>
      <c r="AB24" s="3"/>
      <c r="AC24" s="9"/>
      <c r="AD24" s="3"/>
      <c r="AE24" s="3"/>
    </row>
    <row x14ac:dyDescent="0.25" r="25" customHeight="1" ht="17.25">
      <c r="A25" s="15" t="s">
        <v>595</v>
      </c>
      <c r="B25" s="15" t="s">
        <v>596</v>
      </c>
      <c r="C25" s="15" t="s">
        <v>419</v>
      </c>
      <c r="D25" s="11">
        <v>11</v>
      </c>
      <c r="E25" s="3" t="s">
        <v>529</v>
      </c>
      <c r="F25" s="3"/>
      <c r="G25" s="3"/>
      <c r="H25" s="3"/>
      <c r="I25" s="3"/>
      <c r="J25" s="11">
        <v>52</v>
      </c>
      <c r="K25" s="11">
        <v>500</v>
      </c>
      <c r="L25" s="11">
        <v>6</v>
      </c>
      <c r="M25" s="11">
        <v>10</v>
      </c>
      <c r="N25" s="11">
        <v>5</v>
      </c>
      <c r="O25" s="120">
        <f>ROUNDDOWN((F25/'League Boundaries'!$B$2)+(G25*'League Boundaries'!$B$3)+(I25/'League Boundaries'!$B$5)+(J25*'League Boundaries'!$B$6)+(K25/'League Boundaries'!$B$7)+(L25*'League Boundaries'!$B$8)-(H25*'League Boundaries'!$B$4)+(M25),0)</f>
      </c>
      <c r="P25" s="11">
        <f> O25 - $AC$2</f>
      </c>
      <c r="Q25" s="120">
        <f>ROUNDDOWN((K25/10)+J25+(L25*6) + M25,0)</f>
      </c>
      <c r="R25" s="11">
        <f> Q25 - $AC$3</f>
      </c>
      <c r="S25" s="120">
        <f>ROUNDDOWN((K25/25)+(L25*6)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3" t="s">
        <v>597</v>
      </c>
      <c r="Z25" s="3"/>
      <c r="AA25" s="9"/>
      <c r="AB25" s="3"/>
      <c r="AC25" s="9"/>
      <c r="AD25" s="3"/>
      <c r="AE25" s="3"/>
    </row>
    <row x14ac:dyDescent="0.25" r="26" customHeight="1" ht="17.25">
      <c r="A26" s="15" t="s">
        <v>598</v>
      </c>
      <c r="B26" s="15" t="s">
        <v>599</v>
      </c>
      <c r="C26" s="15" t="s">
        <v>417</v>
      </c>
      <c r="D26" s="11">
        <v>8</v>
      </c>
      <c r="E26" s="3" t="s">
        <v>529</v>
      </c>
      <c r="F26" s="3"/>
      <c r="G26" s="3"/>
      <c r="H26" s="3"/>
      <c r="I26" s="3"/>
      <c r="J26" s="11">
        <v>42</v>
      </c>
      <c r="K26" s="11">
        <v>460</v>
      </c>
      <c r="L26" s="11">
        <v>5</v>
      </c>
      <c r="M26" s="11">
        <v>20</v>
      </c>
      <c r="N26" s="11">
        <v>10</v>
      </c>
      <c r="O26" s="120">
        <f>ROUNDDOWN((F26/'League Boundaries'!$B$2)+(G26*'League Boundaries'!$B$3)+(I26/'League Boundaries'!$B$5)+(J26*'League Boundaries'!$B$6)+(K26/'League Boundaries'!$B$7)+(L26*'League Boundaries'!$B$8)-(H26*'League Boundaries'!$B$4)+(M26),0)</f>
      </c>
      <c r="P26" s="11">
        <f> O26 - $AC$2</f>
      </c>
      <c r="Q26" s="120">
        <f>ROUNDDOWN((K26/10)+J26+(L26*6) + M26,0)</f>
      </c>
      <c r="R26" s="11">
        <f> Q26 - $AC$3</f>
      </c>
      <c r="S26" s="120">
        <f>ROUNDDOWN((K26/25)+(L26*6)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3" t="s">
        <v>600</v>
      </c>
      <c r="Z26" s="3"/>
      <c r="AA26" s="9"/>
      <c r="AB26" s="3"/>
      <c r="AC26" s="9"/>
      <c r="AD26" s="3"/>
      <c r="AE26" s="3"/>
    </row>
    <row x14ac:dyDescent="0.25" r="27" customHeight="1" ht="17.25">
      <c r="A27" s="15" t="s">
        <v>601</v>
      </c>
      <c r="B27" s="15" t="s">
        <v>602</v>
      </c>
      <c r="C27" s="15" t="s">
        <v>433</v>
      </c>
      <c r="D27" s="11">
        <v>10</v>
      </c>
      <c r="E27" s="3" t="s">
        <v>529</v>
      </c>
      <c r="F27" s="3"/>
      <c r="G27" s="3"/>
      <c r="H27" s="3"/>
      <c r="I27" s="3"/>
      <c r="J27" s="11">
        <v>54</v>
      </c>
      <c r="K27" s="11">
        <v>540</v>
      </c>
      <c r="L27" s="11">
        <v>5</v>
      </c>
      <c r="M27" s="11">
        <v>10</v>
      </c>
      <c r="N27" s="11">
        <v>-5</v>
      </c>
      <c r="O27" s="120">
        <f>ROUNDDOWN((F27/'League Boundaries'!$B$2)+(G27*'League Boundaries'!$B$3)+(I27/'League Boundaries'!$B$5)+(J27*'League Boundaries'!$B$6)+(K27/'League Boundaries'!$B$7)+(L27*'League Boundaries'!$B$8)-(H27*'League Boundaries'!$B$4)+(M27),0)</f>
      </c>
      <c r="P27" s="11">
        <f> O27 - $AC$2</f>
      </c>
      <c r="Q27" s="120">
        <f>ROUNDDOWN((K27/10)+J27+(L27*6) + M27,0)</f>
      </c>
      <c r="R27" s="11">
        <f> Q27 - $AC$3</f>
      </c>
      <c r="S27" s="120">
        <f>ROUNDDOWN((K27/25)+(L27*6)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3" t="s">
        <v>603</v>
      </c>
      <c r="Z27" s="3"/>
      <c r="AA27" s="9"/>
      <c r="AB27" s="3"/>
      <c r="AC27" s="9"/>
      <c r="AD27" s="3"/>
      <c r="AE27" s="3"/>
    </row>
    <row x14ac:dyDescent="0.25" r="28" customHeight="1" ht="17.25">
      <c r="A28" s="15" t="s">
        <v>604</v>
      </c>
      <c r="B28" s="15" t="s">
        <v>605</v>
      </c>
      <c r="C28" s="15" t="s">
        <v>606</v>
      </c>
      <c r="D28" s="11">
        <v>0</v>
      </c>
      <c r="E28" s="3" t="s">
        <v>529</v>
      </c>
      <c r="F28" s="3"/>
      <c r="G28" s="3"/>
      <c r="H28" s="3"/>
      <c r="I28" s="3"/>
      <c r="J28" s="11">
        <v>27</v>
      </c>
      <c r="K28" s="11">
        <v>360</v>
      </c>
      <c r="L28" s="11">
        <v>5</v>
      </c>
      <c r="M28" s="11">
        <v>25</v>
      </c>
      <c r="N28" s="11">
        <v>-5</v>
      </c>
      <c r="O28" s="120">
        <f>ROUNDDOWN((F28/'League Boundaries'!$B$2)+(G28*'League Boundaries'!$B$3)+(I28/'League Boundaries'!$B$5)+(J28*'League Boundaries'!$B$6)+(K28/'League Boundaries'!$B$7)+(L28*'League Boundaries'!$B$8)-(H28*'League Boundaries'!$B$4)+(M28),0)</f>
      </c>
      <c r="P28" s="11">
        <f> O28 - $AC$2</f>
      </c>
      <c r="Q28" s="120">
        <f>ROUNDDOWN((K28/10)+J28+(L28*6) + M28,0)</f>
      </c>
      <c r="R28" s="11">
        <f> Q28 - $AC$3</f>
      </c>
      <c r="S28" s="120">
        <f>ROUNDDOWN((K28/25)+(L28*6)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3" t="s">
        <v>607</v>
      </c>
      <c r="Z28" s="114" t="s">
        <v>316</v>
      </c>
      <c r="AA28" s="113">
        <f>TotalStarters.TEs</f>
      </c>
      <c r="AB28" s="114"/>
      <c r="AC28" s="83"/>
      <c r="AD28" s="3"/>
      <c r="AE28" s="3"/>
    </row>
    <row x14ac:dyDescent="0.25" r="29" customHeight="1" ht="17.25">
      <c r="A29" s="15" t="s">
        <v>608</v>
      </c>
      <c r="B29" s="15" t="s">
        <v>461</v>
      </c>
      <c r="C29" s="15" t="s">
        <v>429</v>
      </c>
      <c r="D29" s="11">
        <v>6</v>
      </c>
      <c r="E29" s="3" t="s">
        <v>529</v>
      </c>
      <c r="F29" s="3"/>
      <c r="G29" s="3"/>
      <c r="H29" s="3"/>
      <c r="I29" s="3"/>
      <c r="J29" s="11">
        <v>34</v>
      </c>
      <c r="K29" s="11">
        <v>360</v>
      </c>
      <c r="L29" s="11">
        <v>4</v>
      </c>
      <c r="M29" s="11">
        <v>25</v>
      </c>
      <c r="N29" s="11">
        <v>12</v>
      </c>
      <c r="O29" s="120">
        <f>ROUNDDOWN((F29/'League Boundaries'!$B$2)+(G29*'League Boundaries'!$B$3)+(I29/'League Boundaries'!$B$5)+(J29*'League Boundaries'!$B$6)+(K29/'League Boundaries'!$B$7)+(L29*'League Boundaries'!$B$8)-(H29*'League Boundaries'!$B$4)+(M29),0)</f>
      </c>
      <c r="P29" s="11">
        <f> O29 - $AC$2</f>
      </c>
      <c r="Q29" s="120">
        <f>ROUNDDOWN((K29/10)+J29+(L29*6) + M29,0)</f>
      </c>
      <c r="R29" s="11">
        <f> Q29 - $AC$3</f>
      </c>
      <c r="S29" s="120">
        <f>ROUNDDOWN((K29/25)+(L29*6)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3" t="s">
        <v>609</v>
      </c>
      <c r="Z29" s="3"/>
      <c r="AA29" s="9"/>
      <c r="AB29" s="3"/>
      <c r="AC29" s="9"/>
      <c r="AD29" s="3"/>
      <c r="AE29" s="3"/>
    </row>
    <row x14ac:dyDescent="0.25" r="30" customHeight="1" ht="17.25">
      <c r="A30" s="15" t="s">
        <v>610</v>
      </c>
      <c r="B30" s="15" t="s">
        <v>611</v>
      </c>
      <c r="C30" s="15" t="s">
        <v>415</v>
      </c>
      <c r="D30" s="11">
        <v>14</v>
      </c>
      <c r="E30" s="3" t="s">
        <v>529</v>
      </c>
      <c r="F30" s="3"/>
      <c r="G30" s="3"/>
      <c r="H30" s="3"/>
      <c r="I30" s="3"/>
      <c r="J30" s="11">
        <v>36</v>
      </c>
      <c r="K30" s="11">
        <v>400</v>
      </c>
      <c r="L30" s="11">
        <v>4</v>
      </c>
      <c r="M30" s="11">
        <v>20</v>
      </c>
      <c r="N30" s="11">
        <v>5</v>
      </c>
      <c r="O30" s="120">
        <f>ROUNDDOWN((F30/'League Boundaries'!$B$2)+(G30*'League Boundaries'!$B$3)+(I30/'League Boundaries'!$B$5)+(J30*'League Boundaries'!$B$6)+(K30/'League Boundaries'!$B$7)+(L30*'League Boundaries'!$B$8)-(H30*'League Boundaries'!$B$4)+(M30),0)</f>
      </c>
      <c r="P30" s="11">
        <f> O30 - $AC$2</f>
      </c>
      <c r="Q30" s="120">
        <f>ROUNDDOWN((K30/10)+J30+(L30*6) + M30,0)</f>
      </c>
      <c r="R30" s="11">
        <f> Q30 - $AC$3</f>
      </c>
      <c r="S30" s="120">
        <f>ROUNDDOWN((K30/25)+(L30*6)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3" t="s">
        <v>612</v>
      </c>
      <c r="Z30" s="3"/>
      <c r="AA30" s="9"/>
      <c r="AB30" s="3"/>
      <c r="AC30" s="9"/>
      <c r="AD30" s="3"/>
      <c r="AE30" s="3"/>
    </row>
    <row x14ac:dyDescent="0.25" r="31" customHeight="1" ht="17.25">
      <c r="A31" s="15" t="s">
        <v>613</v>
      </c>
      <c r="B31" s="15" t="s">
        <v>614</v>
      </c>
      <c r="C31" s="15" t="s">
        <v>435</v>
      </c>
      <c r="D31" s="11">
        <v>14</v>
      </c>
      <c r="E31" s="3" t="s">
        <v>529</v>
      </c>
      <c r="F31" s="3"/>
      <c r="G31" s="3"/>
      <c r="H31" s="3"/>
      <c r="I31" s="3"/>
      <c r="J31" s="11">
        <v>30</v>
      </c>
      <c r="K31" s="11">
        <v>380</v>
      </c>
      <c r="L31" s="11">
        <v>3</v>
      </c>
      <c r="M31" s="11">
        <v>25</v>
      </c>
      <c r="N31" s="11">
        <v>25</v>
      </c>
      <c r="O31" s="120">
        <f>ROUNDDOWN((F31/'League Boundaries'!$B$2)+(G31*'League Boundaries'!$B$3)+(I31/'League Boundaries'!$B$5)+(J31*'League Boundaries'!$B$6)+(K31/'League Boundaries'!$B$7)+(L31*'League Boundaries'!$B$8)-(H31*'League Boundaries'!$B$4)+(M31),0)</f>
      </c>
      <c r="P31" s="11">
        <f> O31 - $AC$2</f>
      </c>
      <c r="Q31" s="120">
        <f>ROUNDDOWN((K31/10)+J31+(L31*6) + M31,0)</f>
      </c>
      <c r="R31" s="11">
        <f> Q31 - $AC$3</f>
      </c>
      <c r="S31" s="120">
        <f>ROUNDDOWN((K31/25)+(L31*6)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3" t="s">
        <v>615</v>
      </c>
      <c r="Z31" s="3"/>
      <c r="AA31" s="9"/>
      <c r="AB31" s="3"/>
      <c r="AC31" s="9"/>
      <c r="AD31" s="3"/>
      <c r="AE31" s="3"/>
    </row>
    <row x14ac:dyDescent="0.25" r="32" customHeight="1" ht="17.25">
      <c r="A32" s="15" t="s">
        <v>616</v>
      </c>
      <c r="B32" s="15" t="s">
        <v>617</v>
      </c>
      <c r="C32" s="15" t="s">
        <v>441</v>
      </c>
      <c r="D32" s="11">
        <v>6</v>
      </c>
      <c r="E32" s="3" t="s">
        <v>529</v>
      </c>
      <c r="F32" s="3"/>
      <c r="G32" s="3"/>
      <c r="H32" s="3"/>
      <c r="I32" s="3"/>
      <c r="J32" s="11">
        <v>42</v>
      </c>
      <c r="K32" s="11">
        <v>400</v>
      </c>
      <c r="L32" s="11">
        <v>5</v>
      </c>
      <c r="M32" s="11">
        <v>10</v>
      </c>
      <c r="N32" s="11">
        <v>10</v>
      </c>
      <c r="O32" s="120">
        <f>ROUNDDOWN((F32/'League Boundaries'!$B$2)+(G32*'League Boundaries'!$B$3)+(I32/'League Boundaries'!$B$5)+(J32*'League Boundaries'!$B$6)+(K32/'League Boundaries'!$B$7)+(L32*'League Boundaries'!$B$8)-(H32*'League Boundaries'!$B$4)+(M32),0)</f>
      </c>
      <c r="P32" s="11">
        <f> O32 - $AC$2</f>
      </c>
      <c r="Q32" s="120">
        <f>ROUNDDOWN((K32/10)+J32+(L32*6) + M32,0)</f>
      </c>
      <c r="R32" s="11">
        <f> Q32 - $AC$3</f>
      </c>
      <c r="S32" s="120">
        <f>ROUNDDOWN((K32/25)+(L32*6)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3" t="s">
        <v>618</v>
      </c>
      <c r="Z32" s="3"/>
      <c r="AA32" s="9"/>
      <c r="AB32" s="3"/>
      <c r="AC32" s="9"/>
      <c r="AD32" s="3"/>
      <c r="AE32" s="3"/>
    </row>
    <row x14ac:dyDescent="0.25" r="33" customHeight="1" ht="17.25">
      <c r="A33" s="15" t="s">
        <v>619</v>
      </c>
      <c r="B33" s="15" t="s">
        <v>541</v>
      </c>
      <c r="C33" s="15" t="s">
        <v>419</v>
      </c>
      <c r="D33" s="11">
        <v>11</v>
      </c>
      <c r="E33" s="3" t="s">
        <v>529</v>
      </c>
      <c r="F33" s="3"/>
      <c r="G33" s="3"/>
      <c r="H33" s="3"/>
      <c r="I33" s="3"/>
      <c r="J33" s="11">
        <v>43</v>
      </c>
      <c r="K33" s="11">
        <v>420</v>
      </c>
      <c r="L33" s="11">
        <v>6</v>
      </c>
      <c r="M33" s="9"/>
      <c r="N33" s="11">
        <v>-2</v>
      </c>
      <c r="O33" s="120">
        <f>ROUNDDOWN((F33/'League Boundaries'!$B$2)+(G33*'League Boundaries'!$B$3)+(I33/'League Boundaries'!$B$5)+(J33*'League Boundaries'!$B$6)+(K33/'League Boundaries'!$B$7)+(L33*'League Boundaries'!$B$8)-(H33*'League Boundaries'!$B$4)+(M33),0)</f>
      </c>
      <c r="P33" s="11">
        <f> O33 - $AC$2</f>
      </c>
      <c r="Q33" s="120">
        <f>ROUNDDOWN((K33/10)+J33+(L33*6) + M33,0)</f>
      </c>
      <c r="R33" s="11">
        <f> Q33 - $AC$3</f>
      </c>
      <c r="S33" s="120">
        <f>ROUNDDOWN((K33/25)+(L33*6)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3" t="s">
        <v>620</v>
      </c>
      <c r="Z33" s="3"/>
      <c r="AA33" s="9"/>
      <c r="AB33" s="3"/>
      <c r="AC33" s="9"/>
      <c r="AD33" s="3"/>
      <c r="AE33" s="3"/>
    </row>
    <row x14ac:dyDescent="0.25" r="34" customHeight="1" ht="17.25">
      <c r="A34" s="15" t="s">
        <v>621</v>
      </c>
      <c r="B34" s="15" t="s">
        <v>622</v>
      </c>
      <c r="C34" s="15" t="s">
        <v>427</v>
      </c>
      <c r="D34" s="11">
        <v>6</v>
      </c>
      <c r="E34" s="3" t="s">
        <v>529</v>
      </c>
      <c r="F34" s="3"/>
      <c r="G34" s="3"/>
      <c r="H34" s="3"/>
      <c r="I34" s="3"/>
      <c r="J34" s="11">
        <v>49</v>
      </c>
      <c r="K34" s="11">
        <v>470</v>
      </c>
      <c r="L34" s="11">
        <v>5</v>
      </c>
      <c r="M34" s="9"/>
      <c r="N34" s="11">
        <v>4</v>
      </c>
      <c r="O34" s="120">
        <f>ROUNDDOWN((F34/'League Boundaries'!$B$2)+(G34*'League Boundaries'!$B$3)+(I34/'League Boundaries'!$B$5)+(J34*'League Boundaries'!$B$6)+(K34/'League Boundaries'!$B$7)+(L34*'League Boundaries'!$B$8)-(H34*'League Boundaries'!$B$4)+(M34),0)</f>
      </c>
      <c r="P34" s="11">
        <f> O34 - $AC$2</f>
      </c>
      <c r="Q34" s="120">
        <f>ROUNDDOWN((K34/10)+J34+(L34*6) + M34,0)</f>
      </c>
      <c r="R34" s="11">
        <f> Q34 - $AC$3</f>
      </c>
      <c r="S34" s="120">
        <f>ROUNDDOWN((K34/25)+(L34*6)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3" t="s">
        <v>623</v>
      </c>
      <c r="Z34" s="3"/>
      <c r="AA34" s="9"/>
      <c r="AB34" s="3"/>
      <c r="AC34" s="9"/>
      <c r="AD34" s="3"/>
      <c r="AE34" s="3"/>
    </row>
    <row x14ac:dyDescent="0.25" r="35" customHeight="1" ht="17.25">
      <c r="A35" s="15" t="s">
        <v>624</v>
      </c>
      <c r="B35" s="15" t="s">
        <v>469</v>
      </c>
      <c r="C35" s="15" t="s">
        <v>438</v>
      </c>
      <c r="D35" s="11">
        <v>9</v>
      </c>
      <c r="E35" s="3" t="s">
        <v>529</v>
      </c>
      <c r="F35" s="3"/>
      <c r="G35" s="3"/>
      <c r="H35" s="3"/>
      <c r="I35" s="3"/>
      <c r="J35" s="11">
        <v>45</v>
      </c>
      <c r="K35" s="11">
        <v>420</v>
      </c>
      <c r="L35" s="11">
        <v>4</v>
      </c>
      <c r="M35" s="11">
        <v>10</v>
      </c>
      <c r="N35" s="11">
        <v>0</v>
      </c>
      <c r="O35" s="120">
        <f>ROUNDDOWN((F35/'League Boundaries'!$B$2)+(G35*'League Boundaries'!$B$3)+(I35/'League Boundaries'!$B$5)+(J35*'League Boundaries'!$B$6)+(K35/'League Boundaries'!$B$7)+(L35*'League Boundaries'!$B$8)-(H35*'League Boundaries'!$B$4)+(M35),0)</f>
      </c>
      <c r="P35" s="11">
        <f> O35 - $AC$2</f>
      </c>
      <c r="Q35" s="120">
        <f>ROUNDDOWN((K35/10)+J35+(L35*6) + M35,0)</f>
      </c>
      <c r="R35" s="11">
        <f> Q35 - $AC$3</f>
      </c>
      <c r="S35" s="120">
        <f>ROUNDDOWN((K35/25)+(L35*6)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3" t="s">
        <v>625</v>
      </c>
      <c r="Z35" s="3"/>
      <c r="AA35" s="9"/>
      <c r="AB35" s="3"/>
      <c r="AC35" s="9"/>
      <c r="AD35" s="3"/>
      <c r="AE35" s="3"/>
    </row>
    <row x14ac:dyDescent="0.25" r="36" customHeight="1" ht="17.25">
      <c r="A36" s="15" t="s">
        <v>626</v>
      </c>
      <c r="B36" s="15" t="s">
        <v>488</v>
      </c>
      <c r="C36" s="15" t="s">
        <v>419</v>
      </c>
      <c r="D36" s="11">
        <v>11</v>
      </c>
      <c r="E36" s="3" t="s">
        <v>529</v>
      </c>
      <c r="F36" s="3"/>
      <c r="G36" s="3"/>
      <c r="H36" s="3"/>
      <c r="I36" s="3"/>
      <c r="J36" s="11">
        <v>30</v>
      </c>
      <c r="K36" s="11">
        <v>320</v>
      </c>
      <c r="L36" s="11">
        <v>3</v>
      </c>
      <c r="M36" s="11">
        <v>25</v>
      </c>
      <c r="N36" s="11">
        <v>25</v>
      </c>
      <c r="O36" s="120">
        <f>ROUNDDOWN((F36/'League Boundaries'!$B$2)+(G36*'League Boundaries'!$B$3)+(I36/'League Boundaries'!$B$5)+(J36*'League Boundaries'!$B$6)+(K36/'League Boundaries'!$B$7)+(L36*'League Boundaries'!$B$8)-(H36*'League Boundaries'!$B$4)+(M36),0)</f>
      </c>
      <c r="P36" s="11">
        <f> O36 - $AC$2</f>
      </c>
      <c r="Q36" s="120">
        <f>ROUNDDOWN((K36/10)+J36+(L36*6) + M36,0)</f>
      </c>
      <c r="R36" s="11">
        <f> Q36 - $AC$3</f>
      </c>
      <c r="S36" s="120">
        <f>ROUNDDOWN((K36/25)+(L36*6)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3" t="s">
        <v>627</v>
      </c>
      <c r="Z36" s="3"/>
      <c r="AA36" s="9"/>
      <c r="AB36" s="3"/>
      <c r="AC36" s="9"/>
      <c r="AD36" s="3"/>
      <c r="AE36" s="3"/>
    </row>
    <row x14ac:dyDescent="0.25" r="37" customHeight="1" ht="17.25">
      <c r="A37" s="15" t="s">
        <v>628</v>
      </c>
      <c r="B37" s="15" t="s">
        <v>629</v>
      </c>
      <c r="C37" s="15" t="s">
        <v>423</v>
      </c>
      <c r="D37" s="11">
        <v>13</v>
      </c>
      <c r="E37" s="3" t="s">
        <v>529</v>
      </c>
      <c r="F37" s="3"/>
      <c r="G37" s="3"/>
      <c r="H37" s="3"/>
      <c r="I37" s="3"/>
      <c r="J37" s="11">
        <v>30</v>
      </c>
      <c r="K37" s="11">
        <v>350</v>
      </c>
      <c r="L37" s="11">
        <v>3</v>
      </c>
      <c r="M37" s="11">
        <v>20</v>
      </c>
      <c r="N37" s="11">
        <v>20</v>
      </c>
      <c r="O37" s="120">
        <f>ROUNDDOWN((F37/'League Boundaries'!$B$2)+(G37*'League Boundaries'!$B$3)+(I37/'League Boundaries'!$B$5)+(J37*'League Boundaries'!$B$6)+(K37/'League Boundaries'!$B$7)+(L37*'League Boundaries'!$B$8)-(H37*'League Boundaries'!$B$4)+(M37),0)</f>
      </c>
      <c r="P37" s="11">
        <f> O37 - $AC$2</f>
      </c>
      <c r="Q37" s="120">
        <f>ROUNDDOWN((K37/10)+J37+(L37*6) + M37,0)</f>
      </c>
      <c r="R37" s="11">
        <f> Q37 - $AC$3</f>
      </c>
      <c r="S37" s="120">
        <f>ROUNDDOWN((K37/25)+(L37*6)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3" t="s">
        <v>630</v>
      </c>
      <c r="Z37" s="3"/>
      <c r="AA37" s="9"/>
      <c r="AB37" s="3"/>
      <c r="AC37" s="9"/>
      <c r="AD37" s="3"/>
      <c r="AE37" s="3"/>
    </row>
    <row x14ac:dyDescent="0.25" r="38" customHeight="1" ht="17.25">
      <c r="A38" s="15" t="s">
        <v>631</v>
      </c>
      <c r="B38" s="15" t="s">
        <v>484</v>
      </c>
      <c r="C38" s="15" t="s">
        <v>418</v>
      </c>
      <c r="D38" s="11">
        <v>9</v>
      </c>
      <c r="E38" s="3" t="s">
        <v>529</v>
      </c>
      <c r="F38" s="3"/>
      <c r="G38" s="3"/>
      <c r="H38" s="3"/>
      <c r="I38" s="3"/>
      <c r="J38" s="11">
        <v>30</v>
      </c>
      <c r="K38" s="11">
        <v>350</v>
      </c>
      <c r="L38" s="11">
        <v>4</v>
      </c>
      <c r="M38" s="11">
        <v>10</v>
      </c>
      <c r="N38" s="11">
        <v>25</v>
      </c>
      <c r="O38" s="120">
        <f>ROUNDDOWN((F38/'League Boundaries'!$B$2)+(G38*'League Boundaries'!$B$3)+(I38/'League Boundaries'!$B$5)+(J38*'League Boundaries'!$B$6)+(K38/'League Boundaries'!$B$7)+(L38*'League Boundaries'!$B$8)-(H38*'League Boundaries'!$B$4)+(M38),0)</f>
      </c>
      <c r="P38" s="11">
        <f> O38 - $AC$2</f>
      </c>
      <c r="Q38" s="120">
        <f>ROUNDDOWN((K38/10)+J38+(L38*6) + M38,0)</f>
      </c>
      <c r="R38" s="11">
        <f> Q38 - $AC$3</f>
      </c>
      <c r="S38" s="120">
        <f>ROUNDDOWN((K38/25)+(L38*6)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3" t="s">
        <v>632</v>
      </c>
      <c r="Z38" s="3"/>
      <c r="AA38" s="9"/>
      <c r="AB38" s="3"/>
      <c r="AC38" s="9"/>
      <c r="AD38" s="3"/>
      <c r="AE38" s="3"/>
    </row>
    <row x14ac:dyDescent="0.25" r="39" customHeight="1" ht="17.25">
      <c r="A39" s="15" t="s">
        <v>633</v>
      </c>
      <c r="B39" s="15" t="s">
        <v>634</v>
      </c>
      <c r="C39" s="15" t="s">
        <v>439</v>
      </c>
      <c r="D39" s="11">
        <v>11</v>
      </c>
      <c r="E39" s="3" t="s">
        <v>529</v>
      </c>
      <c r="F39" s="3"/>
      <c r="G39" s="3"/>
      <c r="H39" s="3"/>
      <c r="I39" s="3"/>
      <c r="J39" s="11">
        <v>30</v>
      </c>
      <c r="K39" s="11">
        <v>340</v>
      </c>
      <c r="L39" s="11">
        <v>2</v>
      </c>
      <c r="M39" s="11">
        <v>20</v>
      </c>
      <c r="N39" s="11">
        <v>5</v>
      </c>
      <c r="O39" s="120">
        <f>ROUNDDOWN((F39/'League Boundaries'!$B$2)+(G39*'League Boundaries'!$B$3)+(I39/'League Boundaries'!$B$5)+(J39*'League Boundaries'!$B$6)+(K39/'League Boundaries'!$B$7)+(L39*'League Boundaries'!$B$8)-(H39*'League Boundaries'!$B$4)+(M39),0)</f>
      </c>
      <c r="P39" s="11">
        <f> O39 - $AC$2</f>
      </c>
      <c r="Q39" s="120">
        <f>ROUNDDOWN((K39/10)+J39+(L39*6) + M39,0)</f>
      </c>
      <c r="R39" s="11">
        <f> Q39 - $AC$3</f>
      </c>
      <c r="S39" s="120">
        <f>ROUNDDOWN((K39/25)+(L39*6)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3" t="s">
        <v>635</v>
      </c>
      <c r="Z39" s="3"/>
      <c r="AA39" s="9"/>
      <c r="AB39" s="3"/>
      <c r="AC39" s="9"/>
      <c r="AD39" s="3"/>
      <c r="AE39" s="3"/>
    </row>
    <row x14ac:dyDescent="0.25" r="40" customHeight="1" ht="17.25">
      <c r="A40" s="15" t="s">
        <v>636</v>
      </c>
      <c r="B40" s="15" t="s">
        <v>637</v>
      </c>
      <c r="C40" s="15" t="s">
        <v>417</v>
      </c>
      <c r="D40" s="11">
        <v>8</v>
      </c>
      <c r="E40" s="3" t="s">
        <v>529</v>
      </c>
      <c r="F40" s="3"/>
      <c r="G40" s="3"/>
      <c r="H40" s="3"/>
      <c r="I40" s="3"/>
      <c r="J40" s="11">
        <v>38</v>
      </c>
      <c r="K40" s="11">
        <v>350</v>
      </c>
      <c r="L40" s="11">
        <v>3</v>
      </c>
      <c r="M40" s="11">
        <v>10</v>
      </c>
      <c r="N40" s="11">
        <v>8</v>
      </c>
      <c r="O40" s="120">
        <f>ROUNDDOWN((F40/'League Boundaries'!$B$2)+(G40*'League Boundaries'!$B$3)+(I40/'League Boundaries'!$B$5)+(J40*'League Boundaries'!$B$6)+(K40/'League Boundaries'!$B$7)+(L40*'League Boundaries'!$B$8)-(H40*'League Boundaries'!$B$4)+(M40),0)</f>
      </c>
      <c r="P40" s="11">
        <f> O40 - $AC$2</f>
      </c>
      <c r="Q40" s="120">
        <f>ROUNDDOWN((K40/10)+J40+(L40*6) + M40,0)</f>
      </c>
      <c r="R40" s="11">
        <f> Q40 - $AC$3</f>
      </c>
      <c r="S40" s="120">
        <f>ROUNDDOWN((K40/25)+(L40*6)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3" t="s">
        <v>638</v>
      </c>
      <c r="Z40" s="3"/>
      <c r="AA40" s="9"/>
      <c r="AB40" s="3"/>
      <c r="AC40" s="9"/>
      <c r="AD40" s="3"/>
      <c r="AE40" s="3"/>
    </row>
    <row x14ac:dyDescent="0.25" r="41" customHeight="1" ht="17.25">
      <c r="A41" s="15" t="s">
        <v>566</v>
      </c>
      <c r="B41" s="15" t="s">
        <v>639</v>
      </c>
      <c r="C41" s="15" t="s">
        <v>414</v>
      </c>
      <c r="D41" s="11">
        <v>10</v>
      </c>
      <c r="E41" s="3" t="s">
        <v>529</v>
      </c>
      <c r="F41" s="3"/>
      <c r="G41" s="3"/>
      <c r="H41" s="3"/>
      <c r="I41" s="3"/>
      <c r="J41" s="11">
        <v>34</v>
      </c>
      <c r="K41" s="11">
        <v>360</v>
      </c>
      <c r="L41" s="11">
        <v>3</v>
      </c>
      <c r="M41" s="9"/>
      <c r="N41" s="11">
        <v>5</v>
      </c>
      <c r="O41" s="120">
        <f>ROUNDDOWN((F41/'League Boundaries'!$B$2)+(G41*'League Boundaries'!$B$3)+(I41/'League Boundaries'!$B$5)+(J41*'League Boundaries'!$B$6)+(K41/'League Boundaries'!$B$7)+(L41*'League Boundaries'!$B$8)-(H41*'League Boundaries'!$B$4)+(M41),0)</f>
      </c>
      <c r="P41" s="11">
        <f> O41 - $AC$2</f>
      </c>
      <c r="Q41" s="120">
        <f>ROUNDDOWN((K41/10)+J41+(L41*6) + M41,0)</f>
      </c>
      <c r="R41" s="11">
        <f> Q41 - $AC$3</f>
      </c>
      <c r="S41" s="120">
        <f>ROUNDDOWN((K41/25)+(L41*6)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3" t="s">
        <v>640</v>
      </c>
      <c r="Z41" s="3"/>
      <c r="AA41" s="9"/>
      <c r="AB41" s="3"/>
      <c r="AC41" s="9"/>
      <c r="AD41" s="3"/>
      <c r="AE41" s="3"/>
    </row>
    <row x14ac:dyDescent="0.25" r="42" customHeight="1" ht="17.25">
      <c r="A42" s="15" t="s">
        <v>641</v>
      </c>
      <c r="B42" s="15" t="s">
        <v>494</v>
      </c>
      <c r="C42" s="15" t="s">
        <v>412</v>
      </c>
      <c r="D42" s="11">
        <v>9</v>
      </c>
      <c r="E42" s="3" t="s">
        <v>529</v>
      </c>
      <c r="F42" s="3"/>
      <c r="G42" s="3"/>
      <c r="H42" s="3"/>
      <c r="I42" s="3"/>
      <c r="J42" s="11">
        <v>25</v>
      </c>
      <c r="K42" s="11">
        <v>280</v>
      </c>
      <c r="L42" s="11">
        <v>2</v>
      </c>
      <c r="M42" s="11">
        <v>10</v>
      </c>
      <c r="N42" s="11">
        <v>20</v>
      </c>
      <c r="O42" s="120">
        <f>ROUNDDOWN((F42/'League Boundaries'!$B$2)+(G42*'League Boundaries'!$B$3)+(I42/'League Boundaries'!$B$5)+(J42*'League Boundaries'!$B$6)+(K42/'League Boundaries'!$B$7)+(L42*'League Boundaries'!$B$8)-(H42*'League Boundaries'!$B$4)+(M42),0)</f>
      </c>
      <c r="P42" s="11">
        <f> O42 - $AC$2</f>
      </c>
      <c r="Q42" s="120">
        <f>ROUNDDOWN((K42/10)+J42+(L42*6) + M42,0)</f>
      </c>
      <c r="R42" s="11">
        <f> Q42 - $AC$3</f>
      </c>
      <c r="S42" s="120">
        <f>ROUNDDOWN((K42/25)+(L42*6)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3" t="s">
        <v>642</v>
      </c>
      <c r="Z42" s="3"/>
      <c r="AA42" s="9"/>
      <c r="AB42" s="3"/>
      <c r="AC42" s="9"/>
      <c r="AD42" s="3"/>
      <c r="AE42" s="3"/>
    </row>
    <row x14ac:dyDescent="0.25" r="43" customHeight="1" ht="17.25">
      <c r="A43" s="15" t="s">
        <v>643</v>
      </c>
      <c r="B43" s="15" t="s">
        <v>644</v>
      </c>
      <c r="C43" s="15" t="s">
        <v>421</v>
      </c>
      <c r="D43" s="11">
        <v>14</v>
      </c>
      <c r="E43" s="3" t="s">
        <v>529</v>
      </c>
      <c r="F43" s="3"/>
      <c r="G43" s="3"/>
      <c r="H43" s="3"/>
      <c r="I43" s="3"/>
      <c r="J43" s="11">
        <v>33</v>
      </c>
      <c r="K43" s="11">
        <v>320</v>
      </c>
      <c r="L43" s="11">
        <v>3</v>
      </c>
      <c r="M43" s="9"/>
      <c r="N43" s="11">
        <v>5</v>
      </c>
      <c r="O43" s="120">
        <f>ROUNDDOWN((F43/'League Boundaries'!$B$2)+(G43*'League Boundaries'!$B$3)+(I43/'League Boundaries'!$B$5)+(J43*'League Boundaries'!$B$6)+(K43/'League Boundaries'!$B$7)+(L43*'League Boundaries'!$B$8)-(H43*'League Boundaries'!$B$4)+(M43),0)</f>
      </c>
      <c r="P43" s="11">
        <f> O43 - $AC$2</f>
      </c>
      <c r="Q43" s="120">
        <f>ROUNDDOWN((K43/10)+J43+(L43*6) + M43,0)</f>
      </c>
      <c r="R43" s="11">
        <f> Q43 - $AC$3</f>
      </c>
      <c r="S43" s="120">
        <f>ROUNDDOWN((K43/25)+(L43*6)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3" t="s">
        <v>645</v>
      </c>
      <c r="Z43" s="3"/>
      <c r="AA43" s="9"/>
      <c r="AB43" s="3"/>
      <c r="AC43" s="9"/>
      <c r="AD43" s="3"/>
      <c r="AE43" s="3"/>
    </row>
    <row x14ac:dyDescent="0.25" r="44" customHeight="1" ht="17.25">
      <c r="A44" s="15" t="s">
        <v>646</v>
      </c>
      <c r="B44" s="15" t="s">
        <v>476</v>
      </c>
      <c r="C44" s="15" t="s">
        <v>437</v>
      </c>
      <c r="D44" s="11">
        <v>14</v>
      </c>
      <c r="E44" s="3" t="s">
        <v>529</v>
      </c>
      <c r="F44" s="3"/>
      <c r="G44" s="3"/>
      <c r="H44" s="3"/>
      <c r="I44" s="3"/>
      <c r="J44" s="11">
        <v>30</v>
      </c>
      <c r="K44" s="11">
        <v>320</v>
      </c>
      <c r="L44" s="11">
        <v>3</v>
      </c>
      <c r="M44" s="9"/>
      <c r="N44" s="11">
        <v>0</v>
      </c>
      <c r="O44" s="120">
        <f>ROUNDDOWN((F44/'League Boundaries'!$B$2)+(G44*'League Boundaries'!$B$3)+(I44/'League Boundaries'!$B$5)+(J44*'League Boundaries'!$B$6)+(K44/'League Boundaries'!$B$7)+(L44*'League Boundaries'!$B$8)-(H44*'League Boundaries'!$B$4)+(M44),0)</f>
      </c>
      <c r="P44" s="11">
        <f> O44 - $AC$2</f>
      </c>
      <c r="Q44" s="120">
        <f>ROUNDDOWN((K44/10)+J44+(L44*6) + M44,0)</f>
      </c>
      <c r="R44" s="11">
        <f> Q44 - $AC$3</f>
      </c>
      <c r="S44" s="120">
        <f>ROUNDDOWN((K44/25)+(L44*6)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3" t="s">
        <v>647</v>
      </c>
      <c r="Z44" s="3"/>
      <c r="AA44" s="9"/>
      <c r="AB44" s="3"/>
      <c r="AC44" s="9"/>
      <c r="AD44" s="3"/>
      <c r="AE44" s="3"/>
    </row>
    <row x14ac:dyDescent="0.25" r="45" customHeight="1" ht="17.25">
      <c r="A45" s="15" t="s">
        <v>648</v>
      </c>
      <c r="B45" s="15" t="s">
        <v>649</v>
      </c>
      <c r="C45" s="15" t="s">
        <v>442</v>
      </c>
      <c r="D45" s="11">
        <v>14</v>
      </c>
      <c r="E45" s="3" t="s">
        <v>529</v>
      </c>
      <c r="F45" s="3"/>
      <c r="G45" s="3"/>
      <c r="H45" s="3"/>
      <c r="I45" s="3"/>
      <c r="J45" s="11">
        <v>28</v>
      </c>
      <c r="K45" s="11">
        <v>240</v>
      </c>
      <c r="L45" s="11">
        <v>2</v>
      </c>
      <c r="M45" s="9"/>
      <c r="N45" s="11">
        <v>10</v>
      </c>
      <c r="O45" s="120">
        <f>ROUNDDOWN((F45/'League Boundaries'!$B$2)+(G45*'League Boundaries'!$B$3)+(I45/'League Boundaries'!$B$5)+(J45*'League Boundaries'!$B$6)+(K45/'League Boundaries'!$B$7)+(L45*'League Boundaries'!$B$8)-(H45*'League Boundaries'!$B$4)+(M45),0)</f>
      </c>
      <c r="P45" s="11">
        <f> O45 - $AC$2</f>
      </c>
      <c r="Q45" s="120">
        <f>ROUNDDOWN((K45/10)+J45+(L45*6) + M45,0)</f>
      </c>
      <c r="R45" s="11">
        <f> Q45 - $AC$3</f>
      </c>
      <c r="S45" s="120">
        <f>ROUNDDOWN((K45/25)+(L45*6) + (M45 * 0.8),0)</f>
      </c>
      <c r="T45" s="11">
        <f> S45 - $AC$4</f>
      </c>
      <c r="U45" s="120">
        <f>ROUNDDOWN((F45/'League Boundaries'!$B$2)+(G45*'League Boundaries'!$B$3)+(I45/'League Boundaries'!$B$5)+(J45*'League Boundaries'!$B$6)+(K45/'League Boundaries'!$B$7)+(L45*'League Boundaries'!$B$8)-(H45*'League Boundaries'!$B$4)+(M45),0)</f>
      </c>
      <c r="V45" s="11">
        <f> U45 - $AC$5</f>
      </c>
      <c r="W45" s="122">
        <f>ROUNDDOWN((F45/Yds.Pass.Pt)+(G45*TD.Pass.Pts)+(I45/Yds.Rush.Pt)+(J45*Catch.Pts)+(K45/Yds.Catch.Pt)+(L45*Td.RunCatch.Pts)-(H45*Intercept.Pts)+(M45),0)</f>
      </c>
      <c r="X45" s="118">
        <f> W45 - $AC$9</f>
      </c>
      <c r="Y45" s="3" t="s">
        <v>650</v>
      </c>
      <c r="Z45" s="3"/>
      <c r="AA45" s="9"/>
      <c r="AB45" s="3"/>
      <c r="AC45" s="9"/>
      <c r="AD45" s="3"/>
      <c r="AE4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33"/>
  <sheetViews>
    <sheetView workbookViewId="0"/>
  </sheetViews>
  <sheetFormatPr defaultRowHeight="15" x14ac:dyDescent="0.25"/>
  <cols>
    <col min="1" max="1" style="17" width="14.43357142857143" customWidth="1" bestFit="1"/>
    <col min="2" max="2" style="17" width="13.576428571428572" customWidth="1" bestFit="1"/>
    <col min="3" max="3" style="17" width="15.43357142857143" customWidth="1" bestFit="1"/>
    <col min="4" max="4" style="123" width="6.433571428571429" customWidth="1" bestFit="1"/>
    <col min="5" max="5" style="16" width="6.005" customWidth="1" bestFit="1"/>
    <col min="6" max="6" style="123" width="10.719285714285713" customWidth="1" bestFit="1"/>
    <col min="7" max="7" style="123" width="12.576428571428572" customWidth="1" bestFit="1"/>
    <col min="8" max="8" style="123" width="10.005" customWidth="1" bestFit="1"/>
    <col min="9" max="9" style="123" width="12.43357142857143" customWidth="1" bestFit="1"/>
    <col min="10" max="10" style="124" width="10.576428571428572" customWidth="1" bestFit="1"/>
    <col min="11" max="11" style="124" width="11.719285714285713" customWidth="1" bestFit="1"/>
    <col min="12" max="12" style="124" width="16.005" customWidth="1" bestFit="1"/>
    <col min="13" max="13" style="124" width="12.147857142857141" customWidth="1" bestFit="1"/>
    <col min="14" max="14" style="124" width="14.290714285714287" customWidth="1" bestFit="1"/>
    <col min="15" max="15" style="124" width="10.290714285714287" customWidth="1" bestFit="1"/>
    <col min="16" max="16" style="124" width="16.005" customWidth="1" bestFit="1"/>
    <col min="17" max="17" style="124" width="12.147857142857141" customWidth="1" bestFit="1"/>
    <col min="18" max="18" style="124" width="17.862142857142857" customWidth="1" bestFit="1"/>
    <col min="19" max="19" style="124" width="12.43357142857143" customWidth="1" bestFit="1"/>
    <col min="20" max="20" style="16" width="12.43357142857143" customWidth="1" bestFit="1"/>
    <col min="21" max="21" style="16" width="15.005" customWidth="1" bestFit="1"/>
    <col min="22" max="22" style="64" width="12.43357142857143" customWidth="1" bestFit="1"/>
    <col min="23" max="23" style="16" width="11.005" customWidth="1" bestFit="1"/>
    <col min="24" max="24" style="16" width="12.43357142857143" customWidth="1" bestFit="1"/>
  </cols>
  <sheetData>
    <row x14ac:dyDescent="0.25" r="1" customHeight="1" ht="17.25">
      <c r="A1" s="15" t="s">
        <v>443</v>
      </c>
      <c r="B1" s="15" t="s">
        <v>444</v>
      </c>
      <c r="C1" s="15" t="s">
        <v>2</v>
      </c>
      <c r="D1" s="105" t="s">
        <v>445</v>
      </c>
      <c r="E1" s="104" t="s">
        <v>446</v>
      </c>
      <c r="F1" s="105" t="s">
        <v>447</v>
      </c>
      <c r="G1" s="105" t="s">
        <v>448</v>
      </c>
      <c r="H1" s="105" t="s">
        <v>449</v>
      </c>
      <c r="I1" s="105" t="s">
        <v>332</v>
      </c>
      <c r="J1" s="68" t="s">
        <v>450</v>
      </c>
      <c r="K1" s="104" t="s">
        <v>4</v>
      </c>
      <c r="L1" s="68" t="s">
        <v>451</v>
      </c>
      <c r="M1" s="104" t="s">
        <v>404</v>
      </c>
      <c r="N1" s="68" t="s">
        <v>452</v>
      </c>
      <c r="O1" s="104" t="s">
        <v>6</v>
      </c>
      <c r="P1" s="68" t="s">
        <v>453</v>
      </c>
      <c r="Q1" s="104" t="s">
        <v>7</v>
      </c>
      <c r="R1" s="119" t="s">
        <v>454</v>
      </c>
      <c r="S1" s="107" t="s">
        <v>8</v>
      </c>
      <c r="T1" s="3"/>
      <c r="U1" s="104" t="s">
        <v>408</v>
      </c>
      <c r="V1" s="105">
        <f>'League Boundaries'!M1</f>
      </c>
      <c r="W1" s="104" t="s">
        <v>333</v>
      </c>
      <c r="X1" s="104" t="s">
        <v>309</v>
      </c>
    </row>
    <row x14ac:dyDescent="0.25" r="2" customHeight="1" ht="17.25">
      <c r="A2" s="15" t="s">
        <v>455</v>
      </c>
      <c r="B2" s="15" t="s">
        <v>456</v>
      </c>
      <c r="C2" s="15" t="s">
        <v>425</v>
      </c>
      <c r="D2" s="11">
        <v>10</v>
      </c>
      <c r="E2" s="3" t="s">
        <v>457</v>
      </c>
      <c r="F2" s="11">
        <v>15</v>
      </c>
      <c r="G2" s="11">
        <v>10</v>
      </c>
      <c r="H2" s="11">
        <v>6</v>
      </c>
      <c r="I2" s="11">
        <v>49</v>
      </c>
      <c r="J2" s="120">
        <f> (F2 * 'League Boundaries'!$B$9) + (G2 * 'League Boundaries'!$B$10) + (H2 * 'League Boundaries'!$B$11) + (I2 * 'League Boundaries'!$B$12)</f>
      </c>
      <c r="K2" s="11">
        <f> J2 - $X$2</f>
      </c>
      <c r="L2" s="120">
        <f> (F2 * 'League Boundaries'!$B$9) + (G2 * 'League Boundaries'!$B$10) + (H2 * 'League Boundaries'!$B$11) + (I2 * 'League Boundaries'!$B$12)</f>
      </c>
      <c r="M2" s="11">
        <f> L2 - $X$3</f>
      </c>
      <c r="N2" s="120">
        <f> (F2 * 'League Boundaries'!$B$9) + (G2 * 'League Boundaries'!$B$10) + (H2 * 'League Boundaries'!$B$11) + (I2 * 'League Boundaries'!$B$12)</f>
      </c>
      <c r="O2" s="11">
        <f> N2 - $X$4</f>
      </c>
      <c r="P2" s="120">
        <f> (F2 * 'League Boundaries'!$B$9) + (G2 * 'League Boundaries'!$B$10) + (H2 * 'League Boundaries'!$B$11) + (I2 * 'League Boundaries'!$B$12)</f>
      </c>
      <c r="Q2" s="11">
        <f> P2 - $X$5</f>
      </c>
      <c r="R2" s="121">
        <f> (F2 * FG.Under40.Pts) + (G2 *FG.40to49.Pts) + (H2 *FG.Over49.Pts) + (I2 *XP.Pts)</f>
      </c>
      <c r="S2" s="108">
        <f> R2 - $X$9</f>
      </c>
      <c r="T2" s="3"/>
      <c r="U2" s="3" t="s">
        <v>242</v>
      </c>
      <c r="V2" s="11">
        <f>'League Boundaries'!M2</f>
      </c>
      <c r="W2" s="3" t="s">
        <v>335</v>
      </c>
      <c r="X2" s="11">
        <f>LARGE(J:J,$V$2)</f>
      </c>
    </row>
    <row x14ac:dyDescent="0.25" r="3" customHeight="1" ht="17.25">
      <c r="A3" s="15" t="s">
        <v>458</v>
      </c>
      <c r="B3" s="15" t="s">
        <v>459</v>
      </c>
      <c r="C3" s="15" t="s">
        <v>414</v>
      </c>
      <c r="D3" s="11">
        <v>10</v>
      </c>
      <c r="E3" s="3" t="s">
        <v>457</v>
      </c>
      <c r="F3" s="11">
        <v>20</v>
      </c>
      <c r="G3" s="11">
        <v>9</v>
      </c>
      <c r="H3" s="11">
        <v>3</v>
      </c>
      <c r="I3" s="11">
        <v>44</v>
      </c>
      <c r="J3" s="120">
        <f> (F3 * 'League Boundaries'!$B$9) + (G3 * 'League Boundaries'!$B$10) + (H3 * 'League Boundaries'!$B$11) + (I3 * 'League Boundaries'!$B$12)</f>
      </c>
      <c r="K3" s="11">
        <f> J3 - $X$2</f>
      </c>
      <c r="L3" s="120">
        <f> (F3 * 'League Boundaries'!$B$9) + (G3 * 'League Boundaries'!$B$10) + (H3 * 'League Boundaries'!$B$11) + (I3 * 'League Boundaries'!$B$12)</f>
      </c>
      <c r="M3" s="11">
        <f> L3 - $X$3</f>
      </c>
      <c r="N3" s="120">
        <f> (F3 * 'League Boundaries'!$B$9) + (G3 * 'League Boundaries'!$B$10) + (H3 * 'League Boundaries'!$B$11) + (I3 * 'League Boundaries'!$B$12)</f>
      </c>
      <c r="O3" s="11">
        <f> N3 - $X$4</f>
      </c>
      <c r="P3" s="120">
        <f> (F3 * 'League Boundaries'!$B$9) + (G3 * 'League Boundaries'!$B$10) + (H3 * 'League Boundaries'!$B$11) + (I3 * 'League Boundaries'!$B$12)</f>
      </c>
      <c r="Q3" s="11">
        <f> P3 - $X$5</f>
      </c>
      <c r="R3" s="121">
        <f> (F3 * FG.R41.Pts) + (G3 *FG.40TO50.Pts) + (H3 *FG.R50.Pts) + (I3 *XP.Pts)</f>
      </c>
      <c r="S3" s="108">
        <f> R3 - $X$9</f>
      </c>
      <c r="T3" s="3"/>
      <c r="U3" s="3" t="s">
        <v>316</v>
      </c>
      <c r="V3" s="11">
        <f>'League Boundaries'!M3</f>
      </c>
      <c r="W3" s="3" t="s">
        <v>336</v>
      </c>
      <c r="X3" s="11">
        <f>LARGE(L:L,$V$2)</f>
      </c>
    </row>
    <row x14ac:dyDescent="0.25" r="4" customHeight="1" ht="17.25">
      <c r="A4" s="15" t="s">
        <v>460</v>
      </c>
      <c r="B4" s="15" t="s">
        <v>461</v>
      </c>
      <c r="C4" s="15" t="s">
        <v>420</v>
      </c>
      <c r="D4" s="11">
        <v>8</v>
      </c>
      <c r="E4" s="3" t="s">
        <v>457</v>
      </c>
      <c r="F4" s="11">
        <v>16</v>
      </c>
      <c r="G4" s="11">
        <v>8</v>
      </c>
      <c r="H4" s="11">
        <v>4</v>
      </c>
      <c r="I4" s="11">
        <v>53</v>
      </c>
      <c r="J4" s="120">
        <f> (F4 * 'League Boundaries'!$B$9) + (G4 * 'League Boundaries'!$B$10) + (H4 * 'League Boundaries'!$B$11) + (I4 * 'League Boundaries'!$B$12)</f>
      </c>
      <c r="K4" s="11">
        <f> J4 - $X$2</f>
      </c>
      <c r="L4" s="120">
        <f> (F4 * 'League Boundaries'!$B$9) + (G4 * 'League Boundaries'!$B$10) + (H4 * 'League Boundaries'!$B$11) + (I4 * 'League Boundaries'!$B$12)</f>
      </c>
      <c r="M4" s="11">
        <f> L4 - $X$3</f>
      </c>
      <c r="N4" s="120">
        <f> (F4 * 'League Boundaries'!$B$9) + (G4 * 'League Boundaries'!$B$10) + (H4 * 'League Boundaries'!$B$11) + (I4 * 'League Boundaries'!$B$12)</f>
      </c>
      <c r="O4" s="11">
        <f> N4 - $X$4</f>
      </c>
      <c r="P4" s="120">
        <f> (F4 * 'League Boundaries'!$B$9) + (G4 * 'League Boundaries'!$B$10) + (H4 * 'League Boundaries'!$B$11) + (I4 * 'League Boundaries'!$B$12)</f>
      </c>
      <c r="Q4" s="11">
        <f> P4 - $X$5</f>
      </c>
      <c r="R4" s="121">
        <f> (F4 * FG.R42.Pts) + (G4 *FG.40TO51.Pts) + (H4 *FG.R51.Pts) + (I4 *XP.Pts)</f>
      </c>
      <c r="S4" s="108">
        <f> R4 - $X$9</f>
      </c>
      <c r="T4" s="3"/>
      <c r="U4" s="3" t="s">
        <v>413</v>
      </c>
      <c r="V4" s="11">
        <f>'League Boundaries'!M4</f>
      </c>
      <c r="W4" s="3" t="s">
        <v>337</v>
      </c>
      <c r="X4" s="11">
        <f>LARGE(N:N,$V$2)</f>
      </c>
    </row>
    <row x14ac:dyDescent="0.25" r="5" customHeight="1" ht="17.25">
      <c r="A5" s="15" t="s">
        <v>462</v>
      </c>
      <c r="B5" s="15" t="s">
        <v>463</v>
      </c>
      <c r="C5" s="15" t="s">
        <v>416</v>
      </c>
      <c r="D5" s="11">
        <v>9</v>
      </c>
      <c r="E5" s="3" t="s">
        <v>457</v>
      </c>
      <c r="F5" s="11">
        <v>23</v>
      </c>
      <c r="G5" s="11">
        <v>8</v>
      </c>
      <c r="H5" s="11">
        <v>2</v>
      </c>
      <c r="I5" s="11">
        <v>41</v>
      </c>
      <c r="J5" s="120">
        <f> (F5 * 'League Boundaries'!$B$9) + (G5 * 'League Boundaries'!$B$10) + (H5 * 'League Boundaries'!$B$11) + (I5 * 'League Boundaries'!$B$12)</f>
      </c>
      <c r="K5" s="11">
        <f> J5 - $X$2</f>
      </c>
      <c r="L5" s="120">
        <f> (F5 * 'League Boundaries'!$B$9) + (G5 * 'League Boundaries'!$B$10) + (H5 * 'League Boundaries'!$B$11) + (I5 * 'League Boundaries'!$B$12)</f>
      </c>
      <c r="M5" s="11">
        <f> L5 - $X$3</f>
      </c>
      <c r="N5" s="120">
        <f> (F5 * 'League Boundaries'!$B$9) + (G5 * 'League Boundaries'!$B$10) + (H5 * 'League Boundaries'!$B$11) + (I5 * 'League Boundaries'!$B$12)</f>
      </c>
      <c r="O5" s="11">
        <f> N5 - $X$4</f>
      </c>
      <c r="P5" s="120">
        <f> (F5 * 'League Boundaries'!$B$9) + (G5 * 'League Boundaries'!$B$10) + (H5 * 'League Boundaries'!$B$11) + (I5 * 'League Boundaries'!$B$12)</f>
      </c>
      <c r="Q5" s="11">
        <f> P5 - $X$5</f>
      </c>
      <c r="R5" s="121">
        <f> (F5 * FG.R43.Pts) + (G5 *FG.40TO52.Pts) + (H5 *FG.R52.Pts) + (I5 *XP.Pts)</f>
      </c>
      <c r="S5" s="108">
        <f> R5 - $X$9</f>
      </c>
      <c r="T5" s="3"/>
      <c r="U5" s="3"/>
      <c r="V5" s="9"/>
      <c r="W5" s="3" t="s">
        <v>338</v>
      </c>
      <c r="X5" s="11">
        <f>LARGE(P:P,$V$2)</f>
      </c>
    </row>
    <row x14ac:dyDescent="0.25" r="6" customHeight="1" ht="17.25">
      <c r="A6" s="15" t="s">
        <v>464</v>
      </c>
      <c r="B6" s="15" t="s">
        <v>465</v>
      </c>
      <c r="C6" s="15" t="s">
        <v>411</v>
      </c>
      <c r="D6" s="11">
        <v>7</v>
      </c>
      <c r="E6" s="3" t="s">
        <v>457</v>
      </c>
      <c r="F6" s="11">
        <v>17</v>
      </c>
      <c r="G6" s="11">
        <v>8</v>
      </c>
      <c r="H6" s="11">
        <v>4</v>
      </c>
      <c r="I6" s="11">
        <v>48</v>
      </c>
      <c r="J6" s="120">
        <f> (F6 * 'League Boundaries'!$B$9) + (G6 * 'League Boundaries'!$B$10) + (H6 * 'League Boundaries'!$B$11) + (I6 * 'League Boundaries'!$B$12)</f>
      </c>
      <c r="K6" s="11">
        <f> J6 - $X$2</f>
      </c>
      <c r="L6" s="120">
        <f> (F6 * 'League Boundaries'!$B$9) + (G6 * 'League Boundaries'!$B$10) + (H6 * 'League Boundaries'!$B$11) + (I6 * 'League Boundaries'!$B$12)</f>
      </c>
      <c r="M6" s="11">
        <f> L6 - $X$3</f>
      </c>
      <c r="N6" s="120">
        <f> (F6 * 'League Boundaries'!$B$9) + (G6 * 'League Boundaries'!$B$10) + (H6 * 'League Boundaries'!$B$11) + (I6 * 'League Boundaries'!$B$12)</f>
      </c>
      <c r="O6" s="11">
        <f> N6 - $X$4</f>
      </c>
      <c r="P6" s="120">
        <f> (F6 * 'League Boundaries'!$B$9) + (G6 * 'League Boundaries'!$B$10) + (H6 * 'League Boundaries'!$B$11) + (I6 * 'League Boundaries'!$B$12)</f>
      </c>
      <c r="Q6" s="11">
        <f> P6 - $X$5</f>
      </c>
      <c r="R6" s="121">
        <f> (F6 * FG.R44.Pts) + (G6 *FG.40TO53.Pts) + (H6 *FG.R53.Pts) + (I6 *XP.Pts)</f>
      </c>
      <c r="S6" s="108">
        <f> R6 - $X$9</f>
      </c>
      <c r="T6" s="3"/>
      <c r="U6" s="3"/>
      <c r="V6" s="9"/>
      <c r="W6" s="3"/>
      <c r="X6" s="9"/>
    </row>
    <row x14ac:dyDescent="0.25" r="7" customHeight="1" ht="17.25">
      <c r="A7" s="15" t="s">
        <v>466</v>
      </c>
      <c r="B7" s="15" t="s">
        <v>467</v>
      </c>
      <c r="C7" s="15" t="s">
        <v>424</v>
      </c>
      <c r="D7" s="11">
        <v>10</v>
      </c>
      <c r="E7" s="3" t="s">
        <v>457</v>
      </c>
      <c r="F7" s="11">
        <v>12</v>
      </c>
      <c r="G7" s="11">
        <v>8</v>
      </c>
      <c r="H7" s="11">
        <v>7</v>
      </c>
      <c r="I7" s="11">
        <v>48</v>
      </c>
      <c r="J7" s="120">
        <f> (F7 * 'League Boundaries'!$B$9) + (G7 * 'League Boundaries'!$B$10) + (H7 * 'League Boundaries'!$B$11) + (I7 * 'League Boundaries'!$B$12)</f>
      </c>
      <c r="K7" s="11">
        <f> J7 - $X$2</f>
      </c>
      <c r="L7" s="120">
        <f> (F7 * 'League Boundaries'!$B$9) + (G7 * 'League Boundaries'!$B$10) + (H7 * 'League Boundaries'!$B$11) + (I7 * 'League Boundaries'!$B$12)</f>
      </c>
      <c r="M7" s="11">
        <f> L7 - $X$3</f>
      </c>
      <c r="N7" s="120">
        <f> (F7 * 'League Boundaries'!$B$9) + (G7 * 'League Boundaries'!$B$10) + (H7 * 'League Boundaries'!$B$11) + (I7 * 'League Boundaries'!$B$12)</f>
      </c>
      <c r="O7" s="11">
        <f> N7 - $X$4</f>
      </c>
      <c r="P7" s="120">
        <f> (F7 * 'League Boundaries'!$B$9) + (G7 * 'League Boundaries'!$B$10) + (H7 * 'League Boundaries'!$B$11) + (I7 * 'League Boundaries'!$B$12)</f>
      </c>
      <c r="Q7" s="11">
        <f> P7 - $X$5</f>
      </c>
      <c r="R7" s="121">
        <f> (F7 * FG.R45.Pts) + (G7 *FG.40TO54.Pts) + (H7 *FG.R54.Pts) + (I7 *XP.Pts)</f>
      </c>
      <c r="S7" s="108">
        <f> R7 - $X$9</f>
      </c>
      <c r="T7" s="3"/>
      <c r="U7" s="3"/>
      <c r="V7" s="9"/>
      <c r="W7" s="3"/>
      <c r="X7" s="9"/>
    </row>
    <row x14ac:dyDescent="0.25" r="8" customHeight="1" ht="17.25">
      <c r="A8" s="15" t="s">
        <v>468</v>
      </c>
      <c r="B8" s="15" t="s">
        <v>469</v>
      </c>
      <c r="C8" s="15" t="s">
        <v>434</v>
      </c>
      <c r="D8" s="11">
        <v>6</v>
      </c>
      <c r="E8" s="3" t="s">
        <v>457</v>
      </c>
      <c r="F8" s="11">
        <v>19</v>
      </c>
      <c r="G8" s="11">
        <v>9</v>
      </c>
      <c r="H8" s="11">
        <v>4</v>
      </c>
      <c r="I8" s="11">
        <v>36</v>
      </c>
      <c r="J8" s="120">
        <f> (F8 * 'League Boundaries'!$B$9) + (G8 * 'League Boundaries'!$B$10) + (H8 * 'League Boundaries'!$B$11) + (I8 * 'League Boundaries'!$B$12)</f>
      </c>
      <c r="K8" s="11">
        <f> J8 - $X$2</f>
      </c>
      <c r="L8" s="120">
        <f> (F8 * 'League Boundaries'!$B$9) + (G8 * 'League Boundaries'!$B$10) + (H8 * 'League Boundaries'!$B$11) + (I8 * 'League Boundaries'!$B$12)</f>
      </c>
      <c r="M8" s="11">
        <f> L8 - $X$3</f>
      </c>
      <c r="N8" s="120">
        <f> (F8 * 'League Boundaries'!$B$9) + (G8 * 'League Boundaries'!$B$10) + (H8 * 'League Boundaries'!$B$11) + (I8 * 'League Boundaries'!$B$12)</f>
      </c>
      <c r="O8" s="11">
        <f> N8 - $X$4</f>
      </c>
      <c r="P8" s="120">
        <f> (F8 * 'League Boundaries'!$B$9) + (G8 * 'League Boundaries'!$B$10) + (H8 * 'League Boundaries'!$B$11) + (I8 * 'League Boundaries'!$B$12)</f>
      </c>
      <c r="Q8" s="11">
        <f> P8 - $X$5</f>
      </c>
      <c r="R8" s="121">
        <f> (F8 * FG.R46.Pts) + (G8 *FG.40TO55.Pts) + (H8 *FG.R55.Pts) + (I8 *XP.Pts)</f>
      </c>
      <c r="S8" s="108">
        <f> R8 - $X$9</f>
      </c>
      <c r="T8" s="3"/>
      <c r="U8" s="109" t="s">
        <v>408</v>
      </c>
      <c r="V8" s="110">
        <f>'League Boundaries'!O15</f>
      </c>
      <c r="W8" s="111" t="s">
        <v>333</v>
      </c>
      <c r="X8" s="107" t="s">
        <v>309</v>
      </c>
    </row>
    <row x14ac:dyDescent="0.25" r="9" customHeight="1" ht="17.25">
      <c r="A9" s="15" t="s">
        <v>470</v>
      </c>
      <c r="B9" s="15" t="s">
        <v>465</v>
      </c>
      <c r="C9" s="15" t="s">
        <v>423</v>
      </c>
      <c r="D9" s="11">
        <v>13</v>
      </c>
      <c r="E9" s="3" t="s">
        <v>457</v>
      </c>
      <c r="F9" s="11">
        <v>17</v>
      </c>
      <c r="G9" s="11">
        <v>5</v>
      </c>
      <c r="H9" s="11">
        <v>6</v>
      </c>
      <c r="I9" s="11">
        <v>48</v>
      </c>
      <c r="J9" s="120">
        <f> (F9 * 'League Boundaries'!$B$9) + (G9 * 'League Boundaries'!$B$10) + (H9 * 'League Boundaries'!$B$11) + (I9 * 'League Boundaries'!$B$12)</f>
      </c>
      <c r="K9" s="11">
        <f> J9 - $X$2</f>
      </c>
      <c r="L9" s="120">
        <f> (F9 * 'League Boundaries'!$B$9) + (G9 * 'League Boundaries'!$B$10) + (H9 * 'League Boundaries'!$B$11) + (I9 * 'League Boundaries'!$B$12)</f>
      </c>
      <c r="M9" s="11">
        <f> L9 - $X$3</f>
      </c>
      <c r="N9" s="120">
        <f> (F9 * 'League Boundaries'!$B$9) + (G9 * 'League Boundaries'!$B$10) + (H9 * 'League Boundaries'!$B$11) + (I9 * 'League Boundaries'!$B$12)</f>
      </c>
      <c r="O9" s="11">
        <f> N9 - $X$4</f>
      </c>
      <c r="P9" s="120">
        <f> (F9 * 'League Boundaries'!$B$9) + (G9 * 'League Boundaries'!$B$10) + (H9 * 'League Boundaries'!$B$11) + (I9 * 'League Boundaries'!$B$12)</f>
      </c>
      <c r="Q9" s="11">
        <f> P9 - $X$5</f>
      </c>
      <c r="R9" s="121">
        <f> (F9 * FG.R47.Pts) + (G9 *FG.40TO56.Pts) + (H9 *FG.R56.Pts) + (I9 *XP.Pts)</f>
      </c>
      <c r="S9" s="108">
        <f> R9 - $X$9</f>
      </c>
      <c r="T9" s="3"/>
      <c r="U9" s="112" t="s">
        <v>242</v>
      </c>
      <c r="V9" s="113">
        <f>Drafteds.Ks</f>
      </c>
      <c r="W9" s="114" t="s">
        <v>339</v>
      </c>
      <c r="X9" s="108">
        <f>LARGE(R:R,Drafteds.Ks)</f>
      </c>
    </row>
    <row x14ac:dyDescent="0.25" r="10" customHeight="1" ht="17.25">
      <c r="A10" s="15" t="s">
        <v>471</v>
      </c>
      <c r="B10" s="15" t="s">
        <v>472</v>
      </c>
      <c r="C10" s="15" t="s">
        <v>418</v>
      </c>
      <c r="D10" s="11">
        <v>9</v>
      </c>
      <c r="E10" s="3" t="s">
        <v>457</v>
      </c>
      <c r="F10" s="11">
        <v>14</v>
      </c>
      <c r="G10" s="11">
        <v>8</v>
      </c>
      <c r="H10" s="11">
        <v>5</v>
      </c>
      <c r="I10" s="11">
        <v>49</v>
      </c>
      <c r="J10" s="120">
        <f> (F10 * 'League Boundaries'!$B$9) + (G10 * 'League Boundaries'!$B$10) + (H10 * 'League Boundaries'!$B$11) + (I10 * 'League Boundaries'!$B$12)</f>
      </c>
      <c r="K10" s="11">
        <f> J10 - $X$2</f>
      </c>
      <c r="L10" s="120">
        <f> (F10 * 'League Boundaries'!$B$9) + (G10 * 'League Boundaries'!$B$10) + (H10 * 'League Boundaries'!$B$11) + (I10 * 'League Boundaries'!$B$12)</f>
      </c>
      <c r="M10" s="11">
        <f> L10 - $X$3</f>
      </c>
      <c r="N10" s="120">
        <f> (F10 * 'League Boundaries'!$B$9) + (G10 * 'League Boundaries'!$B$10) + (H10 * 'League Boundaries'!$B$11) + (I10 * 'League Boundaries'!$B$12)</f>
      </c>
      <c r="O10" s="11">
        <f> N10 - $X$4</f>
      </c>
      <c r="P10" s="120">
        <f> (F10 * 'League Boundaries'!$B$9) + (G10 * 'League Boundaries'!$B$10) + (H10 * 'League Boundaries'!$B$11) + (I10 * 'League Boundaries'!$B$12)</f>
      </c>
      <c r="Q10" s="11">
        <f> P10 - $X$5</f>
      </c>
      <c r="R10" s="121">
        <f> (F10 * FG.R48.Pts) + (G10 *FG.40TO57.Pts) + (H10 *FG.R57.Pts) + (I10 *XP.Pts)</f>
      </c>
      <c r="S10" s="108">
        <f> R10 - $X$9</f>
      </c>
      <c r="T10" s="3"/>
      <c r="U10" s="112" t="s">
        <v>316</v>
      </c>
      <c r="V10" s="113">
        <f>TotalStarters.Ks</f>
      </c>
      <c r="W10" s="114"/>
      <c r="X10" s="84"/>
    </row>
    <row x14ac:dyDescent="0.25" r="11" customHeight="1" ht="17.25">
      <c r="A11" s="15" t="s">
        <v>473</v>
      </c>
      <c r="B11" s="15" t="s">
        <v>474</v>
      </c>
      <c r="C11" s="15" t="s">
        <v>412</v>
      </c>
      <c r="D11" s="11">
        <v>9</v>
      </c>
      <c r="E11" s="3" t="s">
        <v>457</v>
      </c>
      <c r="F11" s="11">
        <v>19</v>
      </c>
      <c r="G11" s="11">
        <v>8</v>
      </c>
      <c r="H11" s="11">
        <v>3</v>
      </c>
      <c r="I11" s="11">
        <v>42</v>
      </c>
      <c r="J11" s="120">
        <f> (F11 * 'League Boundaries'!$B$9) + (G11 * 'League Boundaries'!$B$10) + (H11 * 'League Boundaries'!$B$11) + (I11 * 'League Boundaries'!$B$12)</f>
      </c>
      <c r="K11" s="11">
        <f> J11 - $X$2</f>
      </c>
      <c r="L11" s="120">
        <f> (F11 * 'League Boundaries'!$B$9) + (G11 * 'League Boundaries'!$B$10) + (H11 * 'League Boundaries'!$B$11) + (I11 * 'League Boundaries'!$B$12)</f>
      </c>
      <c r="M11" s="11">
        <f> L11 - $X$3</f>
      </c>
      <c r="N11" s="120">
        <f> (F11 * 'League Boundaries'!$B$9) + (G11 * 'League Boundaries'!$B$10) + (H11 * 'League Boundaries'!$B$11) + (I11 * 'League Boundaries'!$B$12)</f>
      </c>
      <c r="O11" s="11">
        <f> N11 - $X$4</f>
      </c>
      <c r="P11" s="120">
        <f> (F11 * 'League Boundaries'!$B$9) + (G11 * 'League Boundaries'!$B$10) + (H11 * 'League Boundaries'!$B$11) + (I11 * 'League Boundaries'!$B$12)</f>
      </c>
      <c r="Q11" s="11">
        <f> P11 - $X$5</f>
      </c>
      <c r="R11" s="121">
        <f> (F11 * FG.R49.Pts) + (G11 *FG.40TO58.Pts) + (H11 *FG.R58.Pts) + (I11 *XP.Pts)</f>
      </c>
      <c r="S11" s="108">
        <f> R11 - $X$9</f>
      </c>
      <c r="T11" s="3"/>
      <c r="U11" s="115" t="s">
        <v>413</v>
      </c>
      <c r="V11" s="89">
        <f>ActiveStarters.Ks</f>
      </c>
      <c r="W11" s="116"/>
      <c r="X11" s="117"/>
    </row>
    <row x14ac:dyDescent="0.25" r="12" customHeight="1" ht="17.25">
      <c r="A12" s="15" t="s">
        <v>475</v>
      </c>
      <c r="B12" s="15" t="s">
        <v>476</v>
      </c>
      <c r="C12" s="15" t="s">
        <v>419</v>
      </c>
      <c r="D12" s="11">
        <v>11</v>
      </c>
      <c r="E12" s="3" t="s">
        <v>457</v>
      </c>
      <c r="F12" s="11">
        <v>19</v>
      </c>
      <c r="G12" s="11">
        <v>7</v>
      </c>
      <c r="H12" s="11">
        <v>1</v>
      </c>
      <c r="I12" s="11">
        <v>54</v>
      </c>
      <c r="J12" s="120">
        <f> (F12 * 'League Boundaries'!$B$9) + (G12 * 'League Boundaries'!$B$10) + (H12 * 'League Boundaries'!$B$11) + (I12 * 'League Boundaries'!$B$12)</f>
      </c>
      <c r="K12" s="11">
        <f> J12 - $X$2</f>
      </c>
      <c r="L12" s="120">
        <f> (F12 * 'League Boundaries'!$B$9) + (G12 * 'League Boundaries'!$B$10) + (H12 * 'League Boundaries'!$B$11) + (I12 * 'League Boundaries'!$B$12)</f>
      </c>
      <c r="M12" s="11">
        <f> L12 - $X$3</f>
      </c>
      <c r="N12" s="120">
        <f> (F12 * 'League Boundaries'!$B$9) + (G12 * 'League Boundaries'!$B$10) + (H12 * 'League Boundaries'!$B$11) + (I12 * 'League Boundaries'!$B$12)</f>
      </c>
      <c r="O12" s="11">
        <f> N12 - $X$4</f>
      </c>
      <c r="P12" s="120">
        <f> (F12 * 'League Boundaries'!$B$9) + (G12 * 'League Boundaries'!$B$10) + (H12 * 'League Boundaries'!$B$11) + (I12 * 'League Boundaries'!$B$12)</f>
      </c>
      <c r="Q12" s="11">
        <f> P12 - $X$5</f>
      </c>
      <c r="R12" s="121">
        <f> (F12 * FG.R50.Pts) + (G12 *FG.40TO59.Pts) + (H12 *FG.R59.Pts) + (I12 *XP.Pts)</f>
      </c>
      <c r="S12" s="108">
        <f> R12 - $X$9</f>
      </c>
      <c r="T12" s="3"/>
      <c r="U12" s="3"/>
      <c r="V12" s="9"/>
      <c r="W12" s="3"/>
      <c r="X12" s="9"/>
    </row>
    <row x14ac:dyDescent="0.25" r="13" customHeight="1" ht="17.25">
      <c r="A13" s="15" t="s">
        <v>477</v>
      </c>
      <c r="B13" s="15" t="s">
        <v>478</v>
      </c>
      <c r="C13" s="15" t="s">
        <v>410</v>
      </c>
      <c r="D13" s="11">
        <v>7</v>
      </c>
      <c r="E13" s="3" t="s">
        <v>457</v>
      </c>
      <c r="F13" s="11">
        <v>15</v>
      </c>
      <c r="G13" s="11">
        <v>7</v>
      </c>
      <c r="H13" s="11">
        <v>4</v>
      </c>
      <c r="I13" s="11">
        <v>50</v>
      </c>
      <c r="J13" s="120">
        <f> (F13 * 'League Boundaries'!$B$9) + (G13 * 'League Boundaries'!$B$10) + (H13 * 'League Boundaries'!$B$11) + (I13 * 'League Boundaries'!$B$12)</f>
      </c>
      <c r="K13" s="11">
        <f> J13 - $X$2</f>
      </c>
      <c r="L13" s="120">
        <f> (F13 * 'League Boundaries'!$B$9) + (G13 * 'League Boundaries'!$B$10) + (H13 * 'League Boundaries'!$B$11) + (I13 * 'League Boundaries'!$B$12)</f>
      </c>
      <c r="M13" s="11">
        <f> L13 - $X$3</f>
      </c>
      <c r="N13" s="120">
        <f> (F13 * 'League Boundaries'!$B$9) + (G13 * 'League Boundaries'!$B$10) + (H13 * 'League Boundaries'!$B$11) + (I13 * 'League Boundaries'!$B$12)</f>
      </c>
      <c r="O13" s="11">
        <f> N13 - $X$4</f>
      </c>
      <c r="P13" s="120">
        <f> (F13 * 'League Boundaries'!$B$9) + (G13 * 'League Boundaries'!$B$10) + (H13 * 'League Boundaries'!$B$11) + (I13 * 'League Boundaries'!$B$12)</f>
      </c>
      <c r="Q13" s="11">
        <f> P13 - $X$5</f>
      </c>
      <c r="R13" s="121">
        <f> (F13 * FG.R51.Pts) + (G13 *FG.40TO60.Pts) + (H13 *FG.R60.Pts) + (I13 *XP.Pts)</f>
      </c>
      <c r="S13" s="108">
        <f> R13 - $X$9</f>
      </c>
      <c r="T13" s="3"/>
      <c r="U13" s="3"/>
      <c r="V13" s="9"/>
      <c r="W13" s="3"/>
      <c r="X13" s="9"/>
    </row>
    <row x14ac:dyDescent="0.25" r="14" customHeight="1" ht="17.25">
      <c r="A14" s="15" t="s">
        <v>479</v>
      </c>
      <c r="B14" s="15" t="s">
        <v>480</v>
      </c>
      <c r="C14" s="15" t="s">
        <v>415</v>
      </c>
      <c r="D14" s="11">
        <v>14</v>
      </c>
      <c r="E14" s="3" t="s">
        <v>457</v>
      </c>
      <c r="F14" s="11">
        <v>16</v>
      </c>
      <c r="G14" s="11">
        <v>6</v>
      </c>
      <c r="H14" s="11">
        <v>4</v>
      </c>
      <c r="I14" s="11">
        <v>49</v>
      </c>
      <c r="J14" s="120">
        <f> (F14 * 'League Boundaries'!$B$9) + (G14 * 'League Boundaries'!$B$10) + (H14 * 'League Boundaries'!$B$11) + (I14 * 'League Boundaries'!$B$12)</f>
      </c>
      <c r="K14" s="11">
        <f> J14 - $X$2</f>
      </c>
      <c r="L14" s="120">
        <f> (F14 * 'League Boundaries'!$B$9) + (G14 * 'League Boundaries'!$B$10) + (H14 * 'League Boundaries'!$B$11) + (I14 * 'League Boundaries'!$B$12)</f>
      </c>
      <c r="M14" s="11">
        <f> L14 - $X$3</f>
      </c>
      <c r="N14" s="120">
        <f> (F14 * 'League Boundaries'!$B$9) + (G14 * 'League Boundaries'!$B$10) + (H14 * 'League Boundaries'!$B$11) + (I14 * 'League Boundaries'!$B$12)</f>
      </c>
      <c r="O14" s="11">
        <f> N14 - $X$4</f>
      </c>
      <c r="P14" s="120">
        <f> (F14 * 'League Boundaries'!$B$9) + (G14 * 'League Boundaries'!$B$10) + (H14 * 'League Boundaries'!$B$11) + (I14 * 'League Boundaries'!$B$12)</f>
      </c>
      <c r="Q14" s="11">
        <f> P14 - $X$5</f>
      </c>
      <c r="R14" s="121">
        <f> (F14 * FG.R52.Pts) + (G14 *FG.40TO61.Pts) + (H14 *FG.R61.Pts) + (I14 *XP.Pts)</f>
      </c>
      <c r="S14" s="108">
        <f> R14 - $X$9</f>
      </c>
      <c r="T14" s="3"/>
      <c r="U14" s="3"/>
      <c r="V14" s="9"/>
      <c r="W14" s="3"/>
      <c r="X14" s="9"/>
    </row>
    <row x14ac:dyDescent="0.25" r="15" customHeight="1" ht="17.25">
      <c r="A15" s="15" t="s">
        <v>481</v>
      </c>
      <c r="B15" s="15" t="s">
        <v>482</v>
      </c>
      <c r="C15" s="15" t="s">
        <v>442</v>
      </c>
      <c r="D15" s="11">
        <v>14</v>
      </c>
      <c r="E15" s="3" t="s">
        <v>457</v>
      </c>
      <c r="F15" s="11">
        <v>20</v>
      </c>
      <c r="G15" s="11">
        <v>7</v>
      </c>
      <c r="H15" s="11">
        <v>4</v>
      </c>
      <c r="I15" s="11">
        <v>32</v>
      </c>
      <c r="J15" s="120">
        <f> (F15 * 'League Boundaries'!$B$9) + (G15 * 'League Boundaries'!$B$10) + (H15 * 'League Boundaries'!$B$11) + (I15 * 'League Boundaries'!$B$12)</f>
      </c>
      <c r="K15" s="11">
        <f> J15 - $X$2</f>
      </c>
      <c r="L15" s="120">
        <f> (F15 * 'League Boundaries'!$B$9) + (G15 * 'League Boundaries'!$B$10) + (H15 * 'League Boundaries'!$B$11) + (I15 * 'League Boundaries'!$B$12)</f>
      </c>
      <c r="M15" s="11">
        <f> L15 - $X$3</f>
      </c>
      <c r="N15" s="120">
        <f> (F15 * 'League Boundaries'!$B$9) + (G15 * 'League Boundaries'!$B$10) + (H15 * 'League Boundaries'!$B$11) + (I15 * 'League Boundaries'!$B$12)</f>
      </c>
      <c r="O15" s="11">
        <f> N15 - $X$4</f>
      </c>
      <c r="P15" s="120">
        <f> (F15 * 'League Boundaries'!$B$9) + (G15 * 'League Boundaries'!$B$10) + (H15 * 'League Boundaries'!$B$11) + (I15 * 'League Boundaries'!$B$12)</f>
      </c>
      <c r="Q15" s="11">
        <f> P15 - $X$5</f>
      </c>
      <c r="R15" s="121">
        <f> (F15 * FG.R53.Pts) + (G15 *FG.40TO62.Pts) + (H15 *FG.R62.Pts) + (I15 *XP.Pts)</f>
      </c>
      <c r="S15" s="108">
        <f> R15 - $X$9</f>
      </c>
      <c r="T15" s="3"/>
      <c r="U15" s="3"/>
      <c r="V15" s="9"/>
      <c r="W15" s="3"/>
      <c r="X15" s="9"/>
    </row>
    <row x14ac:dyDescent="0.25" r="16" customHeight="1" ht="17.25">
      <c r="A16" s="15" t="s">
        <v>483</v>
      </c>
      <c r="B16" s="15" t="s">
        <v>484</v>
      </c>
      <c r="C16" s="15" t="s">
        <v>426</v>
      </c>
      <c r="D16" s="11">
        <v>7</v>
      </c>
      <c r="E16" s="3" t="s">
        <v>457</v>
      </c>
      <c r="F16" s="11">
        <v>17</v>
      </c>
      <c r="G16" s="11">
        <v>7</v>
      </c>
      <c r="H16" s="11">
        <v>4</v>
      </c>
      <c r="I16" s="11">
        <v>40</v>
      </c>
      <c r="J16" s="120">
        <f> (F16 * 'League Boundaries'!$B$9) + (G16 * 'League Boundaries'!$B$10) + (H16 * 'League Boundaries'!$B$11) + (I16 * 'League Boundaries'!$B$12)</f>
      </c>
      <c r="K16" s="11">
        <f> J16 - $X$2</f>
      </c>
      <c r="L16" s="120">
        <f> (F16 * 'League Boundaries'!$B$9) + (G16 * 'League Boundaries'!$B$10) + (H16 * 'League Boundaries'!$B$11) + (I16 * 'League Boundaries'!$B$12)</f>
      </c>
      <c r="M16" s="11">
        <f> L16 - $X$3</f>
      </c>
      <c r="N16" s="120">
        <f> (F16 * 'League Boundaries'!$B$9) + (G16 * 'League Boundaries'!$B$10) + (H16 * 'League Boundaries'!$B$11) + (I16 * 'League Boundaries'!$B$12)</f>
      </c>
      <c r="O16" s="11">
        <f> N16 - $X$4</f>
      </c>
      <c r="P16" s="120">
        <f> (F16 * 'League Boundaries'!$B$9) + (G16 * 'League Boundaries'!$B$10) + (H16 * 'League Boundaries'!$B$11) + (I16 * 'League Boundaries'!$B$12)</f>
      </c>
      <c r="Q16" s="11">
        <f> P16 - $X$5</f>
      </c>
      <c r="R16" s="121">
        <f> (F16 * FG.R54.Pts) + (G16 *FG.40TO63.Pts) + (H16 *FG.R63.Pts) + (I16 *XP.Pts)</f>
      </c>
      <c r="S16" s="108">
        <f> R16 - $X$9</f>
      </c>
      <c r="T16" s="3"/>
      <c r="U16" s="3"/>
      <c r="V16" s="9"/>
      <c r="W16" s="3"/>
      <c r="X16" s="9"/>
    </row>
    <row x14ac:dyDescent="0.25" r="17" customHeight="1" ht="17.25">
      <c r="A17" s="15" t="s">
        <v>485</v>
      </c>
      <c r="B17" s="15" t="s">
        <v>486</v>
      </c>
      <c r="C17" s="15" t="s">
        <v>421</v>
      </c>
      <c r="D17" s="11">
        <v>14</v>
      </c>
      <c r="E17" s="3" t="s">
        <v>457</v>
      </c>
      <c r="F17" s="11">
        <v>16</v>
      </c>
      <c r="G17" s="11">
        <v>9</v>
      </c>
      <c r="H17" s="11">
        <v>4</v>
      </c>
      <c r="I17" s="11">
        <v>34</v>
      </c>
      <c r="J17" s="120">
        <f> (F17 * 'League Boundaries'!$B$9) + (G17 * 'League Boundaries'!$B$10) + (H17 * 'League Boundaries'!$B$11) + (I17 * 'League Boundaries'!$B$12)</f>
      </c>
      <c r="K17" s="11">
        <f> J17 - $X$2</f>
      </c>
      <c r="L17" s="120">
        <f> (F17 * 'League Boundaries'!$B$9) + (G17 * 'League Boundaries'!$B$10) + (H17 * 'League Boundaries'!$B$11) + (I17 * 'League Boundaries'!$B$12)</f>
      </c>
      <c r="M17" s="11">
        <f> L17 - $X$3</f>
      </c>
      <c r="N17" s="120">
        <f> (F17 * 'League Boundaries'!$B$9) + (G17 * 'League Boundaries'!$B$10) + (H17 * 'League Boundaries'!$B$11) + (I17 * 'League Boundaries'!$B$12)</f>
      </c>
      <c r="O17" s="11">
        <f> N17 - $X$4</f>
      </c>
      <c r="P17" s="120">
        <f> (F17 * 'League Boundaries'!$B$9) + (G17 * 'League Boundaries'!$B$10) + (H17 * 'League Boundaries'!$B$11) + (I17 * 'League Boundaries'!$B$12)</f>
      </c>
      <c r="Q17" s="11">
        <f> P17 - $X$5</f>
      </c>
      <c r="R17" s="121">
        <f> (F17 * FG.R55.Pts) + (G17 *FG.40TO64.Pts) + (H17 *FG.R64.Pts) + (I17 *XP.Pts)</f>
      </c>
      <c r="S17" s="108">
        <f> R17 - $X$9</f>
      </c>
      <c r="T17" s="3"/>
      <c r="U17" s="3"/>
      <c r="V17" s="9"/>
      <c r="W17" s="3"/>
      <c r="X17" s="9"/>
    </row>
    <row x14ac:dyDescent="0.25" r="18" customHeight="1" ht="17.25">
      <c r="A18" s="15" t="s">
        <v>487</v>
      </c>
      <c r="B18" s="15" t="s">
        <v>488</v>
      </c>
      <c r="C18" s="15" t="s">
        <v>429</v>
      </c>
      <c r="D18" s="11">
        <v>6</v>
      </c>
      <c r="E18" s="3" t="s">
        <v>457</v>
      </c>
      <c r="F18" s="11">
        <v>15</v>
      </c>
      <c r="G18" s="11">
        <v>7</v>
      </c>
      <c r="H18" s="11">
        <v>4</v>
      </c>
      <c r="I18" s="11">
        <v>45</v>
      </c>
      <c r="J18" s="120">
        <f> (F18 * 'League Boundaries'!$B$9) + (G18 * 'League Boundaries'!$B$10) + (H18 * 'League Boundaries'!$B$11) + (I18 * 'League Boundaries'!$B$12)</f>
      </c>
      <c r="K18" s="11">
        <f> J18 - $X$2</f>
      </c>
      <c r="L18" s="120">
        <f> (F18 * 'League Boundaries'!$B$9) + (G18 * 'League Boundaries'!$B$10) + (H18 * 'League Boundaries'!$B$11) + (I18 * 'League Boundaries'!$B$12)</f>
      </c>
      <c r="M18" s="11">
        <f> L18 - $X$3</f>
      </c>
      <c r="N18" s="120">
        <f> (F18 * 'League Boundaries'!$B$9) + (G18 * 'League Boundaries'!$B$10) + (H18 * 'League Boundaries'!$B$11) + (I18 * 'League Boundaries'!$B$12)</f>
      </c>
      <c r="O18" s="11">
        <f> N18 - $X$4</f>
      </c>
      <c r="P18" s="120">
        <f> (F18 * 'League Boundaries'!$B$9) + (G18 * 'League Boundaries'!$B$10) + (H18 * 'League Boundaries'!$B$11) + (I18 * 'League Boundaries'!$B$12)</f>
      </c>
      <c r="Q18" s="11">
        <f> P18 - $X$5</f>
      </c>
      <c r="R18" s="121">
        <f> (F18 * FG.R56.Pts) + (G18 *FG.40TO65.Pts) + (H18 *FG.R65.Pts) + (I18 *XP.Pts)</f>
      </c>
      <c r="S18" s="108">
        <f> R18 - $X$9</f>
      </c>
      <c r="T18" s="3"/>
      <c r="U18" s="3"/>
      <c r="V18" s="9"/>
      <c r="W18" s="3"/>
      <c r="X18" s="9"/>
    </row>
    <row x14ac:dyDescent="0.25" r="19" customHeight="1" ht="17.25">
      <c r="A19" s="15" t="s">
        <v>489</v>
      </c>
      <c r="B19" s="15" t="s">
        <v>490</v>
      </c>
      <c r="C19" s="15" t="s">
        <v>422</v>
      </c>
      <c r="D19" s="11">
        <v>11</v>
      </c>
      <c r="E19" s="3" t="s">
        <v>457</v>
      </c>
      <c r="F19" s="11">
        <v>14</v>
      </c>
      <c r="G19" s="11">
        <v>8</v>
      </c>
      <c r="H19" s="11">
        <v>4</v>
      </c>
      <c r="I19" s="11">
        <v>43</v>
      </c>
      <c r="J19" s="120">
        <f> (F19 * 'League Boundaries'!$B$9) + (G19 * 'League Boundaries'!$B$10) + (H19 * 'League Boundaries'!$B$11) + (I19 * 'League Boundaries'!$B$12)</f>
      </c>
      <c r="K19" s="11">
        <f> J19 - $X$2</f>
      </c>
      <c r="L19" s="120">
        <f> (F19 * 'League Boundaries'!$B$9) + (G19 * 'League Boundaries'!$B$10) + (H19 * 'League Boundaries'!$B$11) + (I19 * 'League Boundaries'!$B$12)</f>
      </c>
      <c r="M19" s="11">
        <f> L19 - $X$3</f>
      </c>
      <c r="N19" s="120">
        <f> (F19 * 'League Boundaries'!$B$9) + (G19 * 'League Boundaries'!$B$10) + (H19 * 'League Boundaries'!$B$11) + (I19 * 'League Boundaries'!$B$12)</f>
      </c>
      <c r="O19" s="11">
        <f> N19 - $X$4</f>
      </c>
      <c r="P19" s="120">
        <f> (F19 * 'League Boundaries'!$B$9) + (G19 * 'League Boundaries'!$B$10) + (H19 * 'League Boundaries'!$B$11) + (I19 * 'League Boundaries'!$B$12)</f>
      </c>
      <c r="Q19" s="11">
        <f> P19 - $X$5</f>
      </c>
      <c r="R19" s="121">
        <f> (F19 * FG.R57.Pts) + (G19 *FG.40TO66.Pts) + (H19 *FG.R66.Pts) + (I19 *XP.Pts)</f>
      </c>
      <c r="S19" s="108">
        <f> R19 - $X$9</f>
      </c>
      <c r="T19" s="3"/>
      <c r="U19" s="3"/>
      <c r="V19" s="9"/>
      <c r="W19" s="3"/>
      <c r="X19" s="9"/>
    </row>
    <row x14ac:dyDescent="0.25" r="20" customHeight="1" ht="17.25">
      <c r="A20" s="15" t="s">
        <v>491</v>
      </c>
      <c r="B20" s="15" t="s">
        <v>492</v>
      </c>
      <c r="C20" s="15" t="s">
        <v>417</v>
      </c>
      <c r="D20" s="11">
        <v>8</v>
      </c>
      <c r="E20" s="3" t="s">
        <v>457</v>
      </c>
      <c r="F20" s="11">
        <v>15</v>
      </c>
      <c r="G20" s="11">
        <v>8</v>
      </c>
      <c r="H20" s="11">
        <v>2</v>
      </c>
      <c r="I20" s="11">
        <v>48</v>
      </c>
      <c r="J20" s="120">
        <f> (F20 * 'League Boundaries'!$B$9) + (G20 * 'League Boundaries'!$B$10) + (H20 * 'League Boundaries'!$B$11) + (I20 * 'League Boundaries'!$B$12)</f>
      </c>
      <c r="K20" s="11">
        <f> J20 - $X$2</f>
      </c>
      <c r="L20" s="120">
        <f> (F20 * 'League Boundaries'!$B$9) + (G20 * 'League Boundaries'!$B$10) + (H20 * 'League Boundaries'!$B$11) + (I20 * 'League Boundaries'!$B$12)</f>
      </c>
      <c r="M20" s="11">
        <f> L20 - $X$3</f>
      </c>
      <c r="N20" s="120">
        <f> (F20 * 'League Boundaries'!$B$9) + (G20 * 'League Boundaries'!$B$10) + (H20 * 'League Boundaries'!$B$11) + (I20 * 'League Boundaries'!$B$12)</f>
      </c>
      <c r="O20" s="11">
        <f> N20 - $X$4</f>
      </c>
      <c r="P20" s="120">
        <f> (F20 * 'League Boundaries'!$B$9) + (G20 * 'League Boundaries'!$B$10) + (H20 * 'League Boundaries'!$B$11) + (I20 * 'League Boundaries'!$B$12)</f>
      </c>
      <c r="Q20" s="11">
        <f> P20 - $X$5</f>
      </c>
      <c r="R20" s="121">
        <f> (F20 * FG.R58.Pts) + (G20 *FG.40TO67.Pts) + (H20 *FG.R67.Pts) + (I20 *XP.Pts)</f>
      </c>
      <c r="S20" s="108">
        <f> R20 - $X$9</f>
      </c>
      <c r="T20" s="3"/>
      <c r="U20" s="3"/>
      <c r="V20" s="9"/>
      <c r="W20" s="3"/>
      <c r="X20" s="9"/>
    </row>
    <row x14ac:dyDescent="0.25" r="21" customHeight="1" ht="17.25">
      <c r="A21" s="15" t="s">
        <v>493</v>
      </c>
      <c r="B21" s="15" t="s">
        <v>494</v>
      </c>
      <c r="C21" s="15" t="s">
        <v>432</v>
      </c>
      <c r="D21" s="11">
        <v>7</v>
      </c>
      <c r="E21" s="3" t="s">
        <v>457</v>
      </c>
      <c r="F21" s="11">
        <v>16</v>
      </c>
      <c r="G21" s="11">
        <v>7</v>
      </c>
      <c r="H21" s="11">
        <v>3</v>
      </c>
      <c r="I21" s="11">
        <v>44</v>
      </c>
      <c r="J21" s="120">
        <f> (F21 * 'League Boundaries'!$B$9) + (G21 * 'League Boundaries'!$B$10) + (H21 * 'League Boundaries'!$B$11) + (I21 * 'League Boundaries'!$B$12)</f>
      </c>
      <c r="K21" s="11">
        <f> J21 - $X$2</f>
      </c>
      <c r="L21" s="120">
        <f> (F21 * 'League Boundaries'!$B$9) + (G21 * 'League Boundaries'!$B$10) + (H21 * 'League Boundaries'!$B$11) + (I21 * 'League Boundaries'!$B$12)</f>
      </c>
      <c r="M21" s="11">
        <f> L21 - $X$3</f>
      </c>
      <c r="N21" s="120">
        <f> (F21 * 'League Boundaries'!$B$9) + (G21 * 'League Boundaries'!$B$10) + (H21 * 'League Boundaries'!$B$11) + (I21 * 'League Boundaries'!$B$12)</f>
      </c>
      <c r="O21" s="11">
        <f> N21 - $X$4</f>
      </c>
      <c r="P21" s="120">
        <f> (F21 * 'League Boundaries'!$B$9) + (G21 * 'League Boundaries'!$B$10) + (H21 * 'League Boundaries'!$B$11) + (I21 * 'League Boundaries'!$B$12)</f>
      </c>
      <c r="Q21" s="11">
        <f> P21 - $X$5</f>
      </c>
      <c r="R21" s="121">
        <f> (F21 * FG.R59.Pts) + (G21 *FG.40TO68.Pts) + (H21 *FG.R68.Pts) + (I21 *XP.Pts)</f>
      </c>
      <c r="S21" s="108">
        <f> R21 - $X$9</f>
      </c>
      <c r="T21" s="3"/>
      <c r="U21" s="3"/>
      <c r="V21" s="9"/>
      <c r="W21" s="3"/>
      <c r="X21" s="9"/>
    </row>
    <row x14ac:dyDescent="0.25" r="22" customHeight="1" ht="17.25">
      <c r="A22" s="15" t="s">
        <v>495</v>
      </c>
      <c r="B22" s="15" t="s">
        <v>496</v>
      </c>
      <c r="C22" s="15" t="s">
        <v>427</v>
      </c>
      <c r="D22" s="11">
        <v>6</v>
      </c>
      <c r="E22" s="3" t="s">
        <v>457</v>
      </c>
      <c r="F22" s="11">
        <v>17</v>
      </c>
      <c r="G22" s="11">
        <v>7</v>
      </c>
      <c r="H22" s="11">
        <v>2</v>
      </c>
      <c r="I22" s="11">
        <v>45</v>
      </c>
      <c r="J22" s="120">
        <f> (F22 * 'League Boundaries'!$B$9) + (G22 * 'League Boundaries'!$B$10) + (H22 * 'League Boundaries'!$B$11) + (I22 * 'League Boundaries'!$B$12)</f>
      </c>
      <c r="K22" s="11">
        <f> J22 - $X$2</f>
      </c>
      <c r="L22" s="120">
        <f> (F22 * 'League Boundaries'!$B$9) + (G22 * 'League Boundaries'!$B$10) + (H22 * 'League Boundaries'!$B$11) + (I22 * 'League Boundaries'!$B$12)</f>
      </c>
      <c r="M22" s="11">
        <f> L22 - $X$3</f>
      </c>
      <c r="N22" s="120">
        <f> (F22 * 'League Boundaries'!$B$9) + (G22 * 'League Boundaries'!$B$10) + (H22 * 'League Boundaries'!$B$11) + (I22 * 'League Boundaries'!$B$12)</f>
      </c>
      <c r="O22" s="11">
        <f> N22 - $X$4</f>
      </c>
      <c r="P22" s="120">
        <f> (F22 * 'League Boundaries'!$B$9) + (G22 * 'League Boundaries'!$B$10) + (H22 * 'League Boundaries'!$B$11) + (I22 * 'League Boundaries'!$B$12)</f>
      </c>
      <c r="Q22" s="11">
        <f> P22 - $X$5</f>
      </c>
      <c r="R22" s="121">
        <f> (F22 * FG.R60.Pts) + (G22 *FG.40TO69.Pts) + (H22 *FG.R69.Pts) + (I22 *XP.Pts)</f>
      </c>
      <c r="S22" s="108">
        <f> R22 - $X$9</f>
      </c>
      <c r="T22" s="3"/>
      <c r="U22" s="3"/>
      <c r="V22" s="9"/>
      <c r="W22" s="3"/>
      <c r="X22" s="9"/>
    </row>
    <row x14ac:dyDescent="0.25" r="23" customHeight="1" ht="17.25">
      <c r="A23" s="15" t="s">
        <v>497</v>
      </c>
      <c r="B23" s="15" t="s">
        <v>498</v>
      </c>
      <c r="C23" s="15" t="s">
        <v>431</v>
      </c>
      <c r="D23" s="11">
        <v>9</v>
      </c>
      <c r="E23" s="3" t="s">
        <v>457</v>
      </c>
      <c r="F23" s="11">
        <v>15</v>
      </c>
      <c r="G23" s="11">
        <v>9</v>
      </c>
      <c r="H23" s="11">
        <v>4</v>
      </c>
      <c r="I23" s="11">
        <v>30</v>
      </c>
      <c r="J23" s="120">
        <f> (F23 * 'League Boundaries'!$B$9) + (G23 * 'League Boundaries'!$B$10) + (H23 * 'League Boundaries'!$B$11) + (I23 * 'League Boundaries'!$B$12)</f>
      </c>
      <c r="K23" s="11">
        <f> J23 - $X$2</f>
      </c>
      <c r="L23" s="120">
        <f> (F23 * 'League Boundaries'!$B$9) + (G23 * 'League Boundaries'!$B$10) + (H23 * 'League Boundaries'!$B$11) + (I23 * 'League Boundaries'!$B$12)</f>
      </c>
      <c r="M23" s="11">
        <f> L23 - $X$3</f>
      </c>
      <c r="N23" s="120">
        <f> (F23 * 'League Boundaries'!$B$9) + (G23 * 'League Boundaries'!$B$10) + (H23 * 'League Boundaries'!$B$11) + (I23 * 'League Boundaries'!$B$12)</f>
      </c>
      <c r="O23" s="11">
        <f> N23 - $X$4</f>
      </c>
      <c r="P23" s="120">
        <f> (F23 * 'League Boundaries'!$B$9) + (G23 * 'League Boundaries'!$B$10) + (H23 * 'League Boundaries'!$B$11) + (I23 * 'League Boundaries'!$B$12)</f>
      </c>
      <c r="Q23" s="11">
        <f> P23 - $X$5</f>
      </c>
      <c r="R23" s="121">
        <f> (F23 * FG.R61.Pts) + (G23 *FG.40TO70.Pts) + (H23 *FG.R70.Pts) + (I23 *XP.Pts)</f>
      </c>
      <c r="S23" s="108">
        <f> R23 - $X$9</f>
      </c>
      <c r="T23" s="3"/>
      <c r="U23" s="3"/>
      <c r="V23" s="9"/>
      <c r="W23" s="3"/>
      <c r="X23" s="9"/>
    </row>
    <row x14ac:dyDescent="0.25" r="24" customHeight="1" ht="17.25">
      <c r="A24" s="15" t="s">
        <v>499</v>
      </c>
      <c r="B24" s="15" t="s">
        <v>500</v>
      </c>
      <c r="C24" s="15" t="s">
        <v>430</v>
      </c>
      <c r="D24" s="11">
        <v>14</v>
      </c>
      <c r="E24" s="3" t="s">
        <v>457</v>
      </c>
      <c r="F24" s="11">
        <v>16</v>
      </c>
      <c r="G24" s="11">
        <v>8</v>
      </c>
      <c r="H24" s="11">
        <v>3</v>
      </c>
      <c r="I24" s="11">
        <v>33</v>
      </c>
      <c r="J24" s="120">
        <f> (F24 * 'League Boundaries'!$B$9) + (G24 * 'League Boundaries'!$B$10) + (H24 * 'League Boundaries'!$B$11) + (I24 * 'League Boundaries'!$B$12)</f>
      </c>
      <c r="K24" s="11">
        <f> J24 - $X$2</f>
      </c>
      <c r="L24" s="120">
        <f> (F24 * 'League Boundaries'!$B$9) + (G24 * 'League Boundaries'!$B$10) + (H24 * 'League Boundaries'!$B$11) + (I24 * 'League Boundaries'!$B$12)</f>
      </c>
      <c r="M24" s="11">
        <f> L24 - $X$3</f>
      </c>
      <c r="N24" s="120">
        <f> (F24 * 'League Boundaries'!$B$9) + (G24 * 'League Boundaries'!$B$10) + (H24 * 'League Boundaries'!$B$11) + (I24 * 'League Boundaries'!$B$12)</f>
      </c>
      <c r="O24" s="11">
        <f> N24 - $X$4</f>
      </c>
      <c r="P24" s="120">
        <f> (F24 * 'League Boundaries'!$B$9) + (G24 * 'League Boundaries'!$B$10) + (H24 * 'League Boundaries'!$B$11) + (I24 * 'League Boundaries'!$B$12)</f>
      </c>
      <c r="Q24" s="11">
        <f> P24 - $X$5</f>
      </c>
      <c r="R24" s="121">
        <f> (F24 * FG.R62.Pts) + (G24 *FG.40TO71.Pts) + (H24 *FG.R71.Pts) + (I24 *XP.Pts)</f>
      </c>
      <c r="S24" s="108">
        <f> R24 - $X$9</f>
      </c>
      <c r="T24" s="3"/>
      <c r="U24" s="3"/>
      <c r="V24" s="9"/>
      <c r="W24" s="3"/>
      <c r="X24" s="9"/>
    </row>
    <row x14ac:dyDescent="0.25" r="25" customHeight="1" ht="17.25">
      <c r="A25" s="15" t="s">
        <v>501</v>
      </c>
      <c r="B25" s="15" t="s">
        <v>502</v>
      </c>
      <c r="C25" s="15" t="s">
        <v>438</v>
      </c>
      <c r="D25" s="11">
        <v>9</v>
      </c>
      <c r="E25" s="3" t="s">
        <v>457</v>
      </c>
      <c r="F25" s="11">
        <v>17</v>
      </c>
      <c r="G25" s="11">
        <v>7</v>
      </c>
      <c r="H25" s="11">
        <v>5</v>
      </c>
      <c r="I25" s="11">
        <v>23</v>
      </c>
      <c r="J25" s="120">
        <f> (F25 * 'League Boundaries'!$B$9) + (G25 * 'League Boundaries'!$B$10) + (H25 * 'League Boundaries'!$B$11) + (I25 * 'League Boundaries'!$B$12)</f>
      </c>
      <c r="K25" s="11">
        <f> J25 - $X$2</f>
      </c>
      <c r="L25" s="120">
        <f> (F25 * 'League Boundaries'!$B$9) + (G25 * 'League Boundaries'!$B$10) + (H25 * 'League Boundaries'!$B$11) + (I25 * 'League Boundaries'!$B$12)</f>
      </c>
      <c r="M25" s="11">
        <f> L25 - $X$3</f>
      </c>
      <c r="N25" s="120">
        <f> (F25 * 'League Boundaries'!$B$9) + (G25 * 'League Boundaries'!$B$10) + (H25 * 'League Boundaries'!$B$11) + (I25 * 'League Boundaries'!$B$12)</f>
      </c>
      <c r="O25" s="11">
        <f> N25 - $X$4</f>
      </c>
      <c r="P25" s="120">
        <f> (F25 * 'League Boundaries'!$B$9) + (G25 * 'League Boundaries'!$B$10) + (H25 * 'League Boundaries'!$B$11) + (I25 * 'League Boundaries'!$B$12)</f>
      </c>
      <c r="Q25" s="11">
        <f> P25 - $X$5</f>
      </c>
      <c r="R25" s="121">
        <f> (F25 * FG.R63.Pts) + (G25 *FG.40TO72.Pts) + (H25 *FG.R72.Pts) + (I25 *XP.Pts)</f>
      </c>
      <c r="S25" s="108">
        <f> R25 - $X$9</f>
      </c>
      <c r="T25" s="3"/>
      <c r="U25" s="3"/>
      <c r="V25" s="9"/>
      <c r="W25" s="3"/>
      <c r="X25" s="9"/>
    </row>
    <row x14ac:dyDescent="0.25" r="26" customHeight="1" ht="17.25">
      <c r="A26" s="15" t="s">
        <v>503</v>
      </c>
      <c r="B26" s="15" t="s">
        <v>504</v>
      </c>
      <c r="C26" s="15" t="s">
        <v>435</v>
      </c>
      <c r="D26" s="11">
        <v>14</v>
      </c>
      <c r="E26" s="3" t="s">
        <v>457</v>
      </c>
      <c r="F26" s="11">
        <v>15</v>
      </c>
      <c r="G26" s="11">
        <v>8</v>
      </c>
      <c r="H26" s="11">
        <v>1</v>
      </c>
      <c r="I26" s="11">
        <v>40</v>
      </c>
      <c r="J26" s="120">
        <f> (F26 * 'League Boundaries'!$B$9) + (G26 * 'League Boundaries'!$B$10) + (H26 * 'League Boundaries'!$B$11) + (I26 * 'League Boundaries'!$B$12)</f>
      </c>
      <c r="K26" s="11">
        <f> J26 - $X$2</f>
      </c>
      <c r="L26" s="120">
        <f> (F26 * 'League Boundaries'!$B$9) + (G26 * 'League Boundaries'!$B$10) + (H26 * 'League Boundaries'!$B$11) + (I26 * 'League Boundaries'!$B$12)</f>
      </c>
      <c r="M26" s="11">
        <f> L26 - $X$3</f>
      </c>
      <c r="N26" s="120">
        <f> (F26 * 'League Boundaries'!$B$9) + (G26 * 'League Boundaries'!$B$10) + (H26 * 'League Boundaries'!$B$11) + (I26 * 'League Boundaries'!$B$12)</f>
      </c>
      <c r="O26" s="11">
        <f> N26 - $X$4</f>
      </c>
      <c r="P26" s="120">
        <f> (F26 * 'League Boundaries'!$B$9) + (G26 * 'League Boundaries'!$B$10) + (H26 * 'League Boundaries'!$B$11) + (I26 * 'League Boundaries'!$B$12)</f>
      </c>
      <c r="Q26" s="11">
        <f> P26 - $X$5</f>
      </c>
      <c r="R26" s="121">
        <f> (F26 * FG.R64.Pts) + (G26 *FG.40TO73.Pts) + (H26 *FG.R73.Pts) + (I26 *XP.Pts)</f>
      </c>
      <c r="S26" s="108">
        <f> R26 - $X$9</f>
      </c>
      <c r="T26" s="3"/>
      <c r="U26" s="3"/>
      <c r="V26" s="9"/>
      <c r="W26" s="3"/>
      <c r="X26" s="9"/>
    </row>
    <row x14ac:dyDescent="0.25" r="27" customHeight="1" ht="17.25">
      <c r="A27" s="15" t="s">
        <v>505</v>
      </c>
      <c r="B27" s="15" t="s">
        <v>490</v>
      </c>
      <c r="C27" s="15" t="s">
        <v>436</v>
      </c>
      <c r="D27" s="11">
        <v>11</v>
      </c>
      <c r="E27" s="3" t="s">
        <v>457</v>
      </c>
      <c r="F27" s="11">
        <v>13</v>
      </c>
      <c r="G27" s="11">
        <v>8</v>
      </c>
      <c r="H27" s="11">
        <v>3</v>
      </c>
      <c r="I27" s="11">
        <v>35</v>
      </c>
      <c r="J27" s="120">
        <f> (F27 * 'League Boundaries'!$B$9) + (G27 * 'League Boundaries'!$B$10) + (H27 * 'League Boundaries'!$B$11) + (I27 * 'League Boundaries'!$B$12)</f>
      </c>
      <c r="K27" s="11">
        <f> J27 - $X$2</f>
      </c>
      <c r="L27" s="120">
        <f> (F27 * 'League Boundaries'!$B$9) + (G27 * 'League Boundaries'!$B$10) + (H27 * 'League Boundaries'!$B$11) + (I27 * 'League Boundaries'!$B$12)</f>
      </c>
      <c r="M27" s="11">
        <f> L27 - $X$3</f>
      </c>
      <c r="N27" s="120">
        <f> (F27 * 'League Boundaries'!$B$9) + (G27 * 'League Boundaries'!$B$10) + (H27 * 'League Boundaries'!$B$11) + (I27 * 'League Boundaries'!$B$12)</f>
      </c>
      <c r="O27" s="11">
        <f> N27 - $X$4</f>
      </c>
      <c r="P27" s="120">
        <f> (F27 * 'League Boundaries'!$B$9) + (G27 * 'League Boundaries'!$B$10) + (H27 * 'League Boundaries'!$B$11) + (I27 * 'League Boundaries'!$B$12)</f>
      </c>
      <c r="Q27" s="11">
        <f> P27 - $X$5</f>
      </c>
      <c r="R27" s="121">
        <f> (F27 * FG.R65.Pts) + (G27 *FG.40TO74.Pts) + (H27 *FG.R74.Pts) + (I27 *XP.Pts)</f>
      </c>
      <c r="S27" s="108">
        <f> R27 - $X$9</f>
      </c>
      <c r="T27" s="3"/>
      <c r="U27" s="3"/>
      <c r="V27" s="9"/>
      <c r="W27" s="3"/>
      <c r="X27" s="9"/>
    </row>
    <row x14ac:dyDescent="0.25" r="28" customHeight="1" ht="17.25">
      <c r="A28" s="15" t="s">
        <v>506</v>
      </c>
      <c r="B28" s="15" t="s">
        <v>507</v>
      </c>
      <c r="C28" s="15" t="s">
        <v>437</v>
      </c>
      <c r="D28" s="11">
        <v>14</v>
      </c>
      <c r="E28" s="3" t="s">
        <v>457</v>
      </c>
      <c r="F28" s="11">
        <v>16</v>
      </c>
      <c r="G28" s="11">
        <v>8</v>
      </c>
      <c r="H28" s="11">
        <v>2</v>
      </c>
      <c r="I28" s="11">
        <v>30</v>
      </c>
      <c r="J28" s="120">
        <f> (F28 * 'League Boundaries'!$B$9) + (G28 * 'League Boundaries'!$B$10) + (H28 * 'League Boundaries'!$B$11) + (I28 * 'League Boundaries'!$B$12)</f>
      </c>
      <c r="K28" s="11">
        <f> J28 - $X$2</f>
      </c>
      <c r="L28" s="120">
        <f> (F28 * 'League Boundaries'!$B$9) + (G28 * 'League Boundaries'!$B$10) + (H28 * 'League Boundaries'!$B$11) + (I28 * 'League Boundaries'!$B$12)</f>
      </c>
      <c r="M28" s="11">
        <f> L28 - $X$3</f>
      </c>
      <c r="N28" s="120">
        <f> (F28 * 'League Boundaries'!$B$9) + (G28 * 'League Boundaries'!$B$10) + (H28 * 'League Boundaries'!$B$11) + (I28 * 'League Boundaries'!$B$12)</f>
      </c>
      <c r="O28" s="11">
        <f> N28 - $X$4</f>
      </c>
      <c r="P28" s="120">
        <f> (F28 * 'League Boundaries'!$B$9) + (G28 * 'League Boundaries'!$B$10) + (H28 * 'League Boundaries'!$B$11) + (I28 * 'League Boundaries'!$B$12)</f>
      </c>
      <c r="Q28" s="11">
        <f> P28 - $X$5</f>
      </c>
      <c r="R28" s="121">
        <f> (F28 * FG.R66.Pts) + (G28 *FG.40TO75.Pts) + (H28 *FG.R75.Pts) + (I28 *XP.Pts)</f>
      </c>
      <c r="S28" s="108">
        <f> R28 - $X$9</f>
      </c>
      <c r="T28" s="3"/>
      <c r="U28" s="3"/>
      <c r="V28" s="9"/>
      <c r="W28" s="3"/>
      <c r="X28" s="9"/>
    </row>
    <row x14ac:dyDescent="0.25" r="29" customHeight="1" ht="17.25">
      <c r="A29" s="15" t="s">
        <v>508</v>
      </c>
      <c r="B29" s="15" t="s">
        <v>509</v>
      </c>
      <c r="C29" s="15" t="s">
        <v>440</v>
      </c>
      <c r="D29" s="11">
        <v>6</v>
      </c>
      <c r="E29" s="3" t="s">
        <v>457</v>
      </c>
      <c r="F29" s="11">
        <v>17</v>
      </c>
      <c r="G29" s="11">
        <v>6</v>
      </c>
      <c r="H29" s="11">
        <v>1</v>
      </c>
      <c r="I29" s="11">
        <v>36</v>
      </c>
      <c r="J29" s="120">
        <f> (F29 * 'League Boundaries'!$B$9) + (G29 * 'League Boundaries'!$B$10) + (H29 * 'League Boundaries'!$B$11) + (I29 * 'League Boundaries'!$B$12)</f>
      </c>
      <c r="K29" s="11">
        <f> J29 - $X$2</f>
      </c>
      <c r="L29" s="120">
        <f> (F29 * 'League Boundaries'!$B$9) + (G29 * 'League Boundaries'!$B$10) + (H29 * 'League Boundaries'!$B$11) + (I29 * 'League Boundaries'!$B$12)</f>
      </c>
      <c r="M29" s="11">
        <f> L29 - $X$3</f>
      </c>
      <c r="N29" s="120">
        <f> (F29 * 'League Boundaries'!$B$9) + (G29 * 'League Boundaries'!$B$10) + (H29 * 'League Boundaries'!$B$11) + (I29 * 'League Boundaries'!$B$12)</f>
      </c>
      <c r="O29" s="11">
        <f> N29 - $X$4</f>
      </c>
      <c r="P29" s="120">
        <f> (F29 * 'League Boundaries'!$B$9) + (G29 * 'League Boundaries'!$B$10) + (H29 * 'League Boundaries'!$B$11) + (I29 * 'League Boundaries'!$B$12)</f>
      </c>
      <c r="Q29" s="11">
        <f> P29 - $X$5</f>
      </c>
      <c r="R29" s="121">
        <f> (F29 * FG.R67.Pts) + (G29 *FG.40TO76.Pts) + (H29 *FG.R76.Pts) + (I29 *XP.Pts)</f>
      </c>
      <c r="S29" s="108">
        <f> R29 - $X$9</f>
      </c>
      <c r="T29" s="3"/>
      <c r="U29" s="3"/>
      <c r="V29" s="9"/>
      <c r="W29" s="3"/>
      <c r="X29" s="9"/>
    </row>
    <row x14ac:dyDescent="0.25" r="30" customHeight="1" ht="17.25">
      <c r="A30" s="15" t="s">
        <v>510</v>
      </c>
      <c r="B30" s="15" t="s">
        <v>511</v>
      </c>
      <c r="C30" s="15" t="s">
        <v>441</v>
      </c>
      <c r="D30" s="11">
        <v>6</v>
      </c>
      <c r="E30" s="3" t="s">
        <v>457</v>
      </c>
      <c r="F30" s="11">
        <v>16</v>
      </c>
      <c r="G30" s="11">
        <v>6</v>
      </c>
      <c r="H30" s="11">
        <v>4</v>
      </c>
      <c r="I30" s="11">
        <v>24</v>
      </c>
      <c r="J30" s="120">
        <f> (F30 * 'League Boundaries'!$B$9) + (G30 * 'League Boundaries'!$B$10) + (H30 * 'League Boundaries'!$B$11) + (I30 * 'League Boundaries'!$B$12)</f>
      </c>
      <c r="K30" s="11">
        <f> J30 - $X$2</f>
      </c>
      <c r="L30" s="120">
        <f> (F30 * 'League Boundaries'!$B$9) + (G30 * 'League Boundaries'!$B$10) + (H30 * 'League Boundaries'!$B$11) + (I30 * 'League Boundaries'!$B$12)</f>
      </c>
      <c r="M30" s="11">
        <f> L30 - $X$3</f>
      </c>
      <c r="N30" s="120">
        <f> (F30 * 'League Boundaries'!$B$9) + (G30 * 'League Boundaries'!$B$10) + (H30 * 'League Boundaries'!$B$11) + (I30 * 'League Boundaries'!$B$12)</f>
      </c>
      <c r="O30" s="11">
        <f> N30 - $X$4</f>
      </c>
      <c r="P30" s="120">
        <f> (F30 * 'League Boundaries'!$B$9) + (G30 * 'League Boundaries'!$B$10) + (H30 * 'League Boundaries'!$B$11) + (I30 * 'League Boundaries'!$B$12)</f>
      </c>
      <c r="Q30" s="11">
        <f> P30 - $X$5</f>
      </c>
      <c r="R30" s="121">
        <f> (F30 * FG.R68.Pts) + (G30 *FG.40TO77.Pts) + (H30 *FG.R77.Pts) + (I30 *XP.Pts)</f>
      </c>
      <c r="S30" s="108">
        <f> R30 - $X$9</f>
      </c>
      <c r="T30" s="3"/>
      <c r="U30" s="3"/>
      <c r="V30" s="9"/>
      <c r="W30" s="3"/>
      <c r="X30" s="9"/>
    </row>
    <row x14ac:dyDescent="0.25" r="31" customHeight="1" ht="17.25">
      <c r="A31" s="15" t="s">
        <v>512</v>
      </c>
      <c r="B31" s="15" t="s">
        <v>513</v>
      </c>
      <c r="C31" s="15" t="s">
        <v>428</v>
      </c>
      <c r="D31" s="11">
        <v>13</v>
      </c>
      <c r="E31" s="3" t="s">
        <v>457</v>
      </c>
      <c r="F31" s="11">
        <v>12</v>
      </c>
      <c r="G31" s="11">
        <v>8</v>
      </c>
      <c r="H31" s="11">
        <v>3</v>
      </c>
      <c r="I31" s="11">
        <v>29</v>
      </c>
      <c r="J31" s="120">
        <f> (F31 * 'League Boundaries'!$B$9) + (G31 * 'League Boundaries'!$B$10) + (H31 * 'League Boundaries'!$B$11) + (I31 * 'League Boundaries'!$B$12)</f>
      </c>
      <c r="K31" s="11">
        <f> J31 - $X$2</f>
      </c>
      <c r="L31" s="120">
        <f> (F31 * 'League Boundaries'!$B$9) + (G31 * 'League Boundaries'!$B$10) + (H31 * 'League Boundaries'!$B$11) + (I31 * 'League Boundaries'!$B$12)</f>
      </c>
      <c r="M31" s="11">
        <f> L31 - $X$3</f>
      </c>
      <c r="N31" s="120">
        <f> (F31 * 'League Boundaries'!$B$9) + (G31 * 'League Boundaries'!$B$10) + (H31 * 'League Boundaries'!$B$11) + (I31 * 'League Boundaries'!$B$12)</f>
      </c>
      <c r="O31" s="11">
        <f> N31 - $X$4</f>
      </c>
      <c r="P31" s="120">
        <f> (F31 * 'League Boundaries'!$B$9) + (G31 * 'League Boundaries'!$B$10) + (H31 * 'League Boundaries'!$B$11) + (I31 * 'League Boundaries'!$B$12)</f>
      </c>
      <c r="Q31" s="11">
        <f> P31 - $X$5</f>
      </c>
      <c r="R31" s="121">
        <f> (F31 * FG.R69.Pts) + (G31 *FG.40TO78.Pts) + (H31 *FG.R78.Pts) + (I31 *XP.Pts)</f>
      </c>
      <c r="S31" s="108">
        <f> R31 - $X$9</f>
      </c>
      <c r="T31" s="3"/>
      <c r="U31" s="3"/>
      <c r="V31" s="9"/>
      <c r="W31" s="3"/>
      <c r="X31" s="9"/>
    </row>
    <row x14ac:dyDescent="0.25" r="32" customHeight="1" ht="17.25">
      <c r="A32" s="15" t="s">
        <v>514</v>
      </c>
      <c r="B32" s="15" t="s">
        <v>476</v>
      </c>
      <c r="C32" s="15" t="s">
        <v>439</v>
      </c>
      <c r="D32" s="11">
        <v>11</v>
      </c>
      <c r="E32" s="3" t="s">
        <v>457</v>
      </c>
      <c r="F32" s="11">
        <v>14</v>
      </c>
      <c r="G32" s="11">
        <v>6</v>
      </c>
      <c r="H32" s="11">
        <v>4</v>
      </c>
      <c r="I32" s="11">
        <v>24</v>
      </c>
      <c r="J32" s="120">
        <f> (F32 * 'League Boundaries'!$B$9) + (G32 * 'League Boundaries'!$B$10) + (H32 * 'League Boundaries'!$B$11) + (I32 * 'League Boundaries'!$B$12)</f>
      </c>
      <c r="K32" s="11">
        <f> J32 - $X$2</f>
      </c>
      <c r="L32" s="120">
        <f> (F32 * 'League Boundaries'!$B$9) + (G32 * 'League Boundaries'!$B$10) + (H32 * 'League Boundaries'!$B$11) + (I32 * 'League Boundaries'!$B$12)</f>
      </c>
      <c r="M32" s="11">
        <f> L32 - $X$3</f>
      </c>
      <c r="N32" s="120">
        <f> (F32 * 'League Boundaries'!$B$9) + (G32 * 'League Boundaries'!$B$10) + (H32 * 'League Boundaries'!$B$11) + (I32 * 'League Boundaries'!$B$12)</f>
      </c>
      <c r="O32" s="11">
        <f> N32 - $X$4</f>
      </c>
      <c r="P32" s="120">
        <f> (F32 * 'League Boundaries'!$B$9) + (G32 * 'League Boundaries'!$B$10) + (H32 * 'League Boundaries'!$B$11) + (I32 * 'League Boundaries'!$B$12)</f>
      </c>
      <c r="Q32" s="11">
        <f> P32 - $X$5</f>
      </c>
      <c r="R32" s="121">
        <f> (F32 * FG.R70.Pts) + (G32 *FG.40TO79.Pts) + (H32 *FG.R79.Pts) + (I32 *XP.Pts)</f>
      </c>
      <c r="S32" s="108">
        <f> R32 - $X$9</f>
      </c>
      <c r="T32" s="3"/>
      <c r="U32" s="3"/>
      <c r="V32" s="9"/>
      <c r="W32" s="3"/>
      <c r="X32" s="9"/>
    </row>
    <row x14ac:dyDescent="0.25" r="33" customHeight="1" ht="17.25">
      <c r="A33" s="15" t="s">
        <v>515</v>
      </c>
      <c r="B33" s="15" t="s">
        <v>484</v>
      </c>
      <c r="C33" s="15" t="s">
        <v>433</v>
      </c>
      <c r="D33" s="11">
        <v>10</v>
      </c>
      <c r="E33" s="3" t="s">
        <v>457</v>
      </c>
      <c r="F33" s="11">
        <v>16</v>
      </c>
      <c r="G33" s="11">
        <v>6</v>
      </c>
      <c r="H33" s="11">
        <v>2</v>
      </c>
      <c r="I33" s="11">
        <v>26</v>
      </c>
      <c r="J33" s="120">
        <f> (F33 * 'League Boundaries'!$B$9) + (G33 * 'League Boundaries'!$B$10) + (H33 * 'League Boundaries'!$B$11) + (I33 * 'League Boundaries'!$B$12)</f>
      </c>
      <c r="K33" s="11">
        <f> J33 - $X$2</f>
      </c>
      <c r="L33" s="120">
        <f> (F33 * 'League Boundaries'!$B$9) + (G33 * 'League Boundaries'!$B$10) + (H33 * 'League Boundaries'!$B$11) + (I33 * 'League Boundaries'!$B$12)</f>
      </c>
      <c r="M33" s="11">
        <f> L33 - $X$3</f>
      </c>
      <c r="N33" s="120">
        <f> (F33 * 'League Boundaries'!$B$9) + (G33 * 'League Boundaries'!$B$10) + (H33 * 'League Boundaries'!$B$11) + (I33 * 'League Boundaries'!$B$12)</f>
      </c>
      <c r="O33" s="11">
        <f> N33 - $X$4</f>
      </c>
      <c r="P33" s="120">
        <f> (F33 * 'League Boundaries'!$B$9) + (G33 * 'League Boundaries'!$B$10) + (H33 * 'League Boundaries'!$B$11) + (I33 * 'League Boundaries'!$B$12)</f>
      </c>
      <c r="Q33" s="11">
        <f> P33 - $X$5</f>
      </c>
      <c r="R33" s="122">
        <f> (F33 * FG.R71.Pts) + (G33 *FG.40TO80.Pts) + (H33 *FG.R80.Pts) + (I33 *XP.Pts)</f>
      </c>
      <c r="S33" s="118">
        <f> R33 - $X$9</f>
      </c>
      <c r="T33" s="3"/>
      <c r="U33" s="3"/>
      <c r="V33" s="9"/>
      <c r="W33" s="3"/>
      <c r="X33"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5"/>
  <sheetViews>
    <sheetView workbookViewId="0"/>
  </sheetViews>
  <sheetFormatPr defaultRowHeight="15" x14ac:dyDescent="0.25"/>
  <cols>
    <col min="1" max="1" style="16" width="15.43357142857143" customWidth="1" bestFit="1"/>
    <col min="2" max="2" style="64" width="12.43357142857143" customWidth="1" bestFit="1"/>
    <col min="3" max="3" style="64" width="13.576428571428572" customWidth="1" bestFit="1"/>
    <col min="4" max="4" style="16" width="11.719285714285713" customWidth="1" bestFit="1"/>
    <col min="5" max="5" style="64" width="14.005" customWidth="1" bestFit="1"/>
    <col min="6" max="6" style="16" width="12.147857142857141" customWidth="1" bestFit="1"/>
    <col min="7" max="7" style="64" width="12.147857142857141" customWidth="1" bestFit="1"/>
    <col min="8" max="8" style="16" width="10.290714285714287" customWidth="1" bestFit="1"/>
    <col min="9" max="9" style="64" width="14.005" customWidth="1" bestFit="1"/>
    <col min="10" max="10" style="16" width="12.147857142857141" customWidth="1" bestFit="1"/>
    <col min="11" max="11" style="64" width="14.576428571428572" customWidth="1" bestFit="1"/>
    <col min="12" max="12" style="16" width="13.147857142857141" customWidth="1" bestFit="1"/>
    <col min="13" max="13" style="16" width="12.43357142857143" customWidth="1" bestFit="1"/>
    <col min="14" max="14" style="16" width="12.43357142857143" customWidth="1" bestFit="1"/>
    <col min="15" max="15" style="64" width="12.43357142857143" customWidth="1" bestFit="1"/>
    <col min="16" max="16" style="16" width="12.43357142857143" customWidth="1" bestFit="1"/>
    <col min="17" max="17" style="16" width="12.43357142857143" customWidth="1" bestFit="1"/>
  </cols>
  <sheetData>
    <row x14ac:dyDescent="0.25" r="1" customHeight="1" ht="17.25">
      <c r="A1" s="104" t="s">
        <v>2</v>
      </c>
      <c r="B1" s="105" t="s">
        <v>3</v>
      </c>
      <c r="C1" s="105" t="s">
        <v>402</v>
      </c>
      <c r="D1" s="104" t="s">
        <v>4</v>
      </c>
      <c r="E1" s="105" t="s">
        <v>403</v>
      </c>
      <c r="F1" s="104" t="s">
        <v>404</v>
      </c>
      <c r="G1" s="105" t="s">
        <v>405</v>
      </c>
      <c r="H1" s="104" t="s">
        <v>6</v>
      </c>
      <c r="I1" s="105" t="s">
        <v>406</v>
      </c>
      <c r="J1" s="104" t="s">
        <v>7</v>
      </c>
      <c r="K1" s="106" t="s">
        <v>407</v>
      </c>
      <c r="L1" s="107" t="s">
        <v>8</v>
      </c>
      <c r="M1" s="3"/>
      <c r="N1" s="104" t="s">
        <v>408</v>
      </c>
      <c r="O1" s="105">
        <f>'League Boundaries'!N1</f>
      </c>
      <c r="P1" s="104" t="s">
        <v>333</v>
      </c>
      <c r="Q1" s="104" t="s">
        <v>409</v>
      </c>
    </row>
    <row x14ac:dyDescent="0.25" r="2" customHeight="1" ht="17.25">
      <c r="A2" s="104" t="s">
        <v>410</v>
      </c>
      <c r="B2" s="11">
        <v>7</v>
      </c>
      <c r="C2" s="11">
        <v>999</v>
      </c>
      <c r="D2" s="11">
        <f>C2-$Q$2</f>
      </c>
      <c r="E2" s="11">
        <v>999</v>
      </c>
      <c r="F2" s="11">
        <f>E2-$Q$3</f>
      </c>
      <c r="G2" s="11">
        <v>999</v>
      </c>
      <c r="H2" s="11">
        <f>G2-$Q$4</f>
      </c>
      <c r="I2" s="11">
        <v>999</v>
      </c>
      <c r="J2" s="11">
        <f>I2-$Q$5</f>
      </c>
      <c r="K2" s="11">
        <v>999</v>
      </c>
      <c r="L2" s="108">
        <f>K2-$Q$9</f>
      </c>
      <c r="M2" s="3"/>
      <c r="N2" s="3" t="s">
        <v>242</v>
      </c>
      <c r="O2" s="11">
        <f>'League Boundaries'!N2</f>
      </c>
      <c r="P2" s="3" t="s">
        <v>335</v>
      </c>
      <c r="Q2" s="11">
        <f>LARGE(C:C,$O$2)</f>
      </c>
    </row>
    <row x14ac:dyDescent="0.25" r="3" customHeight="1" ht="17.25">
      <c r="A3" s="104" t="s">
        <v>411</v>
      </c>
      <c r="B3" s="11">
        <v>7</v>
      </c>
      <c r="C3" s="11">
        <v>983</v>
      </c>
      <c r="D3" s="11">
        <f>C3-$Q$2</f>
      </c>
      <c r="E3" s="11">
        <v>993</v>
      </c>
      <c r="F3" s="11">
        <f>E3-$Q$3</f>
      </c>
      <c r="G3" s="11">
        <v>993</v>
      </c>
      <c r="H3" s="11">
        <f>G3-$Q$4</f>
      </c>
      <c r="I3" s="11">
        <v>993</v>
      </c>
      <c r="J3" s="11">
        <f>I3-$Q$5</f>
      </c>
      <c r="K3" s="11">
        <v>993</v>
      </c>
      <c r="L3" s="108">
        <f>K3-$Q$9</f>
      </c>
      <c r="M3" s="3"/>
      <c r="N3" s="3" t="s">
        <v>316</v>
      </c>
      <c r="O3" s="11">
        <f>'League Boundaries'!N3</f>
      </c>
      <c r="P3" s="3" t="s">
        <v>336</v>
      </c>
      <c r="Q3" s="11">
        <f>LARGE(E:E,$O$2)</f>
      </c>
    </row>
    <row x14ac:dyDescent="0.25" r="4" customHeight="1" ht="17.25">
      <c r="A4" s="104" t="s">
        <v>412</v>
      </c>
      <c r="B4" s="11">
        <v>9</v>
      </c>
      <c r="C4" s="11">
        <v>982</v>
      </c>
      <c r="D4" s="11">
        <f>C4-$Q$2</f>
      </c>
      <c r="E4" s="11">
        <v>996</v>
      </c>
      <c r="F4" s="11">
        <f>E4-$Q$3</f>
      </c>
      <c r="G4" s="11">
        <v>996</v>
      </c>
      <c r="H4" s="11">
        <f>G4-$Q$4</f>
      </c>
      <c r="I4" s="11">
        <v>996</v>
      </c>
      <c r="J4" s="11">
        <f>I4-$Q$5</f>
      </c>
      <c r="K4" s="11">
        <v>996</v>
      </c>
      <c r="L4" s="108">
        <f>K4-$Q$9</f>
      </c>
      <c r="M4" s="3"/>
      <c r="N4" s="3" t="s">
        <v>413</v>
      </c>
      <c r="O4" s="11">
        <f>'League Boundaries'!N4</f>
      </c>
      <c r="P4" s="3" t="s">
        <v>337</v>
      </c>
      <c r="Q4" s="11">
        <f>LARGE(G:G,$O$2)</f>
      </c>
    </row>
    <row x14ac:dyDescent="0.25" r="5" customHeight="1" ht="17.25">
      <c r="A5" s="104" t="s">
        <v>414</v>
      </c>
      <c r="B5" s="11">
        <v>10</v>
      </c>
      <c r="C5" s="11">
        <v>977</v>
      </c>
      <c r="D5" s="11">
        <f>C5-$Q$2</f>
      </c>
      <c r="E5" s="11">
        <v>987</v>
      </c>
      <c r="F5" s="11">
        <f>E5-$Q$3</f>
      </c>
      <c r="G5" s="11">
        <v>987</v>
      </c>
      <c r="H5" s="11">
        <f>G5-$Q$4</f>
      </c>
      <c r="I5" s="11">
        <v>987</v>
      </c>
      <c r="J5" s="11">
        <f>I5-$Q$5</f>
      </c>
      <c r="K5" s="11">
        <v>987</v>
      </c>
      <c r="L5" s="108">
        <f>K5-$Q$9</f>
      </c>
      <c r="M5" s="3"/>
      <c r="N5" s="3"/>
      <c r="O5" s="9"/>
      <c r="P5" s="3" t="s">
        <v>338</v>
      </c>
      <c r="Q5" s="11">
        <f>LARGE(I:I,$O$2)</f>
      </c>
    </row>
    <row x14ac:dyDescent="0.25" r="6" customHeight="1" ht="17.25">
      <c r="A6" s="104" t="s">
        <v>415</v>
      </c>
      <c r="B6" s="11">
        <v>14</v>
      </c>
      <c r="C6" s="11">
        <v>977</v>
      </c>
      <c r="D6" s="11">
        <f>C6-$Q$2</f>
      </c>
      <c r="E6" s="11">
        <v>951</v>
      </c>
      <c r="F6" s="11">
        <f>E6-$Q$3</f>
      </c>
      <c r="G6" s="11">
        <v>951</v>
      </c>
      <c r="H6" s="11">
        <f>G6-$Q$4</f>
      </c>
      <c r="I6" s="11">
        <v>951</v>
      </c>
      <c r="J6" s="11">
        <f>I6-$Q$5</f>
      </c>
      <c r="K6" s="11">
        <v>951</v>
      </c>
      <c r="L6" s="108">
        <f>K6-$Q$9</f>
      </c>
      <c r="M6" s="3"/>
      <c r="N6" s="3"/>
      <c r="O6" s="9"/>
      <c r="P6" s="3"/>
      <c r="Q6" s="9"/>
    </row>
    <row x14ac:dyDescent="0.25" r="7" customHeight="1" ht="17.25">
      <c r="A7" s="104" t="s">
        <v>416</v>
      </c>
      <c r="B7" s="11">
        <v>9</v>
      </c>
      <c r="C7" s="11">
        <v>976</v>
      </c>
      <c r="D7" s="11">
        <f>C7-$Q$2</f>
      </c>
      <c r="E7" s="11">
        <v>986</v>
      </c>
      <c r="F7" s="11">
        <f>E7-$Q$3</f>
      </c>
      <c r="G7" s="11">
        <v>986</v>
      </c>
      <c r="H7" s="11">
        <f>G7-$Q$4</f>
      </c>
      <c r="I7" s="11">
        <v>986</v>
      </c>
      <c r="J7" s="11">
        <f>I7-$Q$5</f>
      </c>
      <c r="K7" s="11">
        <v>986</v>
      </c>
      <c r="L7" s="108">
        <f>K7-$Q$9</f>
      </c>
      <c r="M7" s="3"/>
      <c r="N7" s="3"/>
      <c r="O7" s="9"/>
      <c r="P7" s="3"/>
      <c r="Q7" s="9"/>
    </row>
    <row x14ac:dyDescent="0.25" r="8" customHeight="1" ht="17.25">
      <c r="A8" s="104" t="s">
        <v>417</v>
      </c>
      <c r="B8" s="11">
        <v>8</v>
      </c>
      <c r="C8" s="11">
        <v>976</v>
      </c>
      <c r="D8" s="11">
        <f>C8-$Q$2</f>
      </c>
      <c r="E8" s="11">
        <v>952</v>
      </c>
      <c r="F8" s="11">
        <f>E8-$Q$3</f>
      </c>
      <c r="G8" s="11">
        <v>952</v>
      </c>
      <c r="H8" s="11">
        <f>G8-$Q$4</f>
      </c>
      <c r="I8" s="11">
        <v>952</v>
      </c>
      <c r="J8" s="11">
        <f>I8-$Q$5</f>
      </c>
      <c r="K8" s="11">
        <v>952</v>
      </c>
      <c r="L8" s="108">
        <f>K8-$Q$9</f>
      </c>
      <c r="M8" s="3"/>
      <c r="N8" s="109" t="s">
        <v>408</v>
      </c>
      <c r="O8" s="110">
        <f>'League Boundaries'!P15</f>
      </c>
      <c r="P8" s="111" t="s">
        <v>333</v>
      </c>
      <c r="Q8" s="107" t="s">
        <v>310</v>
      </c>
    </row>
    <row x14ac:dyDescent="0.25" r="9" customHeight="1" ht="17.25">
      <c r="A9" s="104" t="s">
        <v>418</v>
      </c>
      <c r="B9" s="11">
        <v>9</v>
      </c>
      <c r="C9" s="11">
        <v>975</v>
      </c>
      <c r="D9" s="11">
        <f>C9-$Q$2</f>
      </c>
      <c r="E9" s="11">
        <v>985</v>
      </c>
      <c r="F9" s="11">
        <f>E9-$Q$3</f>
      </c>
      <c r="G9" s="11">
        <v>985</v>
      </c>
      <c r="H9" s="11">
        <f>G9-$Q$4</f>
      </c>
      <c r="I9" s="11">
        <v>985</v>
      </c>
      <c r="J9" s="11">
        <f>I9-$Q$5</f>
      </c>
      <c r="K9" s="11">
        <v>985</v>
      </c>
      <c r="L9" s="108">
        <f>K9-$Q$9</f>
      </c>
      <c r="M9" s="3"/>
      <c r="N9" s="112" t="s">
        <v>242</v>
      </c>
      <c r="O9" s="113">
        <f>Drafteds.Defs</f>
      </c>
      <c r="P9" s="114" t="s">
        <v>339</v>
      </c>
      <c r="Q9" s="108">
        <f>LARGE(K:K,Drafteds.Defs)</f>
      </c>
    </row>
    <row x14ac:dyDescent="0.25" r="10" customHeight="1" ht="17.25">
      <c r="A10" s="104" t="s">
        <v>419</v>
      </c>
      <c r="B10" s="11">
        <v>11</v>
      </c>
      <c r="C10" s="11">
        <v>973</v>
      </c>
      <c r="D10" s="11">
        <f>C10-$Q$2</f>
      </c>
      <c r="E10" s="11">
        <v>977</v>
      </c>
      <c r="F10" s="11">
        <f>E10-$Q$3</f>
      </c>
      <c r="G10" s="11">
        <v>977</v>
      </c>
      <c r="H10" s="11">
        <f>G10-$Q$4</f>
      </c>
      <c r="I10" s="11">
        <v>977</v>
      </c>
      <c r="J10" s="11">
        <f>I10-$Q$5</f>
      </c>
      <c r="K10" s="11">
        <v>977</v>
      </c>
      <c r="L10" s="108">
        <f>K10-$Q$9</f>
      </c>
      <c r="M10" s="3"/>
      <c r="N10" s="112" t="s">
        <v>316</v>
      </c>
      <c r="O10" s="113">
        <f>TotalStarters.Defs</f>
      </c>
      <c r="P10" s="114"/>
      <c r="Q10" s="84"/>
    </row>
    <row x14ac:dyDescent="0.25" r="11" customHeight="1" ht="17.25">
      <c r="A11" s="104" t="s">
        <v>420</v>
      </c>
      <c r="B11" s="11">
        <v>8</v>
      </c>
      <c r="C11" s="11">
        <v>972</v>
      </c>
      <c r="D11" s="11">
        <f>C11-$Q$2</f>
      </c>
      <c r="E11" s="11">
        <v>982</v>
      </c>
      <c r="F11" s="11">
        <f>E11-$Q$3</f>
      </c>
      <c r="G11" s="11">
        <v>982</v>
      </c>
      <c r="H11" s="11">
        <f>G11-$Q$4</f>
      </c>
      <c r="I11" s="11">
        <v>982</v>
      </c>
      <c r="J11" s="11">
        <f>I11-$Q$5</f>
      </c>
      <c r="K11" s="11">
        <v>982</v>
      </c>
      <c r="L11" s="108">
        <f>K11-$Q$9</f>
      </c>
      <c r="M11" s="3"/>
      <c r="N11" s="115" t="s">
        <v>413</v>
      </c>
      <c r="O11" s="89">
        <f>ActiveStarters.Defs</f>
      </c>
      <c r="P11" s="116"/>
      <c r="Q11" s="117"/>
    </row>
    <row x14ac:dyDescent="0.25" r="12" customHeight="1" ht="17.25">
      <c r="A12" s="104" t="s">
        <v>421</v>
      </c>
      <c r="B12" s="11">
        <v>14</v>
      </c>
      <c r="C12" s="11">
        <v>972</v>
      </c>
      <c r="D12" s="11">
        <f>C12-$Q$2</f>
      </c>
      <c r="E12" s="11">
        <v>965</v>
      </c>
      <c r="F12" s="11">
        <f>E12-$Q$3</f>
      </c>
      <c r="G12" s="11">
        <v>965</v>
      </c>
      <c r="H12" s="11">
        <f>G12-$Q$4</f>
      </c>
      <c r="I12" s="11">
        <v>965</v>
      </c>
      <c r="J12" s="11">
        <f>I12-$Q$5</f>
      </c>
      <c r="K12" s="11">
        <v>965</v>
      </c>
      <c r="L12" s="108">
        <f>K12-$Q$9</f>
      </c>
      <c r="M12" s="3"/>
      <c r="N12" s="3"/>
      <c r="O12" s="9"/>
      <c r="P12" s="3"/>
      <c r="Q12" s="9"/>
    </row>
    <row x14ac:dyDescent="0.25" r="13" customHeight="1" ht="17.25">
      <c r="A13" s="104" t="s">
        <v>422</v>
      </c>
      <c r="B13" s="11">
        <v>11</v>
      </c>
      <c r="C13" s="11">
        <v>961</v>
      </c>
      <c r="D13" s="11">
        <f>C13-$Q$2</f>
      </c>
      <c r="E13" s="11">
        <v>971</v>
      </c>
      <c r="F13" s="11">
        <f>E13-$Q$3</f>
      </c>
      <c r="G13" s="11">
        <v>971</v>
      </c>
      <c r="H13" s="11">
        <f>G13-$Q$4</f>
      </c>
      <c r="I13" s="11">
        <v>971</v>
      </c>
      <c r="J13" s="11">
        <f>I13-$Q$5</f>
      </c>
      <c r="K13" s="11">
        <v>971</v>
      </c>
      <c r="L13" s="108">
        <f>K13-$Q$9</f>
      </c>
      <c r="M13" s="3"/>
      <c r="N13" s="3"/>
      <c r="O13" s="9"/>
      <c r="P13" s="3"/>
      <c r="Q13" s="9"/>
    </row>
    <row x14ac:dyDescent="0.25" r="14" customHeight="1" ht="17.25">
      <c r="A14" s="104" t="s">
        <v>423</v>
      </c>
      <c r="B14" s="11">
        <v>13</v>
      </c>
      <c r="C14" s="11">
        <v>948</v>
      </c>
      <c r="D14" s="11">
        <f>C14-$Q$2</f>
      </c>
      <c r="E14" s="11">
        <v>958</v>
      </c>
      <c r="F14" s="11">
        <f>E14-$Q$3</f>
      </c>
      <c r="G14" s="11">
        <v>958</v>
      </c>
      <c r="H14" s="11">
        <f>G14-$Q$4</f>
      </c>
      <c r="I14" s="11">
        <v>958</v>
      </c>
      <c r="J14" s="11">
        <f>I14-$Q$5</f>
      </c>
      <c r="K14" s="11">
        <v>958</v>
      </c>
      <c r="L14" s="108">
        <f>K14-$Q$9</f>
      </c>
      <c r="M14" s="3"/>
      <c r="N14" s="3"/>
      <c r="O14" s="9"/>
      <c r="P14" s="3"/>
      <c r="Q14" s="9"/>
    </row>
    <row x14ac:dyDescent="0.25" r="15" customHeight="1" ht="17.25">
      <c r="A15" s="104" t="s">
        <v>424</v>
      </c>
      <c r="B15" s="11">
        <v>10</v>
      </c>
      <c r="C15" s="11">
        <v>948</v>
      </c>
      <c r="D15" s="11">
        <f>C15-$Q$2</f>
      </c>
      <c r="E15" s="11">
        <v>958</v>
      </c>
      <c r="F15" s="11">
        <f>E15-$Q$3</f>
      </c>
      <c r="G15" s="11">
        <v>958</v>
      </c>
      <c r="H15" s="11">
        <f>G15-$Q$4</f>
      </c>
      <c r="I15" s="11">
        <v>958</v>
      </c>
      <c r="J15" s="11">
        <f>I15-$Q$5</f>
      </c>
      <c r="K15" s="11">
        <v>958</v>
      </c>
      <c r="L15" s="108">
        <f>K15-$Q$9</f>
      </c>
      <c r="M15" s="3"/>
      <c r="N15" s="3"/>
      <c r="O15" s="9"/>
      <c r="P15" s="3"/>
      <c r="Q15" s="9"/>
    </row>
    <row x14ac:dyDescent="0.25" r="16" customHeight="1" ht="17.25">
      <c r="A16" s="104" t="s">
        <v>425</v>
      </c>
      <c r="B16" s="11">
        <v>10</v>
      </c>
      <c r="C16" s="11">
        <v>947</v>
      </c>
      <c r="D16" s="11">
        <f>C16-$Q$2</f>
      </c>
      <c r="E16" s="11">
        <v>957</v>
      </c>
      <c r="F16" s="11">
        <f>E16-$Q$3</f>
      </c>
      <c r="G16" s="11">
        <v>957</v>
      </c>
      <c r="H16" s="11">
        <f>G16-$Q$4</f>
      </c>
      <c r="I16" s="11">
        <v>957</v>
      </c>
      <c r="J16" s="11">
        <f>I16-$Q$5</f>
      </c>
      <c r="K16" s="11">
        <v>957</v>
      </c>
      <c r="L16" s="108">
        <f>K16-$Q$9</f>
      </c>
      <c r="M16" s="3"/>
      <c r="N16" s="3"/>
      <c r="O16" s="9"/>
      <c r="P16" s="3"/>
      <c r="Q16" s="9"/>
    </row>
    <row x14ac:dyDescent="0.25" r="17" customHeight="1" ht="17.25">
      <c r="A17" s="104" t="s">
        <v>426</v>
      </c>
      <c r="B17" s="11">
        <v>7</v>
      </c>
      <c r="C17" s="11">
        <v>933</v>
      </c>
      <c r="D17" s="11">
        <f>C17-$Q$2</f>
      </c>
      <c r="E17" s="11">
        <v>943</v>
      </c>
      <c r="F17" s="11">
        <f>E17-$Q$3</f>
      </c>
      <c r="G17" s="11">
        <v>943</v>
      </c>
      <c r="H17" s="11">
        <f>G17-$Q$4</f>
      </c>
      <c r="I17" s="11">
        <v>943</v>
      </c>
      <c r="J17" s="11">
        <f>I17-$Q$5</f>
      </c>
      <c r="K17" s="11">
        <v>943</v>
      </c>
      <c r="L17" s="108">
        <f>K17-$Q$9</f>
      </c>
      <c r="M17" s="3"/>
      <c r="N17" s="3"/>
      <c r="O17" s="9"/>
      <c r="P17" s="3"/>
      <c r="Q17" s="9"/>
    </row>
    <row x14ac:dyDescent="0.25" r="18" customHeight="1" ht="17.25">
      <c r="A18" s="104" t="s">
        <v>427</v>
      </c>
      <c r="B18" s="11">
        <v>6</v>
      </c>
      <c r="C18" s="11">
        <v>922</v>
      </c>
      <c r="D18" s="11">
        <f>C18-$Q$2</f>
      </c>
      <c r="E18" s="11">
        <v>932</v>
      </c>
      <c r="F18" s="11">
        <f>E18-$Q$3</f>
      </c>
      <c r="G18" s="11">
        <v>932</v>
      </c>
      <c r="H18" s="11">
        <f>G18-$Q$4</f>
      </c>
      <c r="I18" s="11">
        <v>932</v>
      </c>
      <c r="J18" s="11">
        <f>I18-$Q$5</f>
      </c>
      <c r="K18" s="11">
        <v>932</v>
      </c>
      <c r="L18" s="108">
        <f>K18-$Q$9</f>
      </c>
      <c r="M18" s="3"/>
      <c r="N18" s="3"/>
      <c r="O18" s="9"/>
      <c r="P18" s="3"/>
      <c r="Q18" s="9"/>
    </row>
    <row x14ac:dyDescent="0.25" r="19" customHeight="1" ht="17.25">
      <c r="A19" s="104" t="s">
        <v>428</v>
      </c>
      <c r="B19" s="11">
        <v>13</v>
      </c>
      <c r="C19" s="11">
        <v>916</v>
      </c>
      <c r="D19" s="11">
        <f>C19-$Q$2</f>
      </c>
      <c r="E19" s="11">
        <v>923</v>
      </c>
      <c r="F19" s="11">
        <f>E19-$Q$3</f>
      </c>
      <c r="G19" s="11">
        <v>923</v>
      </c>
      <c r="H19" s="11">
        <f>G19-$Q$4</f>
      </c>
      <c r="I19" s="11">
        <v>923</v>
      </c>
      <c r="J19" s="11">
        <f>I19-$Q$5</f>
      </c>
      <c r="K19" s="11">
        <v>923</v>
      </c>
      <c r="L19" s="108">
        <f>K19-$Q$9</f>
      </c>
      <c r="M19" s="3"/>
      <c r="N19" s="3"/>
      <c r="O19" s="9"/>
      <c r="P19" s="3"/>
      <c r="Q19" s="9"/>
    </row>
    <row x14ac:dyDescent="0.25" r="20" customHeight="1" ht="17.25">
      <c r="A20" s="104" t="s">
        <v>429</v>
      </c>
      <c r="B20" s="11">
        <v>6</v>
      </c>
      <c r="C20" s="11">
        <v>914</v>
      </c>
      <c r="D20" s="11">
        <f>C20-$Q$2</f>
      </c>
      <c r="E20" s="11">
        <v>914</v>
      </c>
      <c r="F20" s="11">
        <f>E20-$Q$3</f>
      </c>
      <c r="G20" s="11">
        <v>914</v>
      </c>
      <c r="H20" s="11">
        <f>G20-$Q$4</f>
      </c>
      <c r="I20" s="11">
        <v>914</v>
      </c>
      <c r="J20" s="11">
        <f>I20-$Q$5</f>
      </c>
      <c r="K20" s="11">
        <v>914</v>
      </c>
      <c r="L20" s="108">
        <f>K20-$Q$9</f>
      </c>
      <c r="M20" s="3"/>
      <c r="N20" s="3"/>
      <c r="O20" s="9"/>
      <c r="P20" s="3"/>
      <c r="Q20" s="9"/>
    </row>
    <row x14ac:dyDescent="0.25" r="21" customHeight="1" ht="17.25">
      <c r="A21" s="104" t="s">
        <v>430</v>
      </c>
      <c r="B21" s="11">
        <v>14</v>
      </c>
      <c r="C21" s="11">
        <v>910</v>
      </c>
      <c r="D21" s="11">
        <f>C21-$Q$2</f>
      </c>
      <c r="E21" s="11">
        <v>910</v>
      </c>
      <c r="F21" s="11">
        <f>E21-$Q$3</f>
      </c>
      <c r="G21" s="11">
        <v>910</v>
      </c>
      <c r="H21" s="11">
        <f>G21-$Q$4</f>
      </c>
      <c r="I21" s="11">
        <v>910</v>
      </c>
      <c r="J21" s="11">
        <f>I21-$Q$5</f>
      </c>
      <c r="K21" s="11">
        <v>910</v>
      </c>
      <c r="L21" s="108">
        <f>K21-$Q$9</f>
      </c>
      <c r="M21" s="3"/>
      <c r="N21" s="3"/>
      <c r="O21" s="9"/>
      <c r="P21" s="3"/>
      <c r="Q21" s="9"/>
    </row>
    <row x14ac:dyDescent="0.25" r="22" customHeight="1" ht="17.25">
      <c r="A22" s="104" t="s">
        <v>431</v>
      </c>
      <c r="B22" s="11">
        <v>9</v>
      </c>
      <c r="C22" s="11">
        <v>900</v>
      </c>
      <c r="D22" s="11">
        <f>C22-$Q$2</f>
      </c>
      <c r="E22" s="11">
        <v>900</v>
      </c>
      <c r="F22" s="11">
        <f>E22-$Q$3</f>
      </c>
      <c r="G22" s="11">
        <v>900</v>
      </c>
      <c r="H22" s="11">
        <f>G22-$Q$4</f>
      </c>
      <c r="I22" s="11">
        <v>900</v>
      </c>
      <c r="J22" s="11">
        <f>I22-$Q$5</f>
      </c>
      <c r="K22" s="11">
        <v>900</v>
      </c>
      <c r="L22" s="108">
        <f>K22-$Q$9</f>
      </c>
      <c r="M22" s="3"/>
      <c r="N22" s="3"/>
      <c r="O22" s="9"/>
      <c r="P22" s="3"/>
      <c r="Q22" s="9"/>
    </row>
    <row x14ac:dyDescent="0.25" r="23" customHeight="1" ht="17.25">
      <c r="A23" s="104" t="s">
        <v>432</v>
      </c>
      <c r="B23" s="11">
        <v>7</v>
      </c>
      <c r="C23" s="11">
        <v>895</v>
      </c>
      <c r="D23" s="11">
        <f>C23-$Q$2</f>
      </c>
      <c r="E23" s="11">
        <v>895</v>
      </c>
      <c r="F23" s="11">
        <f>E23-$Q$3</f>
      </c>
      <c r="G23" s="11">
        <v>895</v>
      </c>
      <c r="H23" s="11">
        <f>G23-$Q$4</f>
      </c>
      <c r="I23" s="11">
        <v>895</v>
      </c>
      <c r="J23" s="11">
        <f>I23-$Q$5</f>
      </c>
      <c r="K23" s="11">
        <v>895</v>
      </c>
      <c r="L23" s="108">
        <f>K23-$Q$9</f>
      </c>
      <c r="M23" s="3"/>
      <c r="N23" s="3"/>
      <c r="O23" s="9"/>
      <c r="P23" s="3"/>
      <c r="Q23" s="9"/>
    </row>
    <row x14ac:dyDescent="0.25" r="24" customHeight="1" ht="17.25">
      <c r="A24" s="104" t="s">
        <v>433</v>
      </c>
      <c r="B24" s="11">
        <v>10</v>
      </c>
      <c r="C24" s="11">
        <v>891</v>
      </c>
      <c r="D24" s="11">
        <f>C24-$Q$2</f>
      </c>
      <c r="E24" s="11">
        <v>855</v>
      </c>
      <c r="F24" s="11">
        <f>E24-$Q$3</f>
      </c>
      <c r="G24" s="11">
        <v>855</v>
      </c>
      <c r="H24" s="11">
        <f>G24-$Q$4</f>
      </c>
      <c r="I24" s="11">
        <v>855</v>
      </c>
      <c r="J24" s="11">
        <f>I24-$Q$5</f>
      </c>
      <c r="K24" s="11">
        <v>855</v>
      </c>
      <c r="L24" s="108">
        <f>K24-$Q$9</f>
      </c>
      <c r="M24" s="3"/>
      <c r="N24" s="3"/>
      <c r="O24" s="9"/>
      <c r="P24" s="3"/>
      <c r="Q24" s="9"/>
    </row>
    <row x14ac:dyDescent="0.25" r="25" customHeight="1" ht="17.25">
      <c r="A25" s="104" t="s">
        <v>434</v>
      </c>
      <c r="B25" s="11">
        <v>6</v>
      </c>
      <c r="C25" s="11">
        <v>890</v>
      </c>
      <c r="D25" s="11">
        <f>C25-$Q$2</f>
      </c>
      <c r="E25" s="11">
        <v>890</v>
      </c>
      <c r="F25" s="11">
        <f>E25-$Q$3</f>
      </c>
      <c r="G25" s="11">
        <v>890</v>
      </c>
      <c r="H25" s="11">
        <f>G25-$Q$4</f>
      </c>
      <c r="I25" s="11">
        <v>890</v>
      </c>
      <c r="J25" s="11">
        <f>I25-$Q$5</f>
      </c>
      <c r="K25" s="11">
        <v>890</v>
      </c>
      <c r="L25" s="108">
        <f>K25-$Q$9</f>
      </c>
      <c r="M25" s="3"/>
      <c r="N25" s="3"/>
      <c r="O25" s="9"/>
      <c r="P25" s="3"/>
      <c r="Q25" s="9"/>
    </row>
    <row x14ac:dyDescent="0.25" r="26" customHeight="1" ht="17.25">
      <c r="A26" s="104" t="s">
        <v>435</v>
      </c>
      <c r="B26" s="11">
        <v>14</v>
      </c>
      <c r="C26" s="11">
        <v>889</v>
      </c>
      <c r="D26" s="11">
        <f>C26-$Q$2</f>
      </c>
      <c r="E26" s="11">
        <v>889</v>
      </c>
      <c r="F26" s="11">
        <f>E26-$Q$3</f>
      </c>
      <c r="G26" s="11">
        <v>889</v>
      </c>
      <c r="H26" s="11">
        <f>G26-$Q$4</f>
      </c>
      <c r="I26" s="11">
        <v>889</v>
      </c>
      <c r="J26" s="11">
        <f>I26-$Q$5</f>
      </c>
      <c r="K26" s="11">
        <v>889</v>
      </c>
      <c r="L26" s="108">
        <f>K26-$Q$9</f>
      </c>
      <c r="M26" s="3"/>
      <c r="N26" s="3"/>
      <c r="O26" s="9"/>
      <c r="P26" s="3"/>
      <c r="Q26" s="9"/>
    </row>
    <row x14ac:dyDescent="0.25" r="27" customHeight="1" ht="17.25">
      <c r="A27" s="104" t="s">
        <v>436</v>
      </c>
      <c r="B27" s="11">
        <v>11</v>
      </c>
      <c r="C27" s="11">
        <v>888</v>
      </c>
      <c r="D27" s="11">
        <f>C27-$Q$2</f>
      </c>
      <c r="E27" s="11">
        <v>888</v>
      </c>
      <c r="F27" s="11">
        <f>E27-$Q$3</f>
      </c>
      <c r="G27" s="11">
        <v>888</v>
      </c>
      <c r="H27" s="11">
        <f>G27-$Q$4</f>
      </c>
      <c r="I27" s="11">
        <v>888</v>
      </c>
      <c r="J27" s="11">
        <f>I27-$Q$5</f>
      </c>
      <c r="K27" s="11">
        <v>888</v>
      </c>
      <c r="L27" s="108">
        <f>K27-$Q$9</f>
      </c>
      <c r="M27" s="3"/>
      <c r="N27" s="3"/>
      <c r="O27" s="9"/>
      <c r="P27" s="3"/>
      <c r="Q27" s="9"/>
    </row>
    <row x14ac:dyDescent="0.25" r="28" customHeight="1" ht="17.25">
      <c r="A28" s="104" t="s">
        <v>437</v>
      </c>
      <c r="B28" s="11">
        <v>14</v>
      </c>
      <c r="C28" s="11">
        <v>880</v>
      </c>
      <c r="D28" s="11">
        <f>C28-$Q$2</f>
      </c>
      <c r="E28" s="11">
        <v>880</v>
      </c>
      <c r="F28" s="11">
        <f>E28-$Q$3</f>
      </c>
      <c r="G28" s="11">
        <v>880</v>
      </c>
      <c r="H28" s="11">
        <f>G28-$Q$4</f>
      </c>
      <c r="I28" s="11">
        <v>880</v>
      </c>
      <c r="J28" s="11">
        <f>I28-$Q$5</f>
      </c>
      <c r="K28" s="11">
        <v>880</v>
      </c>
      <c r="L28" s="108">
        <f>K28-$Q$9</f>
      </c>
      <c r="M28" s="3"/>
      <c r="N28" s="3"/>
      <c r="O28" s="9"/>
      <c r="P28" s="3"/>
      <c r="Q28" s="9"/>
    </row>
    <row x14ac:dyDescent="0.25" r="29" customHeight="1" ht="17.25">
      <c r="A29" s="104" t="s">
        <v>438</v>
      </c>
      <c r="B29" s="11">
        <v>9</v>
      </c>
      <c r="C29" s="11">
        <v>870</v>
      </c>
      <c r="D29" s="11">
        <f>C29-$Q$2</f>
      </c>
      <c r="E29" s="11">
        <v>870</v>
      </c>
      <c r="F29" s="11">
        <f>E29-$Q$3</f>
      </c>
      <c r="G29" s="11">
        <v>870</v>
      </c>
      <c r="H29" s="11">
        <f>G29-$Q$4</f>
      </c>
      <c r="I29" s="11">
        <v>870</v>
      </c>
      <c r="J29" s="11">
        <f>I29-$Q$5</f>
      </c>
      <c r="K29" s="11">
        <v>870</v>
      </c>
      <c r="L29" s="108">
        <f>K29-$Q$9</f>
      </c>
      <c r="M29" s="3"/>
      <c r="N29" s="3"/>
      <c r="O29" s="9"/>
      <c r="P29" s="3"/>
      <c r="Q29" s="9"/>
    </row>
    <row x14ac:dyDescent="0.25" r="30" customHeight="1" ht="17.25">
      <c r="A30" s="104" t="s">
        <v>439</v>
      </c>
      <c r="B30" s="11">
        <v>11</v>
      </c>
      <c r="C30" s="11">
        <v>800</v>
      </c>
      <c r="D30" s="11">
        <f>C30-$Q$2</f>
      </c>
      <c r="E30" s="11">
        <v>800</v>
      </c>
      <c r="F30" s="11">
        <f>E30-$Q$3</f>
      </c>
      <c r="G30" s="11">
        <v>800</v>
      </c>
      <c r="H30" s="11">
        <f>G30-$Q$4</f>
      </c>
      <c r="I30" s="11">
        <v>800</v>
      </c>
      <c r="J30" s="11">
        <f>I30-$Q$5</f>
      </c>
      <c r="K30" s="11">
        <v>800</v>
      </c>
      <c r="L30" s="108">
        <f>K30-$Q$9</f>
      </c>
      <c r="M30" s="3"/>
      <c r="N30" s="3"/>
      <c r="O30" s="9"/>
      <c r="P30" s="3"/>
      <c r="Q30" s="9"/>
    </row>
    <row x14ac:dyDescent="0.25" r="31" customHeight="1" ht="17.25">
      <c r="A31" s="104" t="s">
        <v>440</v>
      </c>
      <c r="B31" s="11">
        <v>6</v>
      </c>
      <c r="C31" s="11">
        <v>799</v>
      </c>
      <c r="D31" s="11">
        <f>C31-$Q$2</f>
      </c>
      <c r="E31" s="11">
        <v>845</v>
      </c>
      <c r="F31" s="11">
        <f>E31-$Q$3</f>
      </c>
      <c r="G31" s="11">
        <v>845</v>
      </c>
      <c r="H31" s="11">
        <f>G31-$Q$4</f>
      </c>
      <c r="I31" s="11">
        <v>845</v>
      </c>
      <c r="J31" s="11">
        <f>I31-$Q$5</f>
      </c>
      <c r="K31" s="11">
        <v>845</v>
      </c>
      <c r="L31" s="108">
        <f>K31-$Q$9</f>
      </c>
      <c r="M31" s="3"/>
      <c r="N31" s="3"/>
      <c r="O31" s="9"/>
      <c r="P31" s="3"/>
      <c r="Q31" s="9"/>
    </row>
    <row x14ac:dyDescent="0.25" r="32" customHeight="1" ht="17.25">
      <c r="A32" s="104" t="s">
        <v>441</v>
      </c>
      <c r="B32" s="11">
        <v>6</v>
      </c>
      <c r="C32" s="11">
        <v>798</v>
      </c>
      <c r="D32" s="11">
        <f>C32-$Q$2</f>
      </c>
      <c r="E32" s="11">
        <v>875</v>
      </c>
      <c r="F32" s="11">
        <f>E32-$Q$3</f>
      </c>
      <c r="G32" s="11">
        <v>875</v>
      </c>
      <c r="H32" s="11">
        <f>G32-$Q$4</f>
      </c>
      <c r="I32" s="11">
        <v>875</v>
      </c>
      <c r="J32" s="11">
        <f>I32-$Q$5</f>
      </c>
      <c r="K32" s="11">
        <v>875</v>
      </c>
      <c r="L32" s="108">
        <f>K32-$Q$9</f>
      </c>
      <c r="M32" s="3"/>
      <c r="N32" s="3"/>
      <c r="O32" s="9"/>
      <c r="P32" s="3"/>
      <c r="Q32" s="9"/>
    </row>
    <row x14ac:dyDescent="0.25" r="33" customHeight="1" ht="17.25">
      <c r="A33" s="104" t="s">
        <v>442</v>
      </c>
      <c r="B33" s="11">
        <v>14</v>
      </c>
      <c r="C33" s="11">
        <v>788</v>
      </c>
      <c r="D33" s="11">
        <f>C33-$Q$2</f>
      </c>
      <c r="E33" s="11">
        <v>848</v>
      </c>
      <c r="F33" s="11">
        <f>E33-$Q$3</f>
      </c>
      <c r="G33" s="11">
        <v>848</v>
      </c>
      <c r="H33" s="11">
        <f>G33-$Q$4</f>
      </c>
      <c r="I33" s="11">
        <v>848</v>
      </c>
      <c r="J33" s="11">
        <f>I33-$Q$5</f>
      </c>
      <c r="K33" s="11">
        <v>848</v>
      </c>
      <c r="L33" s="118">
        <f>K33-$Q$9</f>
      </c>
      <c r="M33" s="3"/>
      <c r="N33" s="3"/>
      <c r="O33" s="9"/>
      <c r="P33" s="3"/>
      <c r="Q33" s="9"/>
    </row>
    <row x14ac:dyDescent="0.25" r="34" customHeight="1" ht="17.25">
      <c r="A34" s="3"/>
      <c r="B34" s="9"/>
      <c r="C34" s="9"/>
      <c r="D34" s="9"/>
      <c r="E34" s="9"/>
      <c r="F34" s="9"/>
      <c r="G34" s="9"/>
      <c r="H34" s="9"/>
      <c r="I34" s="9"/>
      <c r="J34" s="9"/>
      <c r="K34" s="9"/>
      <c r="L34" s="9"/>
      <c r="M34" s="3"/>
      <c r="N34" s="3"/>
      <c r="O34" s="9"/>
      <c r="P34" s="3"/>
      <c r="Q34" s="9"/>
    </row>
    <row x14ac:dyDescent="0.25" r="35" customHeight="1" ht="17.25">
      <c r="A35" s="3"/>
      <c r="B35" s="9"/>
      <c r="C35" s="9"/>
      <c r="D35" s="9"/>
      <c r="E35" s="9"/>
      <c r="F35" s="9"/>
      <c r="G35" s="9"/>
      <c r="H35" s="9"/>
      <c r="I35" s="9"/>
      <c r="J35" s="9"/>
      <c r="K35" s="9"/>
      <c r="L35" s="9"/>
      <c r="M35" s="3"/>
      <c r="N35" s="3"/>
      <c r="O35" s="9"/>
      <c r="P35" s="3"/>
      <c r="Q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U314"/>
  <sheetViews>
    <sheetView workbookViewId="0"/>
  </sheetViews>
  <sheetFormatPr defaultRowHeight="15" x14ac:dyDescent="0.25"/>
  <cols>
    <col min="1" max="1" style="16" width="8.43357142857143" customWidth="1" bestFit="1"/>
    <col min="2" max="2" style="16" width="60.86214285714286" customWidth="1" bestFit="1"/>
    <col min="3" max="3" style="16" width="60.86214285714286" customWidth="1" bestFit="1"/>
    <col min="4" max="4" style="16" width="60.86214285714286" customWidth="1" bestFit="1"/>
    <col min="5" max="5" style="16" width="60.86214285714286" customWidth="1" bestFit="1"/>
    <col min="6" max="6" style="16" width="60.86214285714286" customWidth="1" bestFit="1"/>
    <col min="7" max="7" style="16" width="60.86214285714286" customWidth="1" bestFit="1"/>
    <col min="8" max="8" style="16" width="9.147857142857141" customWidth="1" bestFit="1"/>
    <col min="9" max="9" style="16" width="9.147857142857141" customWidth="1" bestFit="1"/>
    <col min="10" max="10" style="16" width="9.147857142857141" customWidth="1" bestFit="1"/>
    <col min="11" max="11" style="16" width="9.147857142857141" customWidth="1" bestFit="1"/>
    <col min="12" max="12" style="16" width="9.147857142857141" customWidth="1" bestFit="1"/>
    <col min="13" max="13" style="16" width="9.147857142857141" customWidth="1" bestFit="1"/>
    <col min="14" max="14" style="16" width="9.147857142857141" customWidth="1" bestFit="1"/>
    <col min="15" max="15" style="16" width="9.147857142857141" customWidth="1" bestFit="1"/>
    <col min="16" max="16" style="16" width="9.147857142857141" customWidth="1" bestFit="1"/>
    <col min="17" max="17" style="16" width="9.147857142857141" customWidth="1" bestFit="1"/>
    <col min="18" max="18" style="16" width="9.147857142857141" customWidth="1" bestFit="1"/>
    <col min="19" max="19" style="16" width="9.147857142857141" customWidth="1" bestFit="1"/>
    <col min="20" max="20" style="16" width="9.147857142857141" customWidth="1" bestFit="1"/>
    <col min="21" max="21" style="16" width="9.147857142857141" customWidth="1" bestFit="1"/>
    <col min="22" max="22" style="16" width="9.147857142857141" customWidth="1" bestFit="1"/>
    <col min="23" max="23" style="64" width="9.147857142857141" customWidth="1" bestFit="1"/>
    <col min="24" max="24" style="16" width="9.147857142857141" customWidth="1" bestFit="1"/>
    <col min="25" max="25" style="16" width="9.147857142857141" customWidth="1" bestFit="1"/>
    <col min="26" max="26" style="16" width="9.147857142857141" customWidth="1" bestFit="1"/>
    <col min="27" max="27" style="16" width="9.147857142857141" customWidth="1" bestFit="1"/>
    <col min="28" max="28" style="17" width="20.433571428571426" customWidth="1" bestFit="1"/>
    <col min="29" max="29" style="18" width="12.43357142857143" customWidth="1" bestFit="1"/>
    <col min="30" max="30" style="16" width="12.43357142857143" customWidth="1" bestFit="1"/>
    <col min="31" max="31" style="16" width="12.43357142857143" customWidth="1" bestFit="1"/>
    <col min="32" max="32" style="16" width="12.43357142857143" customWidth="1" bestFit="1"/>
    <col min="33" max="33" style="16" width="9.147857142857141" customWidth="1" bestFit="1"/>
    <col min="34" max="34" style="16" width="9.147857142857141" customWidth="1" bestFit="1"/>
    <col min="35" max="35" style="16" width="9.147857142857141" customWidth="1" bestFit="1"/>
    <col min="36" max="36" style="16" width="9.147857142857141" customWidth="1" bestFit="1"/>
    <col min="37" max="37" style="16" width="20.290714285714284" customWidth="1" bestFit="1"/>
    <col min="38" max="38" style="16" width="17.862142857142857" customWidth="1" bestFit="1"/>
    <col min="39" max="39" style="16" width="17.862142857142857" customWidth="1" bestFit="1"/>
    <col min="40" max="40" style="16" width="15.862142857142858" customWidth="1" bestFit="1"/>
    <col min="41" max="41" style="16" width="17.862142857142857" customWidth="1" bestFit="1"/>
    <col min="42" max="42" style="16" width="23.576428571428572" customWidth="1" bestFit="1"/>
    <col min="43" max="43" style="16" width="21.719285714285714" customWidth="1" bestFit="1"/>
    <col min="44" max="44" style="16" width="22.005" customWidth="1" bestFit="1"/>
    <col min="45" max="45" style="16" width="20.433571428571426" customWidth="1" bestFit="1"/>
    <col min="46" max="46" style="16" width="22.290714285714284" customWidth="1" bestFit="1"/>
    <col min="47" max="47" style="16" width="26.14785714285714" customWidth="1" bestFit="1"/>
  </cols>
  <sheetData>
    <row x14ac:dyDescent="0.25" r="1" customHeight="1" ht="17.25">
      <c r="A1" s="1" t="s">
        <v>340</v>
      </c>
      <c r="B1" s="1" t="s">
        <v>341</v>
      </c>
      <c r="C1" s="1" t="s">
        <v>342</v>
      </c>
      <c r="D1" s="1" t="s">
        <v>344</v>
      </c>
      <c r="E1" s="1" t="s">
        <v>343</v>
      </c>
      <c r="F1" s="1" t="s">
        <v>345</v>
      </c>
      <c r="G1" s="1" t="s">
        <v>391</v>
      </c>
      <c r="H1" s="1" t="s">
        <v>346</v>
      </c>
      <c r="I1" s="1" t="s">
        <v>347</v>
      </c>
      <c r="J1" s="1" t="s">
        <v>348</v>
      </c>
      <c r="K1" s="1" t="s">
        <v>349</v>
      </c>
      <c r="L1" s="1" t="s">
        <v>350</v>
      </c>
      <c r="M1" s="1" t="s">
        <v>351</v>
      </c>
      <c r="N1" s="1" t="s">
        <v>352</v>
      </c>
      <c r="O1" s="1" t="s">
        <v>353</v>
      </c>
      <c r="P1" s="1" t="s">
        <v>354</v>
      </c>
      <c r="Q1" s="1" t="s">
        <v>355</v>
      </c>
      <c r="R1" s="1" t="s">
        <v>356</v>
      </c>
      <c r="S1" s="1" t="s">
        <v>357</v>
      </c>
      <c r="T1" s="1" t="s">
        <v>358</v>
      </c>
      <c r="U1" s="1" t="s">
        <v>359</v>
      </c>
      <c r="V1" s="1" t="s">
        <v>360</v>
      </c>
      <c r="W1" s="99">
        <v>0</v>
      </c>
      <c r="X1" s="1" t="s">
        <v>361</v>
      </c>
      <c r="Y1" s="1" t="s">
        <v>362</v>
      </c>
      <c r="Z1" s="1" t="s">
        <v>363</v>
      </c>
      <c r="AA1" s="1" t="s">
        <v>364</v>
      </c>
      <c r="AB1" s="1" t="s">
        <v>0</v>
      </c>
      <c r="AC1" s="1" t="s">
        <v>1</v>
      </c>
      <c r="AD1" s="1" t="s">
        <v>2</v>
      </c>
      <c r="AE1" s="1" t="s">
        <v>3</v>
      </c>
      <c r="AF1" s="1" t="s">
        <v>4</v>
      </c>
      <c r="AG1" s="1" t="s">
        <v>5</v>
      </c>
      <c r="AH1" s="1" t="s">
        <v>6</v>
      </c>
      <c r="AI1" s="1" t="s">
        <v>7</v>
      </c>
      <c r="AJ1" s="2" t="s">
        <v>8</v>
      </c>
      <c r="AK1" s="1" t="s">
        <v>366</v>
      </c>
      <c r="AL1" s="100" t="s">
        <v>392</v>
      </c>
      <c r="AM1" s="100" t="s">
        <v>393</v>
      </c>
      <c r="AN1" s="100" t="s">
        <v>394</v>
      </c>
      <c r="AO1" s="100" t="s">
        <v>395</v>
      </c>
      <c r="AP1" s="101" t="s">
        <v>396</v>
      </c>
      <c r="AQ1" s="1" t="s">
        <v>397</v>
      </c>
      <c r="AR1" s="1" t="s">
        <v>398</v>
      </c>
      <c r="AS1" s="1" t="s">
        <v>399</v>
      </c>
      <c r="AT1" s="1" t="s">
        <v>400</v>
      </c>
      <c r="AU1" s="101" t="s">
        <v>401</v>
      </c>
    </row>
    <row x14ac:dyDescent="0.25" r="2" customHeight="1" ht="17.25">
      <c r="A2" s="3"/>
      <c r="B2" s="6">
        <f>IF(AB2&lt;&gt;AD2,CONCATENATE(J2,AB2,M2,AC2,M2,AD2,N2,O2,AE2,N2,K2,Q2,R2,S2,T2,U2,V2),CONCATENATE(J2,AB2,M2,AC2,N2,O2,AE2,N2,K2,Q2,R2,S2,T2,U2,V2))</f>
      </c>
      <c r="C2" s="6">
        <f>IF(AB2&lt;&gt;AD2,CONCATENATE(J2,AB2,M2,AC2,M2,AD2,N2,O2,AE2,N2,X2,Y2,AA2,AL2,Z2,K2,Q2,R2,S2,T2,U2,V2),CONCATENATE(J2,AB2,M2,AC2,N2,O2,AE2,N2,X2,Y2,AA2,AL2,Z2,K2,Q2,R2,S2,T2,U2,V2))</f>
      </c>
      <c r="D2" s="6">
        <f>IF(AB2&lt;&gt;AD2,CONCATENATE(J2,AB2,M2,AC2,M2,AD2,N2,O2,AE2,N2,X2,Y2,AA2,AM2,Z2,K2,Q2,R2,S2,T2,U2,V2),CONCATENATE(J2,AB2,M2,AC2,N2,O2,AE2,N2,X2,Y2,AA2,AM2,Z2,K2,Q2,R2,S2,T2,U2,V2))</f>
      </c>
      <c r="E2" s="6">
        <f>IF(AB2&lt;&gt;AD2,CONCATENATE(J2,AB2,M2,AC2,M2,AD2,N2,O2,AE2,N2,X2,Y2,AA2,AN2,Z2,K2,Q2,R2,S2,T2,U2,V2),CONCATENATE(J2,AB2,M2,AC2,N2,O2,AE2,N2,X2,Y2,AA2,AN2,Z2,K2,Q2,R2,S2,T2,U2,V2))</f>
      </c>
      <c r="F2" s="6">
        <f>IF(AB2&lt;&gt;AD2,CONCATENATE(J2,AB2,M2,AC2,M2,AD2,N2,O2,AE2,N2,X2,Y2,AA2,AO2,Z2,K2,Q2,R2,S2,T2,U2,V2),CONCATENATE(J2,AB2,M2,AC2,N2,O2,AE2,N2,X2,Y2,AA2,AO2,Z2,K2,Q2,R2,S2,T2,U2,V2))</f>
      </c>
      <c r="G2" s="6">
        <f>IF(AB2&lt;&gt;AD2,CONCATENATE(J2,AB2,M2,AC2,M2,AD2,N2,O2,AE2,N2,X2,Y2,AA2,AP2,Z2,K2,Q2,R2,S2,T2,U2,V2),CONCATENATE(J2,AB2,M2,AC2,N2,O2,AE2,N2,X2,Y2,AA2,AP2,Z2,K2,Q2,R2,S2,T2,U2,V2))</f>
      </c>
      <c r="H2" s="3" t="s">
        <v>375</v>
      </c>
      <c r="I2" s="3" t="s">
        <v>376</v>
      </c>
      <c r="J2" s="3" t="s">
        <v>377</v>
      </c>
      <c r="K2" s="3" t="s">
        <v>378</v>
      </c>
      <c r="L2" s="3" t="s">
        <v>379</v>
      </c>
      <c r="M2" s="3" t="s">
        <v>380</v>
      </c>
      <c r="N2" s="3" t="s">
        <v>381</v>
      </c>
      <c r="O2" s="3" t="s">
        <v>382</v>
      </c>
      <c r="P2" s="6">
        <f>CHAR(10)</f>
      </c>
      <c r="Q2" s="6">
        <f>IF(MOD(W2,10)=0,CONCATENATE(P2,P2,L2,L2,P2,P2,P2)," ")</f>
      </c>
      <c r="R2" s="6">
        <f>IF(W2=20,CONCATENATE(P2,P2,P2,L2,P2,"&lt;center&gt;",P2,P2,"&lt;?php",P2,R$1,P2,"?&gt;",P2,P2,"&lt;/center&gt;",P2,L2,P2,P2,P2,P2),"")</f>
      </c>
      <c r="S2" s="6">
        <f>IF(W2=40,CONCATENATE(P2,P2,P2,L2,P2,"&lt;center&gt;",P2,P2,"&lt;?php",P2,S$1,P2,"?&gt;",P2,P2,"&lt;/center&gt;",P2,L2,P2,P2,P2,P2),"")</f>
      </c>
      <c r="T2" s="6">
        <f>IF(W2=60,CONCATENATE(P2,P2,P2,L2,P2,"&lt;center&gt;",P2,P2,"&lt;?php",P2,T$1,P2,"?&gt;",P2,P2,"&lt;/center&gt;",P2,L2,P2,P2,P2,P2),"")</f>
      </c>
      <c r="U2" s="6">
        <f>IF(W2=80,CONCATENATE(P2,P2,P2,L2,P2,"&lt;center&gt;",P2,P2,"&lt;?php",P2,U$1,P2,"?&gt;",P2,P2,"&lt;/center&gt;",P2,L2,P2,P2,P2,P2),"")</f>
      </c>
      <c r="V2" s="6">
        <f>IF(W2=100,CONCATENATE(P2,P2,P2,P2,"&lt;?php",P2,V$1,P2,"?&gt;",P2,P2,P2,P2,P2),"")</f>
      </c>
      <c r="W2" s="11">
        <f>W1+1</f>
      </c>
      <c r="X2" s="5" t="s">
        <v>383</v>
      </c>
      <c r="Y2" s="5" t="s">
        <v>384</v>
      </c>
      <c r="Z2" s="5" t="s">
        <v>385</v>
      </c>
      <c r="AA2" s="5" t="s">
        <v>386</v>
      </c>
      <c r="AB2" s="4">
        <f>DEFs!A2</f>
      </c>
      <c r="AC2" s="5" t="s">
        <v>21</v>
      </c>
      <c r="AD2" s="6">
        <f>AB2</f>
      </c>
      <c r="AE2" s="11">
        <f>DEFs!B2</f>
      </c>
      <c r="AF2" s="11">
        <f>DEFs!D2</f>
      </c>
      <c r="AG2" s="11">
        <f>DEFs!F2</f>
      </c>
      <c r="AH2" s="11">
        <f>DEFs!H2</f>
      </c>
      <c r="AI2" s="11">
        <f>DEFs!J2</f>
      </c>
      <c r="AJ2" s="10">
        <f>DEFs!L2</f>
      </c>
      <c r="AK2" s="6">
        <f>AB2</f>
      </c>
      <c r="AL2" s="102">
        <f>ROUNDUP((0.43+0.01*((STDEV($AQ$2:$AQ$312)-STDEV(AQ$2:AQ$312))))*AQ2,0)</f>
      </c>
      <c r="AM2" s="102">
        <f>ROUNDUP((0.43+0.01*((STDEV($AQ$2:$AQ$312)-STDEV(AR$2:AR$312))))*AR2,0)</f>
      </c>
      <c r="AN2" s="102">
        <f>ROUNDUP((0.43+0.01*((STDEV($AQ$2:$AQ$312)-STDEV(AS$2:AS$312))))*AS2,0)</f>
      </c>
      <c r="AO2" s="102">
        <f>ROUNDUP((0.43+0.01*((STDEV($AQ$2:$AQ$312)-STDEV(AT$2:AT$312))))*AT2,0)</f>
      </c>
      <c r="AP2" s="102">
        <f>ROUNDUP((0.43+0.01*((STDEV($AQ$2:$AQ$312)-STDEV(AU$2:AU$312))))*AU2,0)</f>
      </c>
      <c r="AQ2" s="11">
        <f>IF(AF2&gt;0,AF2,1)</f>
      </c>
      <c r="AR2" s="11">
        <f>IF(AG2&gt;0,AG2,1)</f>
      </c>
      <c r="AS2" s="11">
        <f>IF(AH2&gt;0,AH2,1)</f>
      </c>
      <c r="AT2" s="11">
        <f>IF(AI2&gt;0,AI2,1)</f>
      </c>
      <c r="AU2" s="11">
        <f>IF(AJ2&gt;0,AJ2,1)</f>
      </c>
    </row>
    <row x14ac:dyDescent="0.25" r="3" customHeight="1" ht="17.25">
      <c r="A3" s="3"/>
      <c r="B3" s="6">
        <f>IF(AB3&lt;&gt;AD3,CONCATENATE(J3,AB3,M3,AC3,M3,AD3,N3,O3,AE3,N3,K3,Q3,R3,S3,T3,U3,V3),CONCATENATE(J3,AB3,M3,AC3,N3,O3,AE3,N3,K3,Q3,R3,S3,T3,U3,V3))</f>
      </c>
      <c r="C3" s="6">
        <f>IF(AB3&lt;&gt;AD3,CONCATENATE(J3,AB3,M3,AC3,M3,AD3,N3,O3,AE3,N3,X3,Y3,AA3,AL3,Z3,K3,Q3,R3,S3,T3,U3,V3),CONCATENATE(J3,AB3,M3,AC3,N3,O3,AE3,N3,X3,Y3,AA3,AL3,Z3,K3,Q3,R3,S3,T3,U3,V3))</f>
      </c>
      <c r="D3" s="6">
        <f>IF(AB3&lt;&gt;AD3,CONCATENATE(J3,AB3,M3,AC3,M3,AD3,N3,O3,AE3,N3,X3,Y3,AA3,AM3,Z3,K3,Q3,R3,S3,T3,U3,V3),CONCATENATE(J3,AB3,M3,AC3,N3,O3,AE3,N3,X3,Y3,AA3,AM3,Z3,K3,Q3,R3,S3,T3,U3,V3))</f>
      </c>
      <c r="E3" s="6">
        <f>IF(AB3&lt;&gt;AD3,CONCATENATE(J3,AB3,M3,AC3,M3,AD3,N3,O3,AE3,N3,X3,Y3,AA3,AN3,Z3,K3,Q3,R3,S3,T3,U3,V3),CONCATENATE(J3,AB3,M3,AC3,N3,O3,AE3,N3,X3,Y3,AA3,AN3,Z3,K3,Q3,R3,S3,T3,U3,V3))</f>
      </c>
      <c r="F3" s="6">
        <f>IF(AB3&lt;&gt;AD3,CONCATENATE(J3,AB3,M3,AC3,M3,AD3,N3,O3,AE3,N3,X3,Y3,AA3,AO3,Z3,K3,Q3,R3,S3,T3,U3,V3),CONCATENATE(J3,AB3,M3,AC3,N3,O3,AE3,N3,X3,Y3,AA3,AO3,Z3,K3,Q3,R3,S3,T3,U3,V3))</f>
      </c>
      <c r="G3" s="6">
        <f>IF(AB3&lt;&gt;AD3,CONCATENATE(J3,AB3,M3,AC3,M3,AD3,N3,O3,AE3,N3,X3,Y3,AA3,AP3,Z3,K3,Q3,R3,S3,T3,U3,V3),CONCATENATE(J3,AB3,M3,AC3,N3,O3,AE3,N3,X3,Y3,AA3,AP3,Z3,K3,Q3,R3,S3,T3,U3,V3))</f>
      </c>
      <c r="H3" s="3" t="s">
        <v>375</v>
      </c>
      <c r="I3" s="3" t="s">
        <v>376</v>
      </c>
      <c r="J3" s="3" t="s">
        <v>377</v>
      </c>
      <c r="K3" s="3" t="s">
        <v>378</v>
      </c>
      <c r="L3" s="3" t="s">
        <v>379</v>
      </c>
      <c r="M3" s="3" t="s">
        <v>380</v>
      </c>
      <c r="N3" s="3" t="s">
        <v>381</v>
      </c>
      <c r="O3" s="3" t="s">
        <v>382</v>
      </c>
      <c r="P3" s="6">
        <f>CHAR(10)</f>
      </c>
      <c r="Q3" s="6">
        <f>IF(MOD(W3,10)=0,CONCATENATE(P3,P3,L3,L3,P3,P3,P3)," ")</f>
      </c>
      <c r="R3" s="6">
        <f>IF(W3=20,CONCATENATE(P3,P3,P3,L3,P3,"&lt;center&gt;",P3,P3,"&lt;?php",P3,R$1,P3,"?&gt;",P3,P3,"&lt;/center&gt;",P3,L3,P3,P3,P3,P3),"")</f>
      </c>
      <c r="S3" s="6">
        <f>IF(W3=40,CONCATENATE(P3,P3,P3,L3,P3,"&lt;center&gt;",P3,P3,"&lt;?php",P3,S$1,P3,"?&gt;",P3,P3,"&lt;/center&gt;",P3,L3,P3,P3,P3,P3),"")</f>
      </c>
      <c r="T3" s="6">
        <f>IF(W3=60,CONCATENATE(P3,P3,P3,L3,P3,"&lt;center&gt;",P3,P3,"&lt;?php",P3,T$1,P3,"?&gt;",P3,P3,"&lt;/center&gt;",P3,L3,P3,P3,P3,P3),"")</f>
      </c>
      <c r="U3" s="6">
        <f>IF(W3=80,CONCATENATE(P3,P3,P3,L3,P3,"&lt;center&gt;",P3,P3,"&lt;?php",P3,U$1,P3,"?&gt;",P3,P3,"&lt;/center&gt;",P3,L3,P3,P3,P3,P3),"")</f>
      </c>
      <c r="V3" s="6">
        <f>IF(W3=100,CONCATENATE(P3,P3,P3,P3,"&lt;?php",P3,V$1,P3,"?&gt;",P3,P3,P3,P3,P3),"")</f>
      </c>
      <c r="W3" s="11">
        <f>W2+1</f>
      </c>
      <c r="X3" s="5" t="s">
        <v>383</v>
      </c>
      <c r="Y3" s="5" t="s">
        <v>384</v>
      </c>
      <c r="Z3" s="5" t="s">
        <v>385</v>
      </c>
      <c r="AA3" s="5" t="s">
        <v>386</v>
      </c>
      <c r="AB3" s="4">
        <f>DEFs!A3</f>
      </c>
      <c r="AC3" s="5" t="s">
        <v>21</v>
      </c>
      <c r="AD3" s="6">
        <f>AB3</f>
      </c>
      <c r="AE3" s="11">
        <f>DEFs!B3</f>
      </c>
      <c r="AF3" s="11">
        <f>DEFs!D3</f>
      </c>
      <c r="AG3" s="11">
        <f>DEFs!F3</f>
      </c>
      <c r="AH3" s="11">
        <f>DEFs!H3</f>
      </c>
      <c r="AI3" s="11">
        <f>DEFs!J3</f>
      </c>
      <c r="AJ3" s="10">
        <f>DEFs!L3</f>
      </c>
      <c r="AK3" s="6">
        <f>AB3</f>
      </c>
      <c r="AL3" s="102">
        <f>ROUNDUP((0.43+0.01*((STDEV($AQ$2:$AQ$312)-STDEV(AQ$2:AQ$312))))*AQ3,0)</f>
      </c>
      <c r="AM3" s="102">
        <f>ROUNDUP((0.43+0.01*((STDEV($AQ$2:$AQ$312)-STDEV(AR$2:AR$312))))*AR3,0)</f>
      </c>
      <c r="AN3" s="102">
        <f>ROUNDUP((0.43+0.01*((STDEV($AQ$2:$AQ$312)-STDEV(AS$2:AS$312))))*AS3,0)</f>
      </c>
      <c r="AO3" s="102">
        <f>ROUNDUP((0.43+0.01*((STDEV($AQ$2:$AQ$312)-STDEV(AT$2:AT$312))))*AT3,0)</f>
      </c>
      <c r="AP3" s="102">
        <f>ROUNDUP((0.43+0.01*((STDEV($AQ$2:$AQ$312)-STDEV(AU$2:AU$312))))*AU3,0)</f>
      </c>
      <c r="AQ3" s="11">
        <f>IF(AF3&gt;0,AF3,1)</f>
      </c>
      <c r="AR3" s="11">
        <f>IF(AG3&gt;0,AG3,1)</f>
      </c>
      <c r="AS3" s="11">
        <f>IF(AH3&gt;0,AH3,1)</f>
      </c>
      <c r="AT3" s="11">
        <f>IF(AI3&gt;0,AI3,1)</f>
      </c>
      <c r="AU3" s="11">
        <f>IF(AJ3&gt;0,AJ3,1)</f>
      </c>
    </row>
    <row x14ac:dyDescent="0.25" r="4" customHeight="1" ht="17.25">
      <c r="A4" s="3"/>
      <c r="B4" s="6">
        <f>IF(AB4&lt;&gt;AD4,CONCATENATE(J4,AB4,M4,AC4,M4,AD4,N4,O4,AE4,N4,K4,Q4,R4,S4,T4,U4,V4),CONCATENATE(J4,AB4,M4,AC4,N4,O4,AE4,N4,K4,Q4,R4,S4,T4,U4,V4))</f>
      </c>
      <c r="C4" s="6">
        <f>IF(AB4&lt;&gt;AD4,CONCATENATE(J4,AB4,M4,AC4,M4,AD4,N4,O4,AE4,N4,X4,Y4,AA4,AL4,Z4,K4,Q4,R4,S4,T4,U4,V4),CONCATENATE(J4,AB4,M4,AC4,N4,O4,AE4,N4,X4,Y4,AA4,AL4,Z4,K4,Q4,R4,S4,T4,U4,V4))</f>
      </c>
      <c r="D4" s="6">
        <f>IF(AB4&lt;&gt;AD4,CONCATENATE(J4,AB4,M4,AC4,M4,AD4,N4,O4,AE4,N4,X4,Y4,AA4,AM4,Z4,K4,Q4,R4,S4,T4,U4,V4),CONCATENATE(J4,AB4,M4,AC4,N4,O4,AE4,N4,X4,Y4,AA4,AM4,Z4,K4,Q4,R4,S4,T4,U4,V4))</f>
      </c>
      <c r="E4" s="6">
        <f>IF(AB4&lt;&gt;AD4,CONCATENATE(J4,AB4,M4,AC4,M4,AD4,N4,O4,AE4,N4,X4,Y4,AA4,AN4,Z4,K4,Q4,R4,S4,T4,U4,V4),CONCATENATE(J4,AB4,M4,AC4,N4,O4,AE4,N4,X4,Y4,AA4,AN4,Z4,K4,Q4,R4,S4,T4,U4,V4))</f>
      </c>
      <c r="F4" s="6">
        <f>IF(AB4&lt;&gt;AD4,CONCATENATE(J4,AB4,M4,AC4,M4,AD4,N4,O4,AE4,N4,X4,Y4,AA4,AO4,Z4,K4,Q4,R4,S4,T4,U4,V4),CONCATENATE(J4,AB4,M4,AC4,N4,O4,AE4,N4,X4,Y4,AA4,AO4,Z4,K4,Q4,R4,S4,T4,U4,V4))</f>
      </c>
      <c r="G4" s="6">
        <f>IF(AB4&lt;&gt;AD4,CONCATENATE(J4,AB4,M4,AC4,M4,AD4,N4,O4,AE4,N4,X4,Y4,AA4,AP4,Z4,K4,Q4,R4,S4,T4,U4,V4),CONCATENATE(J4,AB4,M4,AC4,N4,O4,AE4,N4,X4,Y4,AA4,AP4,Z4,K4,Q4,R4,S4,T4,U4,V4))</f>
      </c>
      <c r="H4" s="3" t="s">
        <v>375</v>
      </c>
      <c r="I4" s="3" t="s">
        <v>376</v>
      </c>
      <c r="J4" s="3" t="s">
        <v>377</v>
      </c>
      <c r="K4" s="3" t="s">
        <v>378</v>
      </c>
      <c r="L4" s="3" t="s">
        <v>379</v>
      </c>
      <c r="M4" s="3" t="s">
        <v>380</v>
      </c>
      <c r="N4" s="3" t="s">
        <v>381</v>
      </c>
      <c r="O4" s="3" t="s">
        <v>382</v>
      </c>
      <c r="P4" s="6">
        <f>CHAR(10)</f>
      </c>
      <c r="Q4" s="6">
        <f>IF(MOD(W4,10)=0,CONCATENATE(P4,P4,L4,L4,P4,P4,P4)," ")</f>
      </c>
      <c r="R4" s="6">
        <f>IF(W4=20,CONCATENATE(P4,P4,P4,L4,P4,"&lt;center&gt;",P4,P4,"&lt;?php",P4,R$1,P4,"?&gt;",P4,P4,"&lt;/center&gt;",P4,L4,P4,P4,P4,P4),"")</f>
      </c>
      <c r="S4" s="6">
        <f>IF(W4=40,CONCATENATE(P4,P4,P4,L4,P4,"&lt;center&gt;",P4,P4,"&lt;?php",P4,S$1,P4,"?&gt;",P4,P4,"&lt;/center&gt;",P4,L4,P4,P4,P4,P4),"")</f>
      </c>
      <c r="T4" s="6">
        <f>IF(W4=60,CONCATENATE(P4,P4,P4,L4,P4,"&lt;center&gt;",P4,P4,"&lt;?php",P4,T$1,P4,"?&gt;",P4,P4,"&lt;/center&gt;",P4,L4,P4,P4,P4,P4),"")</f>
      </c>
      <c r="U4" s="6">
        <f>IF(W4=80,CONCATENATE(P4,P4,P4,L4,P4,"&lt;center&gt;",P4,P4,"&lt;?php",P4,U$1,P4,"?&gt;",P4,P4,"&lt;/center&gt;",P4,L4,P4,P4,P4,P4),"")</f>
      </c>
      <c r="V4" s="6">
        <f>IF(W4=100,CONCATENATE(P4,P4,P4,P4,"&lt;?php",P4,V$1,P4,"?&gt;",P4,P4,P4,P4,P4),"")</f>
      </c>
      <c r="W4" s="11">
        <f>W3+1</f>
      </c>
      <c r="X4" s="5" t="s">
        <v>383</v>
      </c>
      <c r="Y4" s="5" t="s">
        <v>384</v>
      </c>
      <c r="Z4" s="5" t="s">
        <v>385</v>
      </c>
      <c r="AA4" s="5" t="s">
        <v>386</v>
      </c>
      <c r="AB4" s="4">
        <f>DEFs!A4</f>
      </c>
      <c r="AC4" s="5" t="s">
        <v>21</v>
      </c>
      <c r="AD4" s="6">
        <f>AB4</f>
      </c>
      <c r="AE4" s="11">
        <f>DEFs!B4</f>
      </c>
      <c r="AF4" s="11">
        <f>DEFs!D4</f>
      </c>
      <c r="AG4" s="11">
        <f>DEFs!F4</f>
      </c>
      <c r="AH4" s="11">
        <f>DEFs!H4</f>
      </c>
      <c r="AI4" s="11">
        <f>DEFs!J4</f>
      </c>
      <c r="AJ4" s="10">
        <f>DEFs!L4</f>
      </c>
      <c r="AK4" s="6">
        <f>AB4</f>
      </c>
      <c r="AL4" s="102">
        <f>ROUNDUP((0.43+0.01*((STDEV($AQ$2:$AQ$312)-STDEV(AQ$2:AQ$312))))*AQ4,0)</f>
      </c>
      <c r="AM4" s="102">
        <f>ROUNDUP((0.43+0.01*((STDEV($AQ$2:$AQ$312)-STDEV(AR$2:AR$312))))*AR4,0)</f>
      </c>
      <c r="AN4" s="102">
        <f>ROUNDUP((0.43+0.01*((STDEV($AQ$2:$AQ$312)-STDEV(AS$2:AS$312))))*AS4,0)</f>
      </c>
      <c r="AO4" s="102">
        <f>ROUNDUP((0.43+0.01*((STDEV($AQ$2:$AQ$312)-STDEV(AT$2:AT$312))))*AT4,0)</f>
      </c>
      <c r="AP4" s="102">
        <f>ROUNDUP((0.43+0.01*((STDEV($AQ$2:$AQ$312)-STDEV(AU$2:AU$312))))*AU4,0)</f>
      </c>
      <c r="AQ4" s="11">
        <f>IF(AF4&gt;0,AF4,1)</f>
      </c>
      <c r="AR4" s="11">
        <f>IF(AG4&gt;0,AG4,1)</f>
      </c>
      <c r="AS4" s="11">
        <f>IF(AH4&gt;0,AH4,1)</f>
      </c>
      <c r="AT4" s="11">
        <f>IF(AI4&gt;0,AI4,1)</f>
      </c>
      <c r="AU4" s="11">
        <f>IF(AJ4&gt;0,AJ4,1)</f>
      </c>
    </row>
    <row x14ac:dyDescent="0.25" r="5" customHeight="1" ht="17.25">
      <c r="A5" s="3"/>
      <c r="B5" s="6">
        <f>IF(AB5&lt;&gt;AD5,CONCATENATE(J5,AB5,M5,AC5,M5,AD5,N5,O5,AE5,N5,K5,Q5,R5,S5,T5,U5,V5),CONCATENATE(J5,AB5,M5,AC5,N5,O5,AE5,N5,K5,Q5,R5,S5,T5,U5,V5))</f>
      </c>
      <c r="C5" s="6">
        <f>IF(AB5&lt;&gt;AD5,CONCATENATE(J5,AB5,M5,AC5,M5,AD5,N5,O5,AE5,N5,X5,Y5,AA5,AL5,Z5,K5,Q5,R5,S5,T5,U5,V5),CONCATENATE(J5,AB5,M5,AC5,N5,O5,AE5,N5,X5,Y5,AA5,AL5,Z5,K5,Q5,R5,S5,T5,U5,V5))</f>
      </c>
      <c r="D5" s="6">
        <f>IF(AB5&lt;&gt;AD5,CONCATENATE(J5,AB5,M5,AC5,M5,AD5,N5,O5,AE5,N5,X5,Y5,AA5,AM5,Z5,K5,Q5,R5,S5,T5,U5,V5),CONCATENATE(J5,AB5,M5,AC5,N5,O5,AE5,N5,X5,Y5,AA5,AM5,Z5,K5,Q5,R5,S5,T5,U5,V5))</f>
      </c>
      <c r="E5" s="6">
        <f>IF(AB5&lt;&gt;AD5,CONCATENATE(J5,AB5,M5,AC5,M5,AD5,N5,O5,AE5,N5,X5,Y5,AA5,AN5,Z5,K5,Q5,R5,S5,T5,U5,V5),CONCATENATE(J5,AB5,M5,AC5,N5,O5,AE5,N5,X5,Y5,AA5,AN5,Z5,K5,Q5,R5,S5,T5,U5,V5))</f>
      </c>
      <c r="F5" s="6">
        <f>IF(AB5&lt;&gt;AD5,CONCATENATE(J5,AB5,M5,AC5,M5,AD5,N5,O5,AE5,N5,X5,Y5,AA5,AO5,Z5,K5,Q5,R5,S5,T5,U5,V5),CONCATENATE(J5,AB5,M5,AC5,N5,O5,AE5,N5,X5,Y5,AA5,AO5,Z5,K5,Q5,R5,S5,T5,U5,V5))</f>
      </c>
      <c r="G5" s="6">
        <f>IF(AB5&lt;&gt;AD5,CONCATENATE(J5,AB5,M5,AC5,M5,AD5,N5,O5,AE5,N5,X5,Y5,AA5,AP5,Z5,K5,Q5,R5,S5,T5,U5,V5),CONCATENATE(J5,AB5,M5,AC5,N5,O5,AE5,N5,X5,Y5,AA5,AP5,Z5,K5,Q5,R5,S5,T5,U5,V5))</f>
      </c>
      <c r="H5" s="3" t="s">
        <v>375</v>
      </c>
      <c r="I5" s="3" t="s">
        <v>376</v>
      </c>
      <c r="J5" s="3" t="s">
        <v>377</v>
      </c>
      <c r="K5" s="3" t="s">
        <v>378</v>
      </c>
      <c r="L5" s="3" t="s">
        <v>379</v>
      </c>
      <c r="M5" s="3" t="s">
        <v>380</v>
      </c>
      <c r="N5" s="3" t="s">
        <v>381</v>
      </c>
      <c r="O5" s="3" t="s">
        <v>382</v>
      </c>
      <c r="P5" s="6">
        <f>CHAR(10)</f>
      </c>
      <c r="Q5" s="6">
        <f>IF(MOD(W5,10)=0,CONCATENATE(P5,P5,L5,L5,P5,P5,P5)," ")</f>
      </c>
      <c r="R5" s="6">
        <f>IF(W5=20,CONCATENATE(P5,P5,P5,L5,P5,"&lt;center&gt;",P5,P5,"&lt;?php",P5,R$1,P5,"?&gt;",P5,P5,"&lt;/center&gt;",P5,L5,P5,P5,P5,P5),"")</f>
      </c>
      <c r="S5" s="6">
        <f>IF(W5=40,CONCATENATE(P5,P5,P5,L5,P5,"&lt;center&gt;",P5,P5,"&lt;?php",P5,S$1,P5,"?&gt;",P5,P5,"&lt;/center&gt;",P5,L5,P5,P5,P5,P5),"")</f>
      </c>
      <c r="T5" s="6">
        <f>IF(W5=60,CONCATENATE(P5,P5,P5,L5,P5,"&lt;center&gt;",P5,P5,"&lt;?php",P5,T$1,P5,"?&gt;",P5,P5,"&lt;/center&gt;",P5,L5,P5,P5,P5,P5),"")</f>
      </c>
      <c r="U5" s="6">
        <f>IF(W5=80,CONCATENATE(P5,P5,P5,L5,P5,"&lt;center&gt;",P5,P5,"&lt;?php",P5,U$1,P5,"?&gt;",P5,P5,"&lt;/center&gt;",P5,L5,P5,P5,P5,P5),"")</f>
      </c>
      <c r="V5" s="6">
        <f>IF(W5=100,CONCATENATE(P5,P5,P5,P5,"&lt;?php",P5,V$1,P5,"?&gt;",P5,P5,P5,P5,P5),"")</f>
      </c>
      <c r="W5" s="11">
        <f>W4+1</f>
      </c>
      <c r="X5" s="5" t="s">
        <v>383</v>
      </c>
      <c r="Y5" s="5" t="s">
        <v>384</v>
      </c>
      <c r="Z5" s="5" t="s">
        <v>385</v>
      </c>
      <c r="AA5" s="5" t="s">
        <v>386</v>
      </c>
      <c r="AB5" s="4">
        <f>DEFs!A5</f>
      </c>
      <c r="AC5" s="5" t="s">
        <v>21</v>
      </c>
      <c r="AD5" s="6">
        <f>AB5</f>
      </c>
      <c r="AE5" s="11">
        <f>DEFs!B5</f>
      </c>
      <c r="AF5" s="11">
        <f>DEFs!D5</f>
      </c>
      <c r="AG5" s="11">
        <f>DEFs!F5</f>
      </c>
      <c r="AH5" s="11">
        <f>DEFs!H5</f>
      </c>
      <c r="AI5" s="11">
        <f>DEFs!J5</f>
      </c>
      <c r="AJ5" s="10">
        <f>DEFs!L5</f>
      </c>
      <c r="AK5" s="6">
        <f>AB5</f>
      </c>
      <c r="AL5" s="102">
        <f>ROUNDUP((0.43+0.01*((STDEV($AQ$2:$AQ$312)-STDEV(AQ$2:AQ$312))))*AQ5,0)</f>
      </c>
      <c r="AM5" s="102">
        <f>ROUNDUP((0.43+0.01*((STDEV($AQ$2:$AQ$312)-STDEV(AR$2:AR$312))))*AR5,0)</f>
      </c>
      <c r="AN5" s="102">
        <f>ROUNDUP((0.43+0.01*((STDEV($AQ$2:$AQ$312)-STDEV(AS$2:AS$312))))*AS5,0)</f>
      </c>
      <c r="AO5" s="102">
        <f>ROUNDUP((0.43+0.01*((STDEV($AQ$2:$AQ$312)-STDEV(AT$2:AT$312))))*AT5,0)</f>
      </c>
      <c r="AP5" s="102">
        <f>ROUNDUP((0.43+0.01*((STDEV($AQ$2:$AQ$312)-STDEV(AU$2:AU$312))))*AU5,0)</f>
      </c>
      <c r="AQ5" s="11">
        <f>IF(AF5&gt;0,AF5,1)</f>
      </c>
      <c r="AR5" s="11">
        <f>IF(AG5&gt;0,AG5,1)</f>
      </c>
      <c r="AS5" s="11">
        <f>IF(AH5&gt;0,AH5,1)</f>
      </c>
      <c r="AT5" s="11">
        <f>IF(AI5&gt;0,AI5,1)</f>
      </c>
      <c r="AU5" s="11">
        <f>IF(AJ5&gt;0,AJ5,1)</f>
      </c>
    </row>
    <row x14ac:dyDescent="0.25" r="6" customHeight="1" ht="17.25">
      <c r="A6" s="3"/>
      <c r="B6" s="6">
        <f>IF(AB6&lt;&gt;AD6,CONCATENATE(J6,AB6,M6,AC6,M6,AD6,N6,O6,AE6,N6,K6,Q6,R6,S6,T6,U6,V6),CONCATENATE(J6,AB6,M6,AC6,N6,O6,AE6,N6,K6,Q6,R6,S6,T6,U6,V6))</f>
      </c>
      <c r="C6" s="6">
        <f>IF(AB6&lt;&gt;AD6,CONCATENATE(J6,AB6,M6,AC6,M6,AD6,N6,O6,AE6,N6,X6,Y6,AA6,AL6,Z6,K6,Q6,R6,S6,T6,U6,V6),CONCATENATE(J6,AB6,M6,AC6,N6,O6,AE6,N6,X6,Y6,AA6,AL6,Z6,K6,Q6,R6,S6,T6,U6,V6))</f>
      </c>
      <c r="D6" s="6">
        <f>IF(AB6&lt;&gt;AD6,CONCATENATE(J6,AB6,M6,AC6,M6,AD6,N6,O6,AE6,N6,X6,Y6,AA6,AM6,Z6,K6,Q6,R6,S6,T6,U6,V6),CONCATENATE(J6,AB6,M6,AC6,N6,O6,AE6,N6,X6,Y6,AA6,AM6,Z6,K6,Q6,R6,S6,T6,U6,V6))</f>
      </c>
      <c r="E6" s="6">
        <f>IF(AB6&lt;&gt;AD6,CONCATENATE(J6,AB6,M6,AC6,M6,AD6,N6,O6,AE6,N6,X6,Y6,AA6,AN6,Z6,K6,Q6,R6,S6,T6,U6,V6),CONCATENATE(J6,AB6,M6,AC6,N6,O6,AE6,N6,X6,Y6,AA6,AN6,Z6,K6,Q6,R6,S6,T6,U6,V6))</f>
      </c>
      <c r="F6" s="6">
        <f>IF(AB6&lt;&gt;AD6,CONCATENATE(J6,AB6,M6,AC6,M6,AD6,N6,O6,AE6,N6,X6,Y6,AA6,AO6,Z6,K6,Q6,R6,S6,T6,U6,V6),CONCATENATE(J6,AB6,M6,AC6,N6,O6,AE6,N6,X6,Y6,AA6,AO6,Z6,K6,Q6,R6,S6,T6,U6,V6))</f>
      </c>
      <c r="G6" s="6">
        <f>IF(AB6&lt;&gt;AD6,CONCATENATE(J6,AB6,M6,AC6,M6,AD6,N6,O6,AE6,N6,X6,Y6,AA6,AP6,Z6,K6,Q6,R6,S6,T6,U6,V6),CONCATENATE(J6,AB6,M6,AC6,N6,O6,AE6,N6,X6,Y6,AA6,AP6,Z6,K6,Q6,R6,S6,T6,U6,V6))</f>
      </c>
      <c r="H6" s="3" t="s">
        <v>375</v>
      </c>
      <c r="I6" s="3" t="s">
        <v>376</v>
      </c>
      <c r="J6" s="3" t="s">
        <v>377</v>
      </c>
      <c r="K6" s="3" t="s">
        <v>378</v>
      </c>
      <c r="L6" s="3" t="s">
        <v>379</v>
      </c>
      <c r="M6" s="3" t="s">
        <v>380</v>
      </c>
      <c r="N6" s="3" t="s">
        <v>381</v>
      </c>
      <c r="O6" s="3" t="s">
        <v>382</v>
      </c>
      <c r="P6" s="6">
        <f>CHAR(10)</f>
      </c>
      <c r="Q6" s="6">
        <f>IF(MOD(W6,10)=0,CONCATENATE(P6,P6,L6,L6,P6,P6,P6)," ")</f>
      </c>
      <c r="R6" s="6">
        <f>IF(W6=20,CONCATENATE(P6,P6,P6,L6,P6,"&lt;center&gt;",P6,P6,"&lt;?php",P6,R$1,P6,"?&gt;",P6,P6,"&lt;/center&gt;",P6,L6,P6,P6,P6,P6),"")</f>
      </c>
      <c r="S6" s="6">
        <f>IF(W6=40,CONCATENATE(P6,P6,P6,L6,P6,"&lt;center&gt;",P6,P6,"&lt;?php",P6,S$1,P6,"?&gt;",P6,P6,"&lt;/center&gt;",P6,L6,P6,P6,P6,P6),"")</f>
      </c>
      <c r="T6" s="6">
        <f>IF(W6=60,CONCATENATE(P6,P6,P6,L6,P6,"&lt;center&gt;",P6,P6,"&lt;?php",P6,T$1,P6,"?&gt;",P6,P6,"&lt;/center&gt;",P6,L6,P6,P6,P6,P6),"")</f>
      </c>
      <c r="U6" s="6">
        <f>IF(W6=80,CONCATENATE(P6,P6,P6,L6,P6,"&lt;center&gt;",P6,P6,"&lt;?php",P6,U$1,P6,"?&gt;",P6,P6,"&lt;/center&gt;",P6,L6,P6,P6,P6,P6),"")</f>
      </c>
      <c r="V6" s="6">
        <f>IF(W6=100,CONCATENATE(P6,P6,P6,P6,"&lt;?php",P6,V$1,P6,"?&gt;",P6,P6,P6,P6,P6),"")</f>
      </c>
      <c r="W6" s="11">
        <f>W5+1</f>
      </c>
      <c r="X6" s="5" t="s">
        <v>383</v>
      </c>
      <c r="Y6" s="5" t="s">
        <v>384</v>
      </c>
      <c r="Z6" s="5" t="s">
        <v>385</v>
      </c>
      <c r="AA6" s="5" t="s">
        <v>386</v>
      </c>
      <c r="AB6" s="4">
        <f>DEFs!A6</f>
      </c>
      <c r="AC6" s="5" t="s">
        <v>21</v>
      </c>
      <c r="AD6" s="6">
        <f>AB6</f>
      </c>
      <c r="AE6" s="11">
        <f>DEFs!B6</f>
      </c>
      <c r="AF6" s="11">
        <f>DEFs!D6</f>
      </c>
      <c r="AG6" s="11">
        <f>DEFs!F6</f>
      </c>
      <c r="AH6" s="11">
        <f>DEFs!H6</f>
      </c>
      <c r="AI6" s="11">
        <f>DEFs!J6</f>
      </c>
      <c r="AJ6" s="10">
        <f>DEFs!L6</f>
      </c>
      <c r="AK6" s="6">
        <f>AB6</f>
      </c>
      <c r="AL6" s="102">
        <f>ROUNDUP((0.43+0.01*((STDEV($AQ$2:$AQ$312)-STDEV(AQ$2:AQ$312))))*AQ6,0)</f>
      </c>
      <c r="AM6" s="102">
        <f>ROUNDUP((0.43+0.01*((STDEV($AQ$2:$AQ$312)-STDEV(AR$2:AR$312))))*AR6,0)</f>
      </c>
      <c r="AN6" s="102">
        <f>ROUNDUP((0.43+0.01*((STDEV($AQ$2:$AQ$312)-STDEV(AS$2:AS$312))))*AS6,0)</f>
      </c>
      <c r="AO6" s="102">
        <f>ROUNDUP((0.43+0.01*((STDEV($AQ$2:$AQ$312)-STDEV(AT$2:AT$312))))*AT6,0)</f>
      </c>
      <c r="AP6" s="102">
        <f>ROUNDUP((0.43+0.01*((STDEV($AQ$2:$AQ$312)-STDEV(AU$2:AU$312))))*AU6,0)</f>
      </c>
      <c r="AQ6" s="11">
        <f>IF(AF6&gt;0,AF6,1)</f>
      </c>
      <c r="AR6" s="11">
        <f>IF(AG6&gt;0,AG6,1)</f>
      </c>
      <c r="AS6" s="11">
        <f>IF(AH6&gt;0,AH6,1)</f>
      </c>
      <c r="AT6" s="11">
        <f>IF(AI6&gt;0,AI6,1)</f>
      </c>
      <c r="AU6" s="11">
        <f>IF(AJ6&gt;0,AJ6,1)</f>
      </c>
    </row>
    <row x14ac:dyDescent="0.25" r="7" customHeight="1" ht="17.25">
      <c r="A7" s="3"/>
      <c r="B7" s="6">
        <f>IF(AB7&lt;&gt;AD7,CONCATENATE(J7,AB7,M7,AC7,M7,AD7,N7,O7,AE7,N7,K7,Q7,R7,S7,T7,U7,V7),CONCATENATE(J7,AB7,M7,AC7,N7,O7,AE7,N7,K7,Q7,R7,S7,T7,U7,V7))</f>
      </c>
      <c r="C7" s="6">
        <f>IF(AB7&lt;&gt;AD7,CONCATENATE(J7,AB7,M7,AC7,M7,AD7,N7,O7,AE7,N7,X7,Y7,AA7,AL7,Z7,K7,Q7,R7,S7,T7,U7,V7),CONCATENATE(J7,AB7,M7,AC7,N7,O7,AE7,N7,X7,Y7,AA7,AL7,Z7,K7,Q7,R7,S7,T7,U7,V7))</f>
      </c>
      <c r="D7" s="6">
        <f>IF(AB7&lt;&gt;AD7,CONCATENATE(J7,AB7,M7,AC7,M7,AD7,N7,O7,AE7,N7,X7,Y7,AA7,AM7,Z7,K7,Q7,R7,S7,T7,U7,V7),CONCATENATE(J7,AB7,M7,AC7,N7,O7,AE7,N7,X7,Y7,AA7,AM7,Z7,K7,Q7,R7,S7,T7,U7,V7))</f>
      </c>
      <c r="E7" s="6">
        <f>IF(AB7&lt;&gt;AD7,CONCATENATE(J7,AB7,M7,AC7,M7,AD7,N7,O7,AE7,N7,X7,Y7,AA7,AN7,Z7,K7,Q7,R7,S7,T7,U7,V7),CONCATENATE(J7,AB7,M7,AC7,N7,O7,AE7,N7,X7,Y7,AA7,AN7,Z7,K7,Q7,R7,S7,T7,U7,V7))</f>
      </c>
      <c r="F7" s="6">
        <f>IF(AB7&lt;&gt;AD7,CONCATENATE(J7,AB7,M7,AC7,M7,AD7,N7,O7,AE7,N7,X7,Y7,AA7,AO7,Z7,K7,Q7,R7,S7,T7,U7,V7),CONCATENATE(J7,AB7,M7,AC7,N7,O7,AE7,N7,X7,Y7,AA7,AO7,Z7,K7,Q7,R7,S7,T7,U7,V7))</f>
      </c>
      <c r="G7" s="6">
        <f>IF(AB7&lt;&gt;AD7,CONCATENATE(J7,AB7,M7,AC7,M7,AD7,N7,O7,AE7,N7,X7,Y7,AA7,AP7,Z7,K7,Q7,R7,S7,T7,U7,V7),CONCATENATE(J7,AB7,M7,AC7,N7,O7,AE7,N7,X7,Y7,AA7,AP7,Z7,K7,Q7,R7,S7,T7,U7,V7))</f>
      </c>
      <c r="H7" s="3" t="s">
        <v>375</v>
      </c>
      <c r="I7" s="3" t="s">
        <v>376</v>
      </c>
      <c r="J7" s="3" t="s">
        <v>377</v>
      </c>
      <c r="K7" s="3" t="s">
        <v>378</v>
      </c>
      <c r="L7" s="3" t="s">
        <v>379</v>
      </c>
      <c r="M7" s="3" t="s">
        <v>380</v>
      </c>
      <c r="N7" s="3" t="s">
        <v>381</v>
      </c>
      <c r="O7" s="3" t="s">
        <v>382</v>
      </c>
      <c r="P7" s="6">
        <f>CHAR(10)</f>
      </c>
      <c r="Q7" s="6">
        <f>IF(MOD(W7,10)=0,CONCATENATE(P7,P7,L7,L7,P7,P7,P7)," ")</f>
      </c>
      <c r="R7" s="6">
        <f>IF(W7=20,CONCATENATE(P7,P7,P7,L7,P7,"&lt;center&gt;",P7,P7,"&lt;?php",P7,R$1,P7,"?&gt;",P7,P7,"&lt;/center&gt;",P7,L7,P7,P7,P7,P7),"")</f>
      </c>
      <c r="S7" s="6">
        <f>IF(W7=40,CONCATENATE(P7,P7,P7,L7,P7,"&lt;center&gt;",P7,P7,"&lt;?php",P7,S$1,P7,"?&gt;",P7,P7,"&lt;/center&gt;",P7,L7,P7,P7,P7,P7),"")</f>
      </c>
      <c r="T7" s="6">
        <f>IF(W7=60,CONCATENATE(P7,P7,P7,L7,P7,"&lt;center&gt;",P7,P7,"&lt;?php",P7,T$1,P7,"?&gt;",P7,P7,"&lt;/center&gt;",P7,L7,P7,P7,P7,P7),"")</f>
      </c>
      <c r="U7" s="6">
        <f>IF(W7=80,CONCATENATE(P7,P7,P7,L7,P7,"&lt;center&gt;",P7,P7,"&lt;?php",P7,U$1,P7,"?&gt;",P7,P7,"&lt;/center&gt;",P7,L7,P7,P7,P7,P7),"")</f>
      </c>
      <c r="V7" s="6">
        <f>IF(W7=100,CONCATENATE(P7,P7,P7,P7,"&lt;?php",P7,V$1,P7,"?&gt;",P7,P7,P7,P7,P7),"")</f>
      </c>
      <c r="W7" s="11">
        <f>W6+1</f>
      </c>
      <c r="X7" s="5" t="s">
        <v>383</v>
      </c>
      <c r="Y7" s="5" t="s">
        <v>384</v>
      </c>
      <c r="Z7" s="5" t="s">
        <v>385</v>
      </c>
      <c r="AA7" s="5" t="s">
        <v>386</v>
      </c>
      <c r="AB7" s="4">
        <f>DEFs!A7</f>
      </c>
      <c r="AC7" s="5" t="s">
        <v>21</v>
      </c>
      <c r="AD7" s="6">
        <f>AB7</f>
      </c>
      <c r="AE7" s="11">
        <f>DEFs!B7</f>
      </c>
      <c r="AF7" s="11">
        <f>DEFs!D7</f>
      </c>
      <c r="AG7" s="11">
        <f>DEFs!F7</f>
      </c>
      <c r="AH7" s="11">
        <f>DEFs!H7</f>
      </c>
      <c r="AI7" s="11">
        <f>DEFs!J7</f>
      </c>
      <c r="AJ7" s="10">
        <f>DEFs!L7</f>
      </c>
      <c r="AK7" s="6">
        <f>AB7</f>
      </c>
      <c r="AL7" s="102">
        <f>ROUNDUP((0.43+0.01*((STDEV($AQ$2:$AQ$312)-STDEV(AQ$2:AQ$312))))*AQ7,0)</f>
      </c>
      <c r="AM7" s="102">
        <f>ROUNDUP((0.43+0.01*((STDEV($AQ$2:$AQ$312)-STDEV(AR$2:AR$312))))*AR7,0)</f>
      </c>
      <c r="AN7" s="102">
        <f>ROUNDUP((0.43+0.01*((STDEV($AQ$2:$AQ$312)-STDEV(AS$2:AS$312))))*AS7,0)</f>
      </c>
      <c r="AO7" s="102">
        <f>ROUNDUP((0.43+0.01*((STDEV($AQ$2:$AQ$312)-STDEV(AT$2:AT$312))))*AT7,0)</f>
      </c>
      <c r="AP7" s="102">
        <f>ROUNDUP((0.43+0.01*((STDEV($AQ$2:$AQ$312)-STDEV(AU$2:AU$312))))*AU7,0)</f>
      </c>
      <c r="AQ7" s="11">
        <f>IF(AF7&gt;0,AF7,1)</f>
      </c>
      <c r="AR7" s="11">
        <f>IF(AG7&gt;0,AG7,1)</f>
      </c>
      <c r="AS7" s="11">
        <f>IF(AH7&gt;0,AH7,1)</f>
      </c>
      <c r="AT7" s="11">
        <f>IF(AI7&gt;0,AI7,1)</f>
      </c>
      <c r="AU7" s="11">
        <f>IF(AJ7&gt;0,AJ7,1)</f>
      </c>
    </row>
    <row x14ac:dyDescent="0.25" r="8" customHeight="1" ht="17.25">
      <c r="A8" s="3"/>
      <c r="B8" s="6">
        <f>IF(AB8&lt;&gt;AD8,CONCATENATE(J8,AB8,M8,AC8,M8,AD8,N8,O8,AE8,N8,K8,Q8,R8,S8,T8,U8,V8),CONCATENATE(J8,AB8,M8,AC8,N8,O8,AE8,N8,K8,Q8,R8,S8,T8,U8,V8))</f>
      </c>
      <c r="C8" s="6">
        <f>IF(AB8&lt;&gt;AD8,CONCATENATE(J8,AB8,M8,AC8,M8,AD8,N8,O8,AE8,N8,X8,Y8,AA8,AL8,Z8,K8,Q8,R8,S8,T8,U8,V8),CONCATENATE(J8,AB8,M8,AC8,N8,O8,AE8,N8,X8,Y8,AA8,AL8,Z8,K8,Q8,R8,S8,T8,U8,V8))</f>
      </c>
      <c r="D8" s="6">
        <f>IF(AB8&lt;&gt;AD8,CONCATENATE(J8,AB8,M8,AC8,M8,AD8,N8,O8,AE8,N8,X8,Y8,AA8,AM8,Z8,K8,Q8,R8,S8,T8,U8,V8),CONCATENATE(J8,AB8,M8,AC8,N8,O8,AE8,N8,X8,Y8,AA8,AM8,Z8,K8,Q8,R8,S8,T8,U8,V8))</f>
      </c>
      <c r="E8" s="6">
        <f>IF(AB8&lt;&gt;AD8,CONCATENATE(J8,AB8,M8,AC8,M8,AD8,N8,O8,AE8,N8,X8,Y8,AA8,AN8,Z8,K8,Q8,R8,S8,T8,U8,V8),CONCATENATE(J8,AB8,M8,AC8,N8,O8,AE8,N8,X8,Y8,AA8,AN8,Z8,K8,Q8,R8,S8,T8,U8,V8))</f>
      </c>
      <c r="F8" s="6">
        <f>IF(AB8&lt;&gt;AD8,CONCATENATE(J8,AB8,M8,AC8,M8,AD8,N8,O8,AE8,N8,X8,Y8,AA8,AO8,Z8,K8,Q8,R8,S8,T8,U8,V8),CONCATENATE(J8,AB8,M8,AC8,N8,O8,AE8,N8,X8,Y8,AA8,AO8,Z8,K8,Q8,R8,S8,T8,U8,V8))</f>
      </c>
      <c r="G8" s="6">
        <f>IF(AB8&lt;&gt;AD8,CONCATENATE(J8,AB8,M8,AC8,M8,AD8,N8,O8,AE8,N8,X8,Y8,AA8,AP8,Z8,K8,Q8,R8,S8,T8,U8,V8),CONCATENATE(J8,AB8,M8,AC8,N8,O8,AE8,N8,X8,Y8,AA8,AP8,Z8,K8,Q8,R8,S8,T8,U8,V8))</f>
      </c>
      <c r="H8" s="3" t="s">
        <v>375</v>
      </c>
      <c r="I8" s="3" t="s">
        <v>376</v>
      </c>
      <c r="J8" s="3" t="s">
        <v>377</v>
      </c>
      <c r="K8" s="3" t="s">
        <v>378</v>
      </c>
      <c r="L8" s="3" t="s">
        <v>379</v>
      </c>
      <c r="M8" s="3" t="s">
        <v>380</v>
      </c>
      <c r="N8" s="3" t="s">
        <v>381</v>
      </c>
      <c r="O8" s="3" t="s">
        <v>382</v>
      </c>
      <c r="P8" s="6">
        <f>CHAR(10)</f>
      </c>
      <c r="Q8" s="6">
        <f>IF(MOD(W8,10)=0,CONCATENATE(P8,P8,L8,L8,P8,P8,P8)," ")</f>
      </c>
      <c r="R8" s="6">
        <f>IF(W8=20,CONCATENATE(P8,P8,P8,L8,P8,"&lt;center&gt;",P8,P8,"&lt;?php",P8,R$1,P8,"?&gt;",P8,P8,"&lt;/center&gt;",P8,L8,P8,P8,P8,P8),"")</f>
      </c>
      <c r="S8" s="6">
        <f>IF(W8=40,CONCATENATE(P8,P8,P8,L8,P8,"&lt;center&gt;",P8,P8,"&lt;?php",P8,S$1,P8,"?&gt;",P8,P8,"&lt;/center&gt;",P8,L8,P8,P8,P8,P8),"")</f>
      </c>
      <c r="T8" s="6">
        <f>IF(W8=60,CONCATENATE(P8,P8,P8,L8,P8,"&lt;center&gt;",P8,P8,"&lt;?php",P8,T$1,P8,"?&gt;",P8,P8,"&lt;/center&gt;",P8,L8,P8,P8,P8,P8),"")</f>
      </c>
      <c r="U8" s="6">
        <f>IF(W8=80,CONCATENATE(P8,P8,P8,L8,P8,"&lt;center&gt;",P8,P8,"&lt;?php",P8,U$1,P8,"?&gt;",P8,P8,"&lt;/center&gt;",P8,L8,P8,P8,P8,P8),"")</f>
      </c>
      <c r="V8" s="6">
        <f>IF(W8=100,CONCATENATE(P8,P8,P8,P8,"&lt;?php",P8,V$1,P8,"?&gt;",P8,P8,P8,P8,P8),"")</f>
      </c>
      <c r="W8" s="11">
        <f>W7+1</f>
      </c>
      <c r="X8" s="5" t="s">
        <v>383</v>
      </c>
      <c r="Y8" s="5" t="s">
        <v>384</v>
      </c>
      <c r="Z8" s="5" t="s">
        <v>385</v>
      </c>
      <c r="AA8" s="5" t="s">
        <v>386</v>
      </c>
      <c r="AB8" s="4">
        <f>DEFs!A8</f>
      </c>
      <c r="AC8" s="5" t="s">
        <v>21</v>
      </c>
      <c r="AD8" s="6">
        <f>AB8</f>
      </c>
      <c r="AE8" s="11">
        <f>DEFs!B8</f>
      </c>
      <c r="AF8" s="11">
        <f>DEFs!D8</f>
      </c>
      <c r="AG8" s="11">
        <f>DEFs!F8</f>
      </c>
      <c r="AH8" s="11">
        <f>DEFs!H8</f>
      </c>
      <c r="AI8" s="11">
        <f>DEFs!J8</f>
      </c>
      <c r="AJ8" s="10">
        <f>DEFs!L8</f>
      </c>
      <c r="AK8" s="6">
        <f>AB8</f>
      </c>
      <c r="AL8" s="102">
        <f>ROUNDUP((0.43+0.01*((STDEV($AQ$2:$AQ$312)-STDEV(AQ$2:AQ$312))))*AQ8,0)</f>
      </c>
      <c r="AM8" s="102">
        <f>ROUNDUP((0.43+0.01*((STDEV($AQ$2:$AQ$312)-STDEV(AR$2:AR$312))))*AR8,0)</f>
      </c>
      <c r="AN8" s="102">
        <f>ROUNDUP((0.43+0.01*((STDEV($AQ$2:$AQ$312)-STDEV(AS$2:AS$312))))*AS8,0)</f>
      </c>
      <c r="AO8" s="102">
        <f>ROUNDUP((0.43+0.01*((STDEV($AQ$2:$AQ$312)-STDEV(AT$2:AT$312))))*AT8,0)</f>
      </c>
      <c r="AP8" s="102">
        <f>ROUNDUP((0.43+0.01*((STDEV($AQ$2:$AQ$312)-STDEV(AU$2:AU$312))))*AU8,0)</f>
      </c>
      <c r="AQ8" s="11">
        <f>IF(AF8&gt;0,AF8,1)</f>
      </c>
      <c r="AR8" s="11">
        <f>IF(AG8&gt;0,AG8,1)</f>
      </c>
      <c r="AS8" s="11">
        <f>IF(AH8&gt;0,AH8,1)</f>
      </c>
      <c r="AT8" s="11">
        <f>IF(AI8&gt;0,AI8,1)</f>
      </c>
      <c r="AU8" s="11">
        <f>IF(AJ8&gt;0,AJ8,1)</f>
      </c>
    </row>
    <row x14ac:dyDescent="0.25" r="9" customHeight="1" ht="17.25">
      <c r="A9" s="3"/>
      <c r="B9" s="6">
        <f>IF(AB9&lt;&gt;AD9,CONCATENATE(J9,AB9,M9,AC9,M9,AD9,N9,O9,AE9,N9,K9,Q9,R9,S9,T9,U9,V9),CONCATENATE(J9,AB9,M9,AC9,N9,O9,AE9,N9,K9,Q9,R9,S9,T9,U9,V9))</f>
      </c>
      <c r="C9" s="6">
        <f>IF(AB9&lt;&gt;AD9,CONCATENATE(J9,AB9,M9,AC9,M9,AD9,N9,O9,AE9,N9,X9,Y9,AA9,AL9,Z9,K9,Q9,R9,S9,T9,U9,V9),CONCATENATE(J9,AB9,M9,AC9,N9,O9,AE9,N9,X9,Y9,AA9,AL9,Z9,K9,Q9,R9,S9,T9,U9,V9))</f>
      </c>
      <c r="D9" s="6">
        <f>IF(AB9&lt;&gt;AD9,CONCATENATE(J9,AB9,M9,AC9,M9,AD9,N9,O9,AE9,N9,X9,Y9,AA9,AM9,Z9,K9,Q9,R9,S9,T9,U9,V9),CONCATENATE(J9,AB9,M9,AC9,N9,O9,AE9,N9,X9,Y9,AA9,AM9,Z9,K9,Q9,R9,S9,T9,U9,V9))</f>
      </c>
      <c r="E9" s="6">
        <f>IF(AB9&lt;&gt;AD9,CONCATENATE(J9,AB9,M9,AC9,M9,AD9,N9,O9,AE9,N9,X9,Y9,AA9,AN9,Z9,K9,Q9,R9,S9,T9,U9,V9),CONCATENATE(J9,AB9,M9,AC9,N9,O9,AE9,N9,X9,Y9,AA9,AN9,Z9,K9,Q9,R9,S9,T9,U9,V9))</f>
      </c>
      <c r="F9" s="6">
        <f>IF(AB9&lt;&gt;AD9,CONCATENATE(J9,AB9,M9,AC9,M9,AD9,N9,O9,AE9,N9,X9,Y9,AA9,AO9,Z9,K9,Q9,R9,S9,T9,U9,V9),CONCATENATE(J9,AB9,M9,AC9,N9,O9,AE9,N9,X9,Y9,AA9,AO9,Z9,K9,Q9,R9,S9,T9,U9,V9))</f>
      </c>
      <c r="G9" s="6">
        <f>IF(AB9&lt;&gt;AD9,CONCATENATE(J9,AB9,M9,AC9,M9,AD9,N9,O9,AE9,N9,X9,Y9,AA9,AP9,Z9,K9,Q9,R9,S9,T9,U9,V9),CONCATENATE(J9,AB9,M9,AC9,N9,O9,AE9,N9,X9,Y9,AA9,AP9,Z9,K9,Q9,R9,S9,T9,U9,V9))</f>
      </c>
      <c r="H9" s="3" t="s">
        <v>375</v>
      </c>
      <c r="I9" s="3" t="s">
        <v>376</v>
      </c>
      <c r="J9" s="3" t="s">
        <v>377</v>
      </c>
      <c r="K9" s="3" t="s">
        <v>378</v>
      </c>
      <c r="L9" s="3" t="s">
        <v>379</v>
      </c>
      <c r="M9" s="3" t="s">
        <v>380</v>
      </c>
      <c r="N9" s="3" t="s">
        <v>381</v>
      </c>
      <c r="O9" s="3" t="s">
        <v>382</v>
      </c>
      <c r="P9" s="6">
        <f>CHAR(10)</f>
      </c>
      <c r="Q9" s="6">
        <f>IF(MOD(W9,10)=0,CONCATENATE(P9,P9,L9,L9,P9,P9,P9)," ")</f>
      </c>
      <c r="R9" s="6">
        <f>IF(W9=20,CONCATENATE(P9,P9,P9,L9,P9,"&lt;center&gt;",P9,P9,"&lt;?php",P9,R$1,P9,"?&gt;",P9,P9,"&lt;/center&gt;",P9,L9,P9,P9,P9,P9),"")</f>
      </c>
      <c r="S9" s="6">
        <f>IF(W9=40,CONCATENATE(P9,P9,P9,L9,P9,"&lt;center&gt;",P9,P9,"&lt;?php",P9,S$1,P9,"?&gt;",P9,P9,"&lt;/center&gt;",P9,L9,P9,P9,P9,P9),"")</f>
      </c>
      <c r="T9" s="6">
        <f>IF(W9=60,CONCATENATE(P9,P9,P9,L9,P9,"&lt;center&gt;",P9,P9,"&lt;?php",P9,T$1,P9,"?&gt;",P9,P9,"&lt;/center&gt;",P9,L9,P9,P9,P9,P9),"")</f>
      </c>
      <c r="U9" s="6">
        <f>IF(W9=80,CONCATENATE(P9,P9,P9,L9,P9,"&lt;center&gt;",P9,P9,"&lt;?php",P9,U$1,P9,"?&gt;",P9,P9,"&lt;/center&gt;",P9,L9,P9,P9,P9,P9),"")</f>
      </c>
      <c r="V9" s="6">
        <f>IF(W9=100,CONCATENATE(P9,P9,P9,P9,"&lt;?php",P9,V$1,P9,"?&gt;",P9,P9,P9,P9,P9),"")</f>
      </c>
      <c r="W9" s="11">
        <f>W8+1</f>
      </c>
      <c r="X9" s="5" t="s">
        <v>383</v>
      </c>
      <c r="Y9" s="5" t="s">
        <v>384</v>
      </c>
      <c r="Z9" s="5" t="s">
        <v>385</v>
      </c>
      <c r="AA9" s="5" t="s">
        <v>386</v>
      </c>
      <c r="AB9" s="4">
        <f>DEFs!A9</f>
      </c>
      <c r="AC9" s="5" t="s">
        <v>21</v>
      </c>
      <c r="AD9" s="6">
        <f>AB9</f>
      </c>
      <c r="AE9" s="11">
        <f>DEFs!B9</f>
      </c>
      <c r="AF9" s="11">
        <f>DEFs!D9</f>
      </c>
      <c r="AG9" s="11">
        <f>DEFs!F9</f>
      </c>
      <c r="AH9" s="11">
        <f>DEFs!H9</f>
      </c>
      <c r="AI9" s="11">
        <f>DEFs!J9</f>
      </c>
      <c r="AJ9" s="10">
        <f>DEFs!L9</f>
      </c>
      <c r="AK9" s="6">
        <f>AB9</f>
      </c>
      <c r="AL9" s="102">
        <f>ROUNDUP((0.43+0.01*((STDEV($AQ$2:$AQ$312)-STDEV(AQ$2:AQ$312))))*AQ9,0)</f>
      </c>
      <c r="AM9" s="102">
        <f>ROUNDUP((0.43+0.01*((STDEV($AQ$2:$AQ$312)-STDEV(AR$2:AR$312))))*AR9,0)</f>
      </c>
      <c r="AN9" s="102">
        <f>ROUNDUP((0.43+0.01*((STDEV($AQ$2:$AQ$312)-STDEV(AS$2:AS$312))))*AS9,0)</f>
      </c>
      <c r="AO9" s="102">
        <f>ROUNDUP((0.43+0.01*((STDEV($AQ$2:$AQ$312)-STDEV(AT$2:AT$312))))*AT9,0)</f>
      </c>
      <c r="AP9" s="102">
        <f>ROUNDUP((0.43+0.01*((STDEV($AQ$2:$AQ$312)-STDEV(AU$2:AU$312))))*AU9,0)</f>
      </c>
      <c r="AQ9" s="11">
        <f>IF(AF9&gt;0,AF9,1)</f>
      </c>
      <c r="AR9" s="11">
        <f>IF(AG9&gt;0,AG9,1)</f>
      </c>
      <c r="AS9" s="11">
        <f>IF(AH9&gt;0,AH9,1)</f>
      </c>
      <c r="AT9" s="11">
        <f>IF(AI9&gt;0,AI9,1)</f>
      </c>
      <c r="AU9" s="11">
        <f>IF(AJ9&gt;0,AJ9,1)</f>
      </c>
    </row>
    <row x14ac:dyDescent="0.25" r="10" customHeight="1" ht="17.25">
      <c r="A10" s="3"/>
      <c r="B10" s="6">
        <f>IF(AB10&lt;&gt;AD10,CONCATENATE(J10,AB10,M10,AC10,M10,AD10,N10,O10,AE10,N10,K10,Q10,R10,S10,T10,U10,V10),CONCATENATE(J10,AB10,M10,AC10,N10,O10,AE10,N10,K10,Q10,R10,S10,T10,U10,V10))</f>
      </c>
      <c r="C10" s="6">
        <f>IF(AB10&lt;&gt;AD10,CONCATENATE(J10,AB10,M10,AC10,M10,AD10,N10,O10,AE10,N10,X10,Y10,AA10,AL10,Z10,K10,Q10,R10,S10,T10,U10,V10),CONCATENATE(J10,AB10,M10,AC10,N10,O10,AE10,N10,X10,Y10,AA10,AL10,Z10,K10,Q10,R10,S10,T10,U10,V10))</f>
      </c>
      <c r="D10" s="6">
        <f>IF(AB10&lt;&gt;AD10,CONCATENATE(J10,AB10,M10,AC10,M10,AD10,N10,O10,AE10,N10,X10,Y10,AA10,AM10,Z10,K10,Q10,R10,S10,T10,U10,V10),CONCATENATE(J10,AB10,M10,AC10,N10,O10,AE10,N10,X10,Y10,AA10,AM10,Z10,K10,Q10,R10,S10,T10,U10,V10))</f>
      </c>
      <c r="E10" s="6">
        <f>IF(AB10&lt;&gt;AD10,CONCATENATE(J10,AB10,M10,AC10,M10,AD10,N10,O10,AE10,N10,X10,Y10,AA10,AN10,Z10,K10,Q10,R10,S10,T10,U10,V10),CONCATENATE(J10,AB10,M10,AC10,N10,O10,AE10,N10,X10,Y10,AA10,AN10,Z10,K10,Q10,R10,S10,T10,U10,V10))</f>
      </c>
      <c r="F10" s="6">
        <f>IF(AB10&lt;&gt;AD10,CONCATENATE(J10,AB10,M10,AC10,M10,AD10,N10,O10,AE10,N10,X10,Y10,AA10,AO10,Z10,K10,Q10,R10,S10,T10,U10,V10),CONCATENATE(J10,AB10,M10,AC10,N10,O10,AE10,N10,X10,Y10,AA10,AO10,Z10,K10,Q10,R10,S10,T10,U10,V10))</f>
      </c>
      <c r="G10" s="6">
        <f>IF(AB10&lt;&gt;AD10,CONCATENATE(J10,AB10,M10,AC10,M10,AD10,N10,O10,AE10,N10,X10,Y10,AA10,AP10,Z10,K10,Q10,R10,S10,T10,U10,V10),CONCATENATE(J10,AB10,M10,AC10,N10,O10,AE10,N10,X10,Y10,AA10,AP10,Z10,K10,Q10,R10,S10,T10,U10,V10))</f>
      </c>
      <c r="H10" s="3" t="s">
        <v>375</v>
      </c>
      <c r="I10" s="3" t="s">
        <v>376</v>
      </c>
      <c r="J10" s="3" t="s">
        <v>377</v>
      </c>
      <c r="K10" s="3" t="s">
        <v>378</v>
      </c>
      <c r="L10" s="3" t="s">
        <v>379</v>
      </c>
      <c r="M10" s="3" t="s">
        <v>380</v>
      </c>
      <c r="N10" s="3" t="s">
        <v>381</v>
      </c>
      <c r="O10" s="3" t="s">
        <v>382</v>
      </c>
      <c r="P10" s="6">
        <f>CHAR(10)</f>
      </c>
      <c r="Q10" s="6">
        <f>IF(MOD(W10,10)=0,CONCATENATE(P10,P10,L10,L10,P10,P10,P10)," ")</f>
      </c>
      <c r="R10" s="6">
        <f>IF(W10=20,CONCATENATE(P10,P10,P10,L10,P10,"&lt;center&gt;",P10,P10,"&lt;?php",P10,R$1,P10,"?&gt;",P10,P10,"&lt;/center&gt;",P10,L10,P10,P10,P10,P10),"")</f>
      </c>
      <c r="S10" s="6">
        <f>IF(W10=40,CONCATENATE(P10,P10,P10,L10,P10,"&lt;center&gt;",P10,P10,"&lt;?php",P10,S$1,P10,"?&gt;",P10,P10,"&lt;/center&gt;",P10,L10,P10,P10,P10,P10),"")</f>
      </c>
      <c r="T10" s="6">
        <f>IF(W10=60,CONCATENATE(P10,P10,P10,L10,P10,"&lt;center&gt;",P10,P10,"&lt;?php",P10,T$1,P10,"?&gt;",P10,P10,"&lt;/center&gt;",P10,L10,P10,P10,P10,P10),"")</f>
      </c>
      <c r="U10" s="6">
        <f>IF(W10=80,CONCATENATE(P10,P10,P10,L10,P10,"&lt;center&gt;",P10,P10,"&lt;?php",P10,U$1,P10,"?&gt;",P10,P10,"&lt;/center&gt;",P10,L10,P10,P10,P10,P10),"")</f>
      </c>
      <c r="V10" s="6">
        <f>IF(W10=100,CONCATENATE(P10,P10,P10,P10,"&lt;?php",P10,V$1,P10,"?&gt;",P10,P10,P10,P10,P10),"")</f>
      </c>
      <c r="W10" s="11">
        <f>W9+1</f>
      </c>
      <c r="X10" s="5" t="s">
        <v>383</v>
      </c>
      <c r="Y10" s="5" t="s">
        <v>384</v>
      </c>
      <c r="Z10" s="5" t="s">
        <v>385</v>
      </c>
      <c r="AA10" s="5" t="s">
        <v>386</v>
      </c>
      <c r="AB10" s="4">
        <f>DEFs!A10</f>
      </c>
      <c r="AC10" s="5" t="s">
        <v>21</v>
      </c>
      <c r="AD10" s="6">
        <f>AB10</f>
      </c>
      <c r="AE10" s="11">
        <f>DEFs!B10</f>
      </c>
      <c r="AF10" s="11">
        <f>DEFs!D10</f>
      </c>
      <c r="AG10" s="11">
        <f>DEFs!F10</f>
      </c>
      <c r="AH10" s="11">
        <f>DEFs!H10</f>
      </c>
      <c r="AI10" s="11">
        <f>DEFs!J10</f>
      </c>
      <c r="AJ10" s="10">
        <f>DEFs!L10</f>
      </c>
      <c r="AK10" s="6">
        <f>AB10</f>
      </c>
      <c r="AL10" s="102">
        <f>ROUNDUP((0.43+0.01*((STDEV($AQ$2:$AQ$312)-STDEV(AQ$2:AQ$312))))*AQ10,0)</f>
      </c>
      <c r="AM10" s="102">
        <f>ROUNDUP((0.43+0.01*((STDEV($AQ$2:$AQ$312)-STDEV(AR$2:AR$312))))*AR10,0)</f>
      </c>
      <c r="AN10" s="102">
        <f>ROUNDUP((0.43+0.01*((STDEV($AQ$2:$AQ$312)-STDEV(AS$2:AS$312))))*AS10,0)</f>
      </c>
      <c r="AO10" s="102">
        <f>ROUNDUP((0.43+0.01*((STDEV($AQ$2:$AQ$312)-STDEV(AT$2:AT$312))))*AT10,0)</f>
      </c>
      <c r="AP10" s="102">
        <f>ROUNDUP((0.43+0.01*((STDEV($AQ$2:$AQ$312)-STDEV(AU$2:AU$312))))*AU10,0)</f>
      </c>
      <c r="AQ10" s="11">
        <f>IF(AF10&gt;0,AF10,1)</f>
      </c>
      <c r="AR10" s="11">
        <f>IF(AG10&gt;0,AG10,1)</f>
      </c>
      <c r="AS10" s="11">
        <f>IF(AH10&gt;0,AH10,1)</f>
      </c>
      <c r="AT10" s="11">
        <f>IF(AI10&gt;0,AI10,1)</f>
      </c>
      <c r="AU10" s="11">
        <f>IF(AJ10&gt;0,AJ10,1)</f>
      </c>
    </row>
    <row x14ac:dyDescent="0.25" r="11" customHeight="1" ht="17.25">
      <c r="A11" s="3"/>
      <c r="B11" s="6">
        <f>IF(AB11&lt;&gt;AD11,CONCATENATE(J11,AB11,M11,AC11,M11,AD11,N11,O11,AE11,N11,K11,Q11,R11,S11,T11,U11,V11),CONCATENATE(J11,AB11,M11,AC11,N11,O11,AE11,N11,K11,Q11,R11,S11,T11,U11,V11))</f>
      </c>
      <c r="C11" s="6">
        <f>IF(AB11&lt;&gt;AD11,CONCATENATE(J11,AB11,M11,AC11,M11,AD11,N11,O11,AE11,N11,X11,Y11,AA11,AL11,Z11,K11,Q11,R11,S11,T11,U11,V11),CONCATENATE(J11,AB11,M11,AC11,N11,O11,AE11,N11,X11,Y11,AA11,AL11,Z11,K11,Q11,R11,S11,T11,U11,V11))</f>
      </c>
      <c r="D11" s="6">
        <f>IF(AB11&lt;&gt;AD11,CONCATENATE(J11,AB11,M11,AC11,M11,AD11,N11,O11,AE11,N11,X11,Y11,AA11,AM11,Z11,K11,Q11,R11,S11,T11,U11,V11),CONCATENATE(J11,AB11,M11,AC11,N11,O11,AE11,N11,X11,Y11,AA11,AM11,Z11,K11,Q11,R11,S11,T11,U11,V11))</f>
      </c>
      <c r="E11" s="6">
        <f>IF(AB11&lt;&gt;AD11,CONCATENATE(J11,AB11,M11,AC11,M11,AD11,N11,O11,AE11,N11,X11,Y11,AA11,AN11,Z11,K11,Q11,R11,S11,T11,U11,V11),CONCATENATE(J11,AB11,M11,AC11,N11,O11,AE11,N11,X11,Y11,AA11,AN11,Z11,K11,Q11,R11,S11,T11,U11,V11))</f>
      </c>
      <c r="F11" s="6">
        <f>IF(AB11&lt;&gt;AD11,CONCATENATE(J11,AB11,M11,AC11,M11,AD11,N11,O11,AE11,N11,X11,Y11,AA11,AO11,Z11,K11,Q11,R11,S11,T11,U11,V11),CONCATENATE(J11,AB11,M11,AC11,N11,O11,AE11,N11,X11,Y11,AA11,AO11,Z11,K11,Q11,R11,S11,T11,U11,V11))</f>
      </c>
      <c r="G11" s="6">
        <f>IF(AB11&lt;&gt;AD11,CONCATENATE(J11,AB11,M11,AC11,M11,AD11,N11,O11,AE11,N11,X11,Y11,AA11,AP11,Z11,K11,Q11,R11,S11,T11,U11,V11),CONCATENATE(J11,AB11,M11,AC11,N11,O11,AE11,N11,X11,Y11,AA11,AP11,Z11,K11,Q11,R11,S11,T11,U11,V11))</f>
      </c>
      <c r="H11" s="3" t="s">
        <v>375</v>
      </c>
      <c r="I11" s="3" t="s">
        <v>376</v>
      </c>
      <c r="J11" s="3" t="s">
        <v>377</v>
      </c>
      <c r="K11" s="3" t="s">
        <v>378</v>
      </c>
      <c r="L11" s="3" t="s">
        <v>379</v>
      </c>
      <c r="M11" s="3" t="s">
        <v>380</v>
      </c>
      <c r="N11" s="3" t="s">
        <v>381</v>
      </c>
      <c r="O11" s="3" t="s">
        <v>382</v>
      </c>
      <c r="P11" s="6">
        <f>CHAR(10)</f>
      </c>
      <c r="Q11" s="6">
        <f>IF(MOD(W11,10)=0,CONCATENATE(P11,P11,L11,L11,P11,P11,P11)," ")</f>
      </c>
      <c r="R11" s="6">
        <f>IF(W11=20,CONCATENATE(P11,P11,P11,L11,P11,"&lt;center&gt;",P11,P11,"&lt;?php",P11,R$1,P11,"?&gt;",P11,P11,"&lt;/center&gt;",P11,L11,P11,P11,P11,P11),"")</f>
      </c>
      <c r="S11" s="6">
        <f>IF(W11=40,CONCATENATE(P11,P11,P11,L11,P11,"&lt;center&gt;",P11,P11,"&lt;?php",P11,S$1,P11,"?&gt;",P11,P11,"&lt;/center&gt;",P11,L11,P11,P11,P11,P11),"")</f>
      </c>
      <c r="T11" s="6">
        <f>IF(W11=60,CONCATENATE(P11,P11,P11,L11,P11,"&lt;center&gt;",P11,P11,"&lt;?php",P11,T$1,P11,"?&gt;",P11,P11,"&lt;/center&gt;",P11,L11,P11,P11,P11,P11),"")</f>
      </c>
      <c r="U11" s="6">
        <f>IF(W11=80,CONCATENATE(P11,P11,P11,L11,P11,"&lt;center&gt;",P11,P11,"&lt;?php",P11,U$1,P11,"?&gt;",P11,P11,"&lt;/center&gt;",P11,L11,P11,P11,P11,P11),"")</f>
      </c>
      <c r="V11" s="6">
        <f>IF(W11=100,CONCATENATE(P11,P11,P11,P11,"&lt;?php",P11,V$1,P11,"?&gt;",P11,P11,P11,P11,P11),"")</f>
      </c>
      <c r="W11" s="11">
        <f>W10+1</f>
      </c>
      <c r="X11" s="5" t="s">
        <v>383</v>
      </c>
      <c r="Y11" s="5" t="s">
        <v>384</v>
      </c>
      <c r="Z11" s="5" t="s">
        <v>385</v>
      </c>
      <c r="AA11" s="5" t="s">
        <v>386</v>
      </c>
      <c r="AB11" s="4">
        <f>DEFs!A11</f>
      </c>
      <c r="AC11" s="5" t="s">
        <v>21</v>
      </c>
      <c r="AD11" s="6">
        <f>AB11</f>
      </c>
      <c r="AE11" s="11">
        <f>DEFs!B11</f>
      </c>
      <c r="AF11" s="11">
        <f>DEFs!D11</f>
      </c>
      <c r="AG11" s="11">
        <f>DEFs!F11</f>
      </c>
      <c r="AH11" s="11">
        <f>DEFs!H11</f>
      </c>
      <c r="AI11" s="11">
        <f>DEFs!J11</f>
      </c>
      <c r="AJ11" s="10">
        <f>DEFs!L11</f>
      </c>
      <c r="AK11" s="6">
        <f>AB11</f>
      </c>
      <c r="AL11" s="102">
        <f>ROUNDUP((0.43+0.01*((STDEV($AQ$2:$AQ$312)-STDEV(AQ$2:AQ$312))))*AQ11,0)</f>
      </c>
      <c r="AM11" s="102">
        <f>ROUNDUP((0.43+0.01*((STDEV($AQ$2:$AQ$312)-STDEV(AR$2:AR$312))))*AR11,0)</f>
      </c>
      <c r="AN11" s="102">
        <f>ROUNDUP((0.43+0.01*((STDEV($AQ$2:$AQ$312)-STDEV(AS$2:AS$312))))*AS11,0)</f>
      </c>
      <c r="AO11" s="102">
        <f>ROUNDUP((0.43+0.01*((STDEV($AQ$2:$AQ$312)-STDEV(AT$2:AT$312))))*AT11,0)</f>
      </c>
      <c r="AP11" s="102">
        <f>ROUNDUP((0.43+0.01*((STDEV($AQ$2:$AQ$312)-STDEV(AU$2:AU$312))))*AU11,0)</f>
      </c>
      <c r="AQ11" s="11">
        <f>IF(AF11&gt;0,AF11,1)</f>
      </c>
      <c r="AR11" s="11">
        <f>IF(AG11&gt;0,AG11,1)</f>
      </c>
      <c r="AS11" s="11">
        <f>IF(AH11&gt;0,AH11,1)</f>
      </c>
      <c r="AT11" s="11">
        <f>IF(AI11&gt;0,AI11,1)</f>
      </c>
      <c r="AU11" s="11">
        <f>IF(AJ11&gt;0,AJ11,1)</f>
      </c>
    </row>
    <row x14ac:dyDescent="0.25" r="12" customHeight="1" ht="17.25">
      <c r="A12" s="3"/>
      <c r="B12" s="6">
        <f>IF(AB12&lt;&gt;AD12,CONCATENATE(J12,AB12,M12,AC12,M12,AD12,N12,O12,AE12,N12,K12,Q12,R12,S12,T12,U12,V12),CONCATENATE(J12,AB12,M12,AC12,N12,O12,AE12,N12,K12,Q12,R12,S12,T12,U12,V12))</f>
      </c>
      <c r="C12" s="6">
        <f>IF(AB12&lt;&gt;AD12,CONCATENATE(J12,AB12,M12,AC12,M12,AD12,N12,O12,AE12,N12,X12,Y12,AA12,AL12,Z12,K12,Q12,R12,S12,T12,U12,V12),CONCATENATE(J12,AB12,M12,AC12,N12,O12,AE12,N12,X12,Y12,AA12,AL12,Z12,K12,Q12,R12,S12,T12,U12,V12))</f>
      </c>
      <c r="D12" s="6">
        <f>IF(AB12&lt;&gt;AD12,CONCATENATE(J12,AB12,M12,AC12,M12,AD12,N12,O12,AE12,N12,X12,Y12,AA12,AM12,Z12,K12,Q12,R12,S12,T12,U12,V12),CONCATENATE(J12,AB12,M12,AC12,N12,O12,AE12,N12,X12,Y12,AA12,AM12,Z12,K12,Q12,R12,S12,T12,U12,V12))</f>
      </c>
      <c r="E12" s="6">
        <f>IF(AB12&lt;&gt;AD12,CONCATENATE(J12,AB12,M12,AC12,M12,AD12,N12,O12,AE12,N12,X12,Y12,AA12,AN12,Z12,K12,Q12,R12,S12,T12,U12,V12),CONCATENATE(J12,AB12,M12,AC12,N12,O12,AE12,N12,X12,Y12,AA12,AN12,Z12,K12,Q12,R12,S12,T12,U12,V12))</f>
      </c>
      <c r="F12" s="6">
        <f>IF(AB12&lt;&gt;AD12,CONCATENATE(J12,AB12,M12,AC12,M12,AD12,N12,O12,AE12,N12,X12,Y12,AA12,AO12,Z12,K12,Q12,R12,S12,T12,U12,V12),CONCATENATE(J12,AB12,M12,AC12,N12,O12,AE12,N12,X12,Y12,AA12,AO12,Z12,K12,Q12,R12,S12,T12,U12,V12))</f>
      </c>
      <c r="G12" s="6">
        <f>IF(AB12&lt;&gt;AD12,CONCATENATE(J12,AB12,M12,AC12,M12,AD12,N12,O12,AE12,N12,X12,Y12,AA12,AP12,Z12,K12,Q12,R12,S12,T12,U12,V12),CONCATENATE(J12,AB12,M12,AC12,N12,O12,AE12,N12,X12,Y12,AA12,AP12,Z12,K12,Q12,R12,S12,T12,U12,V12))</f>
      </c>
      <c r="H12" s="3" t="s">
        <v>375</v>
      </c>
      <c r="I12" s="3" t="s">
        <v>376</v>
      </c>
      <c r="J12" s="3" t="s">
        <v>377</v>
      </c>
      <c r="K12" s="3" t="s">
        <v>378</v>
      </c>
      <c r="L12" s="3" t="s">
        <v>379</v>
      </c>
      <c r="M12" s="3" t="s">
        <v>380</v>
      </c>
      <c r="N12" s="3" t="s">
        <v>381</v>
      </c>
      <c r="O12" s="3" t="s">
        <v>382</v>
      </c>
      <c r="P12" s="6">
        <f>CHAR(10)</f>
      </c>
      <c r="Q12" s="6">
        <f>IF(MOD(W12,10)=0,CONCATENATE(P12,P12,L12,L12,P12,P12,P12)," ")</f>
      </c>
      <c r="R12" s="6">
        <f>IF(W12=20,CONCATENATE(P12,P12,P12,L12,P12,"&lt;center&gt;",P12,P12,"&lt;?php",P12,R$1,P12,"?&gt;",P12,P12,"&lt;/center&gt;",P12,L12,P12,P12,P12,P12),"")</f>
      </c>
      <c r="S12" s="6">
        <f>IF(W12=40,CONCATENATE(P12,P12,P12,L12,P12,"&lt;center&gt;",P12,P12,"&lt;?php",P12,S$1,P12,"?&gt;",P12,P12,"&lt;/center&gt;",P12,L12,P12,P12,P12,P12),"")</f>
      </c>
      <c r="T12" s="6">
        <f>IF(W12=60,CONCATENATE(P12,P12,P12,L12,P12,"&lt;center&gt;",P12,P12,"&lt;?php",P12,T$1,P12,"?&gt;",P12,P12,"&lt;/center&gt;",P12,L12,P12,P12,P12,P12),"")</f>
      </c>
      <c r="U12" s="6">
        <f>IF(W12=80,CONCATENATE(P12,P12,P12,L12,P12,"&lt;center&gt;",P12,P12,"&lt;?php",P12,U$1,P12,"?&gt;",P12,P12,"&lt;/center&gt;",P12,L12,P12,P12,P12,P12),"")</f>
      </c>
      <c r="V12" s="6">
        <f>IF(W12=100,CONCATENATE(P12,P12,P12,P12,"&lt;?php",P12,V$1,P12,"?&gt;",P12,P12,P12,P12,P12),"")</f>
      </c>
      <c r="W12" s="11">
        <f>W11+1</f>
      </c>
      <c r="X12" s="5" t="s">
        <v>383</v>
      </c>
      <c r="Y12" s="5" t="s">
        <v>384</v>
      </c>
      <c r="Z12" s="5" t="s">
        <v>385</v>
      </c>
      <c r="AA12" s="5" t="s">
        <v>386</v>
      </c>
      <c r="AB12" s="4">
        <f>DEFs!A12</f>
      </c>
      <c r="AC12" s="5" t="s">
        <v>21</v>
      </c>
      <c r="AD12" s="6">
        <f>AB12</f>
      </c>
      <c r="AE12" s="11">
        <f>DEFs!B12</f>
      </c>
      <c r="AF12" s="11">
        <f>DEFs!D12</f>
      </c>
      <c r="AG12" s="11">
        <f>DEFs!F12</f>
      </c>
      <c r="AH12" s="11">
        <f>DEFs!H12</f>
      </c>
      <c r="AI12" s="11">
        <f>DEFs!J12</f>
      </c>
      <c r="AJ12" s="10">
        <f>DEFs!L12</f>
      </c>
      <c r="AK12" s="6">
        <f>AB12</f>
      </c>
      <c r="AL12" s="102">
        <f>ROUNDUP((0.43+0.01*((STDEV($AQ$2:$AQ$312)-STDEV(AQ$2:AQ$312))))*AQ12,0)</f>
      </c>
      <c r="AM12" s="102">
        <f>ROUNDUP((0.43+0.01*((STDEV($AQ$2:$AQ$312)-STDEV(AR$2:AR$312))))*AR12,0)</f>
      </c>
      <c r="AN12" s="102">
        <f>ROUNDUP((0.43+0.01*((STDEV($AQ$2:$AQ$312)-STDEV(AS$2:AS$312))))*AS12,0)</f>
      </c>
      <c r="AO12" s="102">
        <f>ROUNDUP((0.43+0.01*((STDEV($AQ$2:$AQ$312)-STDEV(AT$2:AT$312))))*AT12,0)</f>
      </c>
      <c r="AP12" s="102">
        <f>ROUNDUP((0.43+0.01*((STDEV($AQ$2:$AQ$312)-STDEV(AU$2:AU$312))))*AU12,0)</f>
      </c>
      <c r="AQ12" s="11">
        <f>IF(AF12&gt;0,AF12,1)</f>
      </c>
      <c r="AR12" s="11">
        <f>IF(AG12&gt;0,AG12,1)</f>
      </c>
      <c r="AS12" s="11">
        <f>IF(AH12&gt;0,AH12,1)</f>
      </c>
      <c r="AT12" s="11">
        <f>IF(AI12&gt;0,AI12,1)</f>
      </c>
      <c r="AU12" s="11">
        <f>IF(AJ12&gt;0,AJ12,1)</f>
      </c>
    </row>
    <row x14ac:dyDescent="0.25" r="13" customHeight="1" ht="17.25">
      <c r="A13" s="3"/>
      <c r="B13" s="6">
        <f>IF(AB13&lt;&gt;AD13,CONCATENATE(J13,AB13,M13,AC13,M13,AD13,N13,O13,AE13,N13,K13,Q13,R13,S13,T13,U13,V13),CONCATENATE(J13,AB13,M13,AC13,N13,O13,AE13,N13,K13,Q13,R13,S13,T13,U13,V13))</f>
      </c>
      <c r="C13" s="6">
        <f>IF(AB13&lt;&gt;AD13,CONCATENATE(J13,AB13,M13,AC13,M13,AD13,N13,O13,AE13,N13,X13,Y13,AA13,AL13,Z13,K13,Q13,R13,S13,T13,U13,V13),CONCATENATE(J13,AB13,M13,AC13,N13,O13,AE13,N13,X13,Y13,AA13,AL13,Z13,K13,Q13,R13,S13,T13,U13,V13))</f>
      </c>
      <c r="D13" s="6">
        <f>IF(AB13&lt;&gt;AD13,CONCATENATE(J13,AB13,M13,AC13,M13,AD13,N13,O13,AE13,N13,X13,Y13,AA13,AM13,Z13,K13,Q13,R13,S13,T13,U13,V13),CONCATENATE(J13,AB13,M13,AC13,N13,O13,AE13,N13,X13,Y13,AA13,AM13,Z13,K13,Q13,R13,S13,T13,U13,V13))</f>
      </c>
      <c r="E13" s="6">
        <f>IF(AB13&lt;&gt;AD13,CONCATENATE(J13,AB13,M13,AC13,M13,AD13,N13,O13,AE13,N13,X13,Y13,AA13,AN13,Z13,K13,Q13,R13,S13,T13,U13,V13),CONCATENATE(J13,AB13,M13,AC13,N13,O13,AE13,N13,X13,Y13,AA13,AN13,Z13,K13,Q13,R13,S13,T13,U13,V13))</f>
      </c>
      <c r="F13" s="6">
        <f>IF(AB13&lt;&gt;AD13,CONCATENATE(J13,AB13,M13,AC13,M13,AD13,N13,O13,AE13,N13,X13,Y13,AA13,AO13,Z13,K13,Q13,R13,S13,T13,U13,V13),CONCATENATE(J13,AB13,M13,AC13,N13,O13,AE13,N13,X13,Y13,AA13,AO13,Z13,K13,Q13,R13,S13,T13,U13,V13))</f>
      </c>
      <c r="G13" s="6">
        <f>IF(AB13&lt;&gt;AD13,CONCATENATE(J13,AB13,M13,AC13,M13,AD13,N13,O13,AE13,N13,X13,Y13,AA13,AP13,Z13,K13,Q13,R13,S13,T13,U13,V13),CONCATENATE(J13,AB13,M13,AC13,N13,O13,AE13,N13,X13,Y13,AA13,AP13,Z13,K13,Q13,R13,S13,T13,U13,V13))</f>
      </c>
      <c r="H13" s="3" t="s">
        <v>375</v>
      </c>
      <c r="I13" s="3" t="s">
        <v>376</v>
      </c>
      <c r="J13" s="3" t="s">
        <v>377</v>
      </c>
      <c r="K13" s="3" t="s">
        <v>378</v>
      </c>
      <c r="L13" s="3" t="s">
        <v>379</v>
      </c>
      <c r="M13" s="3" t="s">
        <v>380</v>
      </c>
      <c r="N13" s="3" t="s">
        <v>381</v>
      </c>
      <c r="O13" s="3" t="s">
        <v>382</v>
      </c>
      <c r="P13" s="6">
        <f>CHAR(10)</f>
      </c>
      <c r="Q13" s="6">
        <f>IF(MOD(W13,10)=0,CONCATENATE(P13,P13,L13,L13,P13,P13,P13)," ")</f>
      </c>
      <c r="R13" s="6">
        <f>IF(W13=20,CONCATENATE(P13,P13,P13,L13,P13,"&lt;center&gt;",P13,P13,"&lt;?php",P13,R$1,P13,"?&gt;",P13,P13,"&lt;/center&gt;",P13,L13,P13,P13,P13,P13),"")</f>
      </c>
      <c r="S13" s="6">
        <f>IF(W13=40,CONCATENATE(P13,P13,P13,L13,P13,"&lt;center&gt;",P13,P13,"&lt;?php",P13,S$1,P13,"?&gt;",P13,P13,"&lt;/center&gt;",P13,L13,P13,P13,P13,P13),"")</f>
      </c>
      <c r="T13" s="6">
        <f>IF(W13=60,CONCATENATE(P13,P13,P13,L13,P13,"&lt;center&gt;",P13,P13,"&lt;?php",P13,T$1,P13,"?&gt;",P13,P13,"&lt;/center&gt;",P13,L13,P13,P13,P13,P13),"")</f>
      </c>
      <c r="U13" s="6">
        <f>IF(W13=80,CONCATENATE(P13,P13,P13,L13,P13,"&lt;center&gt;",P13,P13,"&lt;?php",P13,U$1,P13,"?&gt;",P13,P13,"&lt;/center&gt;",P13,L13,P13,P13,P13,P13),"")</f>
      </c>
      <c r="V13" s="6">
        <f>IF(W13=100,CONCATENATE(P13,P13,P13,P13,"&lt;?php",P13,V$1,P13,"?&gt;",P13,P13,P13,P13,P13),"")</f>
      </c>
      <c r="W13" s="11">
        <f>W12+1</f>
      </c>
      <c r="X13" s="5" t="s">
        <v>383</v>
      </c>
      <c r="Y13" s="5" t="s">
        <v>384</v>
      </c>
      <c r="Z13" s="5" t="s">
        <v>385</v>
      </c>
      <c r="AA13" s="5" t="s">
        <v>386</v>
      </c>
      <c r="AB13" s="4">
        <f>DEFs!A13</f>
      </c>
      <c r="AC13" s="5" t="s">
        <v>21</v>
      </c>
      <c r="AD13" s="6">
        <f>AB13</f>
      </c>
      <c r="AE13" s="11">
        <f>DEFs!B13</f>
      </c>
      <c r="AF13" s="11">
        <f>DEFs!D13</f>
      </c>
      <c r="AG13" s="11">
        <f>DEFs!F13</f>
      </c>
      <c r="AH13" s="11">
        <f>DEFs!H13</f>
      </c>
      <c r="AI13" s="11">
        <f>DEFs!J13</f>
      </c>
      <c r="AJ13" s="10">
        <f>DEFs!L13</f>
      </c>
      <c r="AK13" s="6">
        <f>AB13</f>
      </c>
      <c r="AL13" s="102">
        <f>ROUNDUP((0.43+0.01*((STDEV($AQ$2:$AQ$312)-STDEV(AQ$2:AQ$312))))*AQ13,0)</f>
      </c>
      <c r="AM13" s="102">
        <f>ROUNDUP((0.43+0.01*((STDEV($AQ$2:$AQ$312)-STDEV(AR$2:AR$312))))*AR13,0)</f>
      </c>
      <c r="AN13" s="102">
        <f>ROUNDUP((0.43+0.01*((STDEV($AQ$2:$AQ$312)-STDEV(AS$2:AS$312))))*AS13,0)</f>
      </c>
      <c r="AO13" s="102">
        <f>ROUNDUP((0.43+0.01*((STDEV($AQ$2:$AQ$312)-STDEV(AT$2:AT$312))))*AT13,0)</f>
      </c>
      <c r="AP13" s="102">
        <f>ROUNDUP((0.43+0.01*((STDEV($AQ$2:$AQ$312)-STDEV(AU$2:AU$312))))*AU13,0)</f>
      </c>
      <c r="AQ13" s="11">
        <f>IF(AF13&gt;0,AF13,1)</f>
      </c>
      <c r="AR13" s="11">
        <f>IF(AG13&gt;0,AG13,1)</f>
      </c>
      <c r="AS13" s="11">
        <f>IF(AH13&gt;0,AH13,1)</f>
      </c>
      <c r="AT13" s="11">
        <f>IF(AI13&gt;0,AI13,1)</f>
      </c>
      <c r="AU13" s="11">
        <f>IF(AJ13&gt;0,AJ13,1)</f>
      </c>
    </row>
    <row x14ac:dyDescent="0.25" r="14" customHeight="1" ht="17.25">
      <c r="A14" s="3"/>
      <c r="B14" s="6">
        <f>IF(AB14&lt;&gt;AD14,CONCATENATE(J14,AB14,M14,AC14,M14,AD14,N14,O14,AE14,N14,K14,Q14,R14,S14,T14,U14,V14),CONCATENATE(J14,AB14,M14,AC14,N14,O14,AE14,N14,K14,Q14,R14,S14,T14,U14,V14))</f>
      </c>
      <c r="C14" s="6">
        <f>IF(AB14&lt;&gt;AD14,CONCATENATE(J14,AB14,M14,AC14,M14,AD14,N14,O14,AE14,N14,X14,Y14,AA14,AL14,Z14,K14,Q14,R14,S14,T14,U14,V14),CONCATENATE(J14,AB14,M14,AC14,N14,O14,AE14,N14,X14,Y14,AA14,AL14,Z14,K14,Q14,R14,S14,T14,U14,V14))</f>
      </c>
      <c r="D14" s="6">
        <f>IF(AB14&lt;&gt;AD14,CONCATENATE(J14,AB14,M14,AC14,M14,AD14,N14,O14,AE14,N14,X14,Y14,AA14,AM14,Z14,K14,Q14,R14,S14,T14,U14,V14),CONCATENATE(J14,AB14,M14,AC14,N14,O14,AE14,N14,X14,Y14,AA14,AM14,Z14,K14,Q14,R14,S14,T14,U14,V14))</f>
      </c>
      <c r="E14" s="6">
        <f>IF(AB14&lt;&gt;AD14,CONCATENATE(J14,AB14,M14,AC14,M14,AD14,N14,O14,AE14,N14,X14,Y14,AA14,AN14,Z14,K14,Q14,R14,S14,T14,U14,V14),CONCATENATE(J14,AB14,M14,AC14,N14,O14,AE14,N14,X14,Y14,AA14,AN14,Z14,K14,Q14,R14,S14,T14,U14,V14))</f>
      </c>
      <c r="F14" s="6">
        <f>IF(AB14&lt;&gt;AD14,CONCATENATE(J14,AB14,M14,AC14,M14,AD14,N14,O14,AE14,N14,X14,Y14,AA14,AO14,Z14,K14,Q14,R14,S14,T14,U14,V14),CONCATENATE(J14,AB14,M14,AC14,N14,O14,AE14,N14,X14,Y14,AA14,AO14,Z14,K14,Q14,R14,S14,T14,U14,V14))</f>
      </c>
      <c r="G14" s="6">
        <f>IF(AB14&lt;&gt;AD14,CONCATENATE(J14,AB14,M14,AC14,M14,AD14,N14,O14,AE14,N14,X14,Y14,AA14,AP14,Z14,K14,Q14,R14,S14,T14,U14,V14),CONCATENATE(J14,AB14,M14,AC14,N14,O14,AE14,N14,X14,Y14,AA14,AP14,Z14,K14,Q14,R14,S14,T14,U14,V14))</f>
      </c>
      <c r="H14" s="3" t="s">
        <v>375</v>
      </c>
      <c r="I14" s="3" t="s">
        <v>376</v>
      </c>
      <c r="J14" s="3" t="s">
        <v>377</v>
      </c>
      <c r="K14" s="3" t="s">
        <v>378</v>
      </c>
      <c r="L14" s="3" t="s">
        <v>379</v>
      </c>
      <c r="M14" s="3" t="s">
        <v>380</v>
      </c>
      <c r="N14" s="3" t="s">
        <v>381</v>
      </c>
      <c r="O14" s="3" t="s">
        <v>382</v>
      </c>
      <c r="P14" s="6">
        <f>CHAR(10)</f>
      </c>
      <c r="Q14" s="6">
        <f>IF(MOD(W14,10)=0,CONCATENATE(P14,P14,L14,L14,P14,P14,P14)," ")</f>
      </c>
      <c r="R14" s="6">
        <f>IF(W14=20,CONCATENATE(P14,P14,P14,L14,P14,"&lt;center&gt;",P14,P14,"&lt;?php",P14,R$1,P14,"?&gt;",P14,P14,"&lt;/center&gt;",P14,L14,P14,P14,P14,P14),"")</f>
      </c>
      <c r="S14" s="6">
        <f>IF(W14=40,CONCATENATE(P14,P14,P14,L14,P14,"&lt;center&gt;",P14,P14,"&lt;?php",P14,S$1,P14,"?&gt;",P14,P14,"&lt;/center&gt;",P14,L14,P14,P14,P14,P14),"")</f>
      </c>
      <c r="T14" s="6">
        <f>IF(W14=60,CONCATENATE(P14,P14,P14,L14,P14,"&lt;center&gt;",P14,P14,"&lt;?php",P14,T$1,P14,"?&gt;",P14,P14,"&lt;/center&gt;",P14,L14,P14,P14,P14,P14),"")</f>
      </c>
      <c r="U14" s="6">
        <f>IF(W14=80,CONCATENATE(P14,P14,P14,L14,P14,"&lt;center&gt;",P14,P14,"&lt;?php",P14,U$1,P14,"?&gt;",P14,P14,"&lt;/center&gt;",P14,L14,P14,P14,P14,P14),"")</f>
      </c>
      <c r="V14" s="6">
        <f>IF(W14=100,CONCATENATE(P14,P14,P14,P14,"&lt;?php",P14,V$1,P14,"?&gt;",P14,P14,P14,P14,P14),"")</f>
      </c>
      <c r="W14" s="11">
        <f>W13+1</f>
      </c>
      <c r="X14" s="5" t="s">
        <v>383</v>
      </c>
      <c r="Y14" s="5" t="s">
        <v>384</v>
      </c>
      <c r="Z14" s="5" t="s">
        <v>385</v>
      </c>
      <c r="AA14" s="5" t="s">
        <v>386</v>
      </c>
      <c r="AB14" s="4">
        <f>DEFs!A14</f>
      </c>
      <c r="AC14" s="5" t="s">
        <v>21</v>
      </c>
      <c r="AD14" s="6">
        <f>AB14</f>
      </c>
      <c r="AE14" s="11">
        <f>DEFs!B14</f>
      </c>
      <c r="AF14" s="11">
        <f>DEFs!D14</f>
      </c>
      <c r="AG14" s="11">
        <f>DEFs!F14</f>
      </c>
      <c r="AH14" s="11">
        <f>DEFs!H14</f>
      </c>
      <c r="AI14" s="11">
        <f>DEFs!J14</f>
      </c>
      <c r="AJ14" s="10">
        <f>DEFs!L14</f>
      </c>
      <c r="AK14" s="6">
        <f>AB14</f>
      </c>
      <c r="AL14" s="102">
        <f>ROUNDUP((0.43+0.01*((STDEV($AQ$2:$AQ$312)-STDEV(AQ$2:AQ$312))))*AQ14,0)</f>
      </c>
      <c r="AM14" s="102">
        <f>ROUNDUP((0.43+0.01*((STDEV($AQ$2:$AQ$312)-STDEV(AR$2:AR$312))))*AR14,0)</f>
      </c>
      <c r="AN14" s="102">
        <f>ROUNDUP((0.43+0.01*((STDEV($AQ$2:$AQ$312)-STDEV(AS$2:AS$312))))*AS14,0)</f>
      </c>
      <c r="AO14" s="102">
        <f>ROUNDUP((0.43+0.01*((STDEV($AQ$2:$AQ$312)-STDEV(AT$2:AT$312))))*AT14,0)</f>
      </c>
      <c r="AP14" s="102">
        <f>ROUNDUP((0.43+0.01*((STDEV($AQ$2:$AQ$312)-STDEV(AU$2:AU$312))))*AU14,0)</f>
      </c>
      <c r="AQ14" s="11">
        <f>IF(AF14&gt;0,AF14,1)</f>
      </c>
      <c r="AR14" s="11">
        <f>IF(AG14&gt;0,AG14,1)</f>
      </c>
      <c r="AS14" s="11">
        <f>IF(AH14&gt;0,AH14,1)</f>
      </c>
      <c r="AT14" s="11">
        <f>IF(AI14&gt;0,AI14,1)</f>
      </c>
      <c r="AU14" s="11">
        <f>IF(AJ14&gt;0,AJ14,1)</f>
      </c>
    </row>
    <row x14ac:dyDescent="0.25" r="15" customHeight="1" ht="17.25">
      <c r="A15" s="3"/>
      <c r="B15" s="6">
        <f>IF(AB15&lt;&gt;AD15,CONCATENATE(J15,AB15,M15,AC15,M15,AD15,N15,O15,AE15,N15,K15,Q15,R15,S15,T15,U15,V15),CONCATENATE(J15,AB15,M15,AC15,N15,O15,AE15,N15,K15,Q15,R15,S15,T15,U15,V15))</f>
      </c>
      <c r="C15" s="6">
        <f>IF(AB15&lt;&gt;AD15,CONCATENATE(J15,AB15,M15,AC15,M15,AD15,N15,O15,AE15,N15,X15,Y15,AA15,AL15,Z15,K15,Q15,R15,S15,T15,U15,V15),CONCATENATE(J15,AB15,M15,AC15,N15,O15,AE15,N15,X15,Y15,AA15,AL15,Z15,K15,Q15,R15,S15,T15,U15,V15))</f>
      </c>
      <c r="D15" s="6">
        <f>IF(AB15&lt;&gt;AD15,CONCATENATE(J15,AB15,M15,AC15,M15,AD15,N15,O15,AE15,N15,X15,Y15,AA15,AM15,Z15,K15,Q15,R15,S15,T15,U15,V15),CONCATENATE(J15,AB15,M15,AC15,N15,O15,AE15,N15,X15,Y15,AA15,AM15,Z15,K15,Q15,R15,S15,T15,U15,V15))</f>
      </c>
      <c r="E15" s="6">
        <f>IF(AB15&lt;&gt;AD15,CONCATENATE(J15,AB15,M15,AC15,M15,AD15,N15,O15,AE15,N15,X15,Y15,AA15,AN15,Z15,K15,Q15,R15,S15,T15,U15,V15),CONCATENATE(J15,AB15,M15,AC15,N15,O15,AE15,N15,X15,Y15,AA15,AN15,Z15,K15,Q15,R15,S15,T15,U15,V15))</f>
      </c>
      <c r="F15" s="6">
        <f>IF(AB15&lt;&gt;AD15,CONCATENATE(J15,AB15,M15,AC15,M15,AD15,N15,O15,AE15,N15,X15,Y15,AA15,AO15,Z15,K15,Q15,R15,S15,T15,U15,V15),CONCATENATE(J15,AB15,M15,AC15,N15,O15,AE15,N15,X15,Y15,AA15,AO15,Z15,K15,Q15,R15,S15,T15,U15,V15))</f>
      </c>
      <c r="G15" s="6">
        <f>IF(AB15&lt;&gt;AD15,CONCATENATE(J15,AB15,M15,AC15,M15,AD15,N15,O15,AE15,N15,X15,Y15,AA15,AP15,Z15,K15,Q15,R15,S15,T15,U15,V15),CONCATENATE(J15,AB15,M15,AC15,N15,O15,AE15,N15,X15,Y15,AA15,AP15,Z15,K15,Q15,R15,S15,T15,U15,V15))</f>
      </c>
      <c r="H15" s="3" t="s">
        <v>375</v>
      </c>
      <c r="I15" s="3" t="s">
        <v>376</v>
      </c>
      <c r="J15" s="3" t="s">
        <v>377</v>
      </c>
      <c r="K15" s="3" t="s">
        <v>378</v>
      </c>
      <c r="L15" s="3" t="s">
        <v>379</v>
      </c>
      <c r="M15" s="3" t="s">
        <v>380</v>
      </c>
      <c r="N15" s="3" t="s">
        <v>381</v>
      </c>
      <c r="O15" s="3" t="s">
        <v>382</v>
      </c>
      <c r="P15" s="6">
        <f>CHAR(10)</f>
      </c>
      <c r="Q15" s="6">
        <f>IF(MOD(W15,10)=0,CONCATENATE(P15,P15,L15,L15,P15,P15,P15)," ")</f>
      </c>
      <c r="R15" s="6">
        <f>IF(W15=20,CONCATENATE(P15,P15,P15,L15,P15,"&lt;center&gt;",P15,P15,"&lt;?php",P15,R$1,P15,"?&gt;",P15,P15,"&lt;/center&gt;",P15,L15,P15,P15,P15,P15),"")</f>
      </c>
      <c r="S15" s="6">
        <f>IF(W15=40,CONCATENATE(P15,P15,P15,L15,P15,"&lt;center&gt;",P15,P15,"&lt;?php",P15,S$1,P15,"?&gt;",P15,P15,"&lt;/center&gt;",P15,L15,P15,P15,P15,P15),"")</f>
      </c>
      <c r="T15" s="6">
        <f>IF(W15=60,CONCATENATE(P15,P15,P15,L15,P15,"&lt;center&gt;",P15,P15,"&lt;?php",P15,T$1,P15,"?&gt;",P15,P15,"&lt;/center&gt;",P15,L15,P15,P15,P15,P15),"")</f>
      </c>
      <c r="U15" s="6">
        <f>IF(W15=80,CONCATENATE(P15,P15,P15,L15,P15,"&lt;center&gt;",P15,P15,"&lt;?php",P15,U$1,P15,"?&gt;",P15,P15,"&lt;/center&gt;",P15,L15,P15,P15,P15,P15),"")</f>
      </c>
      <c r="V15" s="6">
        <f>IF(W15=100,CONCATENATE(P15,P15,P15,P15,"&lt;?php",P15,V$1,P15,"?&gt;",P15,P15,P15,P15,P15),"")</f>
      </c>
      <c r="W15" s="11">
        <f>W14+1</f>
      </c>
      <c r="X15" s="5" t="s">
        <v>383</v>
      </c>
      <c r="Y15" s="5" t="s">
        <v>384</v>
      </c>
      <c r="Z15" s="5" t="s">
        <v>385</v>
      </c>
      <c r="AA15" s="5" t="s">
        <v>386</v>
      </c>
      <c r="AB15" s="4">
        <f>DEFs!A15</f>
      </c>
      <c r="AC15" s="5" t="s">
        <v>21</v>
      </c>
      <c r="AD15" s="6">
        <f>AB15</f>
      </c>
      <c r="AE15" s="11">
        <f>DEFs!B15</f>
      </c>
      <c r="AF15" s="11">
        <f>DEFs!D15</f>
      </c>
      <c r="AG15" s="11">
        <f>DEFs!F15</f>
      </c>
      <c r="AH15" s="11">
        <f>DEFs!H15</f>
      </c>
      <c r="AI15" s="11">
        <f>DEFs!J15</f>
      </c>
      <c r="AJ15" s="10">
        <f>DEFs!L15</f>
      </c>
      <c r="AK15" s="6">
        <f>AB15</f>
      </c>
      <c r="AL15" s="102">
        <f>ROUNDUP((0.43+0.01*((STDEV($AQ$2:$AQ$312)-STDEV(AQ$2:AQ$312))))*AQ15,0)</f>
      </c>
      <c r="AM15" s="102">
        <f>ROUNDUP((0.43+0.01*((STDEV($AQ$2:$AQ$312)-STDEV(AR$2:AR$312))))*AR15,0)</f>
      </c>
      <c r="AN15" s="102">
        <f>ROUNDUP((0.43+0.01*((STDEV($AQ$2:$AQ$312)-STDEV(AS$2:AS$312))))*AS15,0)</f>
      </c>
      <c r="AO15" s="102">
        <f>ROUNDUP((0.43+0.01*((STDEV($AQ$2:$AQ$312)-STDEV(AT$2:AT$312))))*AT15,0)</f>
      </c>
      <c r="AP15" s="102">
        <f>ROUNDUP((0.43+0.01*((STDEV($AQ$2:$AQ$312)-STDEV(AU$2:AU$312))))*AU15,0)</f>
      </c>
      <c r="AQ15" s="11">
        <f>IF(AF15&gt;0,AF15,1)</f>
      </c>
      <c r="AR15" s="11">
        <f>IF(AG15&gt;0,AG15,1)</f>
      </c>
      <c r="AS15" s="11">
        <f>IF(AH15&gt;0,AH15,1)</f>
      </c>
      <c r="AT15" s="11">
        <f>IF(AI15&gt;0,AI15,1)</f>
      </c>
      <c r="AU15" s="11">
        <f>IF(AJ15&gt;0,AJ15,1)</f>
      </c>
    </row>
    <row x14ac:dyDescent="0.25" r="16" customHeight="1" ht="17.25">
      <c r="A16" s="3"/>
      <c r="B16" s="6">
        <f>IF(AB16&lt;&gt;AD16,CONCATENATE(J16,AB16,M16,AC16,M16,AD16,N16,O16,AE16,N16,K16,Q16,R16,S16,T16,U16,V16),CONCATENATE(J16,AB16,M16,AC16,N16,O16,AE16,N16,K16,Q16,R16,S16,T16,U16,V16))</f>
      </c>
      <c r="C16" s="6">
        <f>IF(AB16&lt;&gt;AD16,CONCATENATE(J16,AB16,M16,AC16,M16,AD16,N16,O16,AE16,N16,X16,Y16,AA16,AL16,Z16,K16,Q16,R16,S16,T16,U16,V16),CONCATENATE(J16,AB16,M16,AC16,N16,O16,AE16,N16,X16,Y16,AA16,AL16,Z16,K16,Q16,R16,S16,T16,U16,V16))</f>
      </c>
      <c r="D16" s="6">
        <f>IF(AB16&lt;&gt;AD16,CONCATENATE(J16,AB16,M16,AC16,M16,AD16,N16,O16,AE16,N16,X16,Y16,AA16,AM16,Z16,K16,Q16,R16,S16,T16,U16,V16),CONCATENATE(J16,AB16,M16,AC16,N16,O16,AE16,N16,X16,Y16,AA16,AM16,Z16,K16,Q16,R16,S16,T16,U16,V16))</f>
      </c>
      <c r="E16" s="6">
        <f>IF(AB16&lt;&gt;AD16,CONCATENATE(J16,AB16,M16,AC16,M16,AD16,N16,O16,AE16,N16,X16,Y16,AA16,AN16,Z16,K16,Q16,R16,S16,T16,U16,V16),CONCATENATE(J16,AB16,M16,AC16,N16,O16,AE16,N16,X16,Y16,AA16,AN16,Z16,K16,Q16,R16,S16,T16,U16,V16))</f>
      </c>
      <c r="F16" s="6">
        <f>IF(AB16&lt;&gt;AD16,CONCATENATE(J16,AB16,M16,AC16,M16,AD16,N16,O16,AE16,N16,X16,Y16,AA16,AO16,Z16,K16,Q16,R16,S16,T16,U16,V16),CONCATENATE(J16,AB16,M16,AC16,N16,O16,AE16,N16,X16,Y16,AA16,AO16,Z16,K16,Q16,R16,S16,T16,U16,V16))</f>
      </c>
      <c r="G16" s="6">
        <f>IF(AB16&lt;&gt;AD16,CONCATENATE(J16,AB16,M16,AC16,M16,AD16,N16,O16,AE16,N16,X16,Y16,AA16,AP16,Z16,K16,Q16,R16,S16,T16,U16,V16),CONCATENATE(J16,AB16,M16,AC16,N16,O16,AE16,N16,X16,Y16,AA16,AP16,Z16,K16,Q16,R16,S16,T16,U16,V16))</f>
      </c>
      <c r="H16" s="3" t="s">
        <v>375</v>
      </c>
      <c r="I16" s="3" t="s">
        <v>376</v>
      </c>
      <c r="J16" s="3" t="s">
        <v>377</v>
      </c>
      <c r="K16" s="3" t="s">
        <v>378</v>
      </c>
      <c r="L16" s="3" t="s">
        <v>379</v>
      </c>
      <c r="M16" s="3" t="s">
        <v>380</v>
      </c>
      <c r="N16" s="3" t="s">
        <v>381</v>
      </c>
      <c r="O16" s="3" t="s">
        <v>382</v>
      </c>
      <c r="P16" s="6">
        <f>CHAR(10)</f>
      </c>
      <c r="Q16" s="6">
        <f>IF(MOD(W16,10)=0,CONCATENATE(P16,P16,L16,L16,P16,P16,P16)," ")</f>
      </c>
      <c r="R16" s="6">
        <f>IF(W16=20,CONCATENATE(P16,P16,P16,L16,P16,"&lt;center&gt;",P16,P16,"&lt;?php",P16,R$1,P16,"?&gt;",P16,P16,"&lt;/center&gt;",P16,L16,P16,P16,P16,P16),"")</f>
      </c>
      <c r="S16" s="6">
        <f>IF(W16=40,CONCATENATE(P16,P16,P16,L16,P16,"&lt;center&gt;",P16,P16,"&lt;?php",P16,S$1,P16,"?&gt;",P16,P16,"&lt;/center&gt;",P16,L16,P16,P16,P16,P16),"")</f>
      </c>
      <c r="T16" s="6">
        <f>IF(W16=60,CONCATENATE(P16,P16,P16,L16,P16,"&lt;center&gt;",P16,P16,"&lt;?php",P16,T$1,P16,"?&gt;",P16,P16,"&lt;/center&gt;",P16,L16,P16,P16,P16,P16),"")</f>
      </c>
      <c r="U16" s="6">
        <f>IF(W16=80,CONCATENATE(P16,P16,P16,L16,P16,"&lt;center&gt;",P16,P16,"&lt;?php",P16,U$1,P16,"?&gt;",P16,P16,"&lt;/center&gt;",P16,L16,P16,P16,P16,P16),"")</f>
      </c>
      <c r="V16" s="6">
        <f>IF(W16=100,CONCATENATE(P16,P16,P16,P16,"&lt;?php",P16,V$1,P16,"?&gt;",P16,P16,P16,P16,P16),"")</f>
      </c>
      <c r="W16" s="11">
        <f>W15+1</f>
      </c>
      <c r="X16" s="5" t="s">
        <v>383</v>
      </c>
      <c r="Y16" s="5" t="s">
        <v>384</v>
      </c>
      <c r="Z16" s="5" t="s">
        <v>385</v>
      </c>
      <c r="AA16" s="5" t="s">
        <v>386</v>
      </c>
      <c r="AB16" s="4">
        <f>DEFs!A16</f>
      </c>
      <c r="AC16" s="5" t="s">
        <v>21</v>
      </c>
      <c r="AD16" s="6">
        <f>AB16</f>
      </c>
      <c r="AE16" s="11">
        <f>DEFs!B16</f>
      </c>
      <c r="AF16" s="11">
        <f>DEFs!D16</f>
      </c>
      <c r="AG16" s="11">
        <f>DEFs!F16</f>
      </c>
      <c r="AH16" s="11">
        <f>DEFs!H16</f>
      </c>
      <c r="AI16" s="11">
        <f>DEFs!J16</f>
      </c>
      <c r="AJ16" s="10">
        <f>DEFs!L16</f>
      </c>
      <c r="AK16" s="6">
        <f>AB16</f>
      </c>
      <c r="AL16" s="102">
        <f>ROUNDUP((0.43+0.01*((STDEV($AQ$2:$AQ$312)-STDEV(AQ$2:AQ$312))))*AQ16,0)</f>
      </c>
      <c r="AM16" s="102">
        <f>ROUNDUP((0.43+0.01*((STDEV($AQ$2:$AQ$312)-STDEV(AR$2:AR$312))))*AR16,0)</f>
      </c>
      <c r="AN16" s="102">
        <f>ROUNDUP((0.43+0.01*((STDEV($AQ$2:$AQ$312)-STDEV(AS$2:AS$312))))*AS16,0)</f>
      </c>
      <c r="AO16" s="102">
        <f>ROUNDUP((0.43+0.01*((STDEV($AQ$2:$AQ$312)-STDEV(AT$2:AT$312))))*AT16,0)</f>
      </c>
      <c r="AP16" s="102">
        <f>ROUNDUP((0.43+0.01*((STDEV($AQ$2:$AQ$312)-STDEV(AU$2:AU$312))))*AU16,0)</f>
      </c>
      <c r="AQ16" s="11">
        <f>IF(AF16&gt;0,AF16,1)</f>
      </c>
      <c r="AR16" s="11">
        <f>IF(AG16&gt;0,AG16,1)</f>
      </c>
      <c r="AS16" s="11">
        <f>IF(AH16&gt;0,AH16,1)</f>
      </c>
      <c r="AT16" s="11">
        <f>IF(AI16&gt;0,AI16,1)</f>
      </c>
      <c r="AU16" s="11">
        <f>IF(AJ16&gt;0,AJ16,1)</f>
      </c>
    </row>
    <row x14ac:dyDescent="0.25" r="17" customHeight="1" ht="17.25">
      <c r="A17" s="3"/>
      <c r="B17" s="6">
        <f>IF(AB17&lt;&gt;AD17,CONCATENATE(J17,AB17,M17,AC17,M17,AD17,N17,O17,AE17,N17,K17,Q17,R17,S17,T17,U17,V17),CONCATENATE(J17,AB17,M17,AC17,N17,O17,AE17,N17,K17,Q17,R17,S17,T17,U17,V17))</f>
      </c>
      <c r="C17" s="6">
        <f>IF(AB17&lt;&gt;AD17,CONCATENATE(J17,AB17,M17,AC17,M17,AD17,N17,O17,AE17,N17,X17,Y17,AA17,AL17,Z17,K17,Q17,R17,S17,T17,U17,V17),CONCATENATE(J17,AB17,M17,AC17,N17,O17,AE17,N17,X17,Y17,AA17,AL17,Z17,K17,Q17,R17,S17,T17,U17,V17))</f>
      </c>
      <c r="D17" s="6">
        <f>IF(AB17&lt;&gt;AD17,CONCATENATE(J17,AB17,M17,AC17,M17,AD17,N17,O17,AE17,N17,X17,Y17,AA17,AM17,Z17,K17,Q17,R17,S17,T17,U17,V17),CONCATENATE(J17,AB17,M17,AC17,N17,O17,AE17,N17,X17,Y17,AA17,AM17,Z17,K17,Q17,R17,S17,T17,U17,V17))</f>
      </c>
      <c r="E17" s="6">
        <f>IF(AB17&lt;&gt;AD17,CONCATENATE(J17,AB17,M17,AC17,M17,AD17,N17,O17,AE17,N17,X17,Y17,AA17,AN17,Z17,K17,Q17,R17,S17,T17,U17,V17),CONCATENATE(J17,AB17,M17,AC17,N17,O17,AE17,N17,X17,Y17,AA17,AN17,Z17,K17,Q17,R17,S17,T17,U17,V17))</f>
      </c>
      <c r="F17" s="6">
        <f>IF(AB17&lt;&gt;AD17,CONCATENATE(J17,AB17,M17,AC17,M17,AD17,N17,O17,AE17,N17,X17,Y17,AA17,AO17,Z17,K17,Q17,R17,S17,T17,U17,V17),CONCATENATE(J17,AB17,M17,AC17,N17,O17,AE17,N17,X17,Y17,AA17,AO17,Z17,K17,Q17,R17,S17,T17,U17,V17))</f>
      </c>
      <c r="G17" s="6">
        <f>IF(AB17&lt;&gt;AD17,CONCATENATE(J17,AB17,M17,AC17,M17,AD17,N17,O17,AE17,N17,X17,Y17,AA17,AP17,Z17,K17,Q17,R17,S17,T17,U17,V17),CONCATENATE(J17,AB17,M17,AC17,N17,O17,AE17,N17,X17,Y17,AA17,AP17,Z17,K17,Q17,R17,S17,T17,U17,V17))</f>
      </c>
      <c r="H17" s="3" t="s">
        <v>375</v>
      </c>
      <c r="I17" s="3" t="s">
        <v>376</v>
      </c>
      <c r="J17" s="3" t="s">
        <v>377</v>
      </c>
      <c r="K17" s="3" t="s">
        <v>378</v>
      </c>
      <c r="L17" s="3" t="s">
        <v>379</v>
      </c>
      <c r="M17" s="3" t="s">
        <v>380</v>
      </c>
      <c r="N17" s="3" t="s">
        <v>381</v>
      </c>
      <c r="O17" s="3" t="s">
        <v>382</v>
      </c>
      <c r="P17" s="6">
        <f>CHAR(10)</f>
      </c>
      <c r="Q17" s="6">
        <f>IF(MOD(W17,10)=0,CONCATENATE(P17,P17,L17,L17,P17,P17,P17)," ")</f>
      </c>
      <c r="R17" s="6">
        <f>IF(W17=20,CONCATENATE(P17,P17,P17,L17,P17,"&lt;center&gt;",P17,P17,"&lt;?php",P17,R$1,P17,"?&gt;",P17,P17,"&lt;/center&gt;",P17,L17,P17,P17,P17,P17),"")</f>
      </c>
      <c r="S17" s="6">
        <f>IF(W17=40,CONCATENATE(P17,P17,P17,L17,P17,"&lt;center&gt;",P17,P17,"&lt;?php",P17,S$1,P17,"?&gt;",P17,P17,"&lt;/center&gt;",P17,L17,P17,P17,P17,P17),"")</f>
      </c>
      <c r="T17" s="6">
        <f>IF(W17=60,CONCATENATE(P17,P17,P17,L17,P17,"&lt;center&gt;",P17,P17,"&lt;?php",P17,T$1,P17,"?&gt;",P17,P17,"&lt;/center&gt;",P17,L17,P17,P17,P17,P17),"")</f>
      </c>
      <c r="U17" s="6">
        <f>IF(W17=80,CONCATENATE(P17,P17,P17,L17,P17,"&lt;center&gt;",P17,P17,"&lt;?php",P17,U$1,P17,"?&gt;",P17,P17,"&lt;/center&gt;",P17,L17,P17,P17,P17,P17),"")</f>
      </c>
      <c r="V17" s="6">
        <f>IF(W17=100,CONCATENATE(P17,P17,P17,P17,"&lt;?php",P17,V$1,P17,"?&gt;",P17,P17,P17,P17,P17),"")</f>
      </c>
      <c r="W17" s="11">
        <f>W16+1</f>
      </c>
      <c r="X17" s="5" t="s">
        <v>383</v>
      </c>
      <c r="Y17" s="5" t="s">
        <v>384</v>
      </c>
      <c r="Z17" s="5" t="s">
        <v>385</v>
      </c>
      <c r="AA17" s="5" t="s">
        <v>386</v>
      </c>
      <c r="AB17" s="4">
        <f>DEFs!A17</f>
      </c>
      <c r="AC17" s="5" t="s">
        <v>21</v>
      </c>
      <c r="AD17" s="6">
        <f>AB17</f>
      </c>
      <c r="AE17" s="11">
        <f>DEFs!B17</f>
      </c>
      <c r="AF17" s="11">
        <f>DEFs!D17</f>
      </c>
      <c r="AG17" s="11">
        <f>DEFs!F17</f>
      </c>
      <c r="AH17" s="11">
        <f>DEFs!H17</f>
      </c>
      <c r="AI17" s="11">
        <f>DEFs!J17</f>
      </c>
      <c r="AJ17" s="10">
        <f>DEFs!L17</f>
      </c>
      <c r="AK17" s="6">
        <f>AB17</f>
      </c>
      <c r="AL17" s="102">
        <f>ROUNDUP((0.43+0.01*((STDEV($AQ$2:$AQ$312)-STDEV(AQ$2:AQ$312))))*AQ17,0)</f>
      </c>
      <c r="AM17" s="102">
        <f>ROUNDUP((0.43+0.01*((STDEV($AQ$2:$AQ$312)-STDEV(AR$2:AR$312))))*AR17,0)</f>
      </c>
      <c r="AN17" s="102">
        <f>ROUNDUP((0.43+0.01*((STDEV($AQ$2:$AQ$312)-STDEV(AS$2:AS$312))))*AS17,0)</f>
      </c>
      <c r="AO17" s="102">
        <f>ROUNDUP((0.43+0.01*((STDEV($AQ$2:$AQ$312)-STDEV(AT$2:AT$312))))*AT17,0)</f>
      </c>
      <c r="AP17" s="102">
        <f>ROUNDUP((0.43+0.01*((STDEV($AQ$2:$AQ$312)-STDEV(AU$2:AU$312))))*AU17,0)</f>
      </c>
      <c r="AQ17" s="11">
        <f>IF(AF17&gt;0,AF17,1)</f>
      </c>
      <c r="AR17" s="11">
        <f>IF(AG17&gt;0,AG17,1)</f>
      </c>
      <c r="AS17" s="11">
        <f>IF(AH17&gt;0,AH17,1)</f>
      </c>
      <c r="AT17" s="11">
        <f>IF(AI17&gt;0,AI17,1)</f>
      </c>
      <c r="AU17" s="11">
        <f>IF(AJ17&gt;0,AJ17,1)</f>
      </c>
    </row>
    <row x14ac:dyDescent="0.25" r="18" customHeight="1" ht="17.25">
      <c r="A18" s="3"/>
      <c r="B18" s="6">
        <f>IF(AB18&lt;&gt;AD18,CONCATENATE(J18,AB18,M18,AC18,M18,AD18,N18,O18,AE18,N18,K18,Q18,R18,S18,T18,U18,V18),CONCATENATE(J18,AB18,M18,AC18,N18,O18,AE18,N18,K18,Q18,R18,S18,T18,U18,V18))</f>
      </c>
      <c r="C18" s="6">
        <f>IF(AB18&lt;&gt;AD18,CONCATENATE(J18,AB18,M18,AC18,M18,AD18,N18,O18,AE18,N18,X18,Y18,AA18,AL18,Z18,K18,Q18,R18,S18,T18,U18,V18),CONCATENATE(J18,AB18,M18,AC18,N18,O18,AE18,N18,X18,Y18,AA18,AL18,Z18,K18,Q18,R18,S18,T18,U18,V18))</f>
      </c>
      <c r="D18" s="6">
        <f>IF(AB18&lt;&gt;AD18,CONCATENATE(J18,AB18,M18,AC18,M18,AD18,N18,O18,AE18,N18,X18,Y18,AA18,AM18,Z18,K18,Q18,R18,S18,T18,U18,V18),CONCATENATE(J18,AB18,M18,AC18,N18,O18,AE18,N18,X18,Y18,AA18,AM18,Z18,K18,Q18,R18,S18,T18,U18,V18))</f>
      </c>
      <c r="E18" s="6">
        <f>IF(AB18&lt;&gt;AD18,CONCATENATE(J18,AB18,M18,AC18,M18,AD18,N18,O18,AE18,N18,X18,Y18,AA18,AN18,Z18,K18,Q18,R18,S18,T18,U18,V18),CONCATENATE(J18,AB18,M18,AC18,N18,O18,AE18,N18,X18,Y18,AA18,AN18,Z18,K18,Q18,R18,S18,T18,U18,V18))</f>
      </c>
      <c r="F18" s="6">
        <f>IF(AB18&lt;&gt;AD18,CONCATENATE(J18,AB18,M18,AC18,M18,AD18,N18,O18,AE18,N18,X18,Y18,AA18,AO18,Z18,K18,Q18,R18,S18,T18,U18,V18),CONCATENATE(J18,AB18,M18,AC18,N18,O18,AE18,N18,X18,Y18,AA18,AO18,Z18,K18,Q18,R18,S18,T18,U18,V18))</f>
      </c>
      <c r="G18" s="6">
        <f>IF(AB18&lt;&gt;AD18,CONCATENATE(J18,AB18,M18,AC18,M18,AD18,N18,O18,AE18,N18,X18,Y18,AA18,AP18,Z18,K18,Q18,R18,S18,T18,U18,V18),CONCATENATE(J18,AB18,M18,AC18,N18,O18,AE18,N18,X18,Y18,AA18,AP18,Z18,K18,Q18,R18,S18,T18,U18,V18))</f>
      </c>
      <c r="H18" s="3" t="s">
        <v>375</v>
      </c>
      <c r="I18" s="3" t="s">
        <v>376</v>
      </c>
      <c r="J18" s="3" t="s">
        <v>377</v>
      </c>
      <c r="K18" s="3" t="s">
        <v>378</v>
      </c>
      <c r="L18" s="3" t="s">
        <v>379</v>
      </c>
      <c r="M18" s="3" t="s">
        <v>380</v>
      </c>
      <c r="N18" s="3" t="s">
        <v>381</v>
      </c>
      <c r="O18" s="3" t="s">
        <v>382</v>
      </c>
      <c r="P18" s="6">
        <f>CHAR(10)</f>
      </c>
      <c r="Q18" s="6">
        <f>IF(MOD(W18,10)=0,CONCATENATE(P18,P18,L18,L18,P18,P18,P18)," ")</f>
      </c>
      <c r="R18" s="6">
        <f>IF(W18=20,CONCATENATE(P18,P18,P18,L18,P18,"&lt;center&gt;",P18,P18,"&lt;?php",P18,R$1,P18,"?&gt;",P18,P18,"&lt;/center&gt;",P18,L18,P18,P18,P18,P18),"")</f>
      </c>
      <c r="S18" s="6">
        <f>IF(W18=40,CONCATENATE(P18,P18,P18,L18,P18,"&lt;center&gt;",P18,P18,"&lt;?php",P18,S$1,P18,"?&gt;",P18,P18,"&lt;/center&gt;",P18,L18,P18,P18,P18,P18),"")</f>
      </c>
      <c r="T18" s="6">
        <f>IF(W18=60,CONCATENATE(P18,P18,P18,L18,P18,"&lt;center&gt;",P18,P18,"&lt;?php",P18,T$1,P18,"?&gt;",P18,P18,"&lt;/center&gt;",P18,L18,P18,P18,P18,P18),"")</f>
      </c>
      <c r="U18" s="6">
        <f>IF(W18=80,CONCATENATE(P18,P18,P18,L18,P18,"&lt;center&gt;",P18,P18,"&lt;?php",P18,U$1,P18,"?&gt;",P18,P18,"&lt;/center&gt;",P18,L18,P18,P18,P18,P18),"")</f>
      </c>
      <c r="V18" s="6">
        <f>IF(W18=100,CONCATENATE(P18,P18,P18,P18,"&lt;?php",P18,V$1,P18,"?&gt;",P18,P18,P18,P18,P18),"")</f>
      </c>
      <c r="W18" s="11">
        <f>W17+1</f>
      </c>
      <c r="X18" s="5" t="s">
        <v>383</v>
      </c>
      <c r="Y18" s="5" t="s">
        <v>384</v>
      </c>
      <c r="Z18" s="5" t="s">
        <v>385</v>
      </c>
      <c r="AA18" s="5" t="s">
        <v>386</v>
      </c>
      <c r="AB18" s="4">
        <f>DEFs!A18</f>
      </c>
      <c r="AC18" s="5" t="s">
        <v>21</v>
      </c>
      <c r="AD18" s="6">
        <f>AB18</f>
      </c>
      <c r="AE18" s="11">
        <f>DEFs!B18</f>
      </c>
      <c r="AF18" s="11">
        <f>DEFs!D18</f>
      </c>
      <c r="AG18" s="11">
        <f>DEFs!F18</f>
      </c>
      <c r="AH18" s="11">
        <f>DEFs!H18</f>
      </c>
      <c r="AI18" s="11">
        <f>DEFs!J18</f>
      </c>
      <c r="AJ18" s="10">
        <f>DEFs!L18</f>
      </c>
      <c r="AK18" s="6">
        <f>AB18</f>
      </c>
      <c r="AL18" s="102">
        <f>ROUNDUP((0.43+0.01*((STDEV($AQ$2:$AQ$312)-STDEV(AQ$2:AQ$312))))*AQ18,0)</f>
      </c>
      <c r="AM18" s="102">
        <f>ROUNDUP((0.43+0.01*((STDEV($AQ$2:$AQ$312)-STDEV(AR$2:AR$312))))*AR18,0)</f>
      </c>
      <c r="AN18" s="102">
        <f>ROUNDUP((0.43+0.01*((STDEV($AQ$2:$AQ$312)-STDEV(AS$2:AS$312))))*AS18,0)</f>
      </c>
      <c r="AO18" s="102">
        <f>ROUNDUP((0.43+0.01*((STDEV($AQ$2:$AQ$312)-STDEV(AT$2:AT$312))))*AT18,0)</f>
      </c>
      <c r="AP18" s="102">
        <f>ROUNDUP((0.43+0.01*((STDEV($AQ$2:$AQ$312)-STDEV(AU$2:AU$312))))*AU18,0)</f>
      </c>
      <c r="AQ18" s="11">
        <f>IF(AF18&gt;0,AF18,1)</f>
      </c>
      <c r="AR18" s="11">
        <f>IF(AG18&gt;0,AG18,1)</f>
      </c>
      <c r="AS18" s="11">
        <f>IF(AH18&gt;0,AH18,1)</f>
      </c>
      <c r="AT18" s="11">
        <f>IF(AI18&gt;0,AI18,1)</f>
      </c>
      <c r="AU18" s="11">
        <f>IF(AJ18&gt;0,AJ18,1)</f>
      </c>
    </row>
    <row x14ac:dyDescent="0.25" r="19" customHeight="1" ht="17.25">
      <c r="A19" s="3"/>
      <c r="B19" s="6">
        <f>IF(AB19&lt;&gt;AD19,CONCATENATE(J19,AB19,M19,AC19,M19,AD19,N19,O19,AE19,N19,K19,Q19,R19,S19,T19,U19,V19),CONCATENATE(J19,AB19,M19,AC19,N19,O19,AE19,N19,K19,Q19,R19,S19,T19,U19,V19))</f>
      </c>
      <c r="C19" s="6">
        <f>IF(AB19&lt;&gt;AD19,CONCATENATE(J19,AB19,M19,AC19,M19,AD19,N19,O19,AE19,N19,X19,Y19,AA19,AL19,Z19,K19,Q19,R19,S19,T19,U19,V19),CONCATENATE(J19,AB19,M19,AC19,N19,O19,AE19,N19,X19,Y19,AA19,AL19,Z19,K19,Q19,R19,S19,T19,U19,V19))</f>
      </c>
      <c r="D19" s="6">
        <f>IF(AB19&lt;&gt;AD19,CONCATENATE(J19,AB19,M19,AC19,M19,AD19,N19,O19,AE19,N19,X19,Y19,AA19,AM19,Z19,K19,Q19,R19,S19,T19,U19,V19),CONCATENATE(J19,AB19,M19,AC19,N19,O19,AE19,N19,X19,Y19,AA19,AM19,Z19,K19,Q19,R19,S19,T19,U19,V19))</f>
      </c>
      <c r="E19" s="6">
        <f>IF(AB19&lt;&gt;AD19,CONCATENATE(J19,AB19,M19,AC19,M19,AD19,N19,O19,AE19,N19,X19,Y19,AA19,AN19,Z19,K19,Q19,R19,S19,T19,U19,V19),CONCATENATE(J19,AB19,M19,AC19,N19,O19,AE19,N19,X19,Y19,AA19,AN19,Z19,K19,Q19,R19,S19,T19,U19,V19))</f>
      </c>
      <c r="F19" s="6">
        <f>IF(AB19&lt;&gt;AD19,CONCATENATE(J19,AB19,M19,AC19,M19,AD19,N19,O19,AE19,N19,X19,Y19,AA19,AO19,Z19,K19,Q19,R19,S19,T19,U19,V19),CONCATENATE(J19,AB19,M19,AC19,N19,O19,AE19,N19,X19,Y19,AA19,AO19,Z19,K19,Q19,R19,S19,T19,U19,V19))</f>
      </c>
      <c r="G19" s="6">
        <f>IF(AB19&lt;&gt;AD19,CONCATENATE(J19,AB19,M19,AC19,M19,AD19,N19,O19,AE19,N19,X19,Y19,AA19,AP19,Z19,K19,Q19,R19,S19,T19,U19,V19),CONCATENATE(J19,AB19,M19,AC19,N19,O19,AE19,N19,X19,Y19,AA19,AP19,Z19,K19,Q19,R19,S19,T19,U19,V19))</f>
      </c>
      <c r="H19" s="3" t="s">
        <v>375</v>
      </c>
      <c r="I19" s="3" t="s">
        <v>376</v>
      </c>
      <c r="J19" s="3" t="s">
        <v>377</v>
      </c>
      <c r="K19" s="3" t="s">
        <v>378</v>
      </c>
      <c r="L19" s="3" t="s">
        <v>379</v>
      </c>
      <c r="M19" s="3" t="s">
        <v>380</v>
      </c>
      <c r="N19" s="3" t="s">
        <v>381</v>
      </c>
      <c r="O19" s="3" t="s">
        <v>382</v>
      </c>
      <c r="P19" s="6">
        <f>CHAR(10)</f>
      </c>
      <c r="Q19" s="6">
        <f>IF(MOD(W19,10)=0,CONCATENATE(P19,P19,L19,L19,P19,P19,P19)," ")</f>
      </c>
      <c r="R19" s="6">
        <f>IF(W19=20,CONCATENATE(P19,P19,P19,L19,P19,"&lt;center&gt;",P19,P19,"&lt;?php",P19,R$1,P19,"?&gt;",P19,P19,"&lt;/center&gt;",P19,L19,P19,P19,P19,P19),"")</f>
      </c>
      <c r="S19" s="6">
        <f>IF(W19=40,CONCATENATE(P19,P19,P19,L19,P19,"&lt;center&gt;",P19,P19,"&lt;?php",P19,S$1,P19,"?&gt;",P19,P19,"&lt;/center&gt;",P19,L19,P19,P19,P19,P19),"")</f>
      </c>
      <c r="T19" s="6">
        <f>IF(W19=60,CONCATENATE(P19,P19,P19,L19,P19,"&lt;center&gt;",P19,P19,"&lt;?php",P19,T$1,P19,"?&gt;",P19,P19,"&lt;/center&gt;",P19,L19,P19,P19,P19,P19),"")</f>
      </c>
      <c r="U19" s="6">
        <f>IF(W19=80,CONCATENATE(P19,P19,P19,L19,P19,"&lt;center&gt;",P19,P19,"&lt;?php",P19,U$1,P19,"?&gt;",P19,P19,"&lt;/center&gt;",P19,L19,P19,P19,P19,P19),"")</f>
      </c>
      <c r="V19" s="6">
        <f>IF(W19=100,CONCATENATE(P19,P19,P19,P19,"&lt;?php",P19,V$1,P19,"?&gt;",P19,P19,P19,P19,P19),"")</f>
      </c>
      <c r="W19" s="11">
        <f>W18+1</f>
      </c>
      <c r="X19" s="5" t="s">
        <v>383</v>
      </c>
      <c r="Y19" s="5" t="s">
        <v>384</v>
      </c>
      <c r="Z19" s="5" t="s">
        <v>385</v>
      </c>
      <c r="AA19" s="5" t="s">
        <v>386</v>
      </c>
      <c r="AB19" s="4">
        <f>DEFs!A19</f>
      </c>
      <c r="AC19" s="5" t="s">
        <v>21</v>
      </c>
      <c r="AD19" s="6">
        <f>AB19</f>
      </c>
      <c r="AE19" s="11">
        <f>DEFs!B19</f>
      </c>
      <c r="AF19" s="11">
        <f>DEFs!D19</f>
      </c>
      <c r="AG19" s="11">
        <f>DEFs!F19</f>
      </c>
      <c r="AH19" s="11">
        <f>DEFs!H19</f>
      </c>
      <c r="AI19" s="11">
        <f>DEFs!J19</f>
      </c>
      <c r="AJ19" s="10">
        <f>DEFs!L19</f>
      </c>
      <c r="AK19" s="6">
        <f>AB19</f>
      </c>
      <c r="AL19" s="102">
        <f>ROUNDUP((0.43+0.01*((STDEV($AQ$2:$AQ$312)-STDEV(AQ$2:AQ$312))))*AQ19,0)</f>
      </c>
      <c r="AM19" s="102">
        <f>ROUNDUP((0.43+0.01*((STDEV($AQ$2:$AQ$312)-STDEV(AR$2:AR$312))))*AR19,0)</f>
      </c>
      <c r="AN19" s="102">
        <f>ROUNDUP((0.43+0.01*((STDEV($AQ$2:$AQ$312)-STDEV(AS$2:AS$312))))*AS19,0)</f>
      </c>
      <c r="AO19" s="102">
        <f>ROUNDUP((0.43+0.01*((STDEV($AQ$2:$AQ$312)-STDEV(AT$2:AT$312))))*AT19,0)</f>
      </c>
      <c r="AP19" s="102">
        <f>ROUNDUP((0.43+0.01*((STDEV($AQ$2:$AQ$312)-STDEV(AU$2:AU$312))))*AU19,0)</f>
      </c>
      <c r="AQ19" s="11">
        <f>IF(AF19&gt;0,AF19,1)</f>
      </c>
      <c r="AR19" s="11">
        <f>IF(AG19&gt;0,AG19,1)</f>
      </c>
      <c r="AS19" s="11">
        <f>IF(AH19&gt;0,AH19,1)</f>
      </c>
      <c r="AT19" s="11">
        <f>IF(AI19&gt;0,AI19,1)</f>
      </c>
      <c r="AU19" s="11">
        <f>IF(AJ19&gt;0,AJ19,1)</f>
      </c>
    </row>
    <row x14ac:dyDescent="0.25" r="20" customHeight="1" ht="17.25">
      <c r="A20" s="3"/>
      <c r="B20" s="6">
        <f>IF(AB20&lt;&gt;AD20,CONCATENATE(J20,AB20,M20,AC20,M20,AD20,N20,O20,AE20,N20,K20,Q20,R20,S20,T20,U20,V20),CONCATENATE(J20,AB20,M20,AC20,N20,O20,AE20,N20,K20,Q20,R20,S20,T20,U20,V20))</f>
      </c>
      <c r="C20" s="6">
        <f>IF(AB20&lt;&gt;AD20,CONCATENATE(J20,AB20,M20,AC20,M20,AD20,N20,O20,AE20,N20,X20,Y20,AA20,AL20,Z20,K20,Q20,R20,S20,T20,U20,V20),CONCATENATE(J20,AB20,M20,AC20,N20,O20,AE20,N20,X20,Y20,AA20,AL20,Z20,K20,Q20,R20,S20,T20,U20,V20))</f>
      </c>
      <c r="D20" s="6">
        <f>IF(AB20&lt;&gt;AD20,CONCATENATE(J20,AB20,M20,AC20,M20,AD20,N20,O20,AE20,N20,X20,Y20,AA20,AM20,Z20,K20,Q20,R20,S20,T20,U20,V20),CONCATENATE(J20,AB20,M20,AC20,N20,O20,AE20,N20,X20,Y20,AA20,AM20,Z20,K20,Q20,R20,S20,T20,U20,V20))</f>
      </c>
      <c r="E20" s="6">
        <f>IF(AB20&lt;&gt;AD20,CONCATENATE(J20,AB20,M20,AC20,M20,AD20,N20,O20,AE20,N20,X20,Y20,AA20,AN20,Z20,K20,Q20,R20,S20,T20,U20,V20),CONCATENATE(J20,AB20,M20,AC20,N20,O20,AE20,N20,X20,Y20,AA20,AN20,Z20,K20,Q20,R20,S20,T20,U20,V20))</f>
      </c>
      <c r="F20" s="6">
        <f>IF(AB20&lt;&gt;AD20,CONCATENATE(J20,AB20,M20,AC20,M20,AD20,N20,O20,AE20,N20,X20,Y20,AA20,AO20,Z20,K20,Q20,R20,S20,T20,U20,V20),CONCATENATE(J20,AB20,M20,AC20,N20,O20,AE20,N20,X20,Y20,AA20,AO20,Z20,K20,Q20,R20,S20,T20,U20,V20))</f>
      </c>
      <c r="G20" s="6">
        <f>IF(AB20&lt;&gt;AD20,CONCATENATE(J20,AB20,M20,AC20,M20,AD20,N20,O20,AE20,N20,X20,Y20,AA20,AP20,Z20,K20,Q20,R20,S20,T20,U20,V20),CONCATENATE(J20,AB20,M20,AC20,N20,O20,AE20,N20,X20,Y20,AA20,AP20,Z20,K20,Q20,R20,S20,T20,U20,V20))</f>
      </c>
      <c r="H20" s="3" t="s">
        <v>375</v>
      </c>
      <c r="I20" s="3" t="s">
        <v>376</v>
      </c>
      <c r="J20" s="3" t="s">
        <v>377</v>
      </c>
      <c r="K20" s="3" t="s">
        <v>378</v>
      </c>
      <c r="L20" s="3" t="s">
        <v>379</v>
      </c>
      <c r="M20" s="3" t="s">
        <v>380</v>
      </c>
      <c r="N20" s="3" t="s">
        <v>381</v>
      </c>
      <c r="O20" s="3" t="s">
        <v>382</v>
      </c>
      <c r="P20" s="6">
        <f>CHAR(10)</f>
      </c>
      <c r="Q20" s="6">
        <f>IF(MOD(W20,10)=0,CONCATENATE(P20,P20,L20,L20,P20,P20,P20)," ")</f>
      </c>
      <c r="R20" s="6">
        <f>IF(W20=20,CONCATENATE(P20,P20,P20,L20,P20,"&lt;center&gt;",P20,P20,"&lt;?php",P20,R$1,P20,"?&gt;",P20,P20,"&lt;/center&gt;",P20,L20,P20,P20,P20,P20),"")</f>
      </c>
      <c r="S20" s="6">
        <f>IF(W20=40,CONCATENATE(P20,P20,P20,L20,P20,"&lt;center&gt;",P20,P20,"&lt;?php",P20,S$1,P20,"?&gt;",P20,P20,"&lt;/center&gt;",P20,L20,P20,P20,P20,P20),"")</f>
      </c>
      <c r="T20" s="6">
        <f>IF(W20=60,CONCATENATE(P20,P20,P20,L20,P20,"&lt;center&gt;",P20,P20,"&lt;?php",P20,T$1,P20,"?&gt;",P20,P20,"&lt;/center&gt;",P20,L20,P20,P20,P20,P20),"")</f>
      </c>
      <c r="U20" s="6">
        <f>IF(W20=80,CONCATENATE(P20,P20,P20,L20,P20,"&lt;center&gt;",P20,P20,"&lt;?php",P20,U$1,P20,"?&gt;",P20,P20,"&lt;/center&gt;",P20,L20,P20,P20,P20,P20),"")</f>
      </c>
      <c r="V20" s="6">
        <f>IF(W20=100,CONCATENATE(P20,P20,P20,P20,"&lt;?php",P20,V$1,P20,"?&gt;",P20,P20,P20,P20,P20),"")</f>
      </c>
      <c r="W20" s="11">
        <f>W19+1</f>
      </c>
      <c r="X20" s="5" t="s">
        <v>383</v>
      </c>
      <c r="Y20" s="5" t="s">
        <v>384</v>
      </c>
      <c r="Z20" s="5" t="s">
        <v>385</v>
      </c>
      <c r="AA20" s="5" t="s">
        <v>386</v>
      </c>
      <c r="AB20" s="4">
        <f>DEFs!A20</f>
      </c>
      <c r="AC20" s="5" t="s">
        <v>21</v>
      </c>
      <c r="AD20" s="6">
        <f>AB20</f>
      </c>
      <c r="AE20" s="11">
        <f>DEFs!B20</f>
      </c>
      <c r="AF20" s="11">
        <f>DEFs!D20</f>
      </c>
      <c r="AG20" s="11">
        <f>DEFs!F20</f>
      </c>
      <c r="AH20" s="11">
        <f>DEFs!H20</f>
      </c>
      <c r="AI20" s="11">
        <f>DEFs!J20</f>
      </c>
      <c r="AJ20" s="10">
        <f>DEFs!L20</f>
      </c>
      <c r="AK20" s="6">
        <f>AB20</f>
      </c>
      <c r="AL20" s="102">
        <f>ROUNDUP((0.43+0.01*((STDEV($AQ$2:$AQ$312)-STDEV(AQ$2:AQ$312))))*AQ20,0)</f>
      </c>
      <c r="AM20" s="102">
        <f>ROUNDUP((0.43+0.01*((STDEV($AQ$2:$AQ$312)-STDEV(AR$2:AR$312))))*AR20,0)</f>
      </c>
      <c r="AN20" s="102">
        <f>ROUNDUP((0.43+0.01*((STDEV($AQ$2:$AQ$312)-STDEV(AS$2:AS$312))))*AS20,0)</f>
      </c>
      <c r="AO20" s="102">
        <f>ROUNDUP((0.43+0.01*((STDEV($AQ$2:$AQ$312)-STDEV(AT$2:AT$312))))*AT20,0)</f>
      </c>
      <c r="AP20" s="102">
        <f>ROUNDUP((0.43+0.01*((STDEV($AQ$2:$AQ$312)-STDEV(AU$2:AU$312))))*AU20,0)</f>
      </c>
      <c r="AQ20" s="11">
        <f>IF(AF20&gt;0,AF20,1)</f>
      </c>
      <c r="AR20" s="11">
        <f>IF(AG20&gt;0,AG20,1)</f>
      </c>
      <c r="AS20" s="11">
        <f>IF(AH20&gt;0,AH20,1)</f>
      </c>
      <c r="AT20" s="11">
        <f>IF(AI20&gt;0,AI20,1)</f>
      </c>
      <c r="AU20" s="11">
        <f>IF(AJ20&gt;0,AJ20,1)</f>
      </c>
    </row>
    <row x14ac:dyDescent="0.25" r="21" customHeight="1" ht="17.25">
      <c r="A21" s="3"/>
      <c r="B21" s="6">
        <f>IF(AB21&lt;&gt;AD21,CONCATENATE(J21,AB21,M21,AC21,M21,AD21,N21,O21,AE21,N21,K21,Q21,R21,S21,T21,U21,V21),CONCATENATE(J21,AB21,M21,AC21,N21,O21,AE21,N21,K21,Q21,R21,S21,T21,U21,V21))</f>
      </c>
      <c r="C21" s="6">
        <f>IF(AB21&lt;&gt;AD21,CONCATENATE(J21,AB21,M21,AC21,M21,AD21,N21,O21,AE21,N21,X21,Y21,AA21,AL21,Z21,K21,Q21,R21,S21,T21,U21,V21),CONCATENATE(J21,AB21,M21,AC21,N21,O21,AE21,N21,X21,Y21,AA21,AL21,Z21,K21,Q21,R21,S21,T21,U21,V21))</f>
      </c>
      <c r="D21" s="6">
        <f>IF(AB21&lt;&gt;AD21,CONCATENATE(J21,AB21,M21,AC21,M21,AD21,N21,O21,AE21,N21,X21,Y21,AA21,AM21,Z21,K21,Q21,R21,S21,T21,U21,V21),CONCATENATE(J21,AB21,M21,AC21,N21,O21,AE21,N21,X21,Y21,AA21,AM21,Z21,K21,Q21,R21,S21,T21,U21,V21))</f>
      </c>
      <c r="E21" s="6">
        <f>IF(AB21&lt;&gt;AD21,CONCATENATE(J21,AB21,M21,AC21,M21,AD21,N21,O21,AE21,N21,X21,Y21,AA21,AN21,Z21,K21,Q21,R21,S21,T21,U21,V21),CONCATENATE(J21,AB21,M21,AC21,N21,O21,AE21,N21,X21,Y21,AA21,AN21,Z21,K21,Q21,R21,S21,T21,U21,V21))</f>
      </c>
      <c r="F21" s="6">
        <f>IF(AB21&lt;&gt;AD21,CONCATENATE(J21,AB21,M21,AC21,M21,AD21,N21,O21,AE21,N21,X21,Y21,AA21,AO21,Z21,K21,Q21,R21,S21,T21,U21,V21),CONCATENATE(J21,AB21,M21,AC21,N21,O21,AE21,N21,X21,Y21,AA21,AO21,Z21,K21,Q21,R21,S21,T21,U21,V21))</f>
      </c>
      <c r="G21" s="6">
        <f>IF(AB21&lt;&gt;AD21,CONCATENATE(J21,AB21,M21,AC21,M21,AD21,N21,O21,AE21,N21,X21,Y21,AA21,AP21,Z21,K21,Q21,R21,S21,T21,U21,V21),CONCATENATE(J21,AB21,M21,AC21,N21,O21,AE21,N21,X21,Y21,AA21,AP21,Z21,K21,Q21,R21,S21,T21,U21,V21))</f>
      </c>
      <c r="H21" s="3" t="s">
        <v>375</v>
      </c>
      <c r="I21" s="3" t="s">
        <v>376</v>
      </c>
      <c r="J21" s="3" t="s">
        <v>377</v>
      </c>
      <c r="K21" s="3" t="s">
        <v>378</v>
      </c>
      <c r="L21" s="3" t="s">
        <v>379</v>
      </c>
      <c r="M21" s="3" t="s">
        <v>380</v>
      </c>
      <c r="N21" s="3" t="s">
        <v>381</v>
      </c>
      <c r="O21" s="3" t="s">
        <v>382</v>
      </c>
      <c r="P21" s="6">
        <f>CHAR(10)</f>
      </c>
      <c r="Q21" s="6">
        <f>IF(MOD(W21,10)=0,CONCATENATE(P21,P21,L21,L21,P21,P21,P21)," ")</f>
      </c>
      <c r="R21" s="6">
        <f>IF(W21=20,CONCATENATE(P21,P21,P21,L21,P21,"&lt;center&gt;",P21,P21,"&lt;?php",P21,R$1,P21,"?&gt;",P21,P21,"&lt;/center&gt;",P21,L21,P21,P21,P21,P21),"")</f>
      </c>
      <c r="S21" s="6">
        <f>IF(W21=40,CONCATENATE(P21,P21,P21,L21,P21,"&lt;center&gt;",P21,P21,"&lt;?php",P21,S$1,P21,"?&gt;",P21,P21,"&lt;/center&gt;",P21,L21,P21,P21,P21,P21),"")</f>
      </c>
      <c r="T21" s="6">
        <f>IF(W21=60,CONCATENATE(P21,P21,P21,L21,P21,"&lt;center&gt;",P21,P21,"&lt;?php",P21,T$1,P21,"?&gt;",P21,P21,"&lt;/center&gt;",P21,L21,P21,P21,P21,P21),"")</f>
      </c>
      <c r="U21" s="6">
        <f>IF(W21=80,CONCATENATE(P21,P21,P21,L21,P21,"&lt;center&gt;",P21,P21,"&lt;?php",P21,U$1,P21,"?&gt;",P21,P21,"&lt;/center&gt;",P21,L21,P21,P21,P21,P21),"")</f>
      </c>
      <c r="V21" s="6">
        <f>IF(W21=100,CONCATENATE(P21,P21,P21,P21,"&lt;?php",P21,V$1,P21,"?&gt;",P21,P21,P21,P21,P21),"")</f>
      </c>
      <c r="W21" s="11">
        <f>W20+1</f>
      </c>
      <c r="X21" s="5" t="s">
        <v>383</v>
      </c>
      <c r="Y21" s="5" t="s">
        <v>384</v>
      </c>
      <c r="Z21" s="5" t="s">
        <v>385</v>
      </c>
      <c r="AA21" s="5" t="s">
        <v>386</v>
      </c>
      <c r="AB21" s="4">
        <f>DEFs!A21</f>
      </c>
      <c r="AC21" s="5" t="s">
        <v>21</v>
      </c>
      <c r="AD21" s="6">
        <f>AB21</f>
      </c>
      <c r="AE21" s="11">
        <f>DEFs!B21</f>
      </c>
      <c r="AF21" s="11">
        <f>DEFs!D21</f>
      </c>
      <c r="AG21" s="11">
        <f>DEFs!F21</f>
      </c>
      <c r="AH21" s="11">
        <f>DEFs!H21</f>
      </c>
      <c r="AI21" s="11">
        <f>DEFs!J21</f>
      </c>
      <c r="AJ21" s="10">
        <f>DEFs!L21</f>
      </c>
      <c r="AK21" s="6">
        <f>AB21</f>
      </c>
      <c r="AL21" s="102">
        <f>ROUNDUP((0.43+0.01*((STDEV($AQ$2:$AQ$312)-STDEV(AQ$2:AQ$312))))*AQ21,0)</f>
      </c>
      <c r="AM21" s="102">
        <f>ROUNDUP((0.43+0.01*((STDEV($AQ$2:$AQ$312)-STDEV(AR$2:AR$312))))*AR21,0)</f>
      </c>
      <c r="AN21" s="102">
        <f>ROUNDUP((0.43+0.01*((STDEV($AQ$2:$AQ$312)-STDEV(AS$2:AS$312))))*AS21,0)</f>
      </c>
      <c r="AO21" s="102">
        <f>ROUNDUP((0.43+0.01*((STDEV($AQ$2:$AQ$312)-STDEV(AT$2:AT$312))))*AT21,0)</f>
      </c>
      <c r="AP21" s="102">
        <f>ROUNDUP((0.43+0.01*((STDEV($AQ$2:$AQ$312)-STDEV(AU$2:AU$312))))*AU21,0)</f>
      </c>
      <c r="AQ21" s="11">
        <f>IF(AF21&gt;0,AF21,1)</f>
      </c>
      <c r="AR21" s="11">
        <f>IF(AG21&gt;0,AG21,1)</f>
      </c>
      <c r="AS21" s="11">
        <f>IF(AH21&gt;0,AH21,1)</f>
      </c>
      <c r="AT21" s="11">
        <f>IF(AI21&gt;0,AI21,1)</f>
      </c>
      <c r="AU21" s="11">
        <f>IF(AJ21&gt;0,AJ21,1)</f>
      </c>
    </row>
    <row x14ac:dyDescent="0.25" r="22" customHeight="1" ht="17.25">
      <c r="A22" s="3"/>
      <c r="B22" s="6">
        <f>IF(AB22&lt;&gt;AD22,CONCATENATE(J22,AB22,M22,AC22,M22,AD22,N22,O22,AE22,N22,K22,Q22,R22,S22,T22,U22,V22),CONCATENATE(J22,AB22,M22,AC22,N22,O22,AE22,N22,K22,Q22,R22,S22,T22,U22,V22))</f>
      </c>
      <c r="C22" s="6">
        <f>IF(AB22&lt;&gt;AD22,CONCATENATE(J22,AB22,M22,AC22,M22,AD22,N22,O22,AE22,N22,X22,Y22,AA22,AL22,Z22,K22,Q22,R22,S22,T22,U22,V22),CONCATENATE(J22,AB22,M22,AC22,N22,O22,AE22,N22,X22,Y22,AA22,AL22,Z22,K22,Q22,R22,S22,T22,U22,V22))</f>
      </c>
      <c r="D22" s="6">
        <f>IF(AB22&lt;&gt;AD22,CONCATENATE(J22,AB22,M22,AC22,M22,AD22,N22,O22,AE22,N22,X22,Y22,AA22,AM22,Z22,K22,Q22,R22,S22,T22,U22,V22),CONCATENATE(J22,AB22,M22,AC22,N22,O22,AE22,N22,X22,Y22,AA22,AM22,Z22,K22,Q22,R22,S22,T22,U22,V22))</f>
      </c>
      <c r="E22" s="6">
        <f>IF(AB22&lt;&gt;AD22,CONCATENATE(J22,AB22,M22,AC22,M22,AD22,N22,O22,AE22,N22,X22,Y22,AA22,AN22,Z22,K22,Q22,R22,S22,T22,U22,V22),CONCATENATE(J22,AB22,M22,AC22,N22,O22,AE22,N22,X22,Y22,AA22,AN22,Z22,K22,Q22,R22,S22,T22,U22,V22))</f>
      </c>
      <c r="F22" s="6">
        <f>IF(AB22&lt;&gt;AD22,CONCATENATE(J22,AB22,M22,AC22,M22,AD22,N22,O22,AE22,N22,X22,Y22,AA22,AO22,Z22,K22,Q22,R22,S22,T22,U22,V22),CONCATENATE(J22,AB22,M22,AC22,N22,O22,AE22,N22,X22,Y22,AA22,AO22,Z22,K22,Q22,R22,S22,T22,U22,V22))</f>
      </c>
      <c r="G22" s="6">
        <f>IF(AB22&lt;&gt;AD22,CONCATENATE(J22,AB22,M22,AC22,M22,AD22,N22,O22,AE22,N22,X22,Y22,AA22,AP22,Z22,K22,Q22,R22,S22,T22,U22,V22),CONCATENATE(J22,AB22,M22,AC22,N22,O22,AE22,N22,X22,Y22,AA22,AP22,Z22,K22,Q22,R22,S22,T22,U22,V22))</f>
      </c>
      <c r="H22" s="3" t="s">
        <v>375</v>
      </c>
      <c r="I22" s="3" t="s">
        <v>376</v>
      </c>
      <c r="J22" s="3" t="s">
        <v>377</v>
      </c>
      <c r="K22" s="3" t="s">
        <v>378</v>
      </c>
      <c r="L22" s="3" t="s">
        <v>379</v>
      </c>
      <c r="M22" s="3" t="s">
        <v>380</v>
      </c>
      <c r="N22" s="3" t="s">
        <v>381</v>
      </c>
      <c r="O22" s="3" t="s">
        <v>382</v>
      </c>
      <c r="P22" s="6">
        <f>CHAR(10)</f>
      </c>
      <c r="Q22" s="6">
        <f>IF(MOD(W22,10)=0,CONCATENATE(P22,P22,L22,L22,P22,P22,P22)," ")</f>
      </c>
      <c r="R22" s="6">
        <f>IF(W22=20,CONCATENATE(P22,P22,P22,L22,P22,"&lt;center&gt;",P22,P22,"&lt;?php",P22,R$1,P22,"?&gt;",P22,P22,"&lt;/center&gt;",P22,L22,P22,P22,P22,P22),"")</f>
      </c>
      <c r="S22" s="6">
        <f>IF(W22=40,CONCATENATE(P22,P22,P22,L22,P22,"&lt;center&gt;",P22,P22,"&lt;?php",P22,S$1,P22,"?&gt;",P22,P22,"&lt;/center&gt;",P22,L22,P22,P22,P22,P22),"")</f>
      </c>
      <c r="T22" s="6">
        <f>IF(W22=60,CONCATENATE(P22,P22,P22,L22,P22,"&lt;center&gt;",P22,P22,"&lt;?php",P22,T$1,P22,"?&gt;",P22,P22,"&lt;/center&gt;",P22,L22,P22,P22,P22,P22),"")</f>
      </c>
      <c r="U22" s="6">
        <f>IF(W22=80,CONCATENATE(P22,P22,P22,L22,P22,"&lt;center&gt;",P22,P22,"&lt;?php",P22,U$1,P22,"?&gt;",P22,P22,"&lt;/center&gt;",P22,L22,P22,P22,P22,P22),"")</f>
      </c>
      <c r="V22" s="6">
        <f>IF(W22=100,CONCATENATE(P22,P22,P22,P22,"&lt;?php",P22,V$1,P22,"?&gt;",P22,P22,P22,P22,P22),"")</f>
      </c>
      <c r="W22" s="11">
        <f>W21+1</f>
      </c>
      <c r="X22" s="5" t="s">
        <v>383</v>
      </c>
      <c r="Y22" s="5" t="s">
        <v>384</v>
      </c>
      <c r="Z22" s="5" t="s">
        <v>385</v>
      </c>
      <c r="AA22" s="5" t="s">
        <v>386</v>
      </c>
      <c r="AB22" s="4">
        <f>DEFs!A22</f>
      </c>
      <c r="AC22" s="5" t="s">
        <v>21</v>
      </c>
      <c r="AD22" s="6">
        <f>AB22</f>
      </c>
      <c r="AE22" s="11">
        <f>DEFs!B22</f>
      </c>
      <c r="AF22" s="11">
        <f>DEFs!D22</f>
      </c>
      <c r="AG22" s="11">
        <f>DEFs!F22</f>
      </c>
      <c r="AH22" s="11">
        <f>DEFs!H22</f>
      </c>
      <c r="AI22" s="11">
        <f>DEFs!J22</f>
      </c>
      <c r="AJ22" s="10">
        <f>DEFs!L22</f>
      </c>
      <c r="AK22" s="6">
        <f>AB22</f>
      </c>
      <c r="AL22" s="102">
        <f>ROUNDUP((0.43+0.01*((STDEV($AQ$2:$AQ$312)-STDEV(AQ$2:AQ$312))))*AQ22,0)</f>
      </c>
      <c r="AM22" s="102">
        <f>ROUNDUP((0.43+0.01*((STDEV($AQ$2:$AQ$312)-STDEV(AR$2:AR$312))))*AR22,0)</f>
      </c>
      <c r="AN22" s="102">
        <f>ROUNDUP((0.43+0.01*((STDEV($AQ$2:$AQ$312)-STDEV(AS$2:AS$312))))*AS22,0)</f>
      </c>
      <c r="AO22" s="102">
        <f>ROUNDUP((0.43+0.01*((STDEV($AQ$2:$AQ$312)-STDEV(AT$2:AT$312))))*AT22,0)</f>
      </c>
      <c r="AP22" s="102">
        <f>ROUNDUP((0.43+0.01*((STDEV($AQ$2:$AQ$312)-STDEV(AU$2:AU$312))))*AU22,0)</f>
      </c>
      <c r="AQ22" s="11">
        <f>IF(AF22&gt;0,AF22,1)</f>
      </c>
      <c r="AR22" s="11">
        <f>IF(AG22&gt;0,AG22,1)</f>
      </c>
      <c r="AS22" s="11">
        <f>IF(AH22&gt;0,AH22,1)</f>
      </c>
      <c r="AT22" s="11">
        <f>IF(AI22&gt;0,AI22,1)</f>
      </c>
      <c r="AU22" s="11">
        <f>IF(AJ22&gt;0,AJ22,1)</f>
      </c>
    </row>
    <row x14ac:dyDescent="0.25" r="23" customHeight="1" ht="17.25">
      <c r="A23" s="3"/>
      <c r="B23" s="6">
        <f>IF(AB23&lt;&gt;AD23,CONCATENATE(J23,AB23,M23,AC23,M23,AD23,N23,O23,AE23,N23,K23,Q23,R23,S23,T23,U23,V23),CONCATENATE(J23,AB23,M23,AC23,N23,O23,AE23,N23,K23,Q23,R23,S23,T23,U23,V23))</f>
      </c>
      <c r="C23" s="6">
        <f>IF(AB23&lt;&gt;AD23,CONCATENATE(J23,AB23,M23,AC23,M23,AD23,N23,O23,AE23,N23,X23,Y23,AA23,AL23,Z23,K23,Q23,R23,S23,T23,U23,V23),CONCATENATE(J23,AB23,M23,AC23,N23,O23,AE23,N23,X23,Y23,AA23,AL23,Z23,K23,Q23,R23,S23,T23,U23,V23))</f>
      </c>
      <c r="D23" s="6">
        <f>IF(AB23&lt;&gt;AD23,CONCATENATE(J23,AB23,M23,AC23,M23,AD23,N23,O23,AE23,N23,X23,Y23,AA23,AM23,Z23,K23,Q23,R23,S23,T23,U23,V23),CONCATENATE(J23,AB23,M23,AC23,N23,O23,AE23,N23,X23,Y23,AA23,AM23,Z23,K23,Q23,R23,S23,T23,U23,V23))</f>
      </c>
      <c r="E23" s="6">
        <f>IF(AB23&lt;&gt;AD23,CONCATENATE(J23,AB23,M23,AC23,M23,AD23,N23,O23,AE23,N23,X23,Y23,AA23,AN23,Z23,K23,Q23,R23,S23,T23,U23,V23),CONCATENATE(J23,AB23,M23,AC23,N23,O23,AE23,N23,X23,Y23,AA23,AN23,Z23,K23,Q23,R23,S23,T23,U23,V23))</f>
      </c>
      <c r="F23" s="6">
        <f>IF(AB23&lt;&gt;AD23,CONCATENATE(J23,AB23,M23,AC23,M23,AD23,N23,O23,AE23,N23,X23,Y23,AA23,AO23,Z23,K23,Q23,R23,S23,T23,U23,V23),CONCATENATE(J23,AB23,M23,AC23,N23,O23,AE23,N23,X23,Y23,AA23,AO23,Z23,K23,Q23,R23,S23,T23,U23,V23))</f>
      </c>
      <c r="G23" s="6">
        <f>IF(AB23&lt;&gt;AD23,CONCATENATE(J23,AB23,M23,AC23,M23,AD23,N23,O23,AE23,N23,X23,Y23,AA23,AP23,Z23,K23,Q23,R23,S23,T23,U23,V23),CONCATENATE(J23,AB23,M23,AC23,N23,O23,AE23,N23,X23,Y23,AA23,AP23,Z23,K23,Q23,R23,S23,T23,U23,V23))</f>
      </c>
      <c r="H23" s="3" t="s">
        <v>375</v>
      </c>
      <c r="I23" s="3" t="s">
        <v>376</v>
      </c>
      <c r="J23" s="3" t="s">
        <v>377</v>
      </c>
      <c r="K23" s="3" t="s">
        <v>378</v>
      </c>
      <c r="L23" s="3" t="s">
        <v>379</v>
      </c>
      <c r="M23" s="3" t="s">
        <v>380</v>
      </c>
      <c r="N23" s="3" t="s">
        <v>381</v>
      </c>
      <c r="O23" s="3" t="s">
        <v>382</v>
      </c>
      <c r="P23" s="6">
        <f>CHAR(10)</f>
      </c>
      <c r="Q23" s="6">
        <f>IF(MOD(W23,10)=0,CONCATENATE(P23,P23,L23,L23,P23,P23,P23)," ")</f>
      </c>
      <c r="R23" s="6">
        <f>IF(W23=20,CONCATENATE(P23,P23,P23,L23,P23,"&lt;center&gt;",P23,P23,"&lt;?php",P23,R$1,P23,"?&gt;",P23,P23,"&lt;/center&gt;",P23,L23,P23,P23,P23,P23),"")</f>
      </c>
      <c r="S23" s="6">
        <f>IF(W23=40,CONCATENATE(P23,P23,P23,L23,P23,"&lt;center&gt;",P23,P23,"&lt;?php",P23,S$1,P23,"?&gt;",P23,P23,"&lt;/center&gt;",P23,L23,P23,P23,P23,P23),"")</f>
      </c>
      <c r="T23" s="6">
        <f>IF(W23=60,CONCATENATE(P23,P23,P23,L23,P23,"&lt;center&gt;",P23,P23,"&lt;?php",P23,T$1,P23,"?&gt;",P23,P23,"&lt;/center&gt;",P23,L23,P23,P23,P23,P23),"")</f>
      </c>
      <c r="U23" s="6">
        <f>IF(W23=80,CONCATENATE(P23,P23,P23,L23,P23,"&lt;center&gt;",P23,P23,"&lt;?php",P23,U$1,P23,"?&gt;",P23,P23,"&lt;/center&gt;",P23,L23,P23,P23,P23,P23),"")</f>
      </c>
      <c r="V23" s="6">
        <f>IF(W23=100,CONCATENATE(P23,P23,P23,P23,"&lt;?php",P23,V$1,P23,"?&gt;",P23,P23,P23,P23,P23),"")</f>
      </c>
      <c r="W23" s="11">
        <f>W22+1</f>
      </c>
      <c r="X23" s="5" t="s">
        <v>383</v>
      </c>
      <c r="Y23" s="5" t="s">
        <v>384</v>
      </c>
      <c r="Z23" s="5" t="s">
        <v>385</v>
      </c>
      <c r="AA23" s="5" t="s">
        <v>386</v>
      </c>
      <c r="AB23" s="4">
        <f>DEFs!A23</f>
      </c>
      <c r="AC23" s="5" t="s">
        <v>21</v>
      </c>
      <c r="AD23" s="6">
        <f>AB23</f>
      </c>
      <c r="AE23" s="11">
        <f>DEFs!B23</f>
      </c>
      <c r="AF23" s="11">
        <f>DEFs!D23</f>
      </c>
      <c r="AG23" s="11">
        <f>DEFs!F23</f>
      </c>
      <c r="AH23" s="11">
        <f>DEFs!H23</f>
      </c>
      <c r="AI23" s="11">
        <f>DEFs!J23</f>
      </c>
      <c r="AJ23" s="10">
        <f>DEFs!L23</f>
      </c>
      <c r="AK23" s="6">
        <f>AB23</f>
      </c>
      <c r="AL23" s="102">
        <f>ROUNDUP((0.43+0.01*((STDEV($AQ$2:$AQ$312)-STDEV(AQ$2:AQ$312))))*AQ23,0)</f>
      </c>
      <c r="AM23" s="102">
        <f>ROUNDUP((0.43+0.01*((STDEV($AQ$2:$AQ$312)-STDEV(AR$2:AR$312))))*AR23,0)</f>
      </c>
      <c r="AN23" s="102">
        <f>ROUNDUP((0.43+0.01*((STDEV($AQ$2:$AQ$312)-STDEV(AS$2:AS$312))))*AS23,0)</f>
      </c>
      <c r="AO23" s="102">
        <f>ROUNDUP((0.43+0.01*((STDEV($AQ$2:$AQ$312)-STDEV(AT$2:AT$312))))*AT23,0)</f>
      </c>
      <c r="AP23" s="102">
        <f>ROUNDUP((0.43+0.01*((STDEV($AQ$2:$AQ$312)-STDEV(AU$2:AU$312))))*AU23,0)</f>
      </c>
      <c r="AQ23" s="11">
        <f>IF(AF23&gt;0,AF23,1)</f>
      </c>
      <c r="AR23" s="11">
        <f>IF(AG23&gt;0,AG23,1)</f>
      </c>
      <c r="AS23" s="11">
        <f>IF(AH23&gt;0,AH23,1)</f>
      </c>
      <c r="AT23" s="11">
        <f>IF(AI23&gt;0,AI23,1)</f>
      </c>
      <c r="AU23" s="11">
        <f>IF(AJ23&gt;0,AJ23,1)</f>
      </c>
    </row>
    <row x14ac:dyDescent="0.25" r="24" customHeight="1" ht="17.25">
      <c r="A24" s="3"/>
      <c r="B24" s="6">
        <f>IF(AB24&lt;&gt;AD24,CONCATENATE(J24,AB24,M24,AC24,M24,AD24,N24,O24,AE24,N24,K24,Q24,R24,S24,T24,U24,V24),CONCATENATE(J24,AB24,M24,AC24,N24,O24,AE24,N24,K24,Q24,R24,S24,T24,U24,V24))</f>
      </c>
      <c r="C24" s="6">
        <f>IF(AB24&lt;&gt;AD24,CONCATENATE(J24,AB24,M24,AC24,M24,AD24,N24,O24,AE24,N24,X24,Y24,AA24,AL24,Z24,K24,Q24,R24,S24,T24,U24,V24),CONCATENATE(J24,AB24,M24,AC24,N24,O24,AE24,N24,X24,Y24,AA24,AL24,Z24,K24,Q24,R24,S24,T24,U24,V24))</f>
      </c>
      <c r="D24" s="6">
        <f>IF(AB24&lt;&gt;AD24,CONCATENATE(J24,AB24,M24,AC24,M24,AD24,N24,O24,AE24,N24,X24,Y24,AA24,AM24,Z24,K24,Q24,R24,S24,T24,U24,V24),CONCATENATE(J24,AB24,M24,AC24,N24,O24,AE24,N24,X24,Y24,AA24,AM24,Z24,K24,Q24,R24,S24,T24,U24,V24))</f>
      </c>
      <c r="E24" s="6">
        <f>IF(AB24&lt;&gt;AD24,CONCATENATE(J24,AB24,M24,AC24,M24,AD24,N24,O24,AE24,N24,X24,Y24,AA24,AN24,Z24,K24,Q24,R24,S24,T24,U24,V24),CONCATENATE(J24,AB24,M24,AC24,N24,O24,AE24,N24,X24,Y24,AA24,AN24,Z24,K24,Q24,R24,S24,T24,U24,V24))</f>
      </c>
      <c r="F24" s="6">
        <f>IF(AB24&lt;&gt;AD24,CONCATENATE(J24,AB24,M24,AC24,M24,AD24,N24,O24,AE24,N24,X24,Y24,AA24,AO24,Z24,K24,Q24,R24,S24,T24,U24,V24),CONCATENATE(J24,AB24,M24,AC24,N24,O24,AE24,N24,X24,Y24,AA24,AO24,Z24,K24,Q24,R24,S24,T24,U24,V24))</f>
      </c>
      <c r="G24" s="6">
        <f>IF(AB24&lt;&gt;AD24,CONCATENATE(J24,AB24,M24,AC24,M24,AD24,N24,O24,AE24,N24,X24,Y24,AA24,AP24,Z24,K24,Q24,R24,S24,T24,U24,V24),CONCATENATE(J24,AB24,M24,AC24,N24,O24,AE24,N24,X24,Y24,AA24,AP24,Z24,K24,Q24,R24,S24,T24,U24,V24))</f>
      </c>
      <c r="H24" s="3" t="s">
        <v>375</v>
      </c>
      <c r="I24" s="3" t="s">
        <v>376</v>
      </c>
      <c r="J24" s="3" t="s">
        <v>377</v>
      </c>
      <c r="K24" s="3" t="s">
        <v>378</v>
      </c>
      <c r="L24" s="3" t="s">
        <v>379</v>
      </c>
      <c r="M24" s="3" t="s">
        <v>380</v>
      </c>
      <c r="N24" s="3" t="s">
        <v>381</v>
      </c>
      <c r="O24" s="3" t="s">
        <v>382</v>
      </c>
      <c r="P24" s="6">
        <f>CHAR(10)</f>
      </c>
      <c r="Q24" s="6">
        <f>IF(MOD(W24,10)=0,CONCATENATE(P24,P24,L24,L24,P24,P24,P24)," ")</f>
      </c>
      <c r="R24" s="6">
        <f>IF(W24=20,CONCATENATE(P24,P24,P24,L24,P24,"&lt;center&gt;",P24,P24,"&lt;?php",P24,R$1,P24,"?&gt;",P24,P24,"&lt;/center&gt;",P24,L24,P24,P24,P24,P24),"")</f>
      </c>
      <c r="S24" s="6">
        <f>IF(W24=40,CONCATENATE(P24,P24,P24,L24,P24,"&lt;center&gt;",P24,P24,"&lt;?php",P24,S$1,P24,"?&gt;",P24,P24,"&lt;/center&gt;",P24,L24,P24,P24,P24,P24),"")</f>
      </c>
      <c r="T24" s="6">
        <f>IF(W24=60,CONCATENATE(P24,P24,P24,L24,P24,"&lt;center&gt;",P24,P24,"&lt;?php",P24,T$1,P24,"?&gt;",P24,P24,"&lt;/center&gt;",P24,L24,P24,P24,P24,P24),"")</f>
      </c>
      <c r="U24" s="6">
        <f>IF(W24=80,CONCATENATE(P24,P24,P24,L24,P24,"&lt;center&gt;",P24,P24,"&lt;?php",P24,U$1,P24,"?&gt;",P24,P24,"&lt;/center&gt;",P24,L24,P24,P24,P24,P24),"")</f>
      </c>
      <c r="V24" s="6">
        <f>IF(W24=100,CONCATENATE(P24,P24,P24,P24,"&lt;?php",P24,V$1,P24,"?&gt;",P24,P24,P24,P24,P24),"")</f>
      </c>
      <c r="W24" s="11">
        <f>W23+1</f>
      </c>
      <c r="X24" s="5" t="s">
        <v>383</v>
      </c>
      <c r="Y24" s="5" t="s">
        <v>384</v>
      </c>
      <c r="Z24" s="5" t="s">
        <v>385</v>
      </c>
      <c r="AA24" s="5" t="s">
        <v>386</v>
      </c>
      <c r="AB24" s="4">
        <f>DEFs!A24</f>
      </c>
      <c r="AC24" s="5" t="s">
        <v>21</v>
      </c>
      <c r="AD24" s="6">
        <f>AB24</f>
      </c>
      <c r="AE24" s="11">
        <f>DEFs!B24</f>
      </c>
      <c r="AF24" s="11">
        <f>DEFs!D24</f>
      </c>
      <c r="AG24" s="11">
        <f>DEFs!F24</f>
      </c>
      <c r="AH24" s="11">
        <f>DEFs!H24</f>
      </c>
      <c r="AI24" s="11">
        <f>DEFs!J24</f>
      </c>
      <c r="AJ24" s="10">
        <f>DEFs!L24</f>
      </c>
      <c r="AK24" s="6">
        <f>AB24</f>
      </c>
      <c r="AL24" s="102">
        <f>ROUNDUP((0.43+0.01*((STDEV($AQ$2:$AQ$312)-STDEV(AQ$2:AQ$312))))*AQ24,0)</f>
      </c>
      <c r="AM24" s="102">
        <f>ROUNDUP((0.43+0.01*((STDEV($AQ$2:$AQ$312)-STDEV(AR$2:AR$312))))*AR24,0)</f>
      </c>
      <c r="AN24" s="102">
        <f>ROUNDUP((0.43+0.01*((STDEV($AQ$2:$AQ$312)-STDEV(AS$2:AS$312))))*AS24,0)</f>
      </c>
      <c r="AO24" s="102">
        <f>ROUNDUP((0.43+0.01*((STDEV($AQ$2:$AQ$312)-STDEV(AT$2:AT$312))))*AT24,0)</f>
      </c>
      <c r="AP24" s="102">
        <f>ROUNDUP((0.43+0.01*((STDEV($AQ$2:$AQ$312)-STDEV(AU$2:AU$312))))*AU24,0)</f>
      </c>
      <c r="AQ24" s="11">
        <f>IF(AF24&gt;0,AF24,1)</f>
      </c>
      <c r="AR24" s="11">
        <f>IF(AG24&gt;0,AG24,1)</f>
      </c>
      <c r="AS24" s="11">
        <f>IF(AH24&gt;0,AH24,1)</f>
      </c>
      <c r="AT24" s="11">
        <f>IF(AI24&gt;0,AI24,1)</f>
      </c>
      <c r="AU24" s="11">
        <f>IF(AJ24&gt;0,AJ24,1)</f>
      </c>
    </row>
    <row x14ac:dyDescent="0.25" r="25" customHeight="1" ht="17.25">
      <c r="A25" s="3"/>
      <c r="B25" s="6">
        <f>IF(AB25&lt;&gt;AD25,CONCATENATE(J25,AB25,M25,AC25,M25,AD25,N25,O25,AE25,N25,K25,Q25,R25,S25,T25,U25,V25),CONCATENATE(J25,AB25,M25,AC25,N25,O25,AE25,N25,K25,Q25,R25,S25,T25,U25,V25))</f>
      </c>
      <c r="C25" s="6">
        <f>IF(AB25&lt;&gt;AD25,CONCATENATE(J25,AB25,M25,AC25,M25,AD25,N25,O25,AE25,N25,X25,Y25,AA25,AL25,Z25,K25,Q25,R25,S25,T25,U25,V25),CONCATENATE(J25,AB25,M25,AC25,N25,O25,AE25,N25,X25,Y25,AA25,AL25,Z25,K25,Q25,R25,S25,T25,U25,V25))</f>
      </c>
      <c r="D25" s="6">
        <f>IF(AB25&lt;&gt;AD25,CONCATENATE(J25,AB25,M25,AC25,M25,AD25,N25,O25,AE25,N25,X25,Y25,AA25,AM25,Z25,K25,Q25,R25,S25,T25,U25,V25),CONCATENATE(J25,AB25,M25,AC25,N25,O25,AE25,N25,X25,Y25,AA25,AM25,Z25,K25,Q25,R25,S25,T25,U25,V25))</f>
      </c>
      <c r="E25" s="6">
        <f>IF(AB25&lt;&gt;AD25,CONCATENATE(J25,AB25,M25,AC25,M25,AD25,N25,O25,AE25,N25,X25,Y25,AA25,AN25,Z25,K25,Q25,R25,S25,T25,U25,V25),CONCATENATE(J25,AB25,M25,AC25,N25,O25,AE25,N25,X25,Y25,AA25,AN25,Z25,K25,Q25,R25,S25,T25,U25,V25))</f>
      </c>
      <c r="F25" s="6">
        <f>IF(AB25&lt;&gt;AD25,CONCATENATE(J25,AB25,M25,AC25,M25,AD25,N25,O25,AE25,N25,X25,Y25,AA25,AO25,Z25,K25,Q25,R25,S25,T25,U25,V25),CONCATENATE(J25,AB25,M25,AC25,N25,O25,AE25,N25,X25,Y25,AA25,AO25,Z25,K25,Q25,R25,S25,T25,U25,V25))</f>
      </c>
      <c r="G25" s="6">
        <f>IF(AB25&lt;&gt;AD25,CONCATENATE(J25,AB25,M25,AC25,M25,AD25,N25,O25,AE25,N25,X25,Y25,AA25,AP25,Z25,K25,Q25,R25,S25,T25,U25,V25),CONCATENATE(J25,AB25,M25,AC25,N25,O25,AE25,N25,X25,Y25,AA25,AP25,Z25,K25,Q25,R25,S25,T25,U25,V25))</f>
      </c>
      <c r="H25" s="3" t="s">
        <v>375</v>
      </c>
      <c r="I25" s="3" t="s">
        <v>376</v>
      </c>
      <c r="J25" s="3" t="s">
        <v>377</v>
      </c>
      <c r="K25" s="3" t="s">
        <v>378</v>
      </c>
      <c r="L25" s="3" t="s">
        <v>379</v>
      </c>
      <c r="M25" s="3" t="s">
        <v>380</v>
      </c>
      <c r="N25" s="3" t="s">
        <v>381</v>
      </c>
      <c r="O25" s="3" t="s">
        <v>382</v>
      </c>
      <c r="P25" s="6">
        <f>CHAR(10)</f>
      </c>
      <c r="Q25" s="6">
        <f>IF(MOD(W25,10)=0,CONCATENATE(P25,P25,L25,L25,P25,P25,P25)," ")</f>
      </c>
      <c r="R25" s="6">
        <f>IF(W25=20,CONCATENATE(P25,P25,P25,L25,P25,"&lt;center&gt;",P25,P25,"&lt;?php",P25,R$1,P25,"?&gt;",P25,P25,"&lt;/center&gt;",P25,L25,P25,P25,P25,P25),"")</f>
      </c>
      <c r="S25" s="6">
        <f>IF(W25=40,CONCATENATE(P25,P25,P25,L25,P25,"&lt;center&gt;",P25,P25,"&lt;?php",P25,S$1,P25,"?&gt;",P25,P25,"&lt;/center&gt;",P25,L25,P25,P25,P25,P25),"")</f>
      </c>
      <c r="T25" s="6">
        <f>IF(W25=60,CONCATENATE(P25,P25,P25,L25,P25,"&lt;center&gt;",P25,P25,"&lt;?php",P25,T$1,P25,"?&gt;",P25,P25,"&lt;/center&gt;",P25,L25,P25,P25,P25,P25),"")</f>
      </c>
      <c r="U25" s="6">
        <f>IF(W25=80,CONCATENATE(P25,P25,P25,L25,P25,"&lt;center&gt;",P25,P25,"&lt;?php",P25,U$1,P25,"?&gt;",P25,P25,"&lt;/center&gt;",P25,L25,P25,P25,P25,P25),"")</f>
      </c>
      <c r="V25" s="6">
        <f>IF(W25=100,CONCATENATE(P25,P25,P25,P25,"&lt;?php",P25,V$1,P25,"?&gt;",P25,P25,P25,P25,P25),"")</f>
      </c>
      <c r="W25" s="11">
        <f>W24+1</f>
      </c>
      <c r="X25" s="5" t="s">
        <v>383</v>
      </c>
      <c r="Y25" s="5" t="s">
        <v>384</v>
      </c>
      <c r="Z25" s="5" t="s">
        <v>385</v>
      </c>
      <c r="AA25" s="5" t="s">
        <v>386</v>
      </c>
      <c r="AB25" s="4">
        <f>DEFs!A25</f>
      </c>
      <c r="AC25" s="5" t="s">
        <v>21</v>
      </c>
      <c r="AD25" s="6">
        <f>AB25</f>
      </c>
      <c r="AE25" s="11">
        <f>DEFs!B25</f>
      </c>
      <c r="AF25" s="11">
        <f>DEFs!D25</f>
      </c>
      <c r="AG25" s="11">
        <f>DEFs!F25</f>
      </c>
      <c r="AH25" s="11">
        <f>DEFs!H25</f>
      </c>
      <c r="AI25" s="11">
        <f>DEFs!J25</f>
      </c>
      <c r="AJ25" s="10">
        <f>DEFs!L25</f>
      </c>
      <c r="AK25" s="6">
        <f>AB25</f>
      </c>
      <c r="AL25" s="102">
        <f>ROUNDUP((0.43+0.01*((STDEV($AQ$2:$AQ$312)-STDEV(AQ$2:AQ$312))))*AQ25,0)</f>
      </c>
      <c r="AM25" s="102">
        <f>ROUNDUP((0.43+0.01*((STDEV($AQ$2:$AQ$312)-STDEV(AR$2:AR$312))))*AR25,0)</f>
      </c>
      <c r="AN25" s="102">
        <f>ROUNDUP((0.43+0.01*((STDEV($AQ$2:$AQ$312)-STDEV(AS$2:AS$312))))*AS25,0)</f>
      </c>
      <c r="AO25" s="102">
        <f>ROUNDUP((0.43+0.01*((STDEV($AQ$2:$AQ$312)-STDEV(AT$2:AT$312))))*AT25,0)</f>
      </c>
      <c r="AP25" s="102">
        <f>ROUNDUP((0.43+0.01*((STDEV($AQ$2:$AQ$312)-STDEV(AU$2:AU$312))))*AU25,0)</f>
      </c>
      <c r="AQ25" s="11">
        <f>IF(AF25&gt;0,AF25,1)</f>
      </c>
      <c r="AR25" s="11">
        <f>IF(AG25&gt;0,AG25,1)</f>
      </c>
      <c r="AS25" s="11">
        <f>IF(AH25&gt;0,AH25,1)</f>
      </c>
      <c r="AT25" s="11">
        <f>IF(AI25&gt;0,AI25,1)</f>
      </c>
      <c r="AU25" s="11">
        <f>IF(AJ25&gt;0,AJ25,1)</f>
      </c>
    </row>
    <row x14ac:dyDescent="0.25" r="26" customHeight="1" ht="17.25">
      <c r="A26" s="3"/>
      <c r="B26" s="6">
        <f>IF(AB26&lt;&gt;AD26,CONCATENATE(J26,AB26,M26,AC26,M26,AD26,N26,O26,AE26,N26,K26,Q26,R26,S26,T26,U26,V26),CONCATENATE(J26,AB26,M26,AC26,N26,O26,AE26,N26,K26,Q26,R26,S26,T26,U26,V26))</f>
      </c>
      <c r="C26" s="6">
        <f>IF(AB26&lt;&gt;AD26,CONCATENATE(J26,AB26,M26,AC26,M26,AD26,N26,O26,AE26,N26,X26,Y26,AA26,AL26,Z26,K26,Q26,R26,S26,T26,U26,V26),CONCATENATE(J26,AB26,M26,AC26,N26,O26,AE26,N26,X26,Y26,AA26,AL26,Z26,K26,Q26,R26,S26,T26,U26,V26))</f>
      </c>
      <c r="D26" s="6">
        <f>IF(AB26&lt;&gt;AD26,CONCATENATE(J26,AB26,M26,AC26,M26,AD26,N26,O26,AE26,N26,X26,Y26,AA26,AM26,Z26,K26,Q26,R26,S26,T26,U26,V26),CONCATENATE(J26,AB26,M26,AC26,N26,O26,AE26,N26,X26,Y26,AA26,AM26,Z26,K26,Q26,R26,S26,T26,U26,V26))</f>
      </c>
      <c r="E26" s="6">
        <f>IF(AB26&lt;&gt;AD26,CONCATENATE(J26,AB26,M26,AC26,M26,AD26,N26,O26,AE26,N26,X26,Y26,AA26,AN26,Z26,K26,Q26,R26,S26,T26,U26,V26),CONCATENATE(J26,AB26,M26,AC26,N26,O26,AE26,N26,X26,Y26,AA26,AN26,Z26,K26,Q26,R26,S26,T26,U26,V26))</f>
      </c>
      <c r="F26" s="6">
        <f>IF(AB26&lt;&gt;AD26,CONCATENATE(J26,AB26,M26,AC26,M26,AD26,N26,O26,AE26,N26,X26,Y26,AA26,AO26,Z26,K26,Q26,R26,S26,T26,U26,V26),CONCATENATE(J26,AB26,M26,AC26,N26,O26,AE26,N26,X26,Y26,AA26,AO26,Z26,K26,Q26,R26,S26,T26,U26,V26))</f>
      </c>
      <c r="G26" s="6">
        <f>IF(AB26&lt;&gt;AD26,CONCATENATE(J26,AB26,M26,AC26,M26,AD26,N26,O26,AE26,N26,X26,Y26,AA26,AP26,Z26,K26,Q26,R26,S26,T26,U26,V26),CONCATENATE(J26,AB26,M26,AC26,N26,O26,AE26,N26,X26,Y26,AA26,AP26,Z26,K26,Q26,R26,S26,T26,U26,V26))</f>
      </c>
      <c r="H26" s="3" t="s">
        <v>375</v>
      </c>
      <c r="I26" s="3" t="s">
        <v>376</v>
      </c>
      <c r="J26" s="3" t="s">
        <v>377</v>
      </c>
      <c r="K26" s="3" t="s">
        <v>378</v>
      </c>
      <c r="L26" s="3" t="s">
        <v>379</v>
      </c>
      <c r="M26" s="3" t="s">
        <v>380</v>
      </c>
      <c r="N26" s="3" t="s">
        <v>381</v>
      </c>
      <c r="O26" s="3" t="s">
        <v>382</v>
      </c>
      <c r="P26" s="6">
        <f>CHAR(10)</f>
      </c>
      <c r="Q26" s="6">
        <f>IF(MOD(W26,10)=0,CONCATENATE(P26,P26,L26,L26,P26,P26,P26)," ")</f>
      </c>
      <c r="R26" s="6">
        <f>IF(W26=20,CONCATENATE(P26,P26,P26,L26,P26,"&lt;center&gt;",P26,P26,"&lt;?php",P26,R$1,P26,"?&gt;",P26,P26,"&lt;/center&gt;",P26,L26,P26,P26,P26,P26),"")</f>
      </c>
      <c r="S26" s="6">
        <f>IF(W26=40,CONCATENATE(P26,P26,P26,L26,P26,"&lt;center&gt;",P26,P26,"&lt;?php",P26,S$1,P26,"?&gt;",P26,P26,"&lt;/center&gt;",P26,L26,P26,P26,P26,P26),"")</f>
      </c>
      <c r="T26" s="6">
        <f>IF(W26=60,CONCATENATE(P26,P26,P26,L26,P26,"&lt;center&gt;",P26,P26,"&lt;?php",P26,T$1,P26,"?&gt;",P26,P26,"&lt;/center&gt;",P26,L26,P26,P26,P26,P26),"")</f>
      </c>
      <c r="U26" s="6">
        <f>IF(W26=80,CONCATENATE(P26,P26,P26,L26,P26,"&lt;center&gt;",P26,P26,"&lt;?php",P26,U$1,P26,"?&gt;",P26,P26,"&lt;/center&gt;",P26,L26,P26,P26,P26,P26),"")</f>
      </c>
      <c r="V26" s="6">
        <f>IF(W26=100,CONCATENATE(P26,P26,P26,P26,"&lt;?php",P26,V$1,P26,"?&gt;",P26,P26,P26,P26,P26),"")</f>
      </c>
      <c r="W26" s="11">
        <f>W25+1</f>
      </c>
      <c r="X26" s="5" t="s">
        <v>383</v>
      </c>
      <c r="Y26" s="5" t="s">
        <v>384</v>
      </c>
      <c r="Z26" s="5" t="s">
        <v>385</v>
      </c>
      <c r="AA26" s="5" t="s">
        <v>386</v>
      </c>
      <c r="AB26" s="4">
        <f>DEFs!A26</f>
      </c>
      <c r="AC26" s="5" t="s">
        <v>21</v>
      </c>
      <c r="AD26" s="6">
        <f>AB26</f>
      </c>
      <c r="AE26" s="11">
        <f>DEFs!B26</f>
      </c>
      <c r="AF26" s="11">
        <f>DEFs!D26</f>
      </c>
      <c r="AG26" s="11">
        <f>DEFs!F26</f>
      </c>
      <c r="AH26" s="11">
        <f>DEFs!H26</f>
      </c>
      <c r="AI26" s="11">
        <f>DEFs!J26</f>
      </c>
      <c r="AJ26" s="10">
        <f>DEFs!L26</f>
      </c>
      <c r="AK26" s="6">
        <f>AB26</f>
      </c>
      <c r="AL26" s="102">
        <f>ROUNDUP((0.43+0.01*((STDEV($AQ$2:$AQ$312)-STDEV(AQ$2:AQ$312))))*AQ26,0)</f>
      </c>
      <c r="AM26" s="102">
        <f>ROUNDUP((0.43+0.01*((STDEV($AQ$2:$AQ$312)-STDEV(AR$2:AR$312))))*AR26,0)</f>
      </c>
      <c r="AN26" s="102">
        <f>ROUNDUP((0.43+0.01*((STDEV($AQ$2:$AQ$312)-STDEV(AS$2:AS$312))))*AS26,0)</f>
      </c>
      <c r="AO26" s="102">
        <f>ROUNDUP((0.43+0.01*((STDEV($AQ$2:$AQ$312)-STDEV(AT$2:AT$312))))*AT26,0)</f>
      </c>
      <c r="AP26" s="102">
        <f>ROUNDUP((0.43+0.01*((STDEV($AQ$2:$AQ$312)-STDEV(AU$2:AU$312))))*AU26,0)</f>
      </c>
      <c r="AQ26" s="11">
        <f>IF(AF26&gt;0,AF26,1)</f>
      </c>
      <c r="AR26" s="11">
        <f>IF(AG26&gt;0,AG26,1)</f>
      </c>
      <c r="AS26" s="11">
        <f>IF(AH26&gt;0,AH26,1)</f>
      </c>
      <c r="AT26" s="11">
        <f>IF(AI26&gt;0,AI26,1)</f>
      </c>
      <c r="AU26" s="11">
        <f>IF(AJ26&gt;0,AJ26,1)</f>
      </c>
    </row>
    <row x14ac:dyDescent="0.25" r="27" customHeight="1" ht="17.25">
      <c r="A27" s="3"/>
      <c r="B27" s="6">
        <f>IF(AB27&lt;&gt;AD27,CONCATENATE(J27,AB27,M27,AC27,M27,AD27,N27,O27,AE27,N27,K27,Q27,R27,S27,T27,U27,V27),CONCATENATE(J27,AB27,M27,AC27,N27,O27,AE27,N27,K27,Q27,R27,S27,T27,U27,V27))</f>
      </c>
      <c r="C27" s="6">
        <f>IF(AB27&lt;&gt;AD27,CONCATENATE(J27,AB27,M27,AC27,M27,AD27,N27,O27,AE27,N27,X27,Y27,AA27,AL27,Z27,K27,Q27,R27,S27,T27,U27,V27),CONCATENATE(J27,AB27,M27,AC27,N27,O27,AE27,N27,X27,Y27,AA27,AL27,Z27,K27,Q27,R27,S27,T27,U27,V27))</f>
      </c>
      <c r="D27" s="6">
        <f>IF(AB27&lt;&gt;AD27,CONCATENATE(J27,AB27,M27,AC27,M27,AD27,N27,O27,AE27,N27,X27,Y27,AA27,AM27,Z27,K27,Q27,R27,S27,T27,U27,V27),CONCATENATE(J27,AB27,M27,AC27,N27,O27,AE27,N27,X27,Y27,AA27,AM27,Z27,K27,Q27,R27,S27,T27,U27,V27))</f>
      </c>
      <c r="E27" s="6">
        <f>IF(AB27&lt;&gt;AD27,CONCATENATE(J27,AB27,M27,AC27,M27,AD27,N27,O27,AE27,N27,X27,Y27,AA27,AN27,Z27,K27,Q27,R27,S27,T27,U27,V27),CONCATENATE(J27,AB27,M27,AC27,N27,O27,AE27,N27,X27,Y27,AA27,AN27,Z27,K27,Q27,R27,S27,T27,U27,V27))</f>
      </c>
      <c r="F27" s="6">
        <f>IF(AB27&lt;&gt;AD27,CONCATENATE(J27,AB27,M27,AC27,M27,AD27,N27,O27,AE27,N27,X27,Y27,AA27,AO27,Z27,K27,Q27,R27,S27,T27,U27,V27),CONCATENATE(J27,AB27,M27,AC27,N27,O27,AE27,N27,X27,Y27,AA27,AO27,Z27,K27,Q27,R27,S27,T27,U27,V27))</f>
      </c>
      <c r="G27" s="6">
        <f>IF(AB27&lt;&gt;AD27,CONCATENATE(J27,AB27,M27,AC27,M27,AD27,N27,O27,AE27,N27,X27,Y27,AA27,AP27,Z27,K27,Q27,R27,S27,T27,U27,V27),CONCATENATE(J27,AB27,M27,AC27,N27,O27,AE27,N27,X27,Y27,AA27,AP27,Z27,K27,Q27,R27,S27,T27,U27,V27))</f>
      </c>
      <c r="H27" s="3" t="s">
        <v>375</v>
      </c>
      <c r="I27" s="3" t="s">
        <v>376</v>
      </c>
      <c r="J27" s="3" t="s">
        <v>377</v>
      </c>
      <c r="K27" s="3" t="s">
        <v>378</v>
      </c>
      <c r="L27" s="3" t="s">
        <v>379</v>
      </c>
      <c r="M27" s="3" t="s">
        <v>380</v>
      </c>
      <c r="N27" s="3" t="s">
        <v>381</v>
      </c>
      <c r="O27" s="3" t="s">
        <v>382</v>
      </c>
      <c r="P27" s="6">
        <f>CHAR(10)</f>
      </c>
      <c r="Q27" s="6">
        <f>IF(MOD(W27,10)=0,CONCATENATE(P27,P27,L27,L27,P27,P27,P27)," ")</f>
      </c>
      <c r="R27" s="6">
        <f>IF(W27=20,CONCATENATE(P27,P27,P27,L27,P27,"&lt;center&gt;",P27,P27,"&lt;?php",P27,R$1,P27,"?&gt;",P27,P27,"&lt;/center&gt;",P27,L27,P27,P27,P27,P27),"")</f>
      </c>
      <c r="S27" s="6">
        <f>IF(W27=40,CONCATENATE(P27,P27,P27,L27,P27,"&lt;center&gt;",P27,P27,"&lt;?php",P27,S$1,P27,"?&gt;",P27,P27,"&lt;/center&gt;",P27,L27,P27,P27,P27,P27),"")</f>
      </c>
      <c r="T27" s="6">
        <f>IF(W27=60,CONCATENATE(P27,P27,P27,L27,P27,"&lt;center&gt;",P27,P27,"&lt;?php",P27,T$1,P27,"?&gt;",P27,P27,"&lt;/center&gt;",P27,L27,P27,P27,P27,P27),"")</f>
      </c>
      <c r="U27" s="6">
        <f>IF(W27=80,CONCATENATE(P27,P27,P27,L27,P27,"&lt;center&gt;",P27,P27,"&lt;?php",P27,U$1,P27,"?&gt;",P27,P27,"&lt;/center&gt;",P27,L27,P27,P27,P27,P27),"")</f>
      </c>
      <c r="V27" s="6">
        <f>IF(W27=100,CONCATENATE(P27,P27,P27,P27,"&lt;?php",P27,V$1,P27,"?&gt;",P27,P27,P27,P27,P27),"")</f>
      </c>
      <c r="W27" s="11">
        <f>W26+1</f>
      </c>
      <c r="X27" s="5" t="s">
        <v>383</v>
      </c>
      <c r="Y27" s="5" t="s">
        <v>384</v>
      </c>
      <c r="Z27" s="5" t="s">
        <v>385</v>
      </c>
      <c r="AA27" s="5" t="s">
        <v>386</v>
      </c>
      <c r="AB27" s="4">
        <f>DEFs!A27</f>
      </c>
      <c r="AC27" s="5" t="s">
        <v>21</v>
      </c>
      <c r="AD27" s="6">
        <f>AB27</f>
      </c>
      <c r="AE27" s="11">
        <f>DEFs!B27</f>
      </c>
      <c r="AF27" s="11">
        <f>DEFs!D27</f>
      </c>
      <c r="AG27" s="11">
        <f>DEFs!F27</f>
      </c>
      <c r="AH27" s="11">
        <f>DEFs!H27</f>
      </c>
      <c r="AI27" s="11">
        <f>DEFs!J27</f>
      </c>
      <c r="AJ27" s="10">
        <f>DEFs!L27</f>
      </c>
      <c r="AK27" s="6">
        <f>AB27</f>
      </c>
      <c r="AL27" s="102">
        <f>ROUNDUP((0.43+0.01*((STDEV($AQ$2:$AQ$312)-STDEV(AQ$2:AQ$312))))*AQ27,0)</f>
      </c>
      <c r="AM27" s="102">
        <f>ROUNDUP((0.43+0.01*((STDEV($AQ$2:$AQ$312)-STDEV(AR$2:AR$312))))*AR27,0)</f>
      </c>
      <c r="AN27" s="102">
        <f>ROUNDUP((0.43+0.01*((STDEV($AQ$2:$AQ$312)-STDEV(AS$2:AS$312))))*AS27,0)</f>
      </c>
      <c r="AO27" s="102">
        <f>ROUNDUP((0.43+0.01*((STDEV($AQ$2:$AQ$312)-STDEV(AT$2:AT$312))))*AT27,0)</f>
      </c>
      <c r="AP27" s="102">
        <f>ROUNDUP((0.43+0.01*((STDEV($AQ$2:$AQ$312)-STDEV(AU$2:AU$312))))*AU27,0)</f>
      </c>
      <c r="AQ27" s="11">
        <f>IF(AF27&gt;0,AF27,1)</f>
      </c>
      <c r="AR27" s="11">
        <f>IF(AG27&gt;0,AG27,1)</f>
      </c>
      <c r="AS27" s="11">
        <f>IF(AH27&gt;0,AH27,1)</f>
      </c>
      <c r="AT27" s="11">
        <f>IF(AI27&gt;0,AI27,1)</f>
      </c>
      <c r="AU27" s="11">
        <f>IF(AJ27&gt;0,AJ27,1)</f>
      </c>
    </row>
    <row x14ac:dyDescent="0.25" r="28" customHeight="1" ht="17.25">
      <c r="A28" s="3"/>
      <c r="B28" s="6">
        <f>IF(AB28&lt;&gt;AD28,CONCATENATE(J28,AB28,M28,AC28,M28,AD28,N28,O28,AE28,N28,K28,Q28,R28,S28,T28,U28,V28),CONCATENATE(J28,AB28,M28,AC28,N28,O28,AE28,N28,K28,Q28,R28,S28,T28,U28,V28))</f>
      </c>
      <c r="C28" s="6">
        <f>IF(AB28&lt;&gt;AD28,CONCATENATE(J28,AB28,M28,AC28,M28,AD28,N28,O28,AE28,N28,X28,Y28,AA28,AL28,Z28,K28,Q28,R28,S28,T28,U28,V28),CONCATENATE(J28,AB28,M28,AC28,N28,O28,AE28,N28,X28,Y28,AA28,AL28,Z28,K28,Q28,R28,S28,T28,U28,V28))</f>
      </c>
      <c r="D28" s="6">
        <f>IF(AB28&lt;&gt;AD28,CONCATENATE(J28,AB28,M28,AC28,M28,AD28,N28,O28,AE28,N28,X28,Y28,AA28,AM28,Z28,K28,Q28,R28,S28,T28,U28,V28),CONCATENATE(J28,AB28,M28,AC28,N28,O28,AE28,N28,X28,Y28,AA28,AM28,Z28,K28,Q28,R28,S28,T28,U28,V28))</f>
      </c>
      <c r="E28" s="6">
        <f>IF(AB28&lt;&gt;AD28,CONCATENATE(J28,AB28,M28,AC28,M28,AD28,N28,O28,AE28,N28,X28,Y28,AA28,AN28,Z28,K28,Q28,R28,S28,T28,U28,V28),CONCATENATE(J28,AB28,M28,AC28,N28,O28,AE28,N28,X28,Y28,AA28,AN28,Z28,K28,Q28,R28,S28,T28,U28,V28))</f>
      </c>
      <c r="F28" s="6">
        <f>IF(AB28&lt;&gt;AD28,CONCATENATE(J28,AB28,M28,AC28,M28,AD28,N28,O28,AE28,N28,X28,Y28,AA28,AO28,Z28,K28,Q28,R28,S28,T28,U28,V28),CONCATENATE(J28,AB28,M28,AC28,N28,O28,AE28,N28,X28,Y28,AA28,AO28,Z28,K28,Q28,R28,S28,T28,U28,V28))</f>
      </c>
      <c r="G28" s="6">
        <f>IF(AB28&lt;&gt;AD28,CONCATENATE(J28,AB28,M28,AC28,M28,AD28,N28,O28,AE28,N28,X28,Y28,AA28,AP28,Z28,K28,Q28,R28,S28,T28,U28,V28),CONCATENATE(J28,AB28,M28,AC28,N28,O28,AE28,N28,X28,Y28,AA28,AP28,Z28,K28,Q28,R28,S28,T28,U28,V28))</f>
      </c>
      <c r="H28" s="3" t="s">
        <v>375</v>
      </c>
      <c r="I28" s="3" t="s">
        <v>376</v>
      </c>
      <c r="J28" s="3" t="s">
        <v>377</v>
      </c>
      <c r="K28" s="3" t="s">
        <v>378</v>
      </c>
      <c r="L28" s="3" t="s">
        <v>379</v>
      </c>
      <c r="M28" s="3" t="s">
        <v>380</v>
      </c>
      <c r="N28" s="3" t="s">
        <v>381</v>
      </c>
      <c r="O28" s="3" t="s">
        <v>382</v>
      </c>
      <c r="P28" s="6">
        <f>CHAR(10)</f>
      </c>
      <c r="Q28" s="6">
        <f>IF(MOD(W28,10)=0,CONCATENATE(P28,P28,L28,L28,P28,P28,P28)," ")</f>
      </c>
      <c r="R28" s="6">
        <f>IF(W28=20,CONCATENATE(P28,P28,P28,L28,P28,"&lt;center&gt;",P28,P28,"&lt;?php",P28,R$1,P28,"?&gt;",P28,P28,"&lt;/center&gt;",P28,L28,P28,P28,P28,P28),"")</f>
      </c>
      <c r="S28" s="6">
        <f>IF(W28=40,CONCATENATE(P28,P28,P28,L28,P28,"&lt;center&gt;",P28,P28,"&lt;?php",P28,S$1,P28,"?&gt;",P28,P28,"&lt;/center&gt;",P28,L28,P28,P28,P28,P28),"")</f>
      </c>
      <c r="T28" s="6">
        <f>IF(W28=60,CONCATENATE(P28,P28,P28,L28,P28,"&lt;center&gt;",P28,P28,"&lt;?php",P28,T$1,P28,"?&gt;",P28,P28,"&lt;/center&gt;",P28,L28,P28,P28,P28,P28),"")</f>
      </c>
      <c r="U28" s="6">
        <f>IF(W28=80,CONCATENATE(P28,P28,P28,L28,P28,"&lt;center&gt;",P28,P28,"&lt;?php",P28,U$1,P28,"?&gt;",P28,P28,"&lt;/center&gt;",P28,L28,P28,P28,P28,P28),"")</f>
      </c>
      <c r="V28" s="6">
        <f>IF(W28=100,CONCATENATE(P28,P28,P28,P28,"&lt;?php",P28,V$1,P28,"?&gt;",P28,P28,P28,P28,P28),"")</f>
      </c>
      <c r="W28" s="11">
        <f>W27+1</f>
      </c>
      <c r="X28" s="5" t="s">
        <v>383</v>
      </c>
      <c r="Y28" s="5" t="s">
        <v>384</v>
      </c>
      <c r="Z28" s="5" t="s">
        <v>385</v>
      </c>
      <c r="AA28" s="5" t="s">
        <v>386</v>
      </c>
      <c r="AB28" s="4">
        <f>DEFs!A29</f>
      </c>
      <c r="AC28" s="5" t="s">
        <v>21</v>
      </c>
      <c r="AD28" s="6">
        <f>AB28</f>
      </c>
      <c r="AE28" s="11">
        <f>DEFs!B28</f>
      </c>
      <c r="AF28" s="11">
        <f>DEFs!D28</f>
      </c>
      <c r="AG28" s="11">
        <f>DEFs!F28</f>
      </c>
      <c r="AH28" s="11">
        <f>DEFs!H28</f>
      </c>
      <c r="AI28" s="11">
        <f>DEFs!J28</f>
      </c>
      <c r="AJ28" s="10">
        <f>DEFs!L28</f>
      </c>
      <c r="AK28" s="6">
        <f>AB28</f>
      </c>
      <c r="AL28" s="102">
        <f>ROUNDUP((0.43+0.01*((STDEV($AQ$2:$AQ$312)-STDEV(AQ$2:AQ$312))))*AQ28,0)</f>
      </c>
      <c r="AM28" s="102">
        <f>ROUNDUP((0.43+0.01*((STDEV($AQ$2:$AQ$312)-STDEV(AR$2:AR$312))))*AR28,0)</f>
      </c>
      <c r="AN28" s="102">
        <f>ROUNDUP((0.43+0.01*((STDEV($AQ$2:$AQ$312)-STDEV(AS$2:AS$312))))*AS28,0)</f>
      </c>
      <c r="AO28" s="102">
        <f>ROUNDUP((0.43+0.01*((STDEV($AQ$2:$AQ$312)-STDEV(AT$2:AT$312))))*AT28,0)</f>
      </c>
      <c r="AP28" s="102">
        <f>ROUNDUP((0.43+0.01*((STDEV($AQ$2:$AQ$312)-STDEV(AU$2:AU$312))))*AU28,0)</f>
      </c>
      <c r="AQ28" s="11">
        <f>IF(AF28&gt;0,AF28,1)</f>
      </c>
      <c r="AR28" s="11">
        <f>IF(AG28&gt;0,AG28,1)</f>
      </c>
      <c r="AS28" s="11">
        <f>IF(AH28&gt;0,AH28,1)</f>
      </c>
      <c r="AT28" s="11">
        <f>IF(AI28&gt;0,AI28,1)</f>
      </c>
      <c r="AU28" s="11">
        <f>IF(AJ28&gt;0,AJ28,1)</f>
      </c>
    </row>
    <row x14ac:dyDescent="0.25" r="29" customHeight="1" ht="17.25">
      <c r="A29" s="3"/>
      <c r="B29" s="6">
        <f>IF(AB29&lt;&gt;AD29,CONCATENATE(J29,AB29,M29,AC29,M29,AD29,N29,O29,AE29,N29,K29,Q29,R29,S29,T29,U29,V29),CONCATENATE(J29,AB29,M29,AC29,N29,O29,AE29,N29,K29,Q29,R29,S29,T29,U29,V29))</f>
      </c>
      <c r="C29" s="6">
        <f>IF(AB29&lt;&gt;AD29,CONCATENATE(J29,AB29,M29,AC29,M29,AD29,N29,O29,AE29,N29,X29,Y29,AA29,AL29,Z29,K29,Q29,R29,S29,T29,U29,V29),CONCATENATE(J29,AB29,M29,AC29,N29,O29,AE29,N29,X29,Y29,AA29,AL29,Z29,K29,Q29,R29,S29,T29,U29,V29))</f>
      </c>
      <c r="D29" s="6">
        <f>IF(AB29&lt;&gt;AD29,CONCATENATE(J29,AB29,M29,AC29,M29,AD29,N29,O29,AE29,N29,X29,Y29,AA29,AM29,Z29,K29,Q29,R29,S29,T29,U29,V29),CONCATENATE(J29,AB29,M29,AC29,N29,O29,AE29,N29,X29,Y29,AA29,AM29,Z29,K29,Q29,R29,S29,T29,U29,V29))</f>
      </c>
      <c r="E29" s="6">
        <f>IF(AB29&lt;&gt;AD29,CONCATENATE(J29,AB29,M29,AC29,M29,AD29,N29,O29,AE29,N29,X29,Y29,AA29,AN29,Z29,K29,Q29,R29,S29,T29,U29,V29),CONCATENATE(J29,AB29,M29,AC29,N29,O29,AE29,N29,X29,Y29,AA29,AN29,Z29,K29,Q29,R29,S29,T29,U29,V29))</f>
      </c>
      <c r="F29" s="6">
        <f>IF(AB29&lt;&gt;AD29,CONCATENATE(J29,AB29,M29,AC29,M29,AD29,N29,O29,AE29,N29,X29,Y29,AA29,AO29,Z29,K29,Q29,R29,S29,T29,U29,V29),CONCATENATE(J29,AB29,M29,AC29,N29,O29,AE29,N29,X29,Y29,AA29,AO29,Z29,K29,Q29,R29,S29,T29,U29,V29))</f>
      </c>
      <c r="G29" s="6">
        <f>IF(AB29&lt;&gt;AD29,CONCATENATE(J29,AB29,M29,AC29,M29,AD29,N29,O29,AE29,N29,X29,Y29,AA29,AP29,Z29,K29,Q29,R29,S29,T29,U29,V29),CONCATENATE(J29,AB29,M29,AC29,N29,O29,AE29,N29,X29,Y29,AA29,AP29,Z29,K29,Q29,R29,S29,T29,U29,V29))</f>
      </c>
      <c r="H29" s="3" t="s">
        <v>375</v>
      </c>
      <c r="I29" s="3" t="s">
        <v>376</v>
      </c>
      <c r="J29" s="3" t="s">
        <v>377</v>
      </c>
      <c r="K29" s="3" t="s">
        <v>378</v>
      </c>
      <c r="L29" s="3" t="s">
        <v>379</v>
      </c>
      <c r="M29" s="3" t="s">
        <v>380</v>
      </c>
      <c r="N29" s="3" t="s">
        <v>381</v>
      </c>
      <c r="O29" s="3" t="s">
        <v>382</v>
      </c>
      <c r="P29" s="6">
        <f>CHAR(10)</f>
      </c>
      <c r="Q29" s="6">
        <f>IF(MOD(W29,10)=0,CONCATENATE(P29,P29,L29,L29,P29,P29,P29)," ")</f>
      </c>
      <c r="R29" s="6">
        <f>IF(W29=20,CONCATENATE(P29,P29,P29,L29,P29,"&lt;center&gt;",P29,P29,"&lt;?php",P29,R$1,P29,"?&gt;",P29,P29,"&lt;/center&gt;",P29,L29,P29,P29,P29,P29),"")</f>
      </c>
      <c r="S29" s="6">
        <f>IF(W29=40,CONCATENATE(P29,P29,P29,L29,P29,"&lt;center&gt;",P29,P29,"&lt;?php",P29,S$1,P29,"?&gt;",P29,P29,"&lt;/center&gt;",P29,L29,P29,P29,P29,P29),"")</f>
      </c>
      <c r="T29" s="6">
        <f>IF(W29=60,CONCATENATE(P29,P29,P29,L29,P29,"&lt;center&gt;",P29,P29,"&lt;?php",P29,T$1,P29,"?&gt;",P29,P29,"&lt;/center&gt;",P29,L29,P29,P29,P29,P29),"")</f>
      </c>
      <c r="U29" s="6">
        <f>IF(W29=80,CONCATENATE(P29,P29,P29,L29,P29,"&lt;center&gt;",P29,P29,"&lt;?php",P29,U$1,P29,"?&gt;",P29,P29,"&lt;/center&gt;",P29,L29,P29,P29,P29,P29),"")</f>
      </c>
      <c r="V29" s="6">
        <f>IF(W29=100,CONCATENATE(P29,P29,P29,P29,"&lt;?php",P29,V$1,P29,"?&gt;",P29,P29,P29,P29,P29),"")</f>
      </c>
      <c r="W29" s="11">
        <f>W28+1</f>
      </c>
      <c r="X29" s="5" t="s">
        <v>383</v>
      </c>
      <c r="Y29" s="5" t="s">
        <v>384</v>
      </c>
      <c r="Z29" s="5" t="s">
        <v>385</v>
      </c>
      <c r="AA29" s="5" t="s">
        <v>386</v>
      </c>
      <c r="AB29" s="4">
        <f>DEFs!A30</f>
      </c>
      <c r="AC29" s="5" t="s">
        <v>21</v>
      </c>
      <c r="AD29" s="6">
        <f>AB29</f>
      </c>
      <c r="AE29" s="11">
        <f>DEFs!B29</f>
      </c>
      <c r="AF29" s="11">
        <f>DEFs!D29</f>
      </c>
      <c r="AG29" s="11">
        <f>DEFs!F29</f>
      </c>
      <c r="AH29" s="11">
        <f>DEFs!H29</f>
      </c>
      <c r="AI29" s="11">
        <f>DEFs!J29</f>
      </c>
      <c r="AJ29" s="10">
        <f>DEFs!L29</f>
      </c>
      <c r="AK29" s="6">
        <f>AB29</f>
      </c>
      <c r="AL29" s="102">
        <f>ROUNDUP((0.43+0.01*((STDEV($AQ$2:$AQ$312)-STDEV(AQ$2:AQ$312))))*AQ29,0)</f>
      </c>
      <c r="AM29" s="102">
        <f>ROUNDUP((0.43+0.01*((STDEV($AQ$2:$AQ$312)-STDEV(AR$2:AR$312))))*AR29,0)</f>
      </c>
      <c r="AN29" s="102">
        <f>ROUNDUP((0.43+0.01*((STDEV($AQ$2:$AQ$312)-STDEV(AS$2:AS$312))))*AS29,0)</f>
      </c>
      <c r="AO29" s="102">
        <f>ROUNDUP((0.43+0.01*((STDEV($AQ$2:$AQ$312)-STDEV(AT$2:AT$312))))*AT29,0)</f>
      </c>
      <c r="AP29" s="102">
        <f>ROUNDUP((0.43+0.01*((STDEV($AQ$2:$AQ$312)-STDEV(AU$2:AU$312))))*AU29,0)</f>
      </c>
      <c r="AQ29" s="11">
        <f>IF(AF29&gt;0,AF29,1)</f>
      </c>
      <c r="AR29" s="11">
        <f>IF(AG29&gt;0,AG29,1)</f>
      </c>
      <c r="AS29" s="11">
        <f>IF(AH29&gt;0,AH29,1)</f>
      </c>
      <c r="AT29" s="11">
        <f>IF(AI29&gt;0,AI29,1)</f>
      </c>
      <c r="AU29" s="11">
        <f>IF(AJ29&gt;0,AJ29,1)</f>
      </c>
    </row>
    <row x14ac:dyDescent="0.25" r="30" customHeight="1" ht="17.25">
      <c r="A30" s="3"/>
      <c r="B30" s="6">
        <f>IF(AB30&lt;&gt;AD30,CONCATENATE(J30,AB30,M30,AC30,M30,AD30,N30,O30,AE30,N30,K30,Q30,R30,S30,T30,U30,V30),CONCATENATE(J30,AB30,M30,AC30,N30,O30,AE30,N30,K30,Q30,R30,S30,T30,U30,V30))</f>
      </c>
      <c r="C30" s="6">
        <f>IF(AB30&lt;&gt;AD30,CONCATENATE(J30,AB30,M30,AC30,M30,AD30,N30,O30,AE30,N30,X30,Y30,AA30,AL30,Z30,K30,Q30,R30,S30,T30,U30,V30),CONCATENATE(J30,AB30,M30,AC30,N30,O30,AE30,N30,X30,Y30,AA30,AL30,Z30,K30,Q30,R30,S30,T30,U30,V30))</f>
      </c>
      <c r="D30" s="6">
        <f>IF(AB30&lt;&gt;AD30,CONCATENATE(J30,AB30,M30,AC30,M30,AD30,N30,O30,AE30,N30,X30,Y30,AA30,AM30,Z30,K30,Q30,R30,S30,T30,U30,V30),CONCATENATE(J30,AB30,M30,AC30,N30,O30,AE30,N30,X30,Y30,AA30,AM30,Z30,K30,Q30,R30,S30,T30,U30,V30))</f>
      </c>
      <c r="E30" s="6">
        <f>IF(AB30&lt;&gt;AD30,CONCATENATE(J30,AB30,M30,AC30,M30,AD30,N30,O30,AE30,N30,X30,Y30,AA30,AN30,Z30,K30,Q30,R30,S30,T30,U30,V30),CONCATENATE(J30,AB30,M30,AC30,N30,O30,AE30,N30,X30,Y30,AA30,AN30,Z30,K30,Q30,R30,S30,T30,U30,V30))</f>
      </c>
      <c r="F30" s="6">
        <f>IF(AB30&lt;&gt;AD30,CONCATENATE(J30,AB30,M30,AC30,M30,AD30,N30,O30,AE30,N30,X30,Y30,AA30,AO30,Z30,K30,Q30,R30,S30,T30,U30,V30),CONCATENATE(J30,AB30,M30,AC30,N30,O30,AE30,N30,X30,Y30,AA30,AO30,Z30,K30,Q30,R30,S30,T30,U30,V30))</f>
      </c>
      <c r="G30" s="6">
        <f>IF(AB30&lt;&gt;AD30,CONCATENATE(J30,AB30,M30,AC30,M30,AD30,N30,O30,AE30,N30,X30,Y30,AA30,AP30,Z30,K30,Q30,R30,S30,T30,U30,V30),CONCATENATE(J30,AB30,M30,AC30,N30,O30,AE30,N30,X30,Y30,AA30,AP30,Z30,K30,Q30,R30,S30,T30,U30,V30))</f>
      </c>
      <c r="H30" s="3" t="s">
        <v>375</v>
      </c>
      <c r="I30" s="3" t="s">
        <v>376</v>
      </c>
      <c r="J30" s="3" t="s">
        <v>377</v>
      </c>
      <c r="K30" s="3" t="s">
        <v>378</v>
      </c>
      <c r="L30" s="3" t="s">
        <v>379</v>
      </c>
      <c r="M30" s="3" t="s">
        <v>380</v>
      </c>
      <c r="N30" s="3" t="s">
        <v>381</v>
      </c>
      <c r="O30" s="3" t="s">
        <v>382</v>
      </c>
      <c r="P30" s="6">
        <f>CHAR(10)</f>
      </c>
      <c r="Q30" s="6">
        <f>IF(MOD(W30,10)=0,CONCATENATE(P30,P30,L30,L30,P30,P30,P30)," ")</f>
      </c>
      <c r="R30" s="6">
        <f>IF(W30=20,CONCATENATE(P30,P30,P30,L30,P30,"&lt;center&gt;",P30,P30,"&lt;?php",P30,R$1,P30,"?&gt;",P30,P30,"&lt;/center&gt;",P30,L30,P30,P30,P30,P30),"")</f>
      </c>
      <c r="S30" s="6">
        <f>IF(W30=40,CONCATENATE(P30,P30,P30,L30,P30,"&lt;center&gt;",P30,P30,"&lt;?php",P30,S$1,P30,"?&gt;",P30,P30,"&lt;/center&gt;",P30,L30,P30,P30,P30,P30),"")</f>
      </c>
      <c r="T30" s="6">
        <f>IF(W30=60,CONCATENATE(P30,P30,P30,L30,P30,"&lt;center&gt;",P30,P30,"&lt;?php",P30,T$1,P30,"?&gt;",P30,P30,"&lt;/center&gt;",P30,L30,P30,P30,P30,P30),"")</f>
      </c>
      <c r="U30" s="6">
        <f>IF(W30=80,CONCATENATE(P30,P30,P30,L30,P30,"&lt;center&gt;",P30,P30,"&lt;?php",P30,U$1,P30,"?&gt;",P30,P30,"&lt;/center&gt;",P30,L30,P30,P30,P30,P30),"")</f>
      </c>
      <c r="V30" s="6">
        <f>IF(W30=100,CONCATENATE(P30,P30,P30,P30,"&lt;?php",P30,V$1,P30,"?&gt;",P30,P30,P30,P30,P30),"")</f>
      </c>
      <c r="W30" s="11">
        <f>W29+1</f>
      </c>
      <c r="X30" s="5" t="s">
        <v>383</v>
      </c>
      <c r="Y30" s="5" t="s">
        <v>384</v>
      </c>
      <c r="Z30" s="5" t="s">
        <v>385</v>
      </c>
      <c r="AA30" s="5" t="s">
        <v>386</v>
      </c>
      <c r="AB30" s="4">
        <f>DEFs!A31</f>
      </c>
      <c r="AC30" s="5" t="s">
        <v>21</v>
      </c>
      <c r="AD30" s="6">
        <f>AB30</f>
      </c>
      <c r="AE30" s="11">
        <f>DEFs!B30</f>
      </c>
      <c r="AF30" s="11">
        <f>DEFs!D30</f>
      </c>
      <c r="AG30" s="11">
        <f>DEFs!F30</f>
      </c>
      <c r="AH30" s="11">
        <f>DEFs!H30</f>
      </c>
      <c r="AI30" s="11">
        <f>DEFs!J30</f>
      </c>
      <c r="AJ30" s="10">
        <f>DEFs!L30</f>
      </c>
      <c r="AK30" s="6">
        <f>AB30</f>
      </c>
      <c r="AL30" s="102">
        <f>ROUNDUP((0.43+0.01*((STDEV($AQ$2:$AQ$312)-STDEV(AQ$2:AQ$312))))*AQ30,0)</f>
      </c>
      <c r="AM30" s="102">
        <f>ROUNDUP((0.43+0.01*((STDEV($AQ$2:$AQ$312)-STDEV(AR$2:AR$312))))*AR30,0)</f>
      </c>
      <c r="AN30" s="102">
        <f>ROUNDUP((0.43+0.01*((STDEV($AQ$2:$AQ$312)-STDEV(AS$2:AS$312))))*AS30,0)</f>
      </c>
      <c r="AO30" s="102">
        <f>ROUNDUP((0.43+0.01*((STDEV($AQ$2:$AQ$312)-STDEV(AT$2:AT$312))))*AT30,0)</f>
      </c>
      <c r="AP30" s="102">
        <f>ROUNDUP((0.43+0.01*((STDEV($AQ$2:$AQ$312)-STDEV(AU$2:AU$312))))*AU30,0)</f>
      </c>
      <c r="AQ30" s="11">
        <f>IF(AF30&gt;0,AF30,1)</f>
      </c>
      <c r="AR30" s="11">
        <f>IF(AG30&gt;0,AG30,1)</f>
      </c>
      <c r="AS30" s="11">
        <f>IF(AH30&gt;0,AH30,1)</f>
      </c>
      <c r="AT30" s="11">
        <f>IF(AI30&gt;0,AI30,1)</f>
      </c>
      <c r="AU30" s="11">
        <f>IF(AJ30&gt;0,AJ30,1)</f>
      </c>
    </row>
    <row x14ac:dyDescent="0.25" r="31" customHeight="1" ht="17.25">
      <c r="A31" s="3"/>
      <c r="B31" s="6">
        <f>IF(AB31&lt;&gt;AD31,CONCATENATE(J31,AB31,M31,AC31,M31,AD31,N31,O31,AE31,N31,K31,Q31,R31,S31,T31,U31,V31),CONCATENATE(J31,AB31,M31,AC31,N31,O31,AE31,N31,K31,Q31,R31,S31,T31,U31,V31))</f>
      </c>
      <c r="C31" s="6">
        <f>IF(AB31&lt;&gt;AD31,CONCATENATE(J31,AB31,M31,AC31,M31,AD31,N31,O31,AE31,N31,X31,Y31,AA31,AL31,Z31,K31,Q31,R31,S31,T31,U31,V31),CONCATENATE(J31,AB31,M31,AC31,N31,O31,AE31,N31,X31,Y31,AA31,AL31,Z31,K31,Q31,R31,S31,T31,U31,V31))</f>
      </c>
      <c r="D31" s="6">
        <f>IF(AB31&lt;&gt;AD31,CONCATENATE(J31,AB31,M31,AC31,M31,AD31,N31,O31,AE31,N31,X31,Y31,AA31,AM31,Z31,K31,Q31,R31,S31,T31,U31,V31),CONCATENATE(J31,AB31,M31,AC31,N31,O31,AE31,N31,X31,Y31,AA31,AM31,Z31,K31,Q31,R31,S31,T31,U31,V31))</f>
      </c>
      <c r="E31" s="6">
        <f>IF(AB31&lt;&gt;AD31,CONCATENATE(J31,AB31,M31,AC31,M31,AD31,N31,O31,AE31,N31,X31,Y31,AA31,AN31,Z31,K31,Q31,R31,S31,T31,U31,V31),CONCATENATE(J31,AB31,M31,AC31,N31,O31,AE31,N31,X31,Y31,AA31,AN31,Z31,K31,Q31,R31,S31,T31,U31,V31))</f>
      </c>
      <c r="F31" s="6">
        <f>IF(AB31&lt;&gt;AD31,CONCATENATE(J31,AB31,M31,AC31,M31,AD31,N31,O31,AE31,N31,X31,Y31,AA31,AO31,Z31,K31,Q31,R31,S31,T31,U31,V31),CONCATENATE(J31,AB31,M31,AC31,N31,O31,AE31,N31,X31,Y31,AA31,AO31,Z31,K31,Q31,R31,S31,T31,U31,V31))</f>
      </c>
      <c r="G31" s="6">
        <f>IF(AB31&lt;&gt;AD31,CONCATENATE(J31,AB31,M31,AC31,M31,AD31,N31,O31,AE31,N31,X31,Y31,AA31,AP31,Z31,K31,Q31,R31,S31,T31,U31,V31),CONCATENATE(J31,AB31,M31,AC31,N31,O31,AE31,N31,X31,Y31,AA31,AP31,Z31,K31,Q31,R31,S31,T31,U31,V31))</f>
      </c>
      <c r="H31" s="3" t="s">
        <v>375</v>
      </c>
      <c r="I31" s="3" t="s">
        <v>376</v>
      </c>
      <c r="J31" s="3" t="s">
        <v>377</v>
      </c>
      <c r="K31" s="3" t="s">
        <v>378</v>
      </c>
      <c r="L31" s="3" t="s">
        <v>379</v>
      </c>
      <c r="M31" s="3" t="s">
        <v>380</v>
      </c>
      <c r="N31" s="3" t="s">
        <v>381</v>
      </c>
      <c r="O31" s="3" t="s">
        <v>382</v>
      </c>
      <c r="P31" s="6">
        <f>CHAR(10)</f>
      </c>
      <c r="Q31" s="6">
        <f>IF(MOD(W31,10)=0,CONCATENATE(P31,P31,L31,L31,P31,P31,P31)," ")</f>
      </c>
      <c r="R31" s="6">
        <f>IF(W31=20,CONCATENATE(P31,P31,P31,L31,P31,"&lt;center&gt;",P31,P31,"&lt;?php",P31,R$1,P31,"?&gt;",P31,P31,"&lt;/center&gt;",P31,L31,P31,P31,P31,P31),"")</f>
      </c>
      <c r="S31" s="6">
        <f>IF(W31=40,CONCATENATE(P31,P31,P31,L31,P31,"&lt;center&gt;",P31,P31,"&lt;?php",P31,S$1,P31,"?&gt;",P31,P31,"&lt;/center&gt;",P31,L31,P31,P31,P31,P31),"")</f>
      </c>
      <c r="T31" s="6">
        <f>IF(W31=60,CONCATENATE(P31,P31,P31,L31,P31,"&lt;center&gt;",P31,P31,"&lt;?php",P31,T$1,P31,"?&gt;",P31,P31,"&lt;/center&gt;",P31,L31,P31,P31,P31,P31),"")</f>
      </c>
      <c r="U31" s="6">
        <f>IF(W31=80,CONCATENATE(P31,P31,P31,L31,P31,"&lt;center&gt;",P31,P31,"&lt;?php",P31,U$1,P31,"?&gt;",P31,P31,"&lt;/center&gt;",P31,L31,P31,P31,P31,P31),"")</f>
      </c>
      <c r="V31" s="6">
        <f>IF(W31=100,CONCATENATE(P31,P31,P31,P31,"&lt;?php",P31,V$1,P31,"?&gt;",P31,P31,P31,P31,P31),"")</f>
      </c>
      <c r="W31" s="11">
        <f>W30+1</f>
      </c>
      <c r="X31" s="5" t="s">
        <v>383</v>
      </c>
      <c r="Y31" s="5" t="s">
        <v>384</v>
      </c>
      <c r="Z31" s="5" t="s">
        <v>385</v>
      </c>
      <c r="AA31" s="5" t="s">
        <v>386</v>
      </c>
      <c r="AB31" s="4">
        <f>DEFs!A32</f>
      </c>
      <c r="AC31" s="5" t="s">
        <v>21</v>
      </c>
      <c r="AD31" s="6">
        <f>AB31</f>
      </c>
      <c r="AE31" s="11">
        <f>DEFs!B31</f>
      </c>
      <c r="AF31" s="11">
        <f>DEFs!D31</f>
      </c>
      <c r="AG31" s="11">
        <f>DEFs!F31</f>
      </c>
      <c r="AH31" s="11">
        <f>DEFs!H31</f>
      </c>
      <c r="AI31" s="11">
        <f>DEFs!J31</f>
      </c>
      <c r="AJ31" s="10">
        <f>DEFs!L31</f>
      </c>
      <c r="AK31" s="6">
        <f>AB31</f>
      </c>
      <c r="AL31" s="102">
        <f>ROUNDUP((0.43+0.01*((STDEV($AQ$2:$AQ$312)-STDEV(AQ$2:AQ$312))))*AQ31,0)</f>
      </c>
      <c r="AM31" s="102">
        <f>ROUNDUP((0.43+0.01*((STDEV($AQ$2:$AQ$312)-STDEV(AR$2:AR$312))))*AR31,0)</f>
      </c>
      <c r="AN31" s="102">
        <f>ROUNDUP((0.43+0.01*((STDEV($AQ$2:$AQ$312)-STDEV(AS$2:AS$312))))*AS31,0)</f>
      </c>
      <c r="AO31" s="102">
        <f>ROUNDUP((0.43+0.01*((STDEV($AQ$2:$AQ$312)-STDEV(AT$2:AT$312))))*AT31,0)</f>
      </c>
      <c r="AP31" s="102">
        <f>ROUNDUP((0.43+0.01*((STDEV($AQ$2:$AQ$312)-STDEV(AU$2:AU$312))))*AU31,0)</f>
      </c>
      <c r="AQ31" s="11">
        <f>IF(AF31&gt;0,AF31,1)</f>
      </c>
      <c r="AR31" s="11">
        <f>IF(AG31&gt;0,AG31,1)</f>
      </c>
      <c r="AS31" s="11">
        <f>IF(AH31&gt;0,AH31,1)</f>
      </c>
      <c r="AT31" s="11">
        <f>IF(AI31&gt;0,AI31,1)</f>
      </c>
      <c r="AU31" s="11">
        <f>IF(AJ31&gt;0,AJ31,1)</f>
      </c>
    </row>
    <row x14ac:dyDescent="0.25" r="32" customHeight="1" ht="17.25">
      <c r="A32" s="3"/>
      <c r="B32" s="6">
        <f>IF(AB32&lt;&gt;AD32,CONCATENATE(J32,AB32,M32,AC32,M32,AD32,N32,O32,AE32,N32,K32,Q32,R32,S32,T32,U32,V32),CONCATENATE(J32,AB32,M32,AC32,N32,O32,AE32,N32,K32,Q32,R32,S32,T32,U32,V32))</f>
      </c>
      <c r="C32" s="6">
        <f>IF(AB32&lt;&gt;AD32,CONCATENATE(J32,AB32,M32,AC32,M32,AD32,N32,O32,AE32,N32,X32,Y32,AA32,AL32,Z32,K32,Q32,R32,S32,T32,U32,V32),CONCATENATE(J32,AB32,M32,AC32,N32,O32,AE32,N32,X32,Y32,AA32,AL32,Z32,K32,Q32,R32,S32,T32,U32,V32))</f>
      </c>
      <c r="D32" s="6">
        <f>IF(AB32&lt;&gt;AD32,CONCATENATE(J32,AB32,M32,AC32,M32,AD32,N32,O32,AE32,N32,X32,Y32,AA32,AM32,Z32,K32,Q32,R32,S32,T32,U32,V32),CONCATENATE(J32,AB32,M32,AC32,N32,O32,AE32,N32,X32,Y32,AA32,AM32,Z32,K32,Q32,R32,S32,T32,U32,V32))</f>
      </c>
      <c r="E32" s="6">
        <f>IF(AB32&lt;&gt;AD32,CONCATENATE(J32,AB32,M32,AC32,M32,AD32,N32,O32,AE32,N32,X32,Y32,AA32,AN32,Z32,K32,Q32,R32,S32,T32,U32,V32),CONCATENATE(J32,AB32,M32,AC32,N32,O32,AE32,N32,X32,Y32,AA32,AN32,Z32,K32,Q32,R32,S32,T32,U32,V32))</f>
      </c>
      <c r="F32" s="6">
        <f>IF(AB32&lt;&gt;AD32,CONCATENATE(J32,AB32,M32,AC32,M32,AD32,N32,O32,AE32,N32,X32,Y32,AA32,AO32,Z32,K32,Q32,R32,S32,T32,U32,V32),CONCATENATE(J32,AB32,M32,AC32,N32,O32,AE32,N32,X32,Y32,AA32,AO32,Z32,K32,Q32,R32,S32,T32,U32,V32))</f>
      </c>
      <c r="G32" s="6">
        <f>IF(AB32&lt;&gt;AD32,CONCATENATE(J32,AB32,M32,AC32,M32,AD32,N32,O32,AE32,N32,X32,Y32,AA32,AP32,Z32,K32,Q32,R32,S32,T32,U32,V32),CONCATENATE(J32,AB32,M32,AC32,N32,O32,AE32,N32,X32,Y32,AA32,AP32,Z32,K32,Q32,R32,S32,T32,U32,V32))</f>
      </c>
      <c r="H32" s="3" t="s">
        <v>375</v>
      </c>
      <c r="I32" s="3" t="s">
        <v>376</v>
      </c>
      <c r="J32" s="3" t="s">
        <v>377</v>
      </c>
      <c r="K32" s="3" t="s">
        <v>378</v>
      </c>
      <c r="L32" s="3" t="s">
        <v>379</v>
      </c>
      <c r="M32" s="3" t="s">
        <v>380</v>
      </c>
      <c r="N32" s="3" t="s">
        <v>381</v>
      </c>
      <c r="O32" s="3" t="s">
        <v>382</v>
      </c>
      <c r="P32" s="6">
        <f>CHAR(10)</f>
      </c>
      <c r="Q32" s="6">
        <f>IF(MOD(W32,10)=0,CONCATENATE(P32,P32,L32,L32,P32,P32,P32)," ")</f>
      </c>
      <c r="R32" s="6">
        <f>IF(W32=20,CONCATENATE(P32,P32,P32,L32,P32,"&lt;center&gt;",P32,P32,"&lt;?php",P32,R$1,P32,"?&gt;",P32,P32,"&lt;/center&gt;",P32,L32,P32,P32,P32,P32),"")</f>
      </c>
      <c r="S32" s="6">
        <f>IF(W32=40,CONCATENATE(P32,P32,P32,L32,P32,"&lt;center&gt;",P32,P32,"&lt;?php",P32,S$1,P32,"?&gt;",P32,P32,"&lt;/center&gt;",P32,L32,P32,P32,P32,P32),"")</f>
      </c>
      <c r="T32" s="6">
        <f>IF(W32=60,CONCATENATE(P32,P32,P32,L32,P32,"&lt;center&gt;",P32,P32,"&lt;?php",P32,T$1,P32,"?&gt;",P32,P32,"&lt;/center&gt;",P32,L32,P32,P32,P32,P32),"")</f>
      </c>
      <c r="U32" s="6">
        <f>IF(W32=80,CONCATENATE(P32,P32,P32,L32,P32,"&lt;center&gt;",P32,P32,"&lt;?php",P32,U$1,P32,"?&gt;",P32,P32,"&lt;/center&gt;",P32,L32,P32,P32,P32,P32),"")</f>
      </c>
      <c r="V32" s="6">
        <f>IF(W32=100,CONCATENATE(P32,P32,P32,P32,"&lt;?php",P32,V$1,P32,"?&gt;",P32,P32,P32,P32,P32),"")</f>
      </c>
      <c r="W32" s="11">
        <f>W31+1</f>
      </c>
      <c r="X32" s="5" t="s">
        <v>383</v>
      </c>
      <c r="Y32" s="5" t="s">
        <v>384</v>
      </c>
      <c r="Z32" s="5" t="s">
        <v>385</v>
      </c>
      <c r="AA32" s="5" t="s">
        <v>386</v>
      </c>
      <c r="AB32" s="4">
        <f>DEFs!A33</f>
      </c>
      <c r="AC32" s="5" t="s">
        <v>21</v>
      </c>
      <c r="AD32" s="6">
        <f>AB32</f>
      </c>
      <c r="AE32" s="11">
        <f>DEFs!B32</f>
      </c>
      <c r="AF32" s="11">
        <f>DEFs!D32</f>
      </c>
      <c r="AG32" s="11">
        <f>DEFs!F32</f>
      </c>
      <c r="AH32" s="11">
        <f>DEFs!H32</f>
      </c>
      <c r="AI32" s="11">
        <f>DEFs!J32</f>
      </c>
      <c r="AJ32" s="10">
        <f>DEFs!L32</f>
      </c>
      <c r="AK32" s="6">
        <f>AB32</f>
      </c>
      <c r="AL32" s="102">
        <f>ROUNDUP((0.43+0.01*((STDEV($AQ$2:$AQ$312)-STDEV(AQ$2:AQ$312))))*AQ32,0)</f>
      </c>
      <c r="AM32" s="102">
        <f>ROUNDUP((0.43+0.01*((STDEV($AQ$2:$AQ$312)-STDEV(AR$2:AR$312))))*AR32,0)</f>
      </c>
      <c r="AN32" s="102">
        <f>ROUNDUP((0.43+0.01*((STDEV($AQ$2:$AQ$312)-STDEV(AS$2:AS$312))))*AS32,0)</f>
      </c>
      <c r="AO32" s="102">
        <f>ROUNDUP((0.43+0.01*((STDEV($AQ$2:$AQ$312)-STDEV(AT$2:AT$312))))*AT32,0)</f>
      </c>
      <c r="AP32" s="102">
        <f>ROUNDUP((0.43+0.01*((STDEV($AQ$2:$AQ$312)-STDEV(AU$2:AU$312))))*AU32,0)</f>
      </c>
      <c r="AQ32" s="11">
        <f>IF(AF32&gt;0,AF32,1)</f>
      </c>
      <c r="AR32" s="11">
        <f>IF(AG32&gt;0,AG32,1)</f>
      </c>
      <c r="AS32" s="11">
        <f>IF(AH32&gt;0,AH32,1)</f>
      </c>
      <c r="AT32" s="11">
        <f>IF(AI32&gt;0,AI32,1)</f>
      </c>
      <c r="AU32" s="11">
        <f>IF(AJ32&gt;0,AJ32,1)</f>
      </c>
    </row>
    <row x14ac:dyDescent="0.25" r="33" customHeight="1" ht="17.25">
      <c r="A33" s="3"/>
      <c r="B33" s="6">
        <f>IF(AB33&lt;&gt;AD33,CONCATENATE(J33,AB33,M33,AC33,M33,AD33,N33,O33,AE33,N33,K33,Q33,R33,S33,T33,U33,V33),CONCATENATE(J33,AB33,M33,AC33,N33,O33,AE33,N33,K33,Q33,R33,S33,T33,U33,V33))</f>
      </c>
      <c r="C33" s="6">
        <f>IF(AB33&lt;&gt;AD33,CONCATENATE(J33,AB33,M33,AC33,M33,AD33,N33,O33,AE33,N33,X33,Y33,AA33,AL33,Z33,K33,Q33,R33,S33,T33,U33,V33),CONCATENATE(J33,AB33,M33,AC33,N33,O33,AE33,N33,X33,Y33,AA33,AL33,Z33,K33,Q33,R33,S33,T33,U33,V33))</f>
      </c>
      <c r="D33" s="6">
        <f>IF(AB33&lt;&gt;AD33,CONCATENATE(J33,AB33,M33,AC33,M33,AD33,N33,O33,AE33,N33,X33,Y33,AA33,AM33,Z33,K33,Q33,R33,S33,T33,U33,V33),CONCATENATE(J33,AB33,M33,AC33,N33,O33,AE33,N33,X33,Y33,AA33,AM33,Z33,K33,Q33,R33,S33,T33,U33,V33))</f>
      </c>
      <c r="E33" s="6">
        <f>IF(AB33&lt;&gt;AD33,CONCATENATE(J33,AB33,M33,AC33,M33,AD33,N33,O33,AE33,N33,X33,Y33,AA33,AN33,Z33,K33,Q33,R33,S33,T33,U33,V33),CONCATENATE(J33,AB33,M33,AC33,N33,O33,AE33,N33,X33,Y33,AA33,AN33,Z33,K33,Q33,R33,S33,T33,U33,V33))</f>
      </c>
      <c r="F33" s="6">
        <f>IF(AB33&lt;&gt;AD33,CONCATENATE(J33,AB33,M33,AC33,M33,AD33,N33,O33,AE33,N33,X33,Y33,AA33,AO33,Z33,K33,Q33,R33,S33,T33,U33,V33),CONCATENATE(J33,AB33,M33,AC33,N33,O33,AE33,N33,X33,Y33,AA33,AO33,Z33,K33,Q33,R33,S33,T33,U33,V33))</f>
      </c>
      <c r="G33" s="6">
        <f>IF(AB33&lt;&gt;AD33,CONCATENATE(J33,AB33,M33,AC33,M33,AD33,N33,O33,AE33,N33,X33,Y33,AA33,AP33,Z33,K33,Q33,R33,S33,T33,U33,V33),CONCATENATE(J33,AB33,M33,AC33,N33,O33,AE33,N33,X33,Y33,AA33,AP33,Z33,K33,Q33,R33,S33,T33,U33,V33))</f>
      </c>
      <c r="H33" s="3" t="s">
        <v>375</v>
      </c>
      <c r="I33" s="3" t="s">
        <v>376</v>
      </c>
      <c r="J33" s="3" t="s">
        <v>377</v>
      </c>
      <c r="K33" s="3" t="s">
        <v>378</v>
      </c>
      <c r="L33" s="3" t="s">
        <v>379</v>
      </c>
      <c r="M33" s="3" t="s">
        <v>380</v>
      </c>
      <c r="N33" s="3" t="s">
        <v>381</v>
      </c>
      <c r="O33" s="3" t="s">
        <v>382</v>
      </c>
      <c r="P33" s="6">
        <f>CHAR(10)</f>
      </c>
      <c r="Q33" s="6">
        <f>IF(MOD(W33,10)=0,CONCATENATE(P33,P33,L33,L33,P33,P33,P33)," ")</f>
      </c>
      <c r="R33" s="6">
        <f>IF(W33=20,CONCATENATE(P33,P33,P33,L33,P33,"&lt;center&gt;",P33,P33,"&lt;?php",P33,R$1,P33,"?&gt;",P33,P33,"&lt;/center&gt;",P33,L33,P33,P33,P33,P33),"")</f>
      </c>
      <c r="S33" s="6">
        <f>IF(W33=40,CONCATENATE(P33,P33,P33,L33,P33,"&lt;center&gt;",P33,P33,"&lt;?php",P33,S$1,P33,"?&gt;",P33,P33,"&lt;/center&gt;",P33,L33,P33,P33,P33,P33),"")</f>
      </c>
      <c r="T33" s="6">
        <f>IF(W33=60,CONCATENATE(P33,P33,P33,L33,P33,"&lt;center&gt;",P33,P33,"&lt;?php",P33,T$1,P33,"?&gt;",P33,P33,"&lt;/center&gt;",P33,L33,P33,P33,P33,P33),"")</f>
      </c>
      <c r="U33" s="6">
        <f>IF(W33=80,CONCATENATE(P33,P33,P33,L33,P33,"&lt;center&gt;",P33,P33,"&lt;?php",P33,U$1,P33,"?&gt;",P33,P33,"&lt;/center&gt;",P33,L33,P33,P33,P33,P33),"")</f>
      </c>
      <c r="V33" s="6">
        <f>IF(W33=100,CONCATENATE(P33,P33,P33,P33,"&lt;?php",P33,V$1,P33,"?&gt;",P33,P33,P33,P33,P33),"")</f>
      </c>
      <c r="W33" s="11">
        <f>W32+1</f>
      </c>
      <c r="X33" s="5" t="s">
        <v>383</v>
      </c>
      <c r="Y33" s="5" t="s">
        <v>384</v>
      </c>
      <c r="Z33" s="5" t="s">
        <v>385</v>
      </c>
      <c r="AA33" s="5" t="s">
        <v>386</v>
      </c>
      <c r="AB33" s="4">
        <f>DEFs!A28</f>
      </c>
      <c r="AC33" s="5" t="s">
        <v>21</v>
      </c>
      <c r="AD33" s="6">
        <f>AB33</f>
      </c>
      <c r="AE33" s="11">
        <f>DEFs!B33</f>
      </c>
      <c r="AF33" s="11">
        <f>DEFs!D33</f>
      </c>
      <c r="AG33" s="11">
        <f>DEFs!F33</f>
      </c>
      <c r="AH33" s="11">
        <f>DEFs!H33</f>
      </c>
      <c r="AI33" s="11">
        <f>DEFs!J33</f>
      </c>
      <c r="AJ33" s="10">
        <f>DEFs!L33</f>
      </c>
      <c r="AK33" s="6">
        <f>AB33</f>
      </c>
      <c r="AL33" s="102">
        <f>ROUNDUP((0.43+0.01*((STDEV($AQ$2:$AQ$312)-STDEV(AQ$2:AQ$312))))*AQ33,0)</f>
      </c>
      <c r="AM33" s="102">
        <f>ROUNDUP((0.43+0.01*((STDEV($AQ$2:$AQ$312)-STDEV(AR$2:AR$312))))*AR33,0)</f>
      </c>
      <c r="AN33" s="102">
        <f>ROUNDUP((0.43+0.01*((STDEV($AQ$2:$AQ$312)-STDEV(AS$2:AS$312))))*AS33,0)</f>
      </c>
      <c r="AO33" s="102">
        <f>ROUNDUP((0.43+0.01*((STDEV($AQ$2:$AQ$312)-STDEV(AT$2:AT$312))))*AT33,0)</f>
      </c>
      <c r="AP33" s="102">
        <f>ROUNDUP((0.43+0.01*((STDEV($AQ$2:$AQ$312)-STDEV(AU$2:AU$312))))*AU33,0)</f>
      </c>
      <c r="AQ33" s="11">
        <f>IF(AF33&gt;0,AF33,1)</f>
      </c>
      <c r="AR33" s="11">
        <f>IF(AG33&gt;0,AG33,1)</f>
      </c>
      <c r="AS33" s="11">
        <f>IF(AH33&gt;0,AH33,1)</f>
      </c>
      <c r="AT33" s="11">
        <f>IF(AI33&gt;0,AI33,1)</f>
      </c>
      <c r="AU33" s="11">
        <f>IF(AJ33&gt;0,AJ33,1)</f>
      </c>
    </row>
    <row x14ac:dyDescent="0.25" r="34" customHeight="1" ht="17.25">
      <c r="A34" s="3"/>
      <c r="B34" s="6">
        <f>IF(AB34&lt;&gt;AD34,CONCATENATE(J34,AB34,M34,AC34,M34,AD34,N34,O34,AE34,N34,K34,Q34,R34,S34,T34,U34,V34),CONCATENATE(J34,AB34,M34,AC34,N34,O34,AE34,N34,K34,Q34,R34,S34,T34,U34,V34))</f>
      </c>
      <c r="C34" s="6">
        <f>IF(AB34&lt;&gt;AD34,CONCATENATE(J34,AB34,M34,AC34,M34,AD34,N34,O34,AE34,N34,X34,Y34,AA34,AL34,Z34,K34,Q34,R34,S34,T34,U34,V34),CONCATENATE(J34,AB34,M34,AC34,N34,O34,AE34,N34,X34,Y34,AA34,AL34,Z34,K34,Q34,R34,S34,T34,U34,V34))</f>
      </c>
      <c r="D34" s="6">
        <f>IF(AB34&lt;&gt;AD34,CONCATENATE(J34,AB34,M34,AC34,M34,AD34,N34,O34,AE34,N34,X34,Y34,AA34,AM34,Z34,K34,Q34,R34,S34,T34,U34,V34),CONCATENATE(J34,AB34,M34,AC34,N34,O34,AE34,N34,X34,Y34,AA34,AM34,Z34,K34,Q34,R34,S34,T34,U34,V34))</f>
      </c>
      <c r="E34" s="6">
        <f>IF(AB34&lt;&gt;AD34,CONCATENATE(J34,AB34,M34,AC34,M34,AD34,N34,O34,AE34,N34,X34,Y34,AA34,AN34,Z34,K34,Q34,R34,S34,T34,U34,V34),CONCATENATE(J34,AB34,M34,AC34,N34,O34,AE34,N34,X34,Y34,AA34,AN34,Z34,K34,Q34,R34,S34,T34,U34,V34))</f>
      </c>
      <c r="F34" s="6">
        <f>IF(AB34&lt;&gt;AD34,CONCATENATE(J34,AB34,M34,AC34,M34,AD34,N34,O34,AE34,N34,X34,Y34,AA34,AO34,Z34,K34,Q34,R34,S34,T34,U34,V34),CONCATENATE(J34,AB34,M34,AC34,N34,O34,AE34,N34,X34,Y34,AA34,AO34,Z34,K34,Q34,R34,S34,T34,U34,V34))</f>
      </c>
      <c r="G34" s="6">
        <f>IF(AB34&lt;&gt;AD34,CONCATENATE(J34,AB34,M34,AC34,M34,AD34,N34,O34,AE34,N34,X34,Y34,AA34,AP34,Z34,K34,Q34,R34,S34,T34,U34,V34),CONCATENATE(J34,AB34,M34,AC34,N34,O34,AE34,N34,X34,Y34,AA34,AP34,Z34,K34,Q34,R34,S34,T34,U34,V34))</f>
      </c>
      <c r="H34" s="3" t="s">
        <v>375</v>
      </c>
      <c r="I34" s="3" t="s">
        <v>376</v>
      </c>
      <c r="J34" s="3" t="s">
        <v>377</v>
      </c>
      <c r="K34" s="3" t="s">
        <v>378</v>
      </c>
      <c r="L34" s="3" t="s">
        <v>379</v>
      </c>
      <c r="M34" s="3" t="s">
        <v>380</v>
      </c>
      <c r="N34" s="3" t="s">
        <v>381</v>
      </c>
      <c r="O34" s="3" t="s">
        <v>382</v>
      </c>
      <c r="P34" s="6">
        <f>CHAR(10)</f>
      </c>
      <c r="Q34" s="6">
        <f>IF(MOD(W34,10)=0,CONCATENATE(P34,P34,L34,L34,P34,P34,P34)," ")</f>
      </c>
      <c r="R34" s="6">
        <f>IF(W34=20,CONCATENATE(P34,P34,P34,L34,P34,"&lt;center&gt;",P34,P34,"&lt;?php",P34,R$1,P34,"?&gt;",P34,P34,"&lt;/center&gt;",P34,L34,P34,P34,P34,P34),"")</f>
      </c>
      <c r="S34" s="6">
        <f>IF(W34=40,CONCATENATE(P34,P34,P34,L34,P34,"&lt;center&gt;",P34,P34,"&lt;?php",P34,S$1,P34,"?&gt;",P34,P34,"&lt;/center&gt;",P34,L34,P34,P34,P34,P34),"")</f>
      </c>
      <c r="T34" s="6">
        <f>IF(W34=60,CONCATENATE(P34,P34,P34,L34,P34,"&lt;center&gt;",P34,P34,"&lt;?php",P34,T$1,P34,"?&gt;",P34,P34,"&lt;/center&gt;",P34,L34,P34,P34,P34,P34),"")</f>
      </c>
      <c r="U34" s="6">
        <f>IF(W34=80,CONCATENATE(P34,P34,P34,L34,P34,"&lt;center&gt;",P34,P34,"&lt;?php",P34,U$1,P34,"?&gt;",P34,P34,"&lt;/center&gt;",P34,L34,P34,P34,P34,P34),"")</f>
      </c>
      <c r="V34" s="6">
        <f>IF(W34=100,CONCATENATE(P34,P34,P34,P34,"&lt;?php",P34,V$1,P34,"?&gt;",P34,P34,P34,P34,P34),"")</f>
      </c>
      <c r="W34" s="11">
        <f>W33+1</f>
      </c>
      <c r="X34" s="5" t="s">
        <v>383</v>
      </c>
      <c r="Y34" s="5" t="s">
        <v>384</v>
      </c>
      <c r="Z34" s="5" t="s">
        <v>385</v>
      </c>
      <c r="AA34" s="5" t="s">
        <v>386</v>
      </c>
      <c r="AB34" s="4">
        <f>CONCATENATE(Ks!B2," ",Ks!A2)</f>
      </c>
      <c r="AC34" s="12">
        <f>Ks!E2</f>
      </c>
      <c r="AD34" s="6">
        <f>Ks!C2</f>
      </c>
      <c r="AE34" s="11">
        <f>Ks!D2</f>
      </c>
      <c r="AF34" s="11">
        <f>Ks!K2</f>
      </c>
      <c r="AG34" s="11">
        <f>Ks!M2</f>
      </c>
      <c r="AH34" s="11">
        <f>Ks!O2</f>
      </c>
      <c r="AI34" s="11">
        <f>Ks!Q2</f>
      </c>
      <c r="AJ34" s="10">
        <f>Ks!S2</f>
      </c>
      <c r="AK34" s="6">
        <f>AB34</f>
      </c>
      <c r="AL34" s="102">
        <f>ROUNDUP((0.43+0.01*((STDEV($AQ$2:$AQ$312)-STDEV(AQ$2:AQ$312))))*AQ34,0)</f>
      </c>
      <c r="AM34" s="102">
        <f>ROUNDUP((0.43+0.01*((STDEV($AQ$2:$AQ$312)-STDEV(AR$2:AR$312))))*AR34,0)</f>
      </c>
      <c r="AN34" s="102">
        <f>ROUNDUP((0.43+0.01*((STDEV($AQ$2:$AQ$312)-STDEV(AS$2:AS$312))))*AS34,0)</f>
      </c>
      <c r="AO34" s="102">
        <f>ROUNDUP((0.43+0.01*((STDEV($AQ$2:$AQ$312)-STDEV(AT$2:AT$312))))*AT34,0)</f>
      </c>
      <c r="AP34" s="102">
        <f>ROUNDUP((0.43+0.01*((STDEV($AQ$2:$AQ$312)-STDEV(AU$2:AU$312))))*AU34,0)</f>
      </c>
      <c r="AQ34" s="11">
        <f>IF(AF34&gt;0,AF34,1)</f>
      </c>
      <c r="AR34" s="11">
        <f>IF(AG34&gt;0,AG34,1)</f>
      </c>
      <c r="AS34" s="11">
        <f>IF(AH34&gt;0,AH34,1)</f>
      </c>
      <c r="AT34" s="11">
        <f>IF(AI34&gt;0,AI34,1)</f>
      </c>
      <c r="AU34" s="11">
        <f>IF(AJ34&gt;0,AJ34,1)</f>
      </c>
    </row>
    <row x14ac:dyDescent="0.25" r="35" customHeight="1" ht="17.25">
      <c r="A35" s="3"/>
      <c r="B35" s="6">
        <f>IF(AB35&lt;&gt;AD35,CONCATENATE(J35,AB35,M35,AC35,M35,AD35,N35,O35,AE35,N35,K35,Q35,R35,S35,T35,U35,V35),CONCATENATE(J35,AB35,M35,AC35,N35,O35,AE35,N35,K35,Q35,R35,S35,T35,U35,V35))</f>
      </c>
      <c r="C35" s="6">
        <f>IF(AB35&lt;&gt;AD35,CONCATENATE(J35,AB35,M35,AC35,M35,AD35,N35,O35,AE35,N35,X35,Y35,AA35,AL35,Z35,K35,Q35,R35,S35,T35,U35,V35),CONCATENATE(J35,AB35,M35,AC35,N35,O35,AE35,N35,X35,Y35,AA35,AL35,Z35,K35,Q35,R35,S35,T35,U35,V35))</f>
      </c>
      <c r="D35" s="6">
        <f>IF(AB35&lt;&gt;AD35,CONCATENATE(J35,AB35,M35,AC35,M35,AD35,N35,O35,AE35,N35,X35,Y35,AA35,AM35,Z35,K35,Q35,R35,S35,T35,U35,V35),CONCATENATE(J35,AB35,M35,AC35,N35,O35,AE35,N35,X35,Y35,AA35,AM35,Z35,K35,Q35,R35,S35,T35,U35,V35))</f>
      </c>
      <c r="E35" s="6">
        <f>IF(AB35&lt;&gt;AD35,CONCATENATE(J35,AB35,M35,AC35,M35,AD35,N35,O35,AE35,N35,X35,Y35,AA35,AN35,Z35,K35,Q35,R35,S35,T35,U35,V35),CONCATENATE(J35,AB35,M35,AC35,N35,O35,AE35,N35,X35,Y35,AA35,AN35,Z35,K35,Q35,R35,S35,T35,U35,V35))</f>
      </c>
      <c r="F35" s="6">
        <f>IF(AB35&lt;&gt;AD35,CONCATENATE(J35,AB35,M35,AC35,M35,AD35,N35,O35,AE35,N35,X35,Y35,AA35,AO35,Z35,K35,Q35,R35,S35,T35,U35,V35),CONCATENATE(J35,AB35,M35,AC35,N35,O35,AE35,N35,X35,Y35,AA35,AO35,Z35,K35,Q35,R35,S35,T35,U35,V35))</f>
      </c>
      <c r="G35" s="6">
        <f>IF(AB35&lt;&gt;AD35,CONCATENATE(J35,AB35,M35,AC35,M35,AD35,N35,O35,AE35,N35,X35,Y35,AA35,AP35,Z35,K35,Q35,R35,S35,T35,U35,V35),CONCATENATE(J35,AB35,M35,AC35,N35,O35,AE35,N35,X35,Y35,AA35,AP35,Z35,K35,Q35,R35,S35,T35,U35,V35))</f>
      </c>
      <c r="H35" s="3" t="s">
        <v>375</v>
      </c>
      <c r="I35" s="3" t="s">
        <v>376</v>
      </c>
      <c r="J35" s="3" t="s">
        <v>377</v>
      </c>
      <c r="K35" s="3" t="s">
        <v>378</v>
      </c>
      <c r="L35" s="3" t="s">
        <v>379</v>
      </c>
      <c r="M35" s="3" t="s">
        <v>380</v>
      </c>
      <c r="N35" s="3" t="s">
        <v>381</v>
      </c>
      <c r="O35" s="3" t="s">
        <v>382</v>
      </c>
      <c r="P35" s="6">
        <f>CHAR(10)</f>
      </c>
      <c r="Q35" s="6">
        <f>IF(MOD(W35,10)=0,CONCATENATE(P35,P35,L35,L35,P35,P35,P35)," ")</f>
      </c>
      <c r="R35" s="6">
        <f>IF(W35=20,CONCATENATE(P35,P35,P35,L35,P35,"&lt;center&gt;",P35,P35,"&lt;?php",P35,R$1,P35,"?&gt;",P35,P35,"&lt;/center&gt;",P35,L35,P35,P35,P35,P35),"")</f>
      </c>
      <c r="S35" s="6">
        <f>IF(W35=40,CONCATENATE(P35,P35,P35,L35,P35,"&lt;center&gt;",P35,P35,"&lt;?php",P35,S$1,P35,"?&gt;",P35,P35,"&lt;/center&gt;",P35,L35,P35,P35,P35,P35),"")</f>
      </c>
      <c r="T35" s="6">
        <f>IF(W35=60,CONCATENATE(P35,P35,P35,L35,P35,"&lt;center&gt;",P35,P35,"&lt;?php",P35,T$1,P35,"?&gt;",P35,P35,"&lt;/center&gt;",P35,L35,P35,P35,P35,P35),"")</f>
      </c>
      <c r="U35" s="6">
        <f>IF(W35=80,CONCATENATE(P35,P35,P35,L35,P35,"&lt;center&gt;",P35,P35,"&lt;?php",P35,U$1,P35,"?&gt;",P35,P35,"&lt;/center&gt;",P35,L35,P35,P35,P35,P35),"")</f>
      </c>
      <c r="V35" s="6">
        <f>IF(W35=100,CONCATENATE(P35,P35,P35,P35,"&lt;?php",P35,V$1,P35,"?&gt;",P35,P35,P35,P35,P35),"")</f>
      </c>
      <c r="W35" s="11">
        <f>W34+1</f>
      </c>
      <c r="X35" s="5" t="s">
        <v>383</v>
      </c>
      <c r="Y35" s="5" t="s">
        <v>384</v>
      </c>
      <c r="Z35" s="5" t="s">
        <v>385</v>
      </c>
      <c r="AA35" s="5" t="s">
        <v>386</v>
      </c>
      <c r="AB35" s="4">
        <f>CONCATENATE(Ks!B3," ",Ks!A3)</f>
      </c>
      <c r="AC35" s="12">
        <f>Ks!E3</f>
      </c>
      <c r="AD35" s="6">
        <f>Ks!C3</f>
      </c>
      <c r="AE35" s="11">
        <f>Ks!D3</f>
      </c>
      <c r="AF35" s="11">
        <f>Ks!K3</f>
      </c>
      <c r="AG35" s="11">
        <f>Ks!M3</f>
      </c>
      <c r="AH35" s="11">
        <f>Ks!O3</f>
      </c>
      <c r="AI35" s="11">
        <f>Ks!Q3</f>
      </c>
      <c r="AJ35" s="10">
        <f>Ks!S3</f>
      </c>
      <c r="AK35" s="6">
        <f>AB35</f>
      </c>
      <c r="AL35" s="102">
        <f>ROUNDUP((0.43+0.01*((STDEV($AQ$2:$AQ$312)-STDEV(AQ$2:AQ$312))))*AQ35,0)</f>
      </c>
      <c r="AM35" s="102">
        <f>ROUNDUP((0.43+0.01*((STDEV($AQ$2:$AQ$312)-STDEV(AR$2:AR$312))))*AR35,0)</f>
      </c>
      <c r="AN35" s="102">
        <f>ROUNDUP((0.43+0.01*((STDEV($AQ$2:$AQ$312)-STDEV(AS$2:AS$312))))*AS35,0)</f>
      </c>
      <c r="AO35" s="102">
        <f>ROUNDUP((0.43+0.01*((STDEV($AQ$2:$AQ$312)-STDEV(AT$2:AT$312))))*AT35,0)</f>
      </c>
      <c r="AP35" s="102">
        <f>ROUNDUP((0.43+0.01*((STDEV($AQ$2:$AQ$312)-STDEV(AU$2:AU$312))))*AU35,0)</f>
      </c>
      <c r="AQ35" s="11">
        <f>IF(AF35&gt;0,AF35,1)</f>
      </c>
      <c r="AR35" s="11">
        <f>IF(AG35&gt;0,AG35,1)</f>
      </c>
      <c r="AS35" s="11">
        <f>IF(AH35&gt;0,AH35,1)</f>
      </c>
      <c r="AT35" s="11">
        <f>IF(AI35&gt;0,AI35,1)</f>
      </c>
      <c r="AU35" s="11">
        <f>IF(AJ35&gt;0,AJ35,1)</f>
      </c>
    </row>
    <row x14ac:dyDescent="0.25" r="36" customHeight="1" ht="17.25">
      <c r="A36" s="3"/>
      <c r="B36" s="6">
        <f>IF(AB36&lt;&gt;AD36,CONCATENATE(J36,AB36,M36,AC36,M36,AD36,N36,O36,AE36,N36,K36,Q36,R36,S36,T36,U36,V36),CONCATENATE(J36,AB36,M36,AC36,N36,O36,AE36,N36,K36,Q36,R36,S36,T36,U36,V36))</f>
      </c>
      <c r="C36" s="6">
        <f>IF(AB36&lt;&gt;AD36,CONCATENATE(J36,AB36,M36,AC36,M36,AD36,N36,O36,AE36,N36,X36,Y36,AA36,AL36,Z36,K36,Q36,R36,S36,T36,U36,V36),CONCATENATE(J36,AB36,M36,AC36,N36,O36,AE36,N36,X36,Y36,AA36,AL36,Z36,K36,Q36,R36,S36,T36,U36,V36))</f>
      </c>
      <c r="D36" s="6">
        <f>IF(AB36&lt;&gt;AD36,CONCATENATE(J36,AB36,M36,AC36,M36,AD36,N36,O36,AE36,N36,X36,Y36,AA36,AM36,Z36,K36,Q36,R36,S36,T36,U36,V36),CONCATENATE(J36,AB36,M36,AC36,N36,O36,AE36,N36,X36,Y36,AA36,AM36,Z36,K36,Q36,R36,S36,T36,U36,V36))</f>
      </c>
      <c r="E36" s="6">
        <f>IF(AB36&lt;&gt;AD36,CONCATENATE(J36,AB36,M36,AC36,M36,AD36,N36,O36,AE36,N36,X36,Y36,AA36,AN36,Z36,K36,Q36,R36,S36,T36,U36,V36),CONCATENATE(J36,AB36,M36,AC36,N36,O36,AE36,N36,X36,Y36,AA36,AN36,Z36,K36,Q36,R36,S36,T36,U36,V36))</f>
      </c>
      <c r="F36" s="6">
        <f>IF(AB36&lt;&gt;AD36,CONCATENATE(J36,AB36,M36,AC36,M36,AD36,N36,O36,AE36,N36,X36,Y36,AA36,AO36,Z36,K36,Q36,R36,S36,T36,U36,V36),CONCATENATE(J36,AB36,M36,AC36,N36,O36,AE36,N36,X36,Y36,AA36,AO36,Z36,K36,Q36,R36,S36,T36,U36,V36))</f>
      </c>
      <c r="G36" s="6">
        <f>IF(AB36&lt;&gt;AD36,CONCATENATE(J36,AB36,M36,AC36,M36,AD36,N36,O36,AE36,N36,X36,Y36,AA36,AP36,Z36,K36,Q36,R36,S36,T36,U36,V36),CONCATENATE(J36,AB36,M36,AC36,N36,O36,AE36,N36,X36,Y36,AA36,AP36,Z36,K36,Q36,R36,S36,T36,U36,V36))</f>
      </c>
      <c r="H36" s="3" t="s">
        <v>375</v>
      </c>
      <c r="I36" s="3" t="s">
        <v>376</v>
      </c>
      <c r="J36" s="3" t="s">
        <v>377</v>
      </c>
      <c r="K36" s="3" t="s">
        <v>378</v>
      </c>
      <c r="L36" s="3" t="s">
        <v>379</v>
      </c>
      <c r="M36" s="3" t="s">
        <v>380</v>
      </c>
      <c r="N36" s="3" t="s">
        <v>381</v>
      </c>
      <c r="O36" s="3" t="s">
        <v>382</v>
      </c>
      <c r="P36" s="6">
        <f>CHAR(10)</f>
      </c>
      <c r="Q36" s="6">
        <f>IF(MOD(W36,10)=0,CONCATENATE(P36,P36,L36,L36,P36,P36,P36)," ")</f>
      </c>
      <c r="R36" s="6">
        <f>IF(W36=20,CONCATENATE(P36,P36,P36,L36,P36,"&lt;center&gt;",P36,P36,"&lt;?php",P36,R$1,P36,"?&gt;",P36,P36,"&lt;/center&gt;",P36,L36,P36,P36,P36,P36),"")</f>
      </c>
      <c r="S36" s="6">
        <f>IF(W36=40,CONCATENATE(P36,P36,P36,L36,P36,"&lt;center&gt;",P36,P36,"&lt;?php",P36,S$1,P36,"?&gt;",P36,P36,"&lt;/center&gt;",P36,L36,P36,P36,P36,P36),"")</f>
      </c>
      <c r="T36" s="6">
        <f>IF(W36=60,CONCATENATE(P36,P36,P36,L36,P36,"&lt;center&gt;",P36,P36,"&lt;?php",P36,T$1,P36,"?&gt;",P36,P36,"&lt;/center&gt;",P36,L36,P36,P36,P36,P36),"")</f>
      </c>
      <c r="U36" s="6">
        <f>IF(W36=80,CONCATENATE(P36,P36,P36,L36,P36,"&lt;center&gt;",P36,P36,"&lt;?php",P36,U$1,P36,"?&gt;",P36,P36,"&lt;/center&gt;",P36,L36,P36,P36,P36,P36),"")</f>
      </c>
      <c r="V36" s="6">
        <f>IF(W36=100,CONCATENATE(P36,P36,P36,P36,"&lt;?php",P36,V$1,P36,"?&gt;",P36,P36,P36,P36,P36),"")</f>
      </c>
      <c r="W36" s="11">
        <f>W35+1</f>
      </c>
      <c r="X36" s="5" t="s">
        <v>383</v>
      </c>
      <c r="Y36" s="5" t="s">
        <v>384</v>
      </c>
      <c r="Z36" s="5" t="s">
        <v>385</v>
      </c>
      <c r="AA36" s="5" t="s">
        <v>386</v>
      </c>
      <c r="AB36" s="4">
        <f>CONCATENATE(Ks!B4," ",Ks!A4)</f>
      </c>
      <c r="AC36" s="12">
        <f>Ks!E4</f>
      </c>
      <c r="AD36" s="6">
        <f>Ks!C4</f>
      </c>
      <c r="AE36" s="11">
        <f>Ks!D4</f>
      </c>
      <c r="AF36" s="11">
        <f>Ks!K4</f>
      </c>
      <c r="AG36" s="11">
        <f>Ks!M4</f>
      </c>
      <c r="AH36" s="11">
        <f>Ks!O4</f>
      </c>
      <c r="AI36" s="11">
        <f>Ks!Q4</f>
      </c>
      <c r="AJ36" s="10">
        <f>Ks!S4</f>
      </c>
      <c r="AK36" s="6">
        <f>AB36</f>
      </c>
      <c r="AL36" s="102">
        <f>ROUNDUP((0.43+0.01*((STDEV($AQ$2:$AQ$312)-STDEV(AQ$2:AQ$312))))*AQ36,0)</f>
      </c>
      <c r="AM36" s="102">
        <f>ROUNDUP((0.43+0.01*((STDEV($AQ$2:$AQ$312)-STDEV(AR$2:AR$312))))*AR36,0)</f>
      </c>
      <c r="AN36" s="102">
        <f>ROUNDUP((0.43+0.01*((STDEV($AQ$2:$AQ$312)-STDEV(AS$2:AS$312))))*AS36,0)</f>
      </c>
      <c r="AO36" s="102">
        <f>ROUNDUP((0.43+0.01*((STDEV($AQ$2:$AQ$312)-STDEV(AT$2:AT$312))))*AT36,0)</f>
      </c>
      <c r="AP36" s="102">
        <f>ROUNDUP((0.43+0.01*((STDEV($AQ$2:$AQ$312)-STDEV(AU$2:AU$312))))*AU36,0)</f>
      </c>
      <c r="AQ36" s="11">
        <f>IF(AF36&gt;0,AF36,1)</f>
      </c>
      <c r="AR36" s="11">
        <f>IF(AG36&gt;0,AG36,1)</f>
      </c>
      <c r="AS36" s="11">
        <f>IF(AH36&gt;0,AH36,1)</f>
      </c>
      <c r="AT36" s="11">
        <f>IF(AI36&gt;0,AI36,1)</f>
      </c>
      <c r="AU36" s="11">
        <f>IF(AJ36&gt;0,AJ36,1)</f>
      </c>
    </row>
    <row x14ac:dyDescent="0.25" r="37" customHeight="1" ht="17.25">
      <c r="A37" s="3"/>
      <c r="B37" s="6">
        <f>IF(AB37&lt;&gt;AD37,CONCATENATE(J37,AB37,M37,AC37,M37,AD37,N37,O37,AE37,N37,K37,Q37,R37,S37,T37,U37,V37),CONCATENATE(J37,AB37,M37,AC37,N37,O37,AE37,N37,K37,Q37,R37,S37,T37,U37,V37))</f>
      </c>
      <c r="C37" s="6">
        <f>IF(AB37&lt;&gt;AD37,CONCATENATE(J37,AB37,M37,AC37,M37,AD37,N37,O37,AE37,N37,X37,Y37,AA37,AL37,Z37,K37,Q37,R37,S37,T37,U37,V37),CONCATENATE(J37,AB37,M37,AC37,N37,O37,AE37,N37,X37,Y37,AA37,AL37,Z37,K37,Q37,R37,S37,T37,U37,V37))</f>
      </c>
      <c r="D37" s="6">
        <f>IF(AB37&lt;&gt;AD37,CONCATENATE(J37,AB37,M37,AC37,M37,AD37,N37,O37,AE37,N37,X37,Y37,AA37,AM37,Z37,K37,Q37,R37,S37,T37,U37,V37),CONCATENATE(J37,AB37,M37,AC37,N37,O37,AE37,N37,X37,Y37,AA37,AM37,Z37,K37,Q37,R37,S37,T37,U37,V37))</f>
      </c>
      <c r="E37" s="6">
        <f>IF(AB37&lt;&gt;AD37,CONCATENATE(J37,AB37,M37,AC37,M37,AD37,N37,O37,AE37,N37,X37,Y37,AA37,AN37,Z37,K37,Q37,R37,S37,T37,U37,V37),CONCATENATE(J37,AB37,M37,AC37,N37,O37,AE37,N37,X37,Y37,AA37,AN37,Z37,K37,Q37,R37,S37,T37,U37,V37))</f>
      </c>
      <c r="F37" s="6">
        <f>IF(AB37&lt;&gt;AD37,CONCATENATE(J37,AB37,M37,AC37,M37,AD37,N37,O37,AE37,N37,X37,Y37,AA37,AO37,Z37,K37,Q37,R37,S37,T37,U37,V37),CONCATENATE(J37,AB37,M37,AC37,N37,O37,AE37,N37,X37,Y37,AA37,AO37,Z37,K37,Q37,R37,S37,T37,U37,V37))</f>
      </c>
      <c r="G37" s="6">
        <f>IF(AB37&lt;&gt;AD37,CONCATENATE(J37,AB37,M37,AC37,M37,AD37,N37,O37,AE37,N37,X37,Y37,AA37,AP37,Z37,K37,Q37,R37,S37,T37,U37,V37),CONCATENATE(J37,AB37,M37,AC37,N37,O37,AE37,N37,X37,Y37,AA37,AP37,Z37,K37,Q37,R37,S37,T37,U37,V37))</f>
      </c>
      <c r="H37" s="3" t="s">
        <v>375</v>
      </c>
      <c r="I37" s="3" t="s">
        <v>376</v>
      </c>
      <c r="J37" s="3" t="s">
        <v>377</v>
      </c>
      <c r="K37" s="3" t="s">
        <v>378</v>
      </c>
      <c r="L37" s="3" t="s">
        <v>379</v>
      </c>
      <c r="M37" s="3" t="s">
        <v>380</v>
      </c>
      <c r="N37" s="3" t="s">
        <v>381</v>
      </c>
      <c r="O37" s="3" t="s">
        <v>382</v>
      </c>
      <c r="P37" s="6">
        <f>CHAR(10)</f>
      </c>
      <c r="Q37" s="6">
        <f>IF(MOD(W37,10)=0,CONCATENATE(P37,P37,L37,L37,P37,P37,P37)," ")</f>
      </c>
      <c r="R37" s="6">
        <f>IF(W37=20,CONCATENATE(P37,P37,P37,L37,P37,"&lt;center&gt;",P37,P37,"&lt;?php",P37,R$1,P37,"?&gt;",P37,P37,"&lt;/center&gt;",P37,L37,P37,P37,P37,P37),"")</f>
      </c>
      <c r="S37" s="6">
        <f>IF(W37=40,CONCATENATE(P37,P37,P37,L37,P37,"&lt;center&gt;",P37,P37,"&lt;?php",P37,S$1,P37,"?&gt;",P37,P37,"&lt;/center&gt;",P37,L37,P37,P37,P37,P37),"")</f>
      </c>
      <c r="T37" s="6">
        <f>IF(W37=60,CONCATENATE(P37,P37,P37,L37,P37,"&lt;center&gt;",P37,P37,"&lt;?php",P37,T$1,P37,"?&gt;",P37,P37,"&lt;/center&gt;",P37,L37,P37,P37,P37,P37),"")</f>
      </c>
      <c r="U37" s="6">
        <f>IF(W37=80,CONCATENATE(P37,P37,P37,L37,P37,"&lt;center&gt;",P37,P37,"&lt;?php",P37,U$1,P37,"?&gt;",P37,P37,"&lt;/center&gt;",P37,L37,P37,P37,P37,P37),"")</f>
      </c>
      <c r="V37" s="6">
        <f>IF(W37=100,CONCATENATE(P37,P37,P37,P37,"&lt;?php",P37,V$1,P37,"?&gt;",P37,P37,P37,P37,P37),"")</f>
      </c>
      <c r="W37" s="11">
        <f>W36+1</f>
      </c>
      <c r="X37" s="5" t="s">
        <v>383</v>
      </c>
      <c r="Y37" s="5" t="s">
        <v>384</v>
      </c>
      <c r="Z37" s="5" t="s">
        <v>385</v>
      </c>
      <c r="AA37" s="5" t="s">
        <v>386</v>
      </c>
      <c r="AB37" s="4">
        <f>CONCATENATE(Ks!B5," ",Ks!A5)</f>
      </c>
      <c r="AC37" s="12">
        <f>Ks!E5</f>
      </c>
      <c r="AD37" s="6">
        <f>Ks!C5</f>
      </c>
      <c r="AE37" s="11">
        <f>Ks!D5</f>
      </c>
      <c r="AF37" s="11">
        <f>Ks!K5</f>
      </c>
      <c r="AG37" s="11">
        <f>Ks!M5</f>
      </c>
      <c r="AH37" s="11">
        <f>Ks!O5</f>
      </c>
      <c r="AI37" s="11">
        <f>Ks!Q5</f>
      </c>
      <c r="AJ37" s="10">
        <f>Ks!S5</f>
      </c>
      <c r="AK37" s="6">
        <f>AB37</f>
      </c>
      <c r="AL37" s="102">
        <f>ROUNDUP((0.43+0.01*((STDEV($AQ$2:$AQ$312)-STDEV(AQ$2:AQ$312))))*AQ37,0)</f>
      </c>
      <c r="AM37" s="102">
        <f>ROUNDUP((0.43+0.01*((STDEV($AQ$2:$AQ$312)-STDEV(AR$2:AR$312))))*AR37,0)</f>
      </c>
      <c r="AN37" s="102">
        <f>ROUNDUP((0.43+0.01*((STDEV($AQ$2:$AQ$312)-STDEV(AS$2:AS$312))))*AS37,0)</f>
      </c>
      <c r="AO37" s="102">
        <f>ROUNDUP((0.43+0.01*((STDEV($AQ$2:$AQ$312)-STDEV(AT$2:AT$312))))*AT37,0)</f>
      </c>
      <c r="AP37" s="102">
        <f>ROUNDUP((0.43+0.01*((STDEV($AQ$2:$AQ$312)-STDEV(AU$2:AU$312))))*AU37,0)</f>
      </c>
      <c r="AQ37" s="11">
        <f>IF(AF37&gt;0,AF37,1)</f>
      </c>
      <c r="AR37" s="11">
        <f>IF(AG37&gt;0,AG37,1)</f>
      </c>
      <c r="AS37" s="11">
        <f>IF(AH37&gt;0,AH37,1)</f>
      </c>
      <c r="AT37" s="11">
        <f>IF(AI37&gt;0,AI37,1)</f>
      </c>
      <c r="AU37" s="11">
        <f>IF(AJ37&gt;0,AJ37,1)</f>
      </c>
    </row>
    <row x14ac:dyDescent="0.25" r="38" customHeight="1" ht="17.25">
      <c r="A38" s="3"/>
      <c r="B38" s="6">
        <f>IF(AB38&lt;&gt;AD38,CONCATENATE(J38,AB38,M38,AC38,M38,AD38,N38,O38,AE38,N38,K38,Q38,R38,S38,T38,U38,V38),CONCATENATE(J38,AB38,M38,AC38,N38,O38,AE38,N38,K38,Q38,R38,S38,T38,U38,V38))</f>
      </c>
      <c r="C38" s="6">
        <f>IF(AB38&lt;&gt;AD38,CONCATENATE(J38,AB38,M38,AC38,M38,AD38,N38,O38,AE38,N38,X38,Y38,AA38,AL38,Z38,K38,Q38,R38,S38,T38,U38,V38),CONCATENATE(J38,AB38,M38,AC38,N38,O38,AE38,N38,X38,Y38,AA38,AL38,Z38,K38,Q38,R38,S38,T38,U38,V38))</f>
      </c>
      <c r="D38" s="6">
        <f>IF(AB38&lt;&gt;AD38,CONCATENATE(J38,AB38,M38,AC38,M38,AD38,N38,O38,AE38,N38,X38,Y38,AA38,AM38,Z38,K38,Q38,R38,S38,T38,U38,V38),CONCATENATE(J38,AB38,M38,AC38,N38,O38,AE38,N38,X38,Y38,AA38,AM38,Z38,K38,Q38,R38,S38,T38,U38,V38))</f>
      </c>
      <c r="E38" s="6">
        <f>IF(AB38&lt;&gt;AD38,CONCATENATE(J38,AB38,M38,AC38,M38,AD38,N38,O38,AE38,N38,X38,Y38,AA38,AN38,Z38,K38,Q38,R38,S38,T38,U38,V38),CONCATENATE(J38,AB38,M38,AC38,N38,O38,AE38,N38,X38,Y38,AA38,AN38,Z38,K38,Q38,R38,S38,T38,U38,V38))</f>
      </c>
      <c r="F38" s="6">
        <f>IF(AB38&lt;&gt;AD38,CONCATENATE(J38,AB38,M38,AC38,M38,AD38,N38,O38,AE38,N38,X38,Y38,AA38,AO38,Z38,K38,Q38,R38,S38,T38,U38,V38),CONCATENATE(J38,AB38,M38,AC38,N38,O38,AE38,N38,X38,Y38,AA38,AO38,Z38,K38,Q38,R38,S38,T38,U38,V38))</f>
      </c>
      <c r="G38" s="6">
        <f>IF(AB38&lt;&gt;AD38,CONCATENATE(J38,AB38,M38,AC38,M38,AD38,N38,O38,AE38,N38,X38,Y38,AA38,AP38,Z38,K38,Q38,R38,S38,T38,U38,V38),CONCATENATE(J38,AB38,M38,AC38,N38,O38,AE38,N38,X38,Y38,AA38,AP38,Z38,K38,Q38,R38,S38,T38,U38,V38))</f>
      </c>
      <c r="H38" s="3" t="s">
        <v>375</v>
      </c>
      <c r="I38" s="3" t="s">
        <v>376</v>
      </c>
      <c r="J38" s="3" t="s">
        <v>377</v>
      </c>
      <c r="K38" s="3" t="s">
        <v>378</v>
      </c>
      <c r="L38" s="3" t="s">
        <v>379</v>
      </c>
      <c r="M38" s="3" t="s">
        <v>380</v>
      </c>
      <c r="N38" s="3" t="s">
        <v>381</v>
      </c>
      <c r="O38" s="3" t="s">
        <v>382</v>
      </c>
      <c r="P38" s="6">
        <f>CHAR(10)</f>
      </c>
      <c r="Q38" s="6">
        <f>IF(MOD(W38,10)=0,CONCATENATE(P38,P38,L38,L38,P38,P38,P38)," ")</f>
      </c>
      <c r="R38" s="6">
        <f>IF(W38=20,CONCATENATE(P38,P38,P38,L38,P38,"&lt;center&gt;",P38,P38,"&lt;?php",P38,R$1,P38,"?&gt;",P38,P38,"&lt;/center&gt;",P38,L38,P38,P38,P38,P38),"")</f>
      </c>
      <c r="S38" s="6">
        <f>IF(W38=40,CONCATENATE(P38,P38,P38,L38,P38,"&lt;center&gt;",P38,P38,"&lt;?php",P38,S$1,P38,"?&gt;",P38,P38,"&lt;/center&gt;",P38,L38,P38,P38,P38,P38),"")</f>
      </c>
      <c r="T38" s="6">
        <f>IF(W38=60,CONCATENATE(P38,P38,P38,L38,P38,"&lt;center&gt;",P38,P38,"&lt;?php",P38,T$1,P38,"?&gt;",P38,P38,"&lt;/center&gt;",P38,L38,P38,P38,P38,P38),"")</f>
      </c>
      <c r="U38" s="6">
        <f>IF(W38=80,CONCATENATE(P38,P38,P38,L38,P38,"&lt;center&gt;",P38,P38,"&lt;?php",P38,U$1,P38,"?&gt;",P38,P38,"&lt;/center&gt;",P38,L38,P38,P38,P38,P38),"")</f>
      </c>
      <c r="V38" s="6">
        <f>IF(W38=100,CONCATENATE(P38,P38,P38,P38,"&lt;?php",P38,V$1,P38,"?&gt;",P38,P38,P38,P38,P38),"")</f>
      </c>
      <c r="W38" s="11">
        <f>W37+1</f>
      </c>
      <c r="X38" s="5" t="s">
        <v>383</v>
      </c>
      <c r="Y38" s="5" t="s">
        <v>384</v>
      </c>
      <c r="Z38" s="5" t="s">
        <v>385</v>
      </c>
      <c r="AA38" s="5" t="s">
        <v>386</v>
      </c>
      <c r="AB38" s="4">
        <f>CONCATENATE(Ks!B6," ",Ks!A6)</f>
      </c>
      <c r="AC38" s="12">
        <f>Ks!E6</f>
      </c>
      <c r="AD38" s="6">
        <f>Ks!C6</f>
      </c>
      <c r="AE38" s="11">
        <f>Ks!D6</f>
      </c>
      <c r="AF38" s="11">
        <f>Ks!K6</f>
      </c>
      <c r="AG38" s="11">
        <f>Ks!M6</f>
      </c>
      <c r="AH38" s="11">
        <f>Ks!O6</f>
      </c>
      <c r="AI38" s="11">
        <f>Ks!Q6</f>
      </c>
      <c r="AJ38" s="10">
        <f>Ks!S6</f>
      </c>
      <c r="AK38" s="6">
        <f>AB38</f>
      </c>
      <c r="AL38" s="102">
        <f>ROUNDUP((0.43+0.01*((STDEV($AQ$2:$AQ$312)-STDEV(AQ$2:AQ$312))))*AQ38,0)</f>
      </c>
      <c r="AM38" s="102">
        <f>ROUNDUP((0.43+0.01*((STDEV($AQ$2:$AQ$312)-STDEV(AR$2:AR$312))))*AR38,0)</f>
      </c>
      <c r="AN38" s="102">
        <f>ROUNDUP((0.43+0.01*((STDEV($AQ$2:$AQ$312)-STDEV(AS$2:AS$312))))*AS38,0)</f>
      </c>
      <c r="AO38" s="102">
        <f>ROUNDUP((0.43+0.01*((STDEV($AQ$2:$AQ$312)-STDEV(AT$2:AT$312))))*AT38,0)</f>
      </c>
      <c r="AP38" s="102">
        <f>ROUNDUP((0.43+0.01*((STDEV($AQ$2:$AQ$312)-STDEV(AU$2:AU$312))))*AU38,0)</f>
      </c>
      <c r="AQ38" s="11">
        <f>IF(AF38&gt;0,AF38,1)</f>
      </c>
      <c r="AR38" s="11">
        <f>IF(AG38&gt;0,AG38,1)</f>
      </c>
      <c r="AS38" s="11">
        <f>IF(AH38&gt;0,AH38,1)</f>
      </c>
      <c r="AT38" s="11">
        <f>IF(AI38&gt;0,AI38,1)</f>
      </c>
      <c r="AU38" s="11">
        <f>IF(AJ38&gt;0,AJ38,1)</f>
      </c>
    </row>
    <row x14ac:dyDescent="0.25" r="39" customHeight="1" ht="17.25">
      <c r="A39" s="3"/>
      <c r="B39" s="6">
        <f>IF(AB39&lt;&gt;AD39,CONCATENATE(J39,AB39,M39,AC39,M39,AD39,N39,O39,AE39,N39,K39,Q39,R39,S39,T39,U39,V39),CONCATENATE(J39,AB39,M39,AC39,N39,O39,AE39,N39,K39,Q39,R39,S39,T39,U39,V39))</f>
      </c>
      <c r="C39" s="6">
        <f>IF(AB39&lt;&gt;AD39,CONCATENATE(J39,AB39,M39,AC39,M39,AD39,N39,O39,AE39,N39,X39,Y39,AA39,AL39,Z39,K39,Q39,R39,S39,T39,U39,V39),CONCATENATE(J39,AB39,M39,AC39,N39,O39,AE39,N39,X39,Y39,AA39,AL39,Z39,K39,Q39,R39,S39,T39,U39,V39))</f>
      </c>
      <c r="D39" s="6">
        <f>IF(AB39&lt;&gt;AD39,CONCATENATE(J39,AB39,M39,AC39,M39,AD39,N39,O39,AE39,N39,X39,Y39,AA39,AM39,Z39,K39,Q39,R39,S39,T39,U39,V39),CONCATENATE(J39,AB39,M39,AC39,N39,O39,AE39,N39,X39,Y39,AA39,AM39,Z39,K39,Q39,R39,S39,T39,U39,V39))</f>
      </c>
      <c r="E39" s="6">
        <f>IF(AB39&lt;&gt;AD39,CONCATENATE(J39,AB39,M39,AC39,M39,AD39,N39,O39,AE39,N39,X39,Y39,AA39,AN39,Z39,K39,Q39,R39,S39,T39,U39,V39),CONCATENATE(J39,AB39,M39,AC39,N39,O39,AE39,N39,X39,Y39,AA39,AN39,Z39,K39,Q39,R39,S39,T39,U39,V39))</f>
      </c>
      <c r="F39" s="6">
        <f>IF(AB39&lt;&gt;AD39,CONCATENATE(J39,AB39,M39,AC39,M39,AD39,N39,O39,AE39,N39,X39,Y39,AA39,AO39,Z39,K39,Q39,R39,S39,T39,U39,V39),CONCATENATE(J39,AB39,M39,AC39,N39,O39,AE39,N39,X39,Y39,AA39,AO39,Z39,K39,Q39,R39,S39,T39,U39,V39))</f>
      </c>
      <c r="G39" s="6">
        <f>IF(AB39&lt;&gt;AD39,CONCATENATE(J39,AB39,M39,AC39,M39,AD39,N39,O39,AE39,N39,X39,Y39,AA39,AP39,Z39,K39,Q39,R39,S39,T39,U39,V39),CONCATENATE(J39,AB39,M39,AC39,N39,O39,AE39,N39,X39,Y39,AA39,AP39,Z39,K39,Q39,R39,S39,T39,U39,V39))</f>
      </c>
      <c r="H39" s="3" t="s">
        <v>375</v>
      </c>
      <c r="I39" s="3" t="s">
        <v>376</v>
      </c>
      <c r="J39" s="3" t="s">
        <v>377</v>
      </c>
      <c r="K39" s="3" t="s">
        <v>378</v>
      </c>
      <c r="L39" s="3" t="s">
        <v>379</v>
      </c>
      <c r="M39" s="3" t="s">
        <v>380</v>
      </c>
      <c r="N39" s="3" t="s">
        <v>381</v>
      </c>
      <c r="O39" s="3" t="s">
        <v>382</v>
      </c>
      <c r="P39" s="6">
        <f>CHAR(10)</f>
      </c>
      <c r="Q39" s="6">
        <f>IF(MOD(W39,10)=0,CONCATENATE(P39,P39,L39,L39,P39,P39,P39)," ")</f>
      </c>
      <c r="R39" s="6">
        <f>IF(W39=20,CONCATENATE(P39,P39,P39,L39,P39,"&lt;center&gt;",P39,P39,"&lt;?php",P39,R$1,P39,"?&gt;",P39,P39,"&lt;/center&gt;",P39,L39,P39,P39,P39,P39),"")</f>
      </c>
      <c r="S39" s="6">
        <f>IF(W39=40,CONCATENATE(P39,P39,P39,L39,P39,"&lt;center&gt;",P39,P39,"&lt;?php",P39,S$1,P39,"?&gt;",P39,P39,"&lt;/center&gt;",P39,L39,P39,P39,P39,P39),"")</f>
      </c>
      <c r="T39" s="6">
        <f>IF(W39=60,CONCATENATE(P39,P39,P39,L39,P39,"&lt;center&gt;",P39,P39,"&lt;?php",P39,T$1,P39,"?&gt;",P39,P39,"&lt;/center&gt;",P39,L39,P39,P39,P39,P39),"")</f>
      </c>
      <c r="U39" s="6">
        <f>IF(W39=80,CONCATENATE(P39,P39,P39,L39,P39,"&lt;center&gt;",P39,P39,"&lt;?php",P39,U$1,P39,"?&gt;",P39,P39,"&lt;/center&gt;",P39,L39,P39,P39,P39,P39),"")</f>
      </c>
      <c r="V39" s="6">
        <f>IF(W39=100,CONCATENATE(P39,P39,P39,P39,"&lt;?php",P39,V$1,P39,"?&gt;",P39,P39,P39,P39,P39),"")</f>
      </c>
      <c r="W39" s="11">
        <f>W38+1</f>
      </c>
      <c r="X39" s="5" t="s">
        <v>383</v>
      </c>
      <c r="Y39" s="5" t="s">
        <v>384</v>
      </c>
      <c r="Z39" s="5" t="s">
        <v>385</v>
      </c>
      <c r="AA39" s="5" t="s">
        <v>386</v>
      </c>
      <c r="AB39" s="4">
        <f>CONCATENATE(Ks!B7," ",Ks!A7)</f>
      </c>
      <c r="AC39" s="12">
        <f>Ks!E7</f>
      </c>
      <c r="AD39" s="6">
        <f>Ks!C7</f>
      </c>
      <c r="AE39" s="11">
        <f>Ks!D7</f>
      </c>
      <c r="AF39" s="11">
        <f>Ks!K7</f>
      </c>
      <c r="AG39" s="11">
        <f>Ks!M7</f>
      </c>
      <c r="AH39" s="11">
        <f>Ks!O7</f>
      </c>
      <c r="AI39" s="11">
        <f>Ks!Q7</f>
      </c>
      <c r="AJ39" s="10">
        <f>Ks!S7</f>
      </c>
      <c r="AK39" s="6">
        <f>AB39</f>
      </c>
      <c r="AL39" s="102">
        <f>ROUNDUP((0.43+0.01*((STDEV($AQ$2:$AQ$312)-STDEV(AQ$2:AQ$312))))*AQ39,0)</f>
      </c>
      <c r="AM39" s="102">
        <f>ROUNDUP((0.43+0.01*((STDEV($AQ$2:$AQ$312)-STDEV(AR$2:AR$312))))*AR39,0)</f>
      </c>
      <c r="AN39" s="102">
        <f>ROUNDUP((0.43+0.01*((STDEV($AQ$2:$AQ$312)-STDEV(AS$2:AS$312))))*AS39,0)</f>
      </c>
      <c r="AO39" s="102">
        <f>ROUNDUP((0.43+0.01*((STDEV($AQ$2:$AQ$312)-STDEV(AT$2:AT$312))))*AT39,0)</f>
      </c>
      <c r="AP39" s="102">
        <f>ROUNDUP((0.43+0.01*((STDEV($AQ$2:$AQ$312)-STDEV(AU$2:AU$312))))*AU39,0)</f>
      </c>
      <c r="AQ39" s="11">
        <f>IF(AF39&gt;0,AF39,1)</f>
      </c>
      <c r="AR39" s="11">
        <f>IF(AG39&gt;0,AG39,1)</f>
      </c>
      <c r="AS39" s="11">
        <f>IF(AH39&gt;0,AH39,1)</f>
      </c>
      <c r="AT39" s="11">
        <f>IF(AI39&gt;0,AI39,1)</f>
      </c>
      <c r="AU39" s="11">
        <f>IF(AJ39&gt;0,AJ39,1)</f>
      </c>
    </row>
    <row x14ac:dyDescent="0.25" r="40" customHeight="1" ht="17.25">
      <c r="A40" s="3"/>
      <c r="B40" s="6">
        <f>IF(AB40&lt;&gt;AD40,CONCATENATE(J40,AB40,M40,AC40,M40,AD40,N40,O40,AE40,N40,K40,Q40,R40,S40,T40,U40,V40),CONCATENATE(J40,AB40,M40,AC40,N40,O40,AE40,N40,K40,Q40,R40,S40,T40,U40,V40))</f>
      </c>
      <c r="C40" s="6">
        <f>IF(AB40&lt;&gt;AD40,CONCATENATE(J40,AB40,M40,AC40,M40,AD40,N40,O40,AE40,N40,X40,Y40,AA40,AL40,Z40,K40,Q40,R40,S40,T40,U40,V40),CONCATENATE(J40,AB40,M40,AC40,N40,O40,AE40,N40,X40,Y40,AA40,AL40,Z40,K40,Q40,R40,S40,T40,U40,V40))</f>
      </c>
      <c r="D40" s="6">
        <f>IF(AB40&lt;&gt;AD40,CONCATENATE(J40,AB40,M40,AC40,M40,AD40,N40,O40,AE40,N40,X40,Y40,AA40,AM40,Z40,K40,Q40,R40,S40,T40,U40,V40),CONCATENATE(J40,AB40,M40,AC40,N40,O40,AE40,N40,X40,Y40,AA40,AM40,Z40,K40,Q40,R40,S40,T40,U40,V40))</f>
      </c>
      <c r="E40" s="6">
        <f>IF(AB40&lt;&gt;AD40,CONCATENATE(J40,AB40,M40,AC40,M40,AD40,N40,O40,AE40,N40,X40,Y40,AA40,AN40,Z40,K40,Q40,R40,S40,T40,U40,V40),CONCATENATE(J40,AB40,M40,AC40,N40,O40,AE40,N40,X40,Y40,AA40,AN40,Z40,K40,Q40,R40,S40,T40,U40,V40))</f>
      </c>
      <c r="F40" s="6">
        <f>IF(AB40&lt;&gt;AD40,CONCATENATE(J40,AB40,M40,AC40,M40,AD40,N40,O40,AE40,N40,X40,Y40,AA40,AO40,Z40,K40,Q40,R40,S40,T40,U40,V40),CONCATENATE(J40,AB40,M40,AC40,N40,O40,AE40,N40,X40,Y40,AA40,AO40,Z40,K40,Q40,R40,S40,T40,U40,V40))</f>
      </c>
      <c r="G40" s="6">
        <f>IF(AB40&lt;&gt;AD40,CONCATENATE(J40,AB40,M40,AC40,M40,AD40,N40,O40,AE40,N40,X40,Y40,AA40,AP40,Z40,K40,Q40,R40,S40,T40,U40,V40),CONCATENATE(J40,AB40,M40,AC40,N40,O40,AE40,N40,X40,Y40,AA40,AP40,Z40,K40,Q40,R40,S40,T40,U40,V40))</f>
      </c>
      <c r="H40" s="3" t="s">
        <v>375</v>
      </c>
      <c r="I40" s="3" t="s">
        <v>376</v>
      </c>
      <c r="J40" s="3" t="s">
        <v>377</v>
      </c>
      <c r="K40" s="3" t="s">
        <v>378</v>
      </c>
      <c r="L40" s="3" t="s">
        <v>379</v>
      </c>
      <c r="M40" s="3" t="s">
        <v>380</v>
      </c>
      <c r="N40" s="3" t="s">
        <v>381</v>
      </c>
      <c r="O40" s="3" t="s">
        <v>382</v>
      </c>
      <c r="P40" s="6">
        <f>CHAR(10)</f>
      </c>
      <c r="Q40" s="6">
        <f>IF(MOD(W40,10)=0,CONCATENATE(P40,P40,L40,L40,P40,P40,P40)," ")</f>
      </c>
      <c r="R40" s="6">
        <f>IF(W40=20,CONCATENATE(P40,P40,P40,L40,P40,"&lt;center&gt;",P40,P40,"&lt;?php",P40,R$1,P40,"?&gt;",P40,P40,"&lt;/center&gt;",P40,L40,P40,P40,P40,P40),"")</f>
      </c>
      <c r="S40" s="6">
        <f>IF(W40=40,CONCATENATE(P40,P40,P40,L40,P40,"&lt;center&gt;",P40,P40,"&lt;?php",P40,S$1,P40,"?&gt;",P40,P40,"&lt;/center&gt;",P40,L40,P40,P40,P40,P40),"")</f>
      </c>
      <c r="T40" s="6">
        <f>IF(W40=60,CONCATENATE(P40,P40,P40,L40,P40,"&lt;center&gt;",P40,P40,"&lt;?php",P40,T$1,P40,"?&gt;",P40,P40,"&lt;/center&gt;",P40,L40,P40,P40,P40,P40),"")</f>
      </c>
      <c r="U40" s="6">
        <f>IF(W40=80,CONCATENATE(P40,P40,P40,L40,P40,"&lt;center&gt;",P40,P40,"&lt;?php",P40,U$1,P40,"?&gt;",P40,P40,"&lt;/center&gt;",P40,L40,P40,P40,P40,P40),"")</f>
      </c>
      <c r="V40" s="6">
        <f>IF(W40=100,CONCATENATE(P40,P40,P40,P40,"&lt;?php",P40,V$1,P40,"?&gt;",P40,P40,P40,P40,P40),"")</f>
      </c>
      <c r="W40" s="11">
        <f>W39+1</f>
      </c>
      <c r="X40" s="5" t="s">
        <v>383</v>
      </c>
      <c r="Y40" s="5" t="s">
        <v>384</v>
      </c>
      <c r="Z40" s="5" t="s">
        <v>385</v>
      </c>
      <c r="AA40" s="5" t="s">
        <v>386</v>
      </c>
      <c r="AB40" s="4">
        <f>CONCATENATE(Ks!B8," ",Ks!A8)</f>
      </c>
      <c r="AC40" s="12">
        <f>Ks!E8</f>
      </c>
      <c r="AD40" s="6">
        <f>Ks!C8</f>
      </c>
      <c r="AE40" s="11">
        <f>Ks!D8</f>
      </c>
      <c r="AF40" s="11">
        <f>Ks!K8</f>
      </c>
      <c r="AG40" s="11">
        <f>Ks!M8</f>
      </c>
      <c r="AH40" s="11">
        <f>Ks!O8</f>
      </c>
      <c r="AI40" s="11">
        <f>Ks!Q8</f>
      </c>
      <c r="AJ40" s="10">
        <f>Ks!S8</f>
      </c>
      <c r="AK40" s="6">
        <f>AB40</f>
      </c>
      <c r="AL40" s="102">
        <f>ROUNDUP((0.43+0.01*((STDEV($AQ$2:$AQ$312)-STDEV(AQ$2:AQ$312))))*AQ40,0)</f>
      </c>
      <c r="AM40" s="102">
        <f>ROUNDUP((0.43+0.01*((STDEV($AQ$2:$AQ$312)-STDEV(AR$2:AR$312))))*AR40,0)</f>
      </c>
      <c r="AN40" s="102">
        <f>ROUNDUP((0.43+0.01*((STDEV($AQ$2:$AQ$312)-STDEV(AS$2:AS$312))))*AS40,0)</f>
      </c>
      <c r="AO40" s="102">
        <f>ROUNDUP((0.43+0.01*((STDEV($AQ$2:$AQ$312)-STDEV(AT$2:AT$312))))*AT40,0)</f>
      </c>
      <c r="AP40" s="102">
        <f>ROUNDUP((0.43+0.01*((STDEV($AQ$2:$AQ$312)-STDEV(AU$2:AU$312))))*AU40,0)</f>
      </c>
      <c r="AQ40" s="11">
        <f>IF(AF40&gt;0,AF40,1)</f>
      </c>
      <c r="AR40" s="11">
        <f>IF(AG40&gt;0,AG40,1)</f>
      </c>
      <c r="AS40" s="11">
        <f>IF(AH40&gt;0,AH40,1)</f>
      </c>
      <c r="AT40" s="11">
        <f>IF(AI40&gt;0,AI40,1)</f>
      </c>
      <c r="AU40" s="11">
        <f>IF(AJ40&gt;0,AJ40,1)</f>
      </c>
    </row>
    <row x14ac:dyDescent="0.25" r="41" customHeight="1" ht="17.25">
      <c r="A41" s="3"/>
      <c r="B41" s="6">
        <f>IF(AB41&lt;&gt;AD41,CONCATENATE(J41,AB41,M41,AC41,M41,AD41,N41,O41,AE41,N41,K41,Q41,R41,S41,T41,U41,V41),CONCATENATE(J41,AB41,M41,AC41,N41,O41,AE41,N41,K41,Q41,R41,S41,T41,U41,V41))</f>
      </c>
      <c r="C41" s="6">
        <f>IF(AB41&lt;&gt;AD41,CONCATENATE(J41,AB41,M41,AC41,M41,AD41,N41,O41,AE41,N41,X41,Y41,AA41,AL41,Z41,K41,Q41,R41,S41,T41,U41,V41),CONCATENATE(J41,AB41,M41,AC41,N41,O41,AE41,N41,X41,Y41,AA41,AL41,Z41,K41,Q41,R41,S41,T41,U41,V41))</f>
      </c>
      <c r="D41" s="6">
        <f>IF(AB41&lt;&gt;AD41,CONCATENATE(J41,AB41,M41,AC41,M41,AD41,N41,O41,AE41,N41,X41,Y41,AA41,AM41,Z41,K41,Q41,R41,S41,T41,U41,V41),CONCATENATE(J41,AB41,M41,AC41,N41,O41,AE41,N41,X41,Y41,AA41,AM41,Z41,K41,Q41,R41,S41,T41,U41,V41))</f>
      </c>
      <c r="E41" s="6">
        <f>IF(AB41&lt;&gt;AD41,CONCATENATE(J41,AB41,M41,AC41,M41,AD41,N41,O41,AE41,N41,X41,Y41,AA41,AN41,Z41,K41,Q41,R41,S41,T41,U41,V41),CONCATENATE(J41,AB41,M41,AC41,N41,O41,AE41,N41,X41,Y41,AA41,AN41,Z41,K41,Q41,R41,S41,T41,U41,V41))</f>
      </c>
      <c r="F41" s="6">
        <f>IF(AB41&lt;&gt;AD41,CONCATENATE(J41,AB41,M41,AC41,M41,AD41,N41,O41,AE41,N41,X41,Y41,AA41,AO41,Z41,K41,Q41,R41,S41,T41,U41,V41),CONCATENATE(J41,AB41,M41,AC41,N41,O41,AE41,N41,X41,Y41,AA41,AO41,Z41,K41,Q41,R41,S41,T41,U41,V41))</f>
      </c>
      <c r="G41" s="6">
        <f>IF(AB41&lt;&gt;AD41,CONCATENATE(J41,AB41,M41,AC41,M41,AD41,N41,O41,AE41,N41,X41,Y41,AA41,AP41,Z41,K41,Q41,R41,S41,T41,U41,V41),CONCATENATE(J41,AB41,M41,AC41,N41,O41,AE41,N41,X41,Y41,AA41,AP41,Z41,K41,Q41,R41,S41,T41,U41,V41))</f>
      </c>
      <c r="H41" s="3" t="s">
        <v>375</v>
      </c>
      <c r="I41" s="3" t="s">
        <v>376</v>
      </c>
      <c r="J41" s="3" t="s">
        <v>377</v>
      </c>
      <c r="K41" s="3" t="s">
        <v>378</v>
      </c>
      <c r="L41" s="3" t="s">
        <v>379</v>
      </c>
      <c r="M41" s="3" t="s">
        <v>380</v>
      </c>
      <c r="N41" s="3" t="s">
        <v>381</v>
      </c>
      <c r="O41" s="3" t="s">
        <v>382</v>
      </c>
      <c r="P41" s="6">
        <f>CHAR(10)</f>
      </c>
      <c r="Q41" s="6">
        <f>IF(MOD(W41,10)=0,CONCATENATE(P41,P41,L41,L41,P41,P41,P41)," ")</f>
      </c>
      <c r="R41" s="6">
        <f>IF(W41=20,CONCATENATE(P41,P41,P41,L41,P41,"&lt;center&gt;",P41,P41,"&lt;?php",P41,R$1,P41,"?&gt;",P41,P41,"&lt;/center&gt;",P41,L41,P41,P41,P41,P41),"")</f>
      </c>
      <c r="S41" s="6">
        <f>IF(W41=40,CONCATENATE(P41,P41,P41,L41,P41,"&lt;center&gt;",P41,P41,"&lt;?php",P41,S$1,P41,"?&gt;",P41,P41,"&lt;/center&gt;",P41,L41,P41,P41,P41,P41),"")</f>
      </c>
      <c r="T41" s="6">
        <f>IF(W41=60,CONCATENATE(P41,P41,P41,L41,P41,"&lt;center&gt;",P41,P41,"&lt;?php",P41,T$1,P41,"?&gt;",P41,P41,"&lt;/center&gt;",P41,L41,P41,P41,P41,P41),"")</f>
      </c>
      <c r="U41" s="6">
        <f>IF(W41=80,CONCATENATE(P41,P41,P41,L41,P41,"&lt;center&gt;",P41,P41,"&lt;?php",P41,U$1,P41,"?&gt;",P41,P41,"&lt;/center&gt;",P41,L41,P41,P41,P41,P41),"")</f>
      </c>
      <c r="V41" s="6">
        <f>IF(W41=100,CONCATENATE(P41,P41,P41,P41,"&lt;?php",P41,V$1,P41,"?&gt;",P41,P41,P41,P41,P41),"")</f>
      </c>
      <c r="W41" s="11">
        <f>W40+1</f>
      </c>
      <c r="X41" s="5" t="s">
        <v>383</v>
      </c>
      <c r="Y41" s="5" t="s">
        <v>384</v>
      </c>
      <c r="Z41" s="5" t="s">
        <v>385</v>
      </c>
      <c r="AA41" s="5" t="s">
        <v>386</v>
      </c>
      <c r="AB41" s="4">
        <f>CONCATENATE(Ks!B10," ",Ks!A10)</f>
      </c>
      <c r="AC41" s="12">
        <f>Ks!E10</f>
      </c>
      <c r="AD41" s="6">
        <f>Ks!C10</f>
      </c>
      <c r="AE41" s="11">
        <f>Ks!D10</f>
      </c>
      <c r="AF41" s="11">
        <f>Ks!K10</f>
      </c>
      <c r="AG41" s="11">
        <f>Ks!M10</f>
      </c>
      <c r="AH41" s="11">
        <f>Ks!O10</f>
      </c>
      <c r="AI41" s="11">
        <f>Ks!Q10</f>
      </c>
      <c r="AJ41" s="10">
        <f>Ks!S10</f>
      </c>
      <c r="AK41" s="6">
        <f>AB41</f>
      </c>
      <c r="AL41" s="102">
        <f>ROUNDUP((0.43+0.01*((STDEV($AQ$2:$AQ$312)-STDEV(AQ$2:AQ$312))))*AQ41,0)</f>
      </c>
      <c r="AM41" s="102">
        <f>ROUNDUP((0.43+0.01*((STDEV($AQ$2:$AQ$312)-STDEV(AR$2:AR$312))))*AR41,0)</f>
      </c>
      <c r="AN41" s="102">
        <f>ROUNDUP((0.43+0.01*((STDEV($AQ$2:$AQ$312)-STDEV(AS$2:AS$312))))*AS41,0)</f>
      </c>
      <c r="AO41" s="102">
        <f>ROUNDUP((0.43+0.01*((STDEV($AQ$2:$AQ$312)-STDEV(AT$2:AT$312))))*AT41,0)</f>
      </c>
      <c r="AP41" s="102">
        <f>ROUNDUP((0.43+0.01*((STDEV($AQ$2:$AQ$312)-STDEV(AU$2:AU$312))))*AU41,0)</f>
      </c>
      <c r="AQ41" s="11">
        <f>IF(AF41&gt;0,AF41,1)</f>
      </c>
      <c r="AR41" s="11">
        <f>IF(AG41&gt;0,AG41,1)</f>
      </c>
      <c r="AS41" s="11">
        <f>IF(AH41&gt;0,AH41,1)</f>
      </c>
      <c r="AT41" s="11">
        <f>IF(AI41&gt;0,AI41,1)</f>
      </c>
      <c r="AU41" s="11">
        <f>IF(AJ41&gt;0,AJ41,1)</f>
      </c>
    </row>
    <row x14ac:dyDescent="0.25" r="42" customHeight="1" ht="17.25">
      <c r="A42" s="3"/>
      <c r="B42" s="6">
        <f>IF(AB42&lt;&gt;AD42,CONCATENATE(J42,AB42,M42,AC42,M42,AD42,N42,O42,AE42,N42,K42,Q42,R42,S42,T42,U42,V42),CONCATENATE(J42,AB42,M42,AC42,N42,O42,AE42,N42,K42,Q42,R42,S42,T42,U42,V42))</f>
      </c>
      <c r="C42" s="6">
        <f>IF(AB42&lt;&gt;AD42,CONCATENATE(J42,AB42,M42,AC42,M42,AD42,N42,O42,AE42,N42,X42,Y42,AA42,AL42,Z42,K42,Q42,R42,S42,T42,U42,V42),CONCATENATE(J42,AB42,M42,AC42,N42,O42,AE42,N42,X42,Y42,AA42,AL42,Z42,K42,Q42,R42,S42,T42,U42,V42))</f>
      </c>
      <c r="D42" s="6">
        <f>IF(AB42&lt;&gt;AD42,CONCATENATE(J42,AB42,M42,AC42,M42,AD42,N42,O42,AE42,N42,X42,Y42,AA42,AM42,Z42,K42,Q42,R42,S42,T42,U42,V42),CONCATENATE(J42,AB42,M42,AC42,N42,O42,AE42,N42,X42,Y42,AA42,AM42,Z42,K42,Q42,R42,S42,T42,U42,V42))</f>
      </c>
      <c r="E42" s="6">
        <f>IF(AB42&lt;&gt;AD42,CONCATENATE(J42,AB42,M42,AC42,M42,AD42,N42,O42,AE42,N42,X42,Y42,AA42,AN42,Z42,K42,Q42,R42,S42,T42,U42,V42),CONCATENATE(J42,AB42,M42,AC42,N42,O42,AE42,N42,X42,Y42,AA42,AN42,Z42,K42,Q42,R42,S42,T42,U42,V42))</f>
      </c>
      <c r="F42" s="6">
        <f>IF(AB42&lt;&gt;AD42,CONCATENATE(J42,AB42,M42,AC42,M42,AD42,N42,O42,AE42,N42,X42,Y42,AA42,AO42,Z42,K42,Q42,R42,S42,T42,U42,V42),CONCATENATE(J42,AB42,M42,AC42,N42,O42,AE42,N42,X42,Y42,AA42,AO42,Z42,K42,Q42,R42,S42,T42,U42,V42))</f>
      </c>
      <c r="G42" s="6">
        <f>IF(AB42&lt;&gt;AD42,CONCATENATE(J42,AB42,M42,AC42,M42,AD42,N42,O42,AE42,N42,X42,Y42,AA42,AP42,Z42,K42,Q42,R42,S42,T42,U42,V42),CONCATENATE(J42,AB42,M42,AC42,N42,O42,AE42,N42,X42,Y42,AA42,AP42,Z42,K42,Q42,R42,S42,T42,U42,V42))</f>
      </c>
      <c r="H42" s="3" t="s">
        <v>375</v>
      </c>
      <c r="I42" s="3" t="s">
        <v>376</v>
      </c>
      <c r="J42" s="3" t="s">
        <v>377</v>
      </c>
      <c r="K42" s="3" t="s">
        <v>378</v>
      </c>
      <c r="L42" s="3" t="s">
        <v>379</v>
      </c>
      <c r="M42" s="3" t="s">
        <v>380</v>
      </c>
      <c r="N42" s="3" t="s">
        <v>381</v>
      </c>
      <c r="O42" s="3" t="s">
        <v>382</v>
      </c>
      <c r="P42" s="6">
        <f>CHAR(10)</f>
      </c>
      <c r="Q42" s="6">
        <f>IF(MOD(W42,10)=0,CONCATENATE(P42,P42,L42,L42,P42,P42,P42)," ")</f>
      </c>
      <c r="R42" s="6">
        <f>IF(W42=20,CONCATENATE(P42,P42,P42,L42,P42,"&lt;center&gt;",P42,P42,"&lt;?php",P42,R$1,P42,"?&gt;",P42,P42,"&lt;/center&gt;",P42,L42,P42,P42,P42,P42),"")</f>
      </c>
      <c r="S42" s="6">
        <f>IF(W42=40,CONCATENATE(P42,P42,P42,L42,P42,"&lt;center&gt;",P42,P42,"&lt;?php",P42,S$1,P42,"?&gt;",P42,P42,"&lt;/center&gt;",P42,L42,P42,P42,P42,P42),"")</f>
      </c>
      <c r="T42" s="6">
        <f>IF(W42=60,CONCATENATE(P42,P42,P42,L42,P42,"&lt;center&gt;",P42,P42,"&lt;?php",P42,T$1,P42,"?&gt;",P42,P42,"&lt;/center&gt;",P42,L42,P42,P42,P42,P42),"")</f>
      </c>
      <c r="U42" s="6">
        <f>IF(W42=80,CONCATENATE(P42,P42,P42,L42,P42,"&lt;center&gt;",P42,P42,"&lt;?php",P42,U$1,P42,"?&gt;",P42,P42,"&lt;/center&gt;",P42,L42,P42,P42,P42,P42),"")</f>
      </c>
      <c r="V42" s="6">
        <f>IF(W42=100,CONCATENATE(P42,P42,P42,P42,"&lt;?php",P42,V$1,P42,"?&gt;",P42,P42,P42,P42,P42),"")</f>
      </c>
      <c r="W42" s="11">
        <f>W41+1</f>
      </c>
      <c r="X42" s="5" t="s">
        <v>383</v>
      </c>
      <c r="Y42" s="5" t="s">
        <v>384</v>
      </c>
      <c r="Z42" s="5" t="s">
        <v>385</v>
      </c>
      <c r="AA42" s="5" t="s">
        <v>386</v>
      </c>
      <c r="AB42" s="4">
        <f>CONCATENATE(Ks!B9," ",Ks!A9)</f>
      </c>
      <c r="AC42" s="12">
        <f>Ks!E9</f>
      </c>
      <c r="AD42" s="6">
        <f>Ks!C9</f>
      </c>
      <c r="AE42" s="11">
        <f>Ks!D9</f>
      </c>
      <c r="AF42" s="11">
        <f>Ks!K9</f>
      </c>
      <c r="AG42" s="11">
        <f>Ks!M9</f>
      </c>
      <c r="AH42" s="11">
        <f>Ks!O9</f>
      </c>
      <c r="AI42" s="11">
        <f>Ks!Q9</f>
      </c>
      <c r="AJ42" s="10">
        <f>Ks!S9</f>
      </c>
      <c r="AK42" s="6">
        <f>AB42</f>
      </c>
      <c r="AL42" s="102">
        <f>ROUNDUP((0.43+0.01*((STDEV($AQ$2:$AQ$312)-STDEV(AQ$2:AQ$312))))*AQ42,0)</f>
      </c>
      <c r="AM42" s="102">
        <f>ROUNDUP((0.43+0.01*((STDEV($AQ$2:$AQ$312)-STDEV(AR$2:AR$312))))*AR42,0)</f>
      </c>
      <c r="AN42" s="102">
        <f>ROUNDUP((0.43+0.01*((STDEV($AQ$2:$AQ$312)-STDEV(AS$2:AS$312))))*AS42,0)</f>
      </c>
      <c r="AO42" s="102">
        <f>ROUNDUP((0.43+0.01*((STDEV($AQ$2:$AQ$312)-STDEV(AT$2:AT$312))))*AT42,0)</f>
      </c>
      <c r="AP42" s="102">
        <f>ROUNDUP((0.43+0.01*((STDEV($AQ$2:$AQ$312)-STDEV(AU$2:AU$312))))*AU42,0)</f>
      </c>
      <c r="AQ42" s="11">
        <f>IF(AF42&gt;0,AF42,1)</f>
      </c>
      <c r="AR42" s="11">
        <f>IF(AG42&gt;0,AG42,1)</f>
      </c>
      <c r="AS42" s="11">
        <f>IF(AH42&gt;0,AH42,1)</f>
      </c>
      <c r="AT42" s="11">
        <f>IF(AI42&gt;0,AI42,1)</f>
      </c>
      <c r="AU42" s="11">
        <f>IF(AJ42&gt;0,AJ42,1)</f>
      </c>
    </row>
    <row x14ac:dyDescent="0.25" r="43" customHeight="1" ht="17.25">
      <c r="A43" s="3"/>
      <c r="B43" s="6">
        <f>IF(AB43&lt;&gt;AD43,CONCATENATE(J43,AB43,M43,AC43,M43,AD43,N43,O43,AE43,N43,K43,Q43,R43,S43,T43,U43,V43),CONCATENATE(J43,AB43,M43,AC43,N43,O43,AE43,N43,K43,Q43,R43,S43,T43,U43,V43))</f>
      </c>
      <c r="C43" s="6">
        <f>IF(AB43&lt;&gt;AD43,CONCATENATE(J43,AB43,M43,AC43,M43,AD43,N43,O43,AE43,N43,X43,Y43,AA43,AL43,Z43,K43,Q43,R43,S43,T43,U43,V43),CONCATENATE(J43,AB43,M43,AC43,N43,O43,AE43,N43,X43,Y43,AA43,AL43,Z43,K43,Q43,R43,S43,T43,U43,V43))</f>
      </c>
      <c r="D43" s="6">
        <f>IF(AB43&lt;&gt;AD43,CONCATENATE(J43,AB43,M43,AC43,M43,AD43,N43,O43,AE43,N43,X43,Y43,AA43,AM43,Z43,K43,Q43,R43,S43,T43,U43,V43),CONCATENATE(J43,AB43,M43,AC43,N43,O43,AE43,N43,X43,Y43,AA43,AM43,Z43,K43,Q43,R43,S43,T43,U43,V43))</f>
      </c>
      <c r="E43" s="6">
        <f>IF(AB43&lt;&gt;AD43,CONCATENATE(J43,AB43,M43,AC43,M43,AD43,N43,O43,AE43,N43,X43,Y43,AA43,AN43,Z43,K43,Q43,R43,S43,T43,U43,V43),CONCATENATE(J43,AB43,M43,AC43,N43,O43,AE43,N43,X43,Y43,AA43,AN43,Z43,K43,Q43,R43,S43,T43,U43,V43))</f>
      </c>
      <c r="F43" s="6">
        <f>IF(AB43&lt;&gt;AD43,CONCATENATE(J43,AB43,M43,AC43,M43,AD43,N43,O43,AE43,N43,X43,Y43,AA43,AO43,Z43,K43,Q43,R43,S43,T43,U43,V43),CONCATENATE(J43,AB43,M43,AC43,N43,O43,AE43,N43,X43,Y43,AA43,AO43,Z43,K43,Q43,R43,S43,T43,U43,V43))</f>
      </c>
      <c r="G43" s="6">
        <f>IF(AB43&lt;&gt;AD43,CONCATENATE(J43,AB43,M43,AC43,M43,AD43,N43,O43,AE43,N43,X43,Y43,AA43,AP43,Z43,K43,Q43,R43,S43,T43,U43,V43),CONCATENATE(J43,AB43,M43,AC43,N43,O43,AE43,N43,X43,Y43,AA43,AP43,Z43,K43,Q43,R43,S43,T43,U43,V43))</f>
      </c>
      <c r="H43" s="3" t="s">
        <v>375</v>
      </c>
      <c r="I43" s="3" t="s">
        <v>376</v>
      </c>
      <c r="J43" s="3" t="s">
        <v>377</v>
      </c>
      <c r="K43" s="3" t="s">
        <v>378</v>
      </c>
      <c r="L43" s="3" t="s">
        <v>379</v>
      </c>
      <c r="M43" s="3" t="s">
        <v>380</v>
      </c>
      <c r="N43" s="3" t="s">
        <v>381</v>
      </c>
      <c r="O43" s="3" t="s">
        <v>382</v>
      </c>
      <c r="P43" s="6">
        <f>CHAR(10)</f>
      </c>
      <c r="Q43" s="6">
        <f>IF(MOD(W43,10)=0,CONCATENATE(P43,P43,L43,L43,P43,P43,P43)," ")</f>
      </c>
      <c r="R43" s="6">
        <f>IF(W43=20,CONCATENATE(P43,P43,P43,L43,P43,"&lt;center&gt;",P43,P43,"&lt;?php",P43,R$1,P43,"?&gt;",P43,P43,"&lt;/center&gt;",P43,L43,P43,P43,P43,P43),"")</f>
      </c>
      <c r="S43" s="6">
        <f>IF(W43=40,CONCATENATE(P43,P43,P43,L43,P43,"&lt;center&gt;",P43,P43,"&lt;?php",P43,S$1,P43,"?&gt;",P43,P43,"&lt;/center&gt;",P43,L43,P43,P43,P43,P43),"")</f>
      </c>
      <c r="T43" s="6">
        <f>IF(W43=60,CONCATENATE(P43,P43,P43,L43,P43,"&lt;center&gt;",P43,P43,"&lt;?php",P43,T$1,P43,"?&gt;",P43,P43,"&lt;/center&gt;",P43,L43,P43,P43,P43,P43),"")</f>
      </c>
      <c r="U43" s="6">
        <f>IF(W43=80,CONCATENATE(P43,P43,P43,L43,P43,"&lt;center&gt;",P43,P43,"&lt;?php",P43,U$1,P43,"?&gt;",P43,P43,"&lt;/center&gt;",P43,L43,P43,P43,P43,P43),"")</f>
      </c>
      <c r="V43" s="6">
        <f>IF(W43=100,CONCATENATE(P43,P43,P43,P43,"&lt;?php",P43,V$1,P43,"?&gt;",P43,P43,P43,P43,P43),"")</f>
      </c>
      <c r="W43" s="11">
        <f>W42+1</f>
      </c>
      <c r="X43" s="5" t="s">
        <v>383</v>
      </c>
      <c r="Y43" s="5" t="s">
        <v>384</v>
      </c>
      <c r="Z43" s="5" t="s">
        <v>385</v>
      </c>
      <c r="AA43" s="5" t="s">
        <v>386</v>
      </c>
      <c r="AB43" s="4">
        <f>CONCATENATE(Ks!B11," ",Ks!A11)</f>
      </c>
      <c r="AC43" s="12">
        <f>Ks!E11</f>
      </c>
      <c r="AD43" s="6">
        <f>Ks!C11</f>
      </c>
      <c r="AE43" s="11">
        <f>Ks!D11</f>
      </c>
      <c r="AF43" s="11">
        <f>Ks!K11</f>
      </c>
      <c r="AG43" s="11">
        <f>Ks!M11</f>
      </c>
      <c r="AH43" s="11">
        <f>Ks!O11</f>
      </c>
      <c r="AI43" s="11">
        <f>Ks!Q11</f>
      </c>
      <c r="AJ43" s="10">
        <f>Ks!S11</f>
      </c>
      <c r="AK43" s="6">
        <f>AB43</f>
      </c>
      <c r="AL43" s="102">
        <f>ROUNDUP((0.43+0.01*((STDEV($AQ$2:$AQ$312)-STDEV(AQ$2:AQ$312))))*AQ43,0)</f>
      </c>
      <c r="AM43" s="102">
        <f>ROUNDUP((0.43+0.01*((STDEV($AQ$2:$AQ$312)-STDEV(AR$2:AR$312))))*AR43,0)</f>
      </c>
      <c r="AN43" s="102">
        <f>ROUNDUP((0.43+0.01*((STDEV($AQ$2:$AQ$312)-STDEV(AS$2:AS$312))))*AS43,0)</f>
      </c>
      <c r="AO43" s="102">
        <f>ROUNDUP((0.43+0.01*((STDEV($AQ$2:$AQ$312)-STDEV(AT$2:AT$312))))*AT43,0)</f>
      </c>
      <c r="AP43" s="102">
        <f>ROUNDUP((0.43+0.01*((STDEV($AQ$2:$AQ$312)-STDEV(AU$2:AU$312))))*AU43,0)</f>
      </c>
      <c r="AQ43" s="11">
        <f>IF(AF43&gt;0,AF43,1)</f>
      </c>
      <c r="AR43" s="11">
        <f>IF(AG43&gt;0,AG43,1)</f>
      </c>
      <c r="AS43" s="11">
        <f>IF(AH43&gt;0,AH43,1)</f>
      </c>
      <c r="AT43" s="11">
        <f>IF(AI43&gt;0,AI43,1)</f>
      </c>
      <c r="AU43" s="11">
        <f>IF(AJ43&gt;0,AJ43,1)</f>
      </c>
    </row>
    <row x14ac:dyDescent="0.25" r="44" customHeight="1" ht="17.25">
      <c r="A44" s="3"/>
      <c r="B44" s="6">
        <f>IF(AB44&lt;&gt;AD44,CONCATENATE(J44,AB44,M44,AC44,M44,AD44,N44,O44,AE44,N44,K44,Q44,R44,S44,T44,U44,V44),CONCATENATE(J44,AB44,M44,AC44,N44,O44,AE44,N44,K44,Q44,R44,S44,T44,U44,V44))</f>
      </c>
      <c r="C44" s="6">
        <f>IF(AB44&lt;&gt;AD44,CONCATENATE(J44,AB44,M44,AC44,M44,AD44,N44,O44,AE44,N44,X44,Y44,AA44,AL44,Z44,K44,Q44,R44,S44,T44,U44,V44),CONCATENATE(J44,AB44,M44,AC44,N44,O44,AE44,N44,X44,Y44,AA44,AL44,Z44,K44,Q44,R44,S44,T44,U44,V44))</f>
      </c>
      <c r="D44" s="6">
        <f>IF(AB44&lt;&gt;AD44,CONCATENATE(J44,AB44,M44,AC44,M44,AD44,N44,O44,AE44,N44,X44,Y44,AA44,AM44,Z44,K44,Q44,R44,S44,T44,U44,V44),CONCATENATE(J44,AB44,M44,AC44,N44,O44,AE44,N44,X44,Y44,AA44,AM44,Z44,K44,Q44,R44,S44,T44,U44,V44))</f>
      </c>
      <c r="E44" s="6">
        <f>IF(AB44&lt;&gt;AD44,CONCATENATE(J44,AB44,M44,AC44,M44,AD44,N44,O44,AE44,N44,X44,Y44,AA44,AN44,Z44,K44,Q44,R44,S44,T44,U44,V44),CONCATENATE(J44,AB44,M44,AC44,N44,O44,AE44,N44,X44,Y44,AA44,AN44,Z44,K44,Q44,R44,S44,T44,U44,V44))</f>
      </c>
      <c r="F44" s="6">
        <f>IF(AB44&lt;&gt;AD44,CONCATENATE(J44,AB44,M44,AC44,M44,AD44,N44,O44,AE44,N44,X44,Y44,AA44,AO44,Z44,K44,Q44,R44,S44,T44,U44,V44),CONCATENATE(J44,AB44,M44,AC44,N44,O44,AE44,N44,X44,Y44,AA44,AO44,Z44,K44,Q44,R44,S44,T44,U44,V44))</f>
      </c>
      <c r="G44" s="6">
        <f>IF(AB44&lt;&gt;AD44,CONCATENATE(J44,AB44,M44,AC44,M44,AD44,N44,O44,AE44,N44,X44,Y44,AA44,AP44,Z44,K44,Q44,R44,S44,T44,U44,V44),CONCATENATE(J44,AB44,M44,AC44,N44,O44,AE44,N44,X44,Y44,AA44,AP44,Z44,K44,Q44,R44,S44,T44,U44,V44))</f>
      </c>
      <c r="H44" s="3" t="s">
        <v>375</v>
      </c>
      <c r="I44" s="3" t="s">
        <v>376</v>
      </c>
      <c r="J44" s="3" t="s">
        <v>377</v>
      </c>
      <c r="K44" s="3" t="s">
        <v>378</v>
      </c>
      <c r="L44" s="3" t="s">
        <v>379</v>
      </c>
      <c r="M44" s="3" t="s">
        <v>380</v>
      </c>
      <c r="N44" s="3" t="s">
        <v>381</v>
      </c>
      <c r="O44" s="3" t="s">
        <v>382</v>
      </c>
      <c r="P44" s="6">
        <f>CHAR(10)</f>
      </c>
      <c r="Q44" s="6">
        <f>IF(MOD(W44,10)=0,CONCATENATE(P44,P44,L44,L44,P44,P44,P44)," ")</f>
      </c>
      <c r="R44" s="6">
        <f>IF(W44=20,CONCATENATE(P44,P44,P44,L44,P44,"&lt;center&gt;",P44,P44,"&lt;?php",P44,R$1,P44,"?&gt;",P44,P44,"&lt;/center&gt;",P44,L44,P44,P44,P44,P44),"")</f>
      </c>
      <c r="S44" s="6">
        <f>IF(W44=40,CONCATENATE(P44,P44,P44,L44,P44,"&lt;center&gt;",P44,P44,"&lt;?php",P44,S$1,P44,"?&gt;",P44,P44,"&lt;/center&gt;",P44,L44,P44,P44,P44,P44),"")</f>
      </c>
      <c r="T44" s="6">
        <f>IF(W44=60,CONCATENATE(P44,P44,P44,L44,P44,"&lt;center&gt;",P44,P44,"&lt;?php",P44,T$1,P44,"?&gt;",P44,P44,"&lt;/center&gt;",P44,L44,P44,P44,P44,P44),"")</f>
      </c>
      <c r="U44" s="6">
        <f>IF(W44=80,CONCATENATE(P44,P44,P44,L44,P44,"&lt;center&gt;",P44,P44,"&lt;?php",P44,U$1,P44,"?&gt;",P44,P44,"&lt;/center&gt;",P44,L44,P44,P44,P44,P44),"")</f>
      </c>
      <c r="V44" s="6">
        <f>IF(W44=100,CONCATENATE(P44,P44,P44,P44,"&lt;?php",P44,V$1,P44,"?&gt;",P44,P44,P44,P44,P44),"")</f>
      </c>
      <c r="W44" s="11">
        <f>W43+1</f>
      </c>
      <c r="X44" s="5" t="s">
        <v>383</v>
      </c>
      <c r="Y44" s="5" t="s">
        <v>384</v>
      </c>
      <c r="Z44" s="5" t="s">
        <v>385</v>
      </c>
      <c r="AA44" s="5" t="s">
        <v>386</v>
      </c>
      <c r="AB44" s="4">
        <f>CONCATENATE(Ks!B13," ",Ks!A13)</f>
      </c>
      <c r="AC44" s="12">
        <f>Ks!E13</f>
      </c>
      <c r="AD44" s="6">
        <f>Ks!C13</f>
      </c>
      <c r="AE44" s="11">
        <f>Ks!D13</f>
      </c>
      <c r="AF44" s="11">
        <f>Ks!K13</f>
      </c>
      <c r="AG44" s="11">
        <f>Ks!M13</f>
      </c>
      <c r="AH44" s="11">
        <f>Ks!O13</f>
      </c>
      <c r="AI44" s="11">
        <f>Ks!Q13</f>
      </c>
      <c r="AJ44" s="10">
        <f>Ks!S13</f>
      </c>
      <c r="AK44" s="6">
        <f>AB44</f>
      </c>
      <c r="AL44" s="102">
        <f>ROUNDUP((0.43+0.01*((STDEV($AQ$2:$AQ$312)-STDEV(AQ$2:AQ$312))))*AQ44,0)</f>
      </c>
      <c r="AM44" s="102">
        <f>ROUNDUP((0.43+0.01*((STDEV($AQ$2:$AQ$312)-STDEV(AR$2:AR$312))))*AR44,0)</f>
      </c>
      <c r="AN44" s="102">
        <f>ROUNDUP((0.43+0.01*((STDEV($AQ$2:$AQ$312)-STDEV(AS$2:AS$312))))*AS44,0)</f>
      </c>
      <c r="AO44" s="102">
        <f>ROUNDUP((0.43+0.01*((STDEV($AQ$2:$AQ$312)-STDEV(AT$2:AT$312))))*AT44,0)</f>
      </c>
      <c r="AP44" s="102">
        <f>ROUNDUP((0.43+0.01*((STDEV($AQ$2:$AQ$312)-STDEV(AU$2:AU$312))))*AU44,0)</f>
      </c>
      <c r="AQ44" s="11">
        <f>IF(AF44&gt;0,AF44,1)</f>
      </c>
      <c r="AR44" s="11">
        <f>IF(AG44&gt;0,AG44,1)</f>
      </c>
      <c r="AS44" s="11">
        <f>IF(AH44&gt;0,AH44,1)</f>
      </c>
      <c r="AT44" s="11">
        <f>IF(AI44&gt;0,AI44,1)</f>
      </c>
      <c r="AU44" s="11">
        <f>IF(AJ44&gt;0,AJ44,1)</f>
      </c>
    </row>
    <row x14ac:dyDescent="0.25" r="45" customHeight="1" ht="17.25">
      <c r="A45" s="3"/>
      <c r="B45" s="6">
        <f>IF(AB45&lt;&gt;AD45,CONCATENATE(J45,AB45,M45,AC45,M45,AD45,N45,O45,AE45,N45,K45,Q45,R45,S45,T45,U45,V45),CONCATENATE(J45,AB45,M45,AC45,N45,O45,AE45,N45,K45,Q45,R45,S45,T45,U45,V45))</f>
      </c>
      <c r="C45" s="6">
        <f>IF(AB45&lt;&gt;AD45,CONCATENATE(J45,AB45,M45,AC45,M45,AD45,N45,O45,AE45,N45,X45,Y45,AA45,AL45,Z45,K45,Q45,R45,S45,T45,U45,V45),CONCATENATE(J45,AB45,M45,AC45,N45,O45,AE45,N45,X45,Y45,AA45,AL45,Z45,K45,Q45,R45,S45,T45,U45,V45))</f>
      </c>
      <c r="D45" s="6">
        <f>IF(AB45&lt;&gt;AD45,CONCATENATE(J45,AB45,M45,AC45,M45,AD45,N45,O45,AE45,N45,X45,Y45,AA45,AM45,Z45,K45,Q45,R45,S45,T45,U45,V45),CONCATENATE(J45,AB45,M45,AC45,N45,O45,AE45,N45,X45,Y45,AA45,AM45,Z45,K45,Q45,R45,S45,T45,U45,V45))</f>
      </c>
      <c r="E45" s="6">
        <f>IF(AB45&lt;&gt;AD45,CONCATENATE(J45,AB45,M45,AC45,M45,AD45,N45,O45,AE45,N45,X45,Y45,AA45,AN45,Z45,K45,Q45,R45,S45,T45,U45,V45),CONCATENATE(J45,AB45,M45,AC45,N45,O45,AE45,N45,X45,Y45,AA45,AN45,Z45,K45,Q45,R45,S45,T45,U45,V45))</f>
      </c>
      <c r="F45" s="6">
        <f>IF(AB45&lt;&gt;AD45,CONCATENATE(J45,AB45,M45,AC45,M45,AD45,N45,O45,AE45,N45,X45,Y45,AA45,AO45,Z45,K45,Q45,R45,S45,T45,U45,V45),CONCATENATE(J45,AB45,M45,AC45,N45,O45,AE45,N45,X45,Y45,AA45,AO45,Z45,K45,Q45,R45,S45,T45,U45,V45))</f>
      </c>
      <c r="G45" s="6">
        <f>IF(AB45&lt;&gt;AD45,CONCATENATE(J45,AB45,M45,AC45,M45,AD45,N45,O45,AE45,N45,X45,Y45,AA45,AP45,Z45,K45,Q45,R45,S45,T45,U45,V45),CONCATENATE(J45,AB45,M45,AC45,N45,O45,AE45,N45,X45,Y45,AA45,AP45,Z45,K45,Q45,R45,S45,T45,U45,V45))</f>
      </c>
      <c r="H45" s="3" t="s">
        <v>375</v>
      </c>
      <c r="I45" s="3" t="s">
        <v>376</v>
      </c>
      <c r="J45" s="3" t="s">
        <v>377</v>
      </c>
      <c r="K45" s="3" t="s">
        <v>378</v>
      </c>
      <c r="L45" s="3" t="s">
        <v>379</v>
      </c>
      <c r="M45" s="3" t="s">
        <v>380</v>
      </c>
      <c r="N45" s="3" t="s">
        <v>381</v>
      </c>
      <c r="O45" s="3" t="s">
        <v>382</v>
      </c>
      <c r="P45" s="6">
        <f>CHAR(10)</f>
      </c>
      <c r="Q45" s="6">
        <f>IF(MOD(W45,10)=0,CONCATENATE(P45,P45,L45,L45,P45,P45,P45)," ")</f>
      </c>
      <c r="R45" s="6">
        <f>IF(W45=20,CONCATENATE(P45,P45,P45,L45,P45,"&lt;center&gt;",P45,P45,"&lt;?php",P45,R$1,P45,"?&gt;",P45,P45,"&lt;/center&gt;",P45,L45,P45,P45,P45,P45),"")</f>
      </c>
      <c r="S45" s="6">
        <f>IF(W45=40,CONCATENATE(P45,P45,P45,L45,P45,"&lt;center&gt;",P45,P45,"&lt;?php",P45,S$1,P45,"?&gt;",P45,P45,"&lt;/center&gt;",P45,L45,P45,P45,P45,P45),"")</f>
      </c>
      <c r="T45" s="6">
        <f>IF(W45=60,CONCATENATE(P45,P45,P45,L45,P45,"&lt;center&gt;",P45,P45,"&lt;?php",P45,T$1,P45,"?&gt;",P45,P45,"&lt;/center&gt;",P45,L45,P45,P45,P45,P45),"")</f>
      </c>
      <c r="U45" s="6">
        <f>IF(W45=80,CONCATENATE(P45,P45,P45,L45,P45,"&lt;center&gt;",P45,P45,"&lt;?php",P45,U$1,P45,"?&gt;",P45,P45,"&lt;/center&gt;",P45,L45,P45,P45,P45,P45),"")</f>
      </c>
      <c r="V45" s="6">
        <f>IF(W45=100,CONCATENATE(P45,P45,P45,P45,"&lt;?php",P45,V$1,P45,"?&gt;",P45,P45,P45,P45,P45),"")</f>
      </c>
      <c r="W45" s="11">
        <f>W44+1</f>
      </c>
      <c r="X45" s="5" t="s">
        <v>383</v>
      </c>
      <c r="Y45" s="5" t="s">
        <v>384</v>
      </c>
      <c r="Z45" s="5" t="s">
        <v>385</v>
      </c>
      <c r="AA45" s="5" t="s">
        <v>386</v>
      </c>
      <c r="AB45" s="4">
        <f>CONCATENATE(Ks!B12," ",Ks!A12)</f>
      </c>
      <c r="AC45" s="12">
        <f>Ks!E12</f>
      </c>
      <c r="AD45" s="6">
        <f>Ks!C12</f>
      </c>
      <c r="AE45" s="11">
        <f>Ks!D12</f>
      </c>
      <c r="AF45" s="11">
        <f>Ks!K12</f>
      </c>
      <c r="AG45" s="11">
        <f>Ks!M12</f>
      </c>
      <c r="AH45" s="11">
        <f>Ks!O12</f>
      </c>
      <c r="AI45" s="11">
        <f>Ks!Q12</f>
      </c>
      <c r="AJ45" s="10">
        <f>Ks!S12</f>
      </c>
      <c r="AK45" s="6">
        <f>AB45</f>
      </c>
      <c r="AL45" s="102">
        <f>ROUNDUP((0.43+0.01*((STDEV($AQ$2:$AQ$312)-STDEV(AQ$2:AQ$312))))*AQ45,0)</f>
      </c>
      <c r="AM45" s="102">
        <f>ROUNDUP((0.43+0.01*((STDEV($AQ$2:$AQ$312)-STDEV(AR$2:AR$312))))*AR45,0)</f>
      </c>
      <c r="AN45" s="102">
        <f>ROUNDUP((0.43+0.01*((STDEV($AQ$2:$AQ$312)-STDEV(AS$2:AS$312))))*AS45,0)</f>
      </c>
      <c r="AO45" s="102">
        <f>ROUNDUP((0.43+0.01*((STDEV($AQ$2:$AQ$312)-STDEV(AT$2:AT$312))))*AT45,0)</f>
      </c>
      <c r="AP45" s="102">
        <f>ROUNDUP((0.43+0.01*((STDEV($AQ$2:$AQ$312)-STDEV(AU$2:AU$312))))*AU45,0)</f>
      </c>
      <c r="AQ45" s="11">
        <f>IF(AF45&gt;0,AF45,1)</f>
      </c>
      <c r="AR45" s="11">
        <f>IF(AG45&gt;0,AG45,1)</f>
      </c>
      <c r="AS45" s="11">
        <f>IF(AH45&gt;0,AH45,1)</f>
      </c>
      <c r="AT45" s="11">
        <f>IF(AI45&gt;0,AI45,1)</f>
      </c>
      <c r="AU45" s="11">
        <f>IF(AJ45&gt;0,AJ45,1)</f>
      </c>
    </row>
    <row x14ac:dyDescent="0.25" r="46" customHeight="1" ht="17.25">
      <c r="A46" s="3"/>
      <c r="B46" s="6">
        <f>IF(AB46&lt;&gt;AD46,CONCATENATE(J46,AB46,M46,AC46,M46,AD46,N46,O46,AE46,N46,K46,Q46,R46,S46,T46,U46,V46),CONCATENATE(J46,AB46,M46,AC46,N46,O46,AE46,N46,K46,Q46,R46,S46,T46,U46,V46))</f>
      </c>
      <c r="C46" s="6">
        <f>IF(AB46&lt;&gt;AD46,CONCATENATE(J46,AB46,M46,AC46,M46,AD46,N46,O46,AE46,N46,X46,Y46,AA46,AL46,Z46,K46,Q46,R46,S46,T46,U46,V46),CONCATENATE(J46,AB46,M46,AC46,N46,O46,AE46,N46,X46,Y46,AA46,AL46,Z46,K46,Q46,R46,S46,T46,U46,V46))</f>
      </c>
      <c r="D46" s="6">
        <f>IF(AB46&lt;&gt;AD46,CONCATENATE(J46,AB46,M46,AC46,M46,AD46,N46,O46,AE46,N46,X46,Y46,AA46,AM46,Z46,K46,Q46,R46,S46,T46,U46,V46),CONCATENATE(J46,AB46,M46,AC46,N46,O46,AE46,N46,X46,Y46,AA46,AM46,Z46,K46,Q46,R46,S46,T46,U46,V46))</f>
      </c>
      <c r="E46" s="6">
        <f>IF(AB46&lt;&gt;AD46,CONCATENATE(J46,AB46,M46,AC46,M46,AD46,N46,O46,AE46,N46,X46,Y46,AA46,AN46,Z46,K46,Q46,R46,S46,T46,U46,V46),CONCATENATE(J46,AB46,M46,AC46,N46,O46,AE46,N46,X46,Y46,AA46,AN46,Z46,K46,Q46,R46,S46,T46,U46,V46))</f>
      </c>
      <c r="F46" s="6">
        <f>IF(AB46&lt;&gt;AD46,CONCATENATE(J46,AB46,M46,AC46,M46,AD46,N46,O46,AE46,N46,X46,Y46,AA46,AO46,Z46,K46,Q46,R46,S46,T46,U46,V46),CONCATENATE(J46,AB46,M46,AC46,N46,O46,AE46,N46,X46,Y46,AA46,AO46,Z46,K46,Q46,R46,S46,T46,U46,V46))</f>
      </c>
      <c r="G46" s="6">
        <f>IF(AB46&lt;&gt;AD46,CONCATENATE(J46,AB46,M46,AC46,M46,AD46,N46,O46,AE46,N46,X46,Y46,AA46,AP46,Z46,K46,Q46,R46,S46,T46,U46,V46),CONCATENATE(J46,AB46,M46,AC46,N46,O46,AE46,N46,X46,Y46,AA46,AP46,Z46,K46,Q46,R46,S46,T46,U46,V46))</f>
      </c>
      <c r="H46" s="3" t="s">
        <v>375</v>
      </c>
      <c r="I46" s="3" t="s">
        <v>376</v>
      </c>
      <c r="J46" s="3" t="s">
        <v>377</v>
      </c>
      <c r="K46" s="3" t="s">
        <v>378</v>
      </c>
      <c r="L46" s="3" t="s">
        <v>379</v>
      </c>
      <c r="M46" s="3" t="s">
        <v>380</v>
      </c>
      <c r="N46" s="3" t="s">
        <v>381</v>
      </c>
      <c r="O46" s="3" t="s">
        <v>382</v>
      </c>
      <c r="P46" s="6">
        <f>CHAR(10)</f>
      </c>
      <c r="Q46" s="6">
        <f>IF(MOD(W46,10)=0,CONCATENATE(P46,P46,L46,L46,P46,P46,P46)," ")</f>
      </c>
      <c r="R46" s="6">
        <f>IF(W46=20,CONCATENATE(P46,P46,P46,L46,P46,"&lt;center&gt;",P46,P46,"&lt;?php",P46,R$1,P46,"?&gt;",P46,P46,"&lt;/center&gt;",P46,L46,P46,P46,P46,P46),"")</f>
      </c>
      <c r="S46" s="6">
        <f>IF(W46=40,CONCATENATE(P46,P46,P46,L46,P46,"&lt;center&gt;",P46,P46,"&lt;?php",P46,S$1,P46,"?&gt;",P46,P46,"&lt;/center&gt;",P46,L46,P46,P46,P46,P46),"")</f>
      </c>
      <c r="T46" s="6">
        <f>IF(W46=60,CONCATENATE(P46,P46,P46,L46,P46,"&lt;center&gt;",P46,P46,"&lt;?php",P46,T$1,P46,"?&gt;",P46,P46,"&lt;/center&gt;",P46,L46,P46,P46,P46,P46),"")</f>
      </c>
      <c r="U46" s="6">
        <f>IF(W46=80,CONCATENATE(P46,P46,P46,L46,P46,"&lt;center&gt;",P46,P46,"&lt;?php",P46,U$1,P46,"?&gt;",P46,P46,"&lt;/center&gt;",P46,L46,P46,P46,P46,P46),"")</f>
      </c>
      <c r="V46" s="6">
        <f>IF(W46=100,CONCATENATE(P46,P46,P46,P46,"&lt;?php",P46,V$1,P46,"?&gt;",P46,P46,P46,P46,P46),"")</f>
      </c>
      <c r="W46" s="11">
        <f>W45+1</f>
      </c>
      <c r="X46" s="5" t="s">
        <v>383</v>
      </c>
      <c r="Y46" s="5" t="s">
        <v>384</v>
      </c>
      <c r="Z46" s="5" t="s">
        <v>385</v>
      </c>
      <c r="AA46" s="5" t="s">
        <v>386</v>
      </c>
      <c r="AB46" s="4">
        <f>CONCATENATE(Ks!B14," ",Ks!A14)</f>
      </c>
      <c r="AC46" s="12">
        <f>Ks!E14</f>
      </c>
      <c r="AD46" s="6">
        <f>Ks!C14</f>
      </c>
      <c r="AE46" s="11">
        <f>Ks!D14</f>
      </c>
      <c r="AF46" s="11">
        <f>Ks!K14</f>
      </c>
      <c r="AG46" s="11">
        <f>Ks!M14</f>
      </c>
      <c r="AH46" s="11">
        <f>Ks!O14</f>
      </c>
      <c r="AI46" s="11">
        <f>Ks!Q14</f>
      </c>
      <c r="AJ46" s="10">
        <f>Ks!S14</f>
      </c>
      <c r="AK46" s="6">
        <f>AB46</f>
      </c>
      <c r="AL46" s="102">
        <f>ROUNDUP((0.43+0.01*((STDEV($AQ$2:$AQ$312)-STDEV(AQ$2:AQ$312))))*AQ46,0)</f>
      </c>
      <c r="AM46" s="102">
        <f>ROUNDUP((0.43+0.01*((STDEV($AQ$2:$AQ$312)-STDEV(AR$2:AR$312))))*AR46,0)</f>
      </c>
      <c r="AN46" s="102">
        <f>ROUNDUP((0.43+0.01*((STDEV($AQ$2:$AQ$312)-STDEV(AS$2:AS$312))))*AS46,0)</f>
      </c>
      <c r="AO46" s="102">
        <f>ROUNDUP((0.43+0.01*((STDEV($AQ$2:$AQ$312)-STDEV(AT$2:AT$312))))*AT46,0)</f>
      </c>
      <c r="AP46" s="102">
        <f>ROUNDUP((0.43+0.01*((STDEV($AQ$2:$AQ$312)-STDEV(AU$2:AU$312))))*AU46,0)</f>
      </c>
      <c r="AQ46" s="11">
        <f>IF(AF46&gt;0,AF46,1)</f>
      </c>
      <c r="AR46" s="11">
        <f>IF(AG46&gt;0,AG46,1)</f>
      </c>
      <c r="AS46" s="11">
        <f>IF(AH46&gt;0,AH46,1)</f>
      </c>
      <c r="AT46" s="11">
        <f>IF(AI46&gt;0,AI46,1)</f>
      </c>
      <c r="AU46" s="11">
        <f>IF(AJ46&gt;0,AJ46,1)</f>
      </c>
    </row>
    <row x14ac:dyDescent="0.25" r="47" customHeight="1" ht="17.25">
      <c r="A47" s="3"/>
      <c r="B47" s="6">
        <f>IF(AB47&lt;&gt;AD47,CONCATENATE(J47,AB47,M47,AC47,M47,AD47,N47,O47,AE47,N47,K47,Q47,R47,S47,T47,U47,V47),CONCATENATE(J47,AB47,M47,AC47,N47,O47,AE47,N47,K47,Q47,R47,S47,T47,U47,V47))</f>
      </c>
      <c r="C47" s="6">
        <f>IF(AB47&lt;&gt;AD47,CONCATENATE(J47,AB47,M47,AC47,M47,AD47,N47,O47,AE47,N47,X47,Y47,AA47,AL47,Z47,K47,Q47,R47,S47,T47,U47,V47),CONCATENATE(J47,AB47,M47,AC47,N47,O47,AE47,N47,X47,Y47,AA47,AL47,Z47,K47,Q47,R47,S47,T47,U47,V47))</f>
      </c>
      <c r="D47" s="6">
        <f>IF(AB47&lt;&gt;AD47,CONCATENATE(J47,AB47,M47,AC47,M47,AD47,N47,O47,AE47,N47,X47,Y47,AA47,AM47,Z47,K47,Q47,R47,S47,T47,U47,V47),CONCATENATE(J47,AB47,M47,AC47,N47,O47,AE47,N47,X47,Y47,AA47,AM47,Z47,K47,Q47,R47,S47,T47,U47,V47))</f>
      </c>
      <c r="E47" s="6">
        <f>IF(AB47&lt;&gt;AD47,CONCATENATE(J47,AB47,M47,AC47,M47,AD47,N47,O47,AE47,N47,X47,Y47,AA47,AN47,Z47,K47,Q47,R47,S47,T47,U47,V47),CONCATENATE(J47,AB47,M47,AC47,N47,O47,AE47,N47,X47,Y47,AA47,AN47,Z47,K47,Q47,R47,S47,T47,U47,V47))</f>
      </c>
      <c r="F47" s="6">
        <f>IF(AB47&lt;&gt;AD47,CONCATENATE(J47,AB47,M47,AC47,M47,AD47,N47,O47,AE47,N47,X47,Y47,AA47,AO47,Z47,K47,Q47,R47,S47,T47,U47,V47),CONCATENATE(J47,AB47,M47,AC47,N47,O47,AE47,N47,X47,Y47,AA47,AO47,Z47,K47,Q47,R47,S47,T47,U47,V47))</f>
      </c>
      <c r="G47" s="6">
        <f>IF(AB47&lt;&gt;AD47,CONCATENATE(J47,AB47,M47,AC47,M47,AD47,N47,O47,AE47,N47,X47,Y47,AA47,AP47,Z47,K47,Q47,R47,S47,T47,U47,V47),CONCATENATE(J47,AB47,M47,AC47,N47,O47,AE47,N47,X47,Y47,AA47,AP47,Z47,K47,Q47,R47,S47,T47,U47,V47))</f>
      </c>
      <c r="H47" s="3" t="s">
        <v>375</v>
      </c>
      <c r="I47" s="3" t="s">
        <v>376</v>
      </c>
      <c r="J47" s="3" t="s">
        <v>377</v>
      </c>
      <c r="K47" s="3" t="s">
        <v>378</v>
      </c>
      <c r="L47" s="3" t="s">
        <v>379</v>
      </c>
      <c r="M47" s="3" t="s">
        <v>380</v>
      </c>
      <c r="N47" s="3" t="s">
        <v>381</v>
      </c>
      <c r="O47" s="3" t="s">
        <v>382</v>
      </c>
      <c r="P47" s="6">
        <f>CHAR(10)</f>
      </c>
      <c r="Q47" s="6">
        <f>IF(MOD(W47,10)=0,CONCATENATE(P47,P47,L47,L47,P47,P47,P47)," ")</f>
      </c>
      <c r="R47" s="6">
        <f>IF(W47=20,CONCATENATE(P47,P47,P47,L47,P47,"&lt;center&gt;",P47,P47,"&lt;?php",P47,R$1,P47,"?&gt;",P47,P47,"&lt;/center&gt;",P47,L47,P47,P47,P47,P47),"")</f>
      </c>
      <c r="S47" s="6">
        <f>IF(W47=40,CONCATENATE(P47,P47,P47,L47,P47,"&lt;center&gt;",P47,P47,"&lt;?php",P47,S$1,P47,"?&gt;",P47,P47,"&lt;/center&gt;",P47,L47,P47,P47,P47,P47),"")</f>
      </c>
      <c r="T47" s="6">
        <f>IF(W47=60,CONCATENATE(P47,P47,P47,L47,P47,"&lt;center&gt;",P47,P47,"&lt;?php",P47,T$1,P47,"?&gt;",P47,P47,"&lt;/center&gt;",P47,L47,P47,P47,P47,P47),"")</f>
      </c>
      <c r="U47" s="6">
        <f>IF(W47=80,CONCATENATE(P47,P47,P47,L47,P47,"&lt;center&gt;",P47,P47,"&lt;?php",P47,U$1,P47,"?&gt;",P47,P47,"&lt;/center&gt;",P47,L47,P47,P47,P47,P47),"")</f>
      </c>
      <c r="V47" s="6">
        <f>IF(W47=100,CONCATENATE(P47,P47,P47,P47,"&lt;?php",P47,V$1,P47,"?&gt;",P47,P47,P47,P47,P47),"")</f>
      </c>
      <c r="W47" s="11">
        <f>W46+1</f>
      </c>
      <c r="X47" s="5" t="s">
        <v>383</v>
      </c>
      <c r="Y47" s="5" t="s">
        <v>384</v>
      </c>
      <c r="Z47" s="5" t="s">
        <v>385</v>
      </c>
      <c r="AA47" s="5" t="s">
        <v>386</v>
      </c>
      <c r="AB47" s="4">
        <f>CONCATENATE(Ks!B15," ",Ks!A15)</f>
      </c>
      <c r="AC47" s="12">
        <f>Ks!E15</f>
      </c>
      <c r="AD47" s="6">
        <f>Ks!C15</f>
      </c>
      <c r="AE47" s="11">
        <f>Ks!D15</f>
      </c>
      <c r="AF47" s="11">
        <f>Ks!K15</f>
      </c>
      <c r="AG47" s="11">
        <f>Ks!M15</f>
      </c>
      <c r="AH47" s="11">
        <f>Ks!O15</f>
      </c>
      <c r="AI47" s="11">
        <f>Ks!Q15</f>
      </c>
      <c r="AJ47" s="10">
        <f>Ks!S15</f>
      </c>
      <c r="AK47" s="6">
        <f>AB47</f>
      </c>
      <c r="AL47" s="102">
        <f>ROUNDUP((0.43+0.01*((STDEV($AQ$2:$AQ$312)-STDEV(AQ$2:AQ$312))))*AQ47,0)</f>
      </c>
      <c r="AM47" s="102">
        <f>ROUNDUP((0.43+0.01*((STDEV($AQ$2:$AQ$312)-STDEV(AR$2:AR$312))))*AR47,0)</f>
      </c>
      <c r="AN47" s="102">
        <f>ROUNDUP((0.43+0.01*((STDEV($AQ$2:$AQ$312)-STDEV(AS$2:AS$312))))*AS47,0)</f>
      </c>
      <c r="AO47" s="102">
        <f>ROUNDUP((0.43+0.01*((STDEV($AQ$2:$AQ$312)-STDEV(AT$2:AT$312))))*AT47,0)</f>
      </c>
      <c r="AP47" s="102">
        <f>ROUNDUP((0.43+0.01*((STDEV($AQ$2:$AQ$312)-STDEV(AU$2:AU$312))))*AU47,0)</f>
      </c>
      <c r="AQ47" s="11">
        <f>IF(AF47&gt;0,AF47,1)</f>
      </c>
      <c r="AR47" s="11">
        <f>IF(AG47&gt;0,AG47,1)</f>
      </c>
      <c r="AS47" s="11">
        <f>IF(AH47&gt;0,AH47,1)</f>
      </c>
      <c r="AT47" s="11">
        <f>IF(AI47&gt;0,AI47,1)</f>
      </c>
      <c r="AU47" s="11">
        <f>IF(AJ47&gt;0,AJ47,1)</f>
      </c>
    </row>
    <row x14ac:dyDescent="0.25" r="48" customHeight="1" ht="17.25">
      <c r="A48" s="3"/>
      <c r="B48" s="6">
        <f>IF(AB48&lt;&gt;AD48,CONCATENATE(J48,AB48,M48,AC48,M48,AD48,N48,O48,AE48,N48,K48,Q48,R48,S48,T48,U48,V48),CONCATENATE(J48,AB48,M48,AC48,N48,O48,AE48,N48,K48,Q48,R48,S48,T48,U48,V48))</f>
      </c>
      <c r="C48" s="6">
        <f>IF(AB48&lt;&gt;AD48,CONCATENATE(J48,AB48,M48,AC48,M48,AD48,N48,O48,AE48,N48,X48,Y48,AA48,AL48,Z48,K48,Q48,R48,S48,T48,U48,V48),CONCATENATE(J48,AB48,M48,AC48,N48,O48,AE48,N48,X48,Y48,AA48,AL48,Z48,K48,Q48,R48,S48,T48,U48,V48))</f>
      </c>
      <c r="D48" s="6">
        <f>IF(AB48&lt;&gt;AD48,CONCATENATE(J48,AB48,M48,AC48,M48,AD48,N48,O48,AE48,N48,X48,Y48,AA48,AM48,Z48,K48,Q48,R48,S48,T48,U48,V48),CONCATENATE(J48,AB48,M48,AC48,N48,O48,AE48,N48,X48,Y48,AA48,AM48,Z48,K48,Q48,R48,S48,T48,U48,V48))</f>
      </c>
      <c r="E48" s="6">
        <f>IF(AB48&lt;&gt;AD48,CONCATENATE(J48,AB48,M48,AC48,M48,AD48,N48,O48,AE48,N48,X48,Y48,AA48,AN48,Z48,K48,Q48,R48,S48,T48,U48,V48),CONCATENATE(J48,AB48,M48,AC48,N48,O48,AE48,N48,X48,Y48,AA48,AN48,Z48,K48,Q48,R48,S48,T48,U48,V48))</f>
      </c>
      <c r="F48" s="6">
        <f>IF(AB48&lt;&gt;AD48,CONCATENATE(J48,AB48,M48,AC48,M48,AD48,N48,O48,AE48,N48,X48,Y48,AA48,AO48,Z48,K48,Q48,R48,S48,T48,U48,V48),CONCATENATE(J48,AB48,M48,AC48,N48,O48,AE48,N48,X48,Y48,AA48,AO48,Z48,K48,Q48,R48,S48,T48,U48,V48))</f>
      </c>
      <c r="G48" s="6">
        <f>IF(AB48&lt;&gt;AD48,CONCATENATE(J48,AB48,M48,AC48,M48,AD48,N48,O48,AE48,N48,X48,Y48,AA48,AP48,Z48,K48,Q48,R48,S48,T48,U48,V48),CONCATENATE(J48,AB48,M48,AC48,N48,O48,AE48,N48,X48,Y48,AA48,AP48,Z48,K48,Q48,R48,S48,T48,U48,V48))</f>
      </c>
      <c r="H48" s="3" t="s">
        <v>375</v>
      </c>
      <c r="I48" s="3" t="s">
        <v>376</v>
      </c>
      <c r="J48" s="3" t="s">
        <v>377</v>
      </c>
      <c r="K48" s="3" t="s">
        <v>378</v>
      </c>
      <c r="L48" s="3" t="s">
        <v>379</v>
      </c>
      <c r="M48" s="3" t="s">
        <v>380</v>
      </c>
      <c r="N48" s="3" t="s">
        <v>381</v>
      </c>
      <c r="O48" s="3" t="s">
        <v>382</v>
      </c>
      <c r="P48" s="6">
        <f>CHAR(10)</f>
      </c>
      <c r="Q48" s="6">
        <f>IF(MOD(W48,10)=0,CONCATENATE(P48,P48,L48,L48,P48,P48,P48)," ")</f>
      </c>
      <c r="R48" s="6">
        <f>IF(W48=20,CONCATENATE(P48,P48,P48,L48,P48,"&lt;center&gt;",P48,P48,"&lt;?php",P48,R$1,P48,"?&gt;",P48,P48,"&lt;/center&gt;",P48,L48,P48,P48,P48,P48),"")</f>
      </c>
      <c r="S48" s="6">
        <f>IF(W48=40,CONCATENATE(P48,P48,P48,L48,P48,"&lt;center&gt;",P48,P48,"&lt;?php",P48,S$1,P48,"?&gt;",P48,P48,"&lt;/center&gt;",P48,L48,P48,P48,P48,P48),"")</f>
      </c>
      <c r="T48" s="6">
        <f>IF(W48=60,CONCATENATE(P48,P48,P48,L48,P48,"&lt;center&gt;",P48,P48,"&lt;?php",P48,T$1,P48,"?&gt;",P48,P48,"&lt;/center&gt;",P48,L48,P48,P48,P48,P48),"")</f>
      </c>
      <c r="U48" s="6">
        <f>IF(W48=80,CONCATENATE(P48,P48,P48,L48,P48,"&lt;center&gt;",P48,P48,"&lt;?php",P48,U$1,P48,"?&gt;",P48,P48,"&lt;/center&gt;",P48,L48,P48,P48,P48,P48),"")</f>
      </c>
      <c r="V48" s="6">
        <f>IF(W48=100,CONCATENATE(P48,P48,P48,P48,"&lt;?php",P48,V$1,P48,"?&gt;",P48,P48,P48,P48,P48),"")</f>
      </c>
      <c r="W48" s="11">
        <f>W47+1</f>
      </c>
      <c r="X48" s="5" t="s">
        <v>383</v>
      </c>
      <c r="Y48" s="5" t="s">
        <v>384</v>
      </c>
      <c r="Z48" s="5" t="s">
        <v>385</v>
      </c>
      <c r="AA48" s="5" t="s">
        <v>386</v>
      </c>
      <c r="AB48" s="4">
        <f>CONCATENATE(Ks!B17," ",Ks!A17)</f>
      </c>
      <c r="AC48" s="12">
        <f>Ks!E17</f>
      </c>
      <c r="AD48" s="6">
        <f>Ks!C17</f>
      </c>
      <c r="AE48" s="11">
        <f>Ks!D17</f>
      </c>
      <c r="AF48" s="11">
        <f>Ks!K17</f>
      </c>
      <c r="AG48" s="11">
        <f>Ks!M17</f>
      </c>
      <c r="AH48" s="11">
        <f>Ks!O17</f>
      </c>
      <c r="AI48" s="11">
        <f>Ks!Q17</f>
      </c>
      <c r="AJ48" s="10">
        <f>Ks!S17</f>
      </c>
      <c r="AK48" s="6">
        <f>AB48</f>
      </c>
      <c r="AL48" s="102">
        <f>ROUNDUP((0.43+0.01*((STDEV($AQ$2:$AQ$312)-STDEV(AQ$2:AQ$312))))*AQ48,0)</f>
      </c>
      <c r="AM48" s="102">
        <f>ROUNDUP((0.43+0.01*((STDEV($AQ$2:$AQ$312)-STDEV(AR$2:AR$312))))*AR48,0)</f>
      </c>
      <c r="AN48" s="102">
        <f>ROUNDUP((0.43+0.01*((STDEV($AQ$2:$AQ$312)-STDEV(AS$2:AS$312))))*AS48,0)</f>
      </c>
      <c r="AO48" s="102">
        <f>ROUNDUP((0.43+0.01*((STDEV($AQ$2:$AQ$312)-STDEV(AT$2:AT$312))))*AT48,0)</f>
      </c>
      <c r="AP48" s="102">
        <f>ROUNDUP((0.43+0.01*((STDEV($AQ$2:$AQ$312)-STDEV(AU$2:AU$312))))*AU48,0)</f>
      </c>
      <c r="AQ48" s="11">
        <f>IF(AF48&gt;0,AF48,1)</f>
      </c>
      <c r="AR48" s="11">
        <f>IF(AG48&gt;0,AG48,1)</f>
      </c>
      <c r="AS48" s="11">
        <f>IF(AH48&gt;0,AH48,1)</f>
      </c>
      <c r="AT48" s="11">
        <f>IF(AI48&gt;0,AI48,1)</f>
      </c>
      <c r="AU48" s="11">
        <f>IF(AJ48&gt;0,AJ48,1)</f>
      </c>
    </row>
    <row x14ac:dyDescent="0.25" r="49" customHeight="1" ht="17.25">
      <c r="A49" s="3"/>
      <c r="B49" s="6">
        <f>IF(AB49&lt;&gt;AD49,CONCATENATE(J49,AB49,M49,AC49,M49,AD49,N49,O49,AE49,N49,K49,Q49,R49,S49,T49,U49,V49),CONCATENATE(J49,AB49,M49,AC49,N49,O49,AE49,N49,K49,Q49,R49,S49,T49,U49,V49))</f>
      </c>
      <c r="C49" s="6">
        <f>IF(AB49&lt;&gt;AD49,CONCATENATE(J49,AB49,M49,AC49,M49,AD49,N49,O49,AE49,N49,X49,Y49,AA49,AL49,Z49,K49,Q49,R49,S49,T49,U49,V49),CONCATENATE(J49,AB49,M49,AC49,N49,O49,AE49,N49,X49,Y49,AA49,AL49,Z49,K49,Q49,R49,S49,T49,U49,V49))</f>
      </c>
      <c r="D49" s="6">
        <f>IF(AB49&lt;&gt;AD49,CONCATENATE(J49,AB49,M49,AC49,M49,AD49,N49,O49,AE49,N49,X49,Y49,AA49,AM49,Z49,K49,Q49,R49,S49,T49,U49,V49),CONCATENATE(J49,AB49,M49,AC49,N49,O49,AE49,N49,X49,Y49,AA49,AM49,Z49,K49,Q49,R49,S49,T49,U49,V49))</f>
      </c>
      <c r="E49" s="6">
        <f>IF(AB49&lt;&gt;AD49,CONCATENATE(J49,AB49,M49,AC49,M49,AD49,N49,O49,AE49,N49,X49,Y49,AA49,AN49,Z49,K49,Q49,R49,S49,T49,U49,V49),CONCATENATE(J49,AB49,M49,AC49,N49,O49,AE49,N49,X49,Y49,AA49,AN49,Z49,K49,Q49,R49,S49,T49,U49,V49))</f>
      </c>
      <c r="F49" s="6">
        <f>IF(AB49&lt;&gt;AD49,CONCATENATE(J49,AB49,M49,AC49,M49,AD49,N49,O49,AE49,N49,X49,Y49,AA49,AO49,Z49,K49,Q49,R49,S49,T49,U49,V49),CONCATENATE(J49,AB49,M49,AC49,N49,O49,AE49,N49,X49,Y49,AA49,AO49,Z49,K49,Q49,R49,S49,T49,U49,V49))</f>
      </c>
      <c r="G49" s="6">
        <f>IF(AB49&lt;&gt;AD49,CONCATENATE(J49,AB49,M49,AC49,M49,AD49,N49,O49,AE49,N49,X49,Y49,AA49,AP49,Z49,K49,Q49,R49,S49,T49,U49,V49),CONCATENATE(J49,AB49,M49,AC49,N49,O49,AE49,N49,X49,Y49,AA49,AP49,Z49,K49,Q49,R49,S49,T49,U49,V49))</f>
      </c>
      <c r="H49" s="3" t="s">
        <v>375</v>
      </c>
      <c r="I49" s="3" t="s">
        <v>376</v>
      </c>
      <c r="J49" s="3" t="s">
        <v>377</v>
      </c>
      <c r="K49" s="3" t="s">
        <v>378</v>
      </c>
      <c r="L49" s="3" t="s">
        <v>379</v>
      </c>
      <c r="M49" s="3" t="s">
        <v>380</v>
      </c>
      <c r="N49" s="3" t="s">
        <v>381</v>
      </c>
      <c r="O49" s="3" t="s">
        <v>382</v>
      </c>
      <c r="P49" s="6">
        <f>CHAR(10)</f>
      </c>
      <c r="Q49" s="6">
        <f>IF(MOD(W49,10)=0,CONCATENATE(P49,P49,L49,L49,P49,P49,P49)," ")</f>
      </c>
      <c r="R49" s="6">
        <f>IF(W49=20,CONCATENATE(P49,P49,P49,L49,P49,"&lt;center&gt;",P49,P49,"&lt;?php",P49,R$1,P49,"?&gt;",P49,P49,"&lt;/center&gt;",P49,L49,P49,P49,P49,P49),"")</f>
      </c>
      <c r="S49" s="6">
        <f>IF(W49=40,CONCATENATE(P49,P49,P49,L49,P49,"&lt;center&gt;",P49,P49,"&lt;?php",P49,S$1,P49,"?&gt;",P49,P49,"&lt;/center&gt;",P49,L49,P49,P49,P49,P49),"")</f>
      </c>
      <c r="T49" s="6">
        <f>IF(W49=60,CONCATENATE(P49,P49,P49,L49,P49,"&lt;center&gt;",P49,P49,"&lt;?php",P49,T$1,P49,"?&gt;",P49,P49,"&lt;/center&gt;",P49,L49,P49,P49,P49,P49),"")</f>
      </c>
      <c r="U49" s="6">
        <f>IF(W49=80,CONCATENATE(P49,P49,P49,L49,P49,"&lt;center&gt;",P49,P49,"&lt;?php",P49,U$1,P49,"?&gt;",P49,P49,"&lt;/center&gt;",P49,L49,P49,P49,P49,P49),"")</f>
      </c>
      <c r="V49" s="6">
        <f>IF(W49=100,CONCATENATE(P49,P49,P49,P49,"&lt;?php",P49,V$1,P49,"?&gt;",P49,P49,P49,P49,P49),"")</f>
      </c>
      <c r="W49" s="11">
        <f>W48+1</f>
      </c>
      <c r="X49" s="5" t="s">
        <v>383</v>
      </c>
      <c r="Y49" s="5" t="s">
        <v>384</v>
      </c>
      <c r="Z49" s="5" t="s">
        <v>385</v>
      </c>
      <c r="AA49" s="5" t="s">
        <v>386</v>
      </c>
      <c r="AB49" s="4">
        <f>CONCATENATE(Ks!B16," ",Ks!A16)</f>
      </c>
      <c r="AC49" s="12">
        <f>Ks!E16</f>
      </c>
      <c r="AD49" s="6">
        <f>Ks!C16</f>
      </c>
      <c r="AE49" s="11">
        <f>Ks!D16</f>
      </c>
      <c r="AF49" s="11">
        <f>Ks!K16</f>
      </c>
      <c r="AG49" s="11">
        <f>Ks!M16</f>
      </c>
      <c r="AH49" s="11">
        <f>Ks!O16</f>
      </c>
      <c r="AI49" s="11">
        <f>Ks!Q16</f>
      </c>
      <c r="AJ49" s="10">
        <f>Ks!S16</f>
      </c>
      <c r="AK49" s="6">
        <f>AB49</f>
      </c>
      <c r="AL49" s="102">
        <f>ROUNDUP((0.43+0.01*((STDEV($AQ$2:$AQ$312)-STDEV(AQ$2:AQ$312))))*AQ49,0)</f>
      </c>
      <c r="AM49" s="102">
        <f>ROUNDUP((0.43+0.01*((STDEV($AQ$2:$AQ$312)-STDEV(AR$2:AR$312))))*AR49,0)</f>
      </c>
      <c r="AN49" s="102">
        <f>ROUNDUP((0.43+0.01*((STDEV($AQ$2:$AQ$312)-STDEV(AS$2:AS$312))))*AS49,0)</f>
      </c>
      <c r="AO49" s="102">
        <f>ROUNDUP((0.43+0.01*((STDEV($AQ$2:$AQ$312)-STDEV(AT$2:AT$312))))*AT49,0)</f>
      </c>
      <c r="AP49" s="102">
        <f>ROUNDUP((0.43+0.01*((STDEV($AQ$2:$AQ$312)-STDEV(AU$2:AU$312))))*AU49,0)</f>
      </c>
      <c r="AQ49" s="11">
        <f>IF(AF49&gt;0,AF49,1)</f>
      </c>
      <c r="AR49" s="11">
        <f>IF(AG49&gt;0,AG49,1)</f>
      </c>
      <c r="AS49" s="11">
        <f>IF(AH49&gt;0,AH49,1)</f>
      </c>
      <c r="AT49" s="11">
        <f>IF(AI49&gt;0,AI49,1)</f>
      </c>
      <c r="AU49" s="11">
        <f>IF(AJ49&gt;0,AJ49,1)</f>
      </c>
    </row>
    <row x14ac:dyDescent="0.25" r="50" customHeight="1" ht="17.25">
      <c r="A50" s="3"/>
      <c r="B50" s="6">
        <f>IF(AB50&lt;&gt;AD50,CONCATENATE(J50,AB50,M50,AC50,M50,AD50,N50,O50,AE50,N50,K50,Q50,R50,S50,T50,U50,V50),CONCATENATE(J50,AB50,M50,AC50,N50,O50,AE50,N50,K50,Q50,R50,S50,T50,U50,V50))</f>
      </c>
      <c r="C50" s="6">
        <f>IF(AB50&lt;&gt;AD50,CONCATENATE(J50,AB50,M50,AC50,M50,AD50,N50,O50,AE50,N50,X50,Y50,AA50,AL50,Z50,K50,Q50,R50,S50,T50,U50,V50),CONCATENATE(J50,AB50,M50,AC50,N50,O50,AE50,N50,X50,Y50,AA50,AL50,Z50,K50,Q50,R50,S50,T50,U50,V50))</f>
      </c>
      <c r="D50" s="6">
        <f>IF(AB50&lt;&gt;AD50,CONCATENATE(J50,AB50,M50,AC50,M50,AD50,N50,O50,AE50,N50,X50,Y50,AA50,AM50,Z50,K50,Q50,R50,S50,T50,U50,V50),CONCATENATE(J50,AB50,M50,AC50,N50,O50,AE50,N50,X50,Y50,AA50,AM50,Z50,K50,Q50,R50,S50,T50,U50,V50))</f>
      </c>
      <c r="E50" s="6">
        <f>IF(AB50&lt;&gt;AD50,CONCATENATE(J50,AB50,M50,AC50,M50,AD50,N50,O50,AE50,N50,X50,Y50,AA50,AN50,Z50,K50,Q50,R50,S50,T50,U50,V50),CONCATENATE(J50,AB50,M50,AC50,N50,O50,AE50,N50,X50,Y50,AA50,AN50,Z50,K50,Q50,R50,S50,T50,U50,V50))</f>
      </c>
      <c r="F50" s="6">
        <f>IF(AB50&lt;&gt;AD50,CONCATENATE(J50,AB50,M50,AC50,M50,AD50,N50,O50,AE50,N50,X50,Y50,AA50,AO50,Z50,K50,Q50,R50,S50,T50,U50,V50),CONCATENATE(J50,AB50,M50,AC50,N50,O50,AE50,N50,X50,Y50,AA50,AO50,Z50,K50,Q50,R50,S50,T50,U50,V50))</f>
      </c>
      <c r="G50" s="6">
        <f>IF(AB50&lt;&gt;AD50,CONCATENATE(J50,AB50,M50,AC50,M50,AD50,N50,O50,AE50,N50,X50,Y50,AA50,AP50,Z50,K50,Q50,R50,S50,T50,U50,V50),CONCATENATE(J50,AB50,M50,AC50,N50,O50,AE50,N50,X50,Y50,AA50,AP50,Z50,K50,Q50,R50,S50,T50,U50,V50))</f>
      </c>
      <c r="H50" s="3" t="s">
        <v>375</v>
      </c>
      <c r="I50" s="3" t="s">
        <v>376</v>
      </c>
      <c r="J50" s="3" t="s">
        <v>377</v>
      </c>
      <c r="K50" s="3" t="s">
        <v>378</v>
      </c>
      <c r="L50" s="3" t="s">
        <v>379</v>
      </c>
      <c r="M50" s="3" t="s">
        <v>380</v>
      </c>
      <c r="N50" s="3" t="s">
        <v>381</v>
      </c>
      <c r="O50" s="3" t="s">
        <v>382</v>
      </c>
      <c r="P50" s="6">
        <f>CHAR(10)</f>
      </c>
      <c r="Q50" s="6">
        <f>IF(MOD(W50,10)=0,CONCATENATE(P50,P50,L50,L50,P50,P50,P50)," ")</f>
      </c>
      <c r="R50" s="6">
        <f>IF(W50=20,CONCATENATE(P50,P50,P50,L50,P50,"&lt;center&gt;",P50,P50,"&lt;?php",P50,R$1,P50,"?&gt;",P50,P50,"&lt;/center&gt;",P50,L50,P50,P50,P50,P50),"")</f>
      </c>
      <c r="S50" s="6">
        <f>IF(W50=40,CONCATENATE(P50,P50,P50,L50,P50,"&lt;center&gt;",P50,P50,"&lt;?php",P50,S$1,P50,"?&gt;",P50,P50,"&lt;/center&gt;",P50,L50,P50,P50,P50,P50),"")</f>
      </c>
      <c r="T50" s="6">
        <f>IF(W50=60,CONCATENATE(P50,P50,P50,L50,P50,"&lt;center&gt;",P50,P50,"&lt;?php",P50,T$1,P50,"?&gt;",P50,P50,"&lt;/center&gt;",P50,L50,P50,P50,P50,P50),"")</f>
      </c>
      <c r="U50" s="6">
        <f>IF(W50=80,CONCATENATE(P50,P50,P50,L50,P50,"&lt;center&gt;",P50,P50,"&lt;?php",P50,U$1,P50,"?&gt;",P50,P50,"&lt;/center&gt;",P50,L50,P50,P50,P50,P50),"")</f>
      </c>
      <c r="V50" s="6">
        <f>IF(W50=100,CONCATENATE(P50,P50,P50,P50,"&lt;?php",P50,V$1,P50,"?&gt;",P50,P50,P50,P50,P50),"")</f>
      </c>
      <c r="W50" s="11">
        <f>W49+1</f>
      </c>
      <c r="X50" s="5" t="s">
        <v>383</v>
      </c>
      <c r="Y50" s="5" t="s">
        <v>384</v>
      </c>
      <c r="Z50" s="5" t="s">
        <v>385</v>
      </c>
      <c r="AA50" s="5" t="s">
        <v>386</v>
      </c>
      <c r="AB50" s="4">
        <f>CONCATENATE(Ks!B18," ",Ks!A18)</f>
      </c>
      <c r="AC50" s="12">
        <f>Ks!E18</f>
      </c>
      <c r="AD50" s="6">
        <f>Ks!C18</f>
      </c>
      <c r="AE50" s="11">
        <f>Ks!D18</f>
      </c>
      <c r="AF50" s="11">
        <f>Ks!K18</f>
      </c>
      <c r="AG50" s="11">
        <f>Ks!M18</f>
      </c>
      <c r="AH50" s="11">
        <f>Ks!O18</f>
      </c>
      <c r="AI50" s="11">
        <f>Ks!Q18</f>
      </c>
      <c r="AJ50" s="10">
        <f>Ks!S18</f>
      </c>
      <c r="AK50" s="6">
        <f>AB50</f>
      </c>
      <c r="AL50" s="102">
        <f>ROUNDUP((0.43+0.01*((STDEV($AQ$2:$AQ$312)-STDEV(AQ$2:AQ$312))))*AQ50,0)</f>
      </c>
      <c r="AM50" s="102">
        <f>ROUNDUP((0.43+0.01*((STDEV($AQ$2:$AQ$312)-STDEV(AR$2:AR$312))))*AR50,0)</f>
      </c>
      <c r="AN50" s="102">
        <f>ROUNDUP((0.43+0.01*((STDEV($AQ$2:$AQ$312)-STDEV(AS$2:AS$312))))*AS50,0)</f>
      </c>
      <c r="AO50" s="102">
        <f>ROUNDUP((0.43+0.01*((STDEV($AQ$2:$AQ$312)-STDEV(AT$2:AT$312))))*AT50,0)</f>
      </c>
      <c r="AP50" s="102">
        <f>ROUNDUP((0.43+0.01*((STDEV($AQ$2:$AQ$312)-STDEV(AU$2:AU$312))))*AU50,0)</f>
      </c>
      <c r="AQ50" s="11">
        <f>IF(AF50&gt;0,AF50,1)</f>
      </c>
      <c r="AR50" s="11">
        <f>IF(AG50&gt;0,AG50,1)</f>
      </c>
      <c r="AS50" s="11">
        <f>IF(AH50&gt;0,AH50,1)</f>
      </c>
      <c r="AT50" s="11">
        <f>IF(AI50&gt;0,AI50,1)</f>
      </c>
      <c r="AU50" s="11">
        <f>IF(AJ50&gt;0,AJ50,1)</f>
      </c>
    </row>
    <row x14ac:dyDescent="0.25" r="51" customHeight="1" ht="17.25">
      <c r="A51" s="3"/>
      <c r="B51" s="6">
        <f>IF(AB51&lt;&gt;AD51,CONCATENATE(J51,AB51,M51,AC51,M51,AD51,N51,O51,AE51,N51,K51,Q51,R51,S51,T51,U51,V51),CONCATENATE(J51,AB51,M51,AC51,N51,O51,AE51,N51,K51,Q51,R51,S51,T51,U51,V51))</f>
      </c>
      <c r="C51" s="6">
        <f>IF(AB51&lt;&gt;AD51,CONCATENATE(J51,AB51,M51,AC51,M51,AD51,N51,O51,AE51,N51,X51,Y51,AA51,AL51,Z51,K51,Q51,R51,S51,T51,U51,V51),CONCATENATE(J51,AB51,M51,AC51,N51,O51,AE51,N51,X51,Y51,AA51,AL51,Z51,K51,Q51,R51,S51,T51,U51,V51))</f>
      </c>
      <c r="D51" s="6">
        <f>IF(AB51&lt;&gt;AD51,CONCATENATE(J51,AB51,M51,AC51,M51,AD51,N51,O51,AE51,N51,X51,Y51,AA51,AM51,Z51,K51,Q51,R51,S51,T51,U51,V51),CONCATENATE(J51,AB51,M51,AC51,N51,O51,AE51,N51,X51,Y51,AA51,AM51,Z51,K51,Q51,R51,S51,T51,U51,V51))</f>
      </c>
      <c r="E51" s="6">
        <f>IF(AB51&lt;&gt;AD51,CONCATENATE(J51,AB51,M51,AC51,M51,AD51,N51,O51,AE51,N51,X51,Y51,AA51,AN51,Z51,K51,Q51,R51,S51,T51,U51,V51),CONCATENATE(J51,AB51,M51,AC51,N51,O51,AE51,N51,X51,Y51,AA51,AN51,Z51,K51,Q51,R51,S51,T51,U51,V51))</f>
      </c>
      <c r="F51" s="6">
        <f>IF(AB51&lt;&gt;AD51,CONCATENATE(J51,AB51,M51,AC51,M51,AD51,N51,O51,AE51,N51,X51,Y51,AA51,AO51,Z51,K51,Q51,R51,S51,T51,U51,V51),CONCATENATE(J51,AB51,M51,AC51,N51,O51,AE51,N51,X51,Y51,AA51,AO51,Z51,K51,Q51,R51,S51,T51,U51,V51))</f>
      </c>
      <c r="G51" s="6">
        <f>IF(AB51&lt;&gt;AD51,CONCATENATE(J51,AB51,M51,AC51,M51,AD51,N51,O51,AE51,N51,X51,Y51,AA51,AP51,Z51,K51,Q51,R51,S51,T51,U51,V51),CONCATENATE(J51,AB51,M51,AC51,N51,O51,AE51,N51,X51,Y51,AA51,AP51,Z51,K51,Q51,R51,S51,T51,U51,V51))</f>
      </c>
      <c r="H51" s="3" t="s">
        <v>375</v>
      </c>
      <c r="I51" s="3" t="s">
        <v>376</v>
      </c>
      <c r="J51" s="3" t="s">
        <v>377</v>
      </c>
      <c r="K51" s="3" t="s">
        <v>378</v>
      </c>
      <c r="L51" s="3" t="s">
        <v>379</v>
      </c>
      <c r="M51" s="3" t="s">
        <v>380</v>
      </c>
      <c r="N51" s="3" t="s">
        <v>381</v>
      </c>
      <c r="O51" s="3" t="s">
        <v>382</v>
      </c>
      <c r="P51" s="6">
        <f>CHAR(10)</f>
      </c>
      <c r="Q51" s="6">
        <f>IF(MOD(W51,10)=0,CONCATENATE(P51,P51,L51,L51,P51,P51,P51)," ")</f>
      </c>
      <c r="R51" s="6">
        <f>IF(W51=20,CONCATENATE(P51,P51,P51,L51,P51,"&lt;center&gt;",P51,P51,"&lt;?php",P51,R$1,P51,"?&gt;",P51,P51,"&lt;/center&gt;",P51,L51,P51,P51,P51,P51),"")</f>
      </c>
      <c r="S51" s="6">
        <f>IF(W51=40,CONCATENATE(P51,P51,P51,L51,P51,"&lt;center&gt;",P51,P51,"&lt;?php",P51,S$1,P51,"?&gt;",P51,P51,"&lt;/center&gt;",P51,L51,P51,P51,P51,P51),"")</f>
      </c>
      <c r="T51" s="6">
        <f>IF(W51=60,CONCATENATE(P51,P51,P51,L51,P51,"&lt;center&gt;",P51,P51,"&lt;?php",P51,T$1,P51,"?&gt;",P51,P51,"&lt;/center&gt;",P51,L51,P51,P51,P51,P51),"")</f>
      </c>
      <c r="U51" s="6">
        <f>IF(W51=80,CONCATENATE(P51,P51,P51,L51,P51,"&lt;center&gt;",P51,P51,"&lt;?php",P51,U$1,P51,"?&gt;",P51,P51,"&lt;/center&gt;",P51,L51,P51,P51,P51,P51),"")</f>
      </c>
      <c r="V51" s="6">
        <f>IF(W51=100,CONCATENATE(P51,P51,P51,P51,"&lt;?php",P51,V$1,P51,"?&gt;",P51,P51,P51,P51,P51),"")</f>
      </c>
      <c r="W51" s="11">
        <f>W50+1</f>
      </c>
      <c r="X51" s="5" t="s">
        <v>383</v>
      </c>
      <c r="Y51" s="5" t="s">
        <v>384</v>
      </c>
      <c r="Z51" s="5" t="s">
        <v>385</v>
      </c>
      <c r="AA51" s="5" t="s">
        <v>386</v>
      </c>
      <c r="AB51" s="4">
        <f>CONCATENATE(Ks!B19," ",Ks!A19)</f>
      </c>
      <c r="AC51" s="12">
        <f>Ks!E19</f>
      </c>
      <c r="AD51" s="6">
        <f>Ks!C19</f>
      </c>
      <c r="AE51" s="11">
        <f>Ks!D19</f>
      </c>
      <c r="AF51" s="11">
        <f>Ks!K19</f>
      </c>
      <c r="AG51" s="11">
        <f>Ks!M19</f>
      </c>
      <c r="AH51" s="11">
        <f>Ks!O19</f>
      </c>
      <c r="AI51" s="11">
        <f>Ks!Q19</f>
      </c>
      <c r="AJ51" s="10">
        <f>Ks!S19</f>
      </c>
      <c r="AK51" s="6">
        <f>AB51</f>
      </c>
      <c r="AL51" s="102">
        <f>ROUNDUP((0.43+0.01*((STDEV($AQ$2:$AQ$312)-STDEV(AQ$2:AQ$312))))*AQ51,0)</f>
      </c>
      <c r="AM51" s="102">
        <f>ROUNDUP((0.43+0.01*((STDEV($AQ$2:$AQ$312)-STDEV(AR$2:AR$312))))*AR51,0)</f>
      </c>
      <c r="AN51" s="102">
        <f>ROUNDUP((0.43+0.01*((STDEV($AQ$2:$AQ$312)-STDEV(AS$2:AS$312))))*AS51,0)</f>
      </c>
      <c r="AO51" s="102">
        <f>ROUNDUP((0.43+0.01*((STDEV($AQ$2:$AQ$312)-STDEV(AT$2:AT$312))))*AT51,0)</f>
      </c>
      <c r="AP51" s="102">
        <f>ROUNDUP((0.43+0.01*((STDEV($AQ$2:$AQ$312)-STDEV(AU$2:AU$312))))*AU51,0)</f>
      </c>
      <c r="AQ51" s="11">
        <f>IF(AF51&gt;0,AF51,1)</f>
      </c>
      <c r="AR51" s="11">
        <f>IF(AG51&gt;0,AG51,1)</f>
      </c>
      <c r="AS51" s="11">
        <f>IF(AH51&gt;0,AH51,1)</f>
      </c>
      <c r="AT51" s="11">
        <f>IF(AI51&gt;0,AI51,1)</f>
      </c>
      <c r="AU51" s="11">
        <f>IF(AJ51&gt;0,AJ51,1)</f>
      </c>
    </row>
    <row x14ac:dyDescent="0.25" r="52" customHeight="1" ht="17.25">
      <c r="A52" s="3"/>
      <c r="B52" s="6">
        <f>IF(AB52&lt;&gt;AD52,CONCATENATE(J52,AB52,M52,AC52,M52,AD52,N52,O52,AE52,N52,K52,Q52,R52,S52,T52,U52,V52),CONCATENATE(J52,AB52,M52,AC52,N52,O52,AE52,N52,K52,Q52,R52,S52,T52,U52,V52))</f>
      </c>
      <c r="C52" s="6">
        <f>IF(AB52&lt;&gt;AD52,CONCATENATE(J52,AB52,M52,AC52,M52,AD52,N52,O52,AE52,N52,X52,Y52,AA52,AL52,Z52,K52,Q52,R52,S52,T52,U52,V52),CONCATENATE(J52,AB52,M52,AC52,N52,O52,AE52,N52,X52,Y52,AA52,AL52,Z52,K52,Q52,R52,S52,T52,U52,V52))</f>
      </c>
      <c r="D52" s="6">
        <f>IF(AB52&lt;&gt;AD52,CONCATENATE(J52,AB52,M52,AC52,M52,AD52,N52,O52,AE52,N52,X52,Y52,AA52,AM52,Z52,K52,Q52,R52,S52,T52,U52,V52),CONCATENATE(J52,AB52,M52,AC52,N52,O52,AE52,N52,X52,Y52,AA52,AM52,Z52,K52,Q52,R52,S52,T52,U52,V52))</f>
      </c>
      <c r="E52" s="6">
        <f>IF(AB52&lt;&gt;AD52,CONCATENATE(J52,AB52,M52,AC52,M52,AD52,N52,O52,AE52,N52,X52,Y52,AA52,AN52,Z52,K52,Q52,R52,S52,T52,U52,V52),CONCATENATE(J52,AB52,M52,AC52,N52,O52,AE52,N52,X52,Y52,AA52,AN52,Z52,K52,Q52,R52,S52,T52,U52,V52))</f>
      </c>
      <c r="F52" s="6">
        <f>IF(AB52&lt;&gt;AD52,CONCATENATE(J52,AB52,M52,AC52,M52,AD52,N52,O52,AE52,N52,X52,Y52,AA52,AO52,Z52,K52,Q52,R52,S52,T52,U52,V52),CONCATENATE(J52,AB52,M52,AC52,N52,O52,AE52,N52,X52,Y52,AA52,AO52,Z52,K52,Q52,R52,S52,T52,U52,V52))</f>
      </c>
      <c r="G52" s="6">
        <f>IF(AB52&lt;&gt;AD52,CONCATENATE(J52,AB52,M52,AC52,M52,AD52,N52,O52,AE52,N52,X52,Y52,AA52,AP52,Z52,K52,Q52,R52,S52,T52,U52,V52),CONCATENATE(J52,AB52,M52,AC52,N52,O52,AE52,N52,X52,Y52,AA52,AP52,Z52,K52,Q52,R52,S52,T52,U52,V52))</f>
      </c>
      <c r="H52" s="3" t="s">
        <v>375</v>
      </c>
      <c r="I52" s="3" t="s">
        <v>376</v>
      </c>
      <c r="J52" s="3" t="s">
        <v>377</v>
      </c>
      <c r="K52" s="3" t="s">
        <v>378</v>
      </c>
      <c r="L52" s="3" t="s">
        <v>379</v>
      </c>
      <c r="M52" s="3" t="s">
        <v>380</v>
      </c>
      <c r="N52" s="3" t="s">
        <v>381</v>
      </c>
      <c r="O52" s="3" t="s">
        <v>382</v>
      </c>
      <c r="P52" s="6">
        <f>CHAR(10)</f>
      </c>
      <c r="Q52" s="6">
        <f>IF(MOD(W52,10)=0,CONCATENATE(P52,P52,L52,L52,P52,P52,P52)," ")</f>
      </c>
      <c r="R52" s="6">
        <f>IF(W52=20,CONCATENATE(P52,P52,P52,L52,P52,"&lt;center&gt;",P52,P52,"&lt;?php",P52,R$1,P52,"?&gt;",P52,P52,"&lt;/center&gt;",P52,L52,P52,P52,P52,P52),"")</f>
      </c>
      <c r="S52" s="6">
        <f>IF(W52=40,CONCATENATE(P52,P52,P52,L52,P52,"&lt;center&gt;",P52,P52,"&lt;?php",P52,S$1,P52,"?&gt;",P52,P52,"&lt;/center&gt;",P52,L52,P52,P52,P52,P52),"")</f>
      </c>
      <c r="T52" s="6">
        <f>IF(W52=60,CONCATENATE(P52,P52,P52,L52,P52,"&lt;center&gt;",P52,P52,"&lt;?php",P52,T$1,P52,"?&gt;",P52,P52,"&lt;/center&gt;",P52,L52,P52,P52,P52,P52),"")</f>
      </c>
      <c r="U52" s="6">
        <f>IF(W52=80,CONCATENATE(P52,P52,P52,L52,P52,"&lt;center&gt;",P52,P52,"&lt;?php",P52,U$1,P52,"?&gt;",P52,P52,"&lt;/center&gt;",P52,L52,P52,P52,P52,P52),"")</f>
      </c>
      <c r="V52" s="6">
        <f>IF(W52=100,CONCATENATE(P52,P52,P52,P52,"&lt;?php",P52,V$1,P52,"?&gt;",P52,P52,P52,P52,P52),"")</f>
      </c>
      <c r="W52" s="11">
        <f>W51+1</f>
      </c>
      <c r="X52" s="5" t="s">
        <v>383</v>
      </c>
      <c r="Y52" s="5" t="s">
        <v>384</v>
      </c>
      <c r="Z52" s="5" t="s">
        <v>385</v>
      </c>
      <c r="AA52" s="5" t="s">
        <v>386</v>
      </c>
      <c r="AB52" s="4">
        <f>CONCATENATE(Ks!B21," ",Ks!A21)</f>
      </c>
      <c r="AC52" s="12">
        <f>Ks!E21</f>
      </c>
      <c r="AD52" s="6">
        <f>Ks!C21</f>
      </c>
      <c r="AE52" s="11">
        <f>Ks!D21</f>
      </c>
      <c r="AF52" s="11">
        <f>Ks!K21</f>
      </c>
      <c r="AG52" s="11">
        <f>Ks!M21</f>
      </c>
      <c r="AH52" s="11">
        <f>Ks!O21</f>
      </c>
      <c r="AI52" s="11">
        <f>Ks!Q21</f>
      </c>
      <c r="AJ52" s="10">
        <f>Ks!S21</f>
      </c>
      <c r="AK52" s="6">
        <f>AB52</f>
      </c>
      <c r="AL52" s="102">
        <f>ROUNDUP((0.43+0.01*((STDEV($AQ$2:$AQ$312)-STDEV(AQ$2:AQ$312))))*AQ52,0)</f>
      </c>
      <c r="AM52" s="102">
        <f>ROUNDUP((0.43+0.01*((STDEV($AQ$2:$AQ$312)-STDEV(AR$2:AR$312))))*AR52,0)</f>
      </c>
      <c r="AN52" s="102">
        <f>ROUNDUP((0.43+0.01*((STDEV($AQ$2:$AQ$312)-STDEV(AS$2:AS$312))))*AS52,0)</f>
      </c>
      <c r="AO52" s="102">
        <f>ROUNDUP((0.43+0.01*((STDEV($AQ$2:$AQ$312)-STDEV(AT$2:AT$312))))*AT52,0)</f>
      </c>
      <c r="AP52" s="102">
        <f>ROUNDUP((0.43+0.01*((STDEV($AQ$2:$AQ$312)-STDEV(AU$2:AU$312))))*AU52,0)</f>
      </c>
      <c r="AQ52" s="11">
        <f>IF(AF52&gt;0,AF52,1)</f>
      </c>
      <c r="AR52" s="11">
        <f>IF(AG52&gt;0,AG52,1)</f>
      </c>
      <c r="AS52" s="11">
        <f>IF(AH52&gt;0,AH52,1)</f>
      </c>
      <c r="AT52" s="11">
        <f>IF(AI52&gt;0,AI52,1)</f>
      </c>
      <c r="AU52" s="11">
        <f>IF(AJ52&gt;0,AJ52,1)</f>
      </c>
    </row>
    <row x14ac:dyDescent="0.25" r="53" customHeight="1" ht="17.25">
      <c r="A53" s="3"/>
      <c r="B53" s="6">
        <f>IF(AB53&lt;&gt;AD53,CONCATENATE(J53,AB53,M53,AC53,M53,AD53,N53,O53,AE53,N53,K53,Q53,R53,S53,T53,U53,V53),CONCATENATE(J53,AB53,M53,AC53,N53,O53,AE53,N53,K53,Q53,R53,S53,T53,U53,V53))</f>
      </c>
      <c r="C53" s="6">
        <f>IF(AB53&lt;&gt;AD53,CONCATENATE(J53,AB53,M53,AC53,M53,AD53,N53,O53,AE53,N53,X53,Y53,AA53,AL53,Z53,K53,Q53,R53,S53,T53,U53,V53),CONCATENATE(J53,AB53,M53,AC53,N53,O53,AE53,N53,X53,Y53,AA53,AL53,Z53,K53,Q53,R53,S53,T53,U53,V53))</f>
      </c>
      <c r="D53" s="6">
        <f>IF(AB53&lt;&gt;AD53,CONCATENATE(J53,AB53,M53,AC53,M53,AD53,N53,O53,AE53,N53,X53,Y53,AA53,AM53,Z53,K53,Q53,R53,S53,T53,U53,V53),CONCATENATE(J53,AB53,M53,AC53,N53,O53,AE53,N53,X53,Y53,AA53,AM53,Z53,K53,Q53,R53,S53,T53,U53,V53))</f>
      </c>
      <c r="E53" s="6">
        <f>IF(AB53&lt;&gt;AD53,CONCATENATE(J53,AB53,M53,AC53,M53,AD53,N53,O53,AE53,N53,X53,Y53,AA53,AN53,Z53,K53,Q53,R53,S53,T53,U53,V53),CONCATENATE(J53,AB53,M53,AC53,N53,O53,AE53,N53,X53,Y53,AA53,AN53,Z53,K53,Q53,R53,S53,T53,U53,V53))</f>
      </c>
      <c r="F53" s="6">
        <f>IF(AB53&lt;&gt;AD53,CONCATENATE(J53,AB53,M53,AC53,M53,AD53,N53,O53,AE53,N53,X53,Y53,AA53,AO53,Z53,K53,Q53,R53,S53,T53,U53,V53),CONCATENATE(J53,AB53,M53,AC53,N53,O53,AE53,N53,X53,Y53,AA53,AO53,Z53,K53,Q53,R53,S53,T53,U53,V53))</f>
      </c>
      <c r="G53" s="6">
        <f>IF(AB53&lt;&gt;AD53,CONCATENATE(J53,AB53,M53,AC53,M53,AD53,N53,O53,AE53,N53,X53,Y53,AA53,AP53,Z53,K53,Q53,R53,S53,T53,U53,V53),CONCATENATE(J53,AB53,M53,AC53,N53,O53,AE53,N53,X53,Y53,AA53,AP53,Z53,K53,Q53,R53,S53,T53,U53,V53))</f>
      </c>
      <c r="H53" s="3" t="s">
        <v>375</v>
      </c>
      <c r="I53" s="3" t="s">
        <v>376</v>
      </c>
      <c r="J53" s="3" t="s">
        <v>377</v>
      </c>
      <c r="K53" s="3" t="s">
        <v>378</v>
      </c>
      <c r="L53" s="3" t="s">
        <v>379</v>
      </c>
      <c r="M53" s="3" t="s">
        <v>380</v>
      </c>
      <c r="N53" s="3" t="s">
        <v>381</v>
      </c>
      <c r="O53" s="3" t="s">
        <v>382</v>
      </c>
      <c r="P53" s="6">
        <f>CHAR(10)</f>
      </c>
      <c r="Q53" s="6">
        <f>IF(MOD(W53,10)=0,CONCATENATE(P53,P53,L53,L53,P53,P53,P53)," ")</f>
      </c>
      <c r="R53" s="6">
        <f>IF(W53=20,CONCATENATE(P53,P53,P53,L53,P53,"&lt;center&gt;",P53,P53,"&lt;?php",P53,R$1,P53,"?&gt;",P53,P53,"&lt;/center&gt;",P53,L53,P53,P53,P53,P53),"")</f>
      </c>
      <c r="S53" s="6">
        <f>IF(W53=40,CONCATENATE(P53,P53,P53,L53,P53,"&lt;center&gt;",P53,P53,"&lt;?php",P53,S$1,P53,"?&gt;",P53,P53,"&lt;/center&gt;",P53,L53,P53,P53,P53,P53),"")</f>
      </c>
      <c r="T53" s="6">
        <f>IF(W53=60,CONCATENATE(P53,P53,P53,L53,P53,"&lt;center&gt;",P53,P53,"&lt;?php",P53,T$1,P53,"?&gt;",P53,P53,"&lt;/center&gt;",P53,L53,P53,P53,P53,P53),"")</f>
      </c>
      <c r="U53" s="6">
        <f>IF(W53=80,CONCATENATE(P53,P53,P53,L53,P53,"&lt;center&gt;",P53,P53,"&lt;?php",P53,U$1,P53,"?&gt;",P53,P53,"&lt;/center&gt;",P53,L53,P53,P53,P53,P53),"")</f>
      </c>
      <c r="V53" s="6">
        <f>IF(W53=100,CONCATENATE(P53,P53,P53,P53,"&lt;?php",P53,V$1,P53,"?&gt;",P53,P53,P53,P53,P53),"")</f>
      </c>
      <c r="W53" s="11">
        <f>W52+1</f>
      </c>
      <c r="X53" s="5" t="s">
        <v>383</v>
      </c>
      <c r="Y53" s="5" t="s">
        <v>384</v>
      </c>
      <c r="Z53" s="5" t="s">
        <v>385</v>
      </c>
      <c r="AA53" s="5" t="s">
        <v>386</v>
      </c>
      <c r="AB53" s="4">
        <f>CONCATENATE(Ks!B20," ",Ks!A20)</f>
      </c>
      <c r="AC53" s="12">
        <f>Ks!E20</f>
      </c>
      <c r="AD53" s="6">
        <f>Ks!C20</f>
      </c>
      <c r="AE53" s="11">
        <f>Ks!D20</f>
      </c>
      <c r="AF53" s="11">
        <f>Ks!K20</f>
      </c>
      <c r="AG53" s="11">
        <f>Ks!M20</f>
      </c>
      <c r="AH53" s="11">
        <f>Ks!O20</f>
      </c>
      <c r="AI53" s="11">
        <f>Ks!Q20</f>
      </c>
      <c r="AJ53" s="10">
        <f>Ks!S20</f>
      </c>
      <c r="AK53" s="6">
        <f>AB53</f>
      </c>
      <c r="AL53" s="102">
        <f>ROUNDUP((0.43+0.01*((STDEV($AQ$2:$AQ$312)-STDEV(AQ$2:AQ$312))))*AQ53,0)</f>
      </c>
      <c r="AM53" s="102">
        <f>ROUNDUP((0.43+0.01*((STDEV($AQ$2:$AQ$312)-STDEV(AR$2:AR$312))))*AR53,0)</f>
      </c>
      <c r="AN53" s="102">
        <f>ROUNDUP((0.43+0.01*((STDEV($AQ$2:$AQ$312)-STDEV(AS$2:AS$312))))*AS53,0)</f>
      </c>
      <c r="AO53" s="102">
        <f>ROUNDUP((0.43+0.01*((STDEV($AQ$2:$AQ$312)-STDEV(AT$2:AT$312))))*AT53,0)</f>
      </c>
      <c r="AP53" s="102">
        <f>ROUNDUP((0.43+0.01*((STDEV($AQ$2:$AQ$312)-STDEV(AU$2:AU$312))))*AU53,0)</f>
      </c>
      <c r="AQ53" s="11">
        <f>IF(AF53&gt;0,AF53,1)</f>
      </c>
      <c r="AR53" s="11">
        <f>IF(AG53&gt;0,AG53,1)</f>
      </c>
      <c r="AS53" s="11">
        <f>IF(AH53&gt;0,AH53,1)</f>
      </c>
      <c r="AT53" s="11">
        <f>IF(AI53&gt;0,AI53,1)</f>
      </c>
      <c r="AU53" s="11">
        <f>IF(AJ53&gt;0,AJ53,1)</f>
      </c>
    </row>
    <row x14ac:dyDescent="0.25" r="54" customHeight="1" ht="17.25">
      <c r="A54" s="3"/>
      <c r="B54" s="6">
        <f>IF(AB54&lt;&gt;AD54,CONCATENATE(J54,AB54,M54,AC54,M54,AD54,N54,O54,AE54,N54,K54,Q54,R54,S54,T54,U54,V54),CONCATENATE(J54,AB54,M54,AC54,N54,O54,AE54,N54,K54,Q54,R54,S54,T54,U54,V54))</f>
      </c>
      <c r="C54" s="6">
        <f>IF(AB54&lt;&gt;AD54,CONCATENATE(J54,AB54,M54,AC54,M54,AD54,N54,O54,AE54,N54,X54,Y54,AA54,AL54,Z54,K54,Q54,R54,S54,T54,U54,V54),CONCATENATE(J54,AB54,M54,AC54,N54,O54,AE54,N54,X54,Y54,AA54,AL54,Z54,K54,Q54,R54,S54,T54,U54,V54))</f>
      </c>
      <c r="D54" s="6">
        <f>IF(AB54&lt;&gt;AD54,CONCATENATE(J54,AB54,M54,AC54,M54,AD54,N54,O54,AE54,N54,X54,Y54,AA54,AM54,Z54,K54,Q54,R54,S54,T54,U54,V54),CONCATENATE(J54,AB54,M54,AC54,N54,O54,AE54,N54,X54,Y54,AA54,AM54,Z54,K54,Q54,R54,S54,T54,U54,V54))</f>
      </c>
      <c r="E54" s="6">
        <f>IF(AB54&lt;&gt;AD54,CONCATENATE(J54,AB54,M54,AC54,M54,AD54,N54,O54,AE54,N54,X54,Y54,AA54,AN54,Z54,K54,Q54,R54,S54,T54,U54,V54),CONCATENATE(J54,AB54,M54,AC54,N54,O54,AE54,N54,X54,Y54,AA54,AN54,Z54,K54,Q54,R54,S54,T54,U54,V54))</f>
      </c>
      <c r="F54" s="6">
        <f>IF(AB54&lt;&gt;AD54,CONCATENATE(J54,AB54,M54,AC54,M54,AD54,N54,O54,AE54,N54,X54,Y54,AA54,AO54,Z54,K54,Q54,R54,S54,T54,U54,V54),CONCATENATE(J54,AB54,M54,AC54,N54,O54,AE54,N54,X54,Y54,AA54,AO54,Z54,K54,Q54,R54,S54,T54,U54,V54))</f>
      </c>
      <c r="G54" s="6">
        <f>IF(AB54&lt;&gt;AD54,CONCATENATE(J54,AB54,M54,AC54,M54,AD54,N54,O54,AE54,N54,X54,Y54,AA54,AP54,Z54,K54,Q54,R54,S54,T54,U54,V54),CONCATENATE(J54,AB54,M54,AC54,N54,O54,AE54,N54,X54,Y54,AA54,AP54,Z54,K54,Q54,R54,S54,T54,U54,V54))</f>
      </c>
      <c r="H54" s="3" t="s">
        <v>375</v>
      </c>
      <c r="I54" s="3" t="s">
        <v>376</v>
      </c>
      <c r="J54" s="3" t="s">
        <v>377</v>
      </c>
      <c r="K54" s="3" t="s">
        <v>378</v>
      </c>
      <c r="L54" s="3" t="s">
        <v>379</v>
      </c>
      <c r="M54" s="3" t="s">
        <v>380</v>
      </c>
      <c r="N54" s="3" t="s">
        <v>381</v>
      </c>
      <c r="O54" s="3" t="s">
        <v>382</v>
      </c>
      <c r="P54" s="6">
        <f>CHAR(10)</f>
      </c>
      <c r="Q54" s="6">
        <f>IF(MOD(W54,10)=0,CONCATENATE(P54,P54,L54,L54,P54,P54,P54)," ")</f>
      </c>
      <c r="R54" s="6">
        <f>IF(W54=20,CONCATENATE(P54,P54,P54,L54,P54,"&lt;center&gt;",P54,P54,"&lt;?php",P54,R$1,P54,"?&gt;",P54,P54,"&lt;/center&gt;",P54,L54,P54,P54,P54,P54),"")</f>
      </c>
      <c r="S54" s="6">
        <f>IF(W54=40,CONCATENATE(P54,P54,P54,L54,P54,"&lt;center&gt;",P54,P54,"&lt;?php",P54,S$1,P54,"?&gt;",P54,P54,"&lt;/center&gt;",P54,L54,P54,P54,P54,P54),"")</f>
      </c>
      <c r="T54" s="6">
        <f>IF(W54=60,CONCATENATE(P54,P54,P54,L54,P54,"&lt;center&gt;",P54,P54,"&lt;?php",P54,T$1,P54,"?&gt;",P54,P54,"&lt;/center&gt;",P54,L54,P54,P54,P54,P54),"")</f>
      </c>
      <c r="U54" s="6">
        <f>IF(W54=80,CONCATENATE(P54,P54,P54,L54,P54,"&lt;center&gt;",P54,P54,"&lt;?php",P54,U$1,P54,"?&gt;",P54,P54,"&lt;/center&gt;",P54,L54,P54,P54,P54,P54),"")</f>
      </c>
      <c r="V54" s="6">
        <f>IF(W54=100,CONCATENATE(P54,P54,P54,P54,"&lt;?php",P54,V$1,P54,"?&gt;",P54,P54,P54,P54,P54),"")</f>
      </c>
      <c r="W54" s="11">
        <f>W53+1</f>
      </c>
      <c r="X54" s="5" t="s">
        <v>383</v>
      </c>
      <c r="Y54" s="5" t="s">
        <v>384</v>
      </c>
      <c r="Z54" s="5" t="s">
        <v>385</v>
      </c>
      <c r="AA54" s="5" t="s">
        <v>386</v>
      </c>
      <c r="AB54" s="4">
        <f>CONCATENATE(Ks!B22," ",Ks!A22)</f>
      </c>
      <c r="AC54" s="12">
        <f>Ks!E22</f>
      </c>
      <c r="AD54" s="6">
        <f>Ks!C22</f>
      </c>
      <c r="AE54" s="11">
        <f>Ks!D22</f>
      </c>
      <c r="AF54" s="11">
        <f>Ks!K22</f>
      </c>
      <c r="AG54" s="11">
        <f>Ks!M22</f>
      </c>
      <c r="AH54" s="11">
        <f>Ks!O22</f>
      </c>
      <c r="AI54" s="11">
        <f>Ks!Q22</f>
      </c>
      <c r="AJ54" s="10">
        <f>Ks!S22</f>
      </c>
      <c r="AK54" s="6">
        <f>AB54</f>
      </c>
      <c r="AL54" s="102">
        <f>ROUNDUP((0.43+0.01*((STDEV($AQ$2:$AQ$312)-STDEV(AQ$2:AQ$312))))*AQ54,0)</f>
      </c>
      <c r="AM54" s="102">
        <f>ROUNDUP((0.43+0.01*((STDEV($AQ$2:$AQ$312)-STDEV(AR$2:AR$312))))*AR54,0)</f>
      </c>
      <c r="AN54" s="102">
        <f>ROUNDUP((0.43+0.01*((STDEV($AQ$2:$AQ$312)-STDEV(AS$2:AS$312))))*AS54,0)</f>
      </c>
      <c r="AO54" s="102">
        <f>ROUNDUP((0.43+0.01*((STDEV($AQ$2:$AQ$312)-STDEV(AT$2:AT$312))))*AT54,0)</f>
      </c>
      <c r="AP54" s="102">
        <f>ROUNDUP((0.43+0.01*((STDEV($AQ$2:$AQ$312)-STDEV(AU$2:AU$312))))*AU54,0)</f>
      </c>
      <c r="AQ54" s="11">
        <f>IF(AF54&gt;0,AF54,1)</f>
      </c>
      <c r="AR54" s="11">
        <f>IF(AG54&gt;0,AG54,1)</f>
      </c>
      <c r="AS54" s="11">
        <f>IF(AH54&gt;0,AH54,1)</f>
      </c>
      <c r="AT54" s="11">
        <f>IF(AI54&gt;0,AI54,1)</f>
      </c>
      <c r="AU54" s="11">
        <f>IF(AJ54&gt;0,AJ54,1)</f>
      </c>
    </row>
    <row x14ac:dyDescent="0.25" r="55" customHeight="1" ht="17.25">
      <c r="A55" s="3"/>
      <c r="B55" s="6">
        <f>IF(AB55&lt;&gt;AD55,CONCATENATE(J55,AB55,M55,AC55,M55,AD55,N55,O55,AE55,N55,K55,Q55,R55,S55,T55,U55,V55),CONCATENATE(J55,AB55,M55,AC55,N55,O55,AE55,N55,K55,Q55,R55,S55,T55,U55,V55))</f>
      </c>
      <c r="C55" s="6">
        <f>IF(AB55&lt;&gt;AD55,CONCATENATE(J55,AB55,M55,AC55,M55,AD55,N55,O55,AE55,N55,X55,Y55,AA55,AL55,Z55,K55,Q55,R55,S55,T55,U55,V55),CONCATENATE(J55,AB55,M55,AC55,N55,O55,AE55,N55,X55,Y55,AA55,AL55,Z55,K55,Q55,R55,S55,T55,U55,V55))</f>
      </c>
      <c r="D55" s="6">
        <f>IF(AB55&lt;&gt;AD55,CONCATENATE(J55,AB55,M55,AC55,M55,AD55,N55,O55,AE55,N55,X55,Y55,AA55,AM55,Z55,K55,Q55,R55,S55,T55,U55,V55),CONCATENATE(J55,AB55,M55,AC55,N55,O55,AE55,N55,X55,Y55,AA55,AM55,Z55,K55,Q55,R55,S55,T55,U55,V55))</f>
      </c>
      <c r="E55" s="6">
        <f>IF(AB55&lt;&gt;AD55,CONCATENATE(J55,AB55,M55,AC55,M55,AD55,N55,O55,AE55,N55,X55,Y55,AA55,AN55,Z55,K55,Q55,R55,S55,T55,U55,V55),CONCATENATE(J55,AB55,M55,AC55,N55,O55,AE55,N55,X55,Y55,AA55,AN55,Z55,K55,Q55,R55,S55,T55,U55,V55))</f>
      </c>
      <c r="F55" s="6">
        <f>IF(AB55&lt;&gt;AD55,CONCATENATE(J55,AB55,M55,AC55,M55,AD55,N55,O55,AE55,N55,X55,Y55,AA55,AO55,Z55,K55,Q55,R55,S55,T55,U55,V55),CONCATENATE(J55,AB55,M55,AC55,N55,O55,AE55,N55,X55,Y55,AA55,AO55,Z55,K55,Q55,R55,S55,T55,U55,V55))</f>
      </c>
      <c r="G55" s="6">
        <f>IF(AB55&lt;&gt;AD55,CONCATENATE(J55,AB55,M55,AC55,M55,AD55,N55,O55,AE55,N55,X55,Y55,AA55,AP55,Z55,K55,Q55,R55,S55,T55,U55,V55),CONCATENATE(J55,AB55,M55,AC55,N55,O55,AE55,N55,X55,Y55,AA55,AP55,Z55,K55,Q55,R55,S55,T55,U55,V55))</f>
      </c>
      <c r="H55" s="3" t="s">
        <v>375</v>
      </c>
      <c r="I55" s="3" t="s">
        <v>376</v>
      </c>
      <c r="J55" s="3" t="s">
        <v>377</v>
      </c>
      <c r="K55" s="3" t="s">
        <v>378</v>
      </c>
      <c r="L55" s="3" t="s">
        <v>379</v>
      </c>
      <c r="M55" s="3" t="s">
        <v>380</v>
      </c>
      <c r="N55" s="3" t="s">
        <v>381</v>
      </c>
      <c r="O55" s="3" t="s">
        <v>382</v>
      </c>
      <c r="P55" s="6">
        <f>CHAR(10)</f>
      </c>
      <c r="Q55" s="6">
        <f>IF(MOD(W55,10)=0,CONCATENATE(P55,P55,L55,L55,P55,P55,P55)," ")</f>
      </c>
      <c r="R55" s="6">
        <f>IF(W55=20,CONCATENATE(P55,P55,P55,L55,P55,"&lt;center&gt;",P55,P55,"&lt;?php",P55,R$1,P55,"?&gt;",P55,P55,"&lt;/center&gt;",P55,L55,P55,P55,P55,P55),"")</f>
      </c>
      <c r="S55" s="6">
        <f>IF(W55=40,CONCATENATE(P55,P55,P55,L55,P55,"&lt;center&gt;",P55,P55,"&lt;?php",P55,S$1,P55,"?&gt;",P55,P55,"&lt;/center&gt;",P55,L55,P55,P55,P55,P55),"")</f>
      </c>
      <c r="T55" s="6">
        <f>IF(W55=60,CONCATENATE(P55,P55,P55,L55,P55,"&lt;center&gt;",P55,P55,"&lt;?php",P55,T$1,P55,"?&gt;",P55,P55,"&lt;/center&gt;",P55,L55,P55,P55,P55,P55),"")</f>
      </c>
      <c r="U55" s="6">
        <f>IF(W55=80,CONCATENATE(P55,P55,P55,L55,P55,"&lt;center&gt;",P55,P55,"&lt;?php",P55,U$1,P55,"?&gt;",P55,P55,"&lt;/center&gt;",P55,L55,P55,P55,P55,P55),"")</f>
      </c>
      <c r="V55" s="6">
        <f>IF(W55=100,CONCATENATE(P55,P55,P55,P55,"&lt;?php",P55,V$1,P55,"?&gt;",P55,P55,P55,P55,P55),"")</f>
      </c>
      <c r="W55" s="11">
        <f>W54+1</f>
      </c>
      <c r="X55" s="5" t="s">
        <v>383</v>
      </c>
      <c r="Y55" s="5" t="s">
        <v>384</v>
      </c>
      <c r="Z55" s="5" t="s">
        <v>385</v>
      </c>
      <c r="AA55" s="5" t="s">
        <v>386</v>
      </c>
      <c r="AB55" s="4">
        <f>CONCATENATE(Ks!B23," ",Ks!A23)</f>
      </c>
      <c r="AC55" s="12">
        <f>Ks!E23</f>
      </c>
      <c r="AD55" s="6">
        <f>Ks!C23</f>
      </c>
      <c r="AE55" s="11">
        <f>Ks!D23</f>
      </c>
      <c r="AF55" s="11">
        <f>Ks!K23</f>
      </c>
      <c r="AG55" s="11">
        <f>Ks!M23</f>
      </c>
      <c r="AH55" s="11">
        <f>Ks!O23</f>
      </c>
      <c r="AI55" s="11">
        <f>Ks!Q23</f>
      </c>
      <c r="AJ55" s="10">
        <f>Ks!S23</f>
      </c>
      <c r="AK55" s="6">
        <f>AB55</f>
      </c>
      <c r="AL55" s="102">
        <f>ROUNDUP((0.43+0.01*((STDEV($AQ$2:$AQ$312)-STDEV(AQ$2:AQ$312))))*AQ55,0)</f>
      </c>
      <c r="AM55" s="102">
        <f>ROUNDUP((0.43+0.01*((STDEV($AQ$2:$AQ$312)-STDEV(AR$2:AR$312))))*AR55,0)</f>
      </c>
      <c r="AN55" s="102">
        <f>ROUNDUP((0.43+0.01*((STDEV($AQ$2:$AQ$312)-STDEV(AS$2:AS$312))))*AS55,0)</f>
      </c>
      <c r="AO55" s="102">
        <f>ROUNDUP((0.43+0.01*((STDEV($AQ$2:$AQ$312)-STDEV(AT$2:AT$312))))*AT55,0)</f>
      </c>
      <c r="AP55" s="102">
        <f>ROUNDUP((0.43+0.01*((STDEV($AQ$2:$AQ$312)-STDEV(AU$2:AU$312))))*AU55,0)</f>
      </c>
      <c r="AQ55" s="11">
        <f>IF(AF55&gt;0,AF55,1)</f>
      </c>
      <c r="AR55" s="11">
        <f>IF(AG55&gt;0,AG55,1)</f>
      </c>
      <c r="AS55" s="11">
        <f>IF(AH55&gt;0,AH55,1)</f>
      </c>
      <c r="AT55" s="11">
        <f>IF(AI55&gt;0,AI55,1)</f>
      </c>
      <c r="AU55" s="11">
        <f>IF(AJ55&gt;0,AJ55,1)</f>
      </c>
    </row>
    <row x14ac:dyDescent="0.25" r="56" customHeight="1" ht="17.25">
      <c r="A56" s="3"/>
      <c r="B56" s="6">
        <f>IF(AB56&lt;&gt;AD56,CONCATENATE(J56,AB56,M56,AC56,M56,AD56,N56,O56,AE56,N56,K56,Q56,R56,S56,T56,U56,V56),CONCATENATE(J56,AB56,M56,AC56,N56,O56,AE56,N56,K56,Q56,R56,S56,T56,U56,V56))</f>
      </c>
      <c r="C56" s="6">
        <f>IF(AB56&lt;&gt;AD56,CONCATENATE(J56,AB56,M56,AC56,M56,AD56,N56,O56,AE56,N56,X56,Y56,AA56,AL56,Z56,K56,Q56,R56,S56,T56,U56,V56),CONCATENATE(J56,AB56,M56,AC56,N56,O56,AE56,N56,X56,Y56,AA56,AL56,Z56,K56,Q56,R56,S56,T56,U56,V56))</f>
      </c>
      <c r="D56" s="6">
        <f>IF(AB56&lt;&gt;AD56,CONCATENATE(J56,AB56,M56,AC56,M56,AD56,N56,O56,AE56,N56,X56,Y56,AA56,AM56,Z56,K56,Q56,R56,S56,T56,U56,V56),CONCATENATE(J56,AB56,M56,AC56,N56,O56,AE56,N56,X56,Y56,AA56,AM56,Z56,K56,Q56,R56,S56,T56,U56,V56))</f>
      </c>
      <c r="E56" s="6">
        <f>IF(AB56&lt;&gt;AD56,CONCATENATE(J56,AB56,M56,AC56,M56,AD56,N56,O56,AE56,N56,X56,Y56,AA56,AN56,Z56,K56,Q56,R56,S56,T56,U56,V56),CONCATENATE(J56,AB56,M56,AC56,N56,O56,AE56,N56,X56,Y56,AA56,AN56,Z56,K56,Q56,R56,S56,T56,U56,V56))</f>
      </c>
      <c r="F56" s="6">
        <f>IF(AB56&lt;&gt;AD56,CONCATENATE(J56,AB56,M56,AC56,M56,AD56,N56,O56,AE56,N56,X56,Y56,AA56,AO56,Z56,K56,Q56,R56,S56,T56,U56,V56),CONCATENATE(J56,AB56,M56,AC56,N56,O56,AE56,N56,X56,Y56,AA56,AO56,Z56,K56,Q56,R56,S56,T56,U56,V56))</f>
      </c>
      <c r="G56" s="6">
        <f>IF(AB56&lt;&gt;AD56,CONCATENATE(J56,AB56,M56,AC56,M56,AD56,N56,O56,AE56,N56,X56,Y56,AA56,AP56,Z56,K56,Q56,R56,S56,T56,U56,V56),CONCATENATE(J56,AB56,M56,AC56,N56,O56,AE56,N56,X56,Y56,AA56,AP56,Z56,K56,Q56,R56,S56,T56,U56,V56))</f>
      </c>
      <c r="H56" s="3" t="s">
        <v>375</v>
      </c>
      <c r="I56" s="3" t="s">
        <v>376</v>
      </c>
      <c r="J56" s="3" t="s">
        <v>377</v>
      </c>
      <c r="K56" s="3" t="s">
        <v>378</v>
      </c>
      <c r="L56" s="3" t="s">
        <v>379</v>
      </c>
      <c r="M56" s="3" t="s">
        <v>380</v>
      </c>
      <c r="N56" s="3" t="s">
        <v>381</v>
      </c>
      <c r="O56" s="3" t="s">
        <v>382</v>
      </c>
      <c r="P56" s="6">
        <f>CHAR(10)</f>
      </c>
      <c r="Q56" s="6">
        <f>IF(MOD(W56,10)=0,CONCATENATE(P56,P56,L56,L56,P56,P56,P56)," ")</f>
      </c>
      <c r="R56" s="6">
        <f>IF(W56=20,CONCATENATE(P56,P56,P56,L56,P56,"&lt;center&gt;",P56,P56,"&lt;?php",P56,R$1,P56,"?&gt;",P56,P56,"&lt;/center&gt;",P56,L56,P56,P56,P56,P56),"")</f>
      </c>
      <c r="S56" s="6">
        <f>IF(W56=40,CONCATENATE(P56,P56,P56,L56,P56,"&lt;center&gt;",P56,P56,"&lt;?php",P56,S$1,P56,"?&gt;",P56,P56,"&lt;/center&gt;",P56,L56,P56,P56,P56,P56),"")</f>
      </c>
      <c r="T56" s="6">
        <f>IF(W56=60,CONCATENATE(P56,P56,P56,L56,P56,"&lt;center&gt;",P56,P56,"&lt;?php",P56,T$1,P56,"?&gt;",P56,P56,"&lt;/center&gt;",P56,L56,P56,P56,P56,P56),"")</f>
      </c>
      <c r="U56" s="6">
        <f>IF(W56=80,CONCATENATE(P56,P56,P56,L56,P56,"&lt;center&gt;",P56,P56,"&lt;?php",P56,U$1,P56,"?&gt;",P56,P56,"&lt;/center&gt;",P56,L56,P56,P56,P56,P56),"")</f>
      </c>
      <c r="V56" s="6">
        <f>IF(W56=100,CONCATENATE(P56,P56,P56,P56,"&lt;?php",P56,V$1,P56,"?&gt;",P56,P56,P56,P56,P56),"")</f>
      </c>
      <c r="W56" s="11">
        <f>W55+1</f>
      </c>
      <c r="X56" s="5" t="s">
        <v>383</v>
      </c>
      <c r="Y56" s="5" t="s">
        <v>384</v>
      </c>
      <c r="Z56" s="5" t="s">
        <v>385</v>
      </c>
      <c r="AA56" s="5" t="s">
        <v>386</v>
      </c>
      <c r="AB56" s="4">
        <f>CONCATENATE(Ks!B24," ",Ks!A24)</f>
      </c>
      <c r="AC56" s="12">
        <f>Ks!E24</f>
      </c>
      <c r="AD56" s="6">
        <f>Ks!C24</f>
      </c>
      <c r="AE56" s="11">
        <f>Ks!D24</f>
      </c>
      <c r="AF56" s="11">
        <f>Ks!K24</f>
      </c>
      <c r="AG56" s="11">
        <f>Ks!M24</f>
      </c>
      <c r="AH56" s="11">
        <f>Ks!O24</f>
      </c>
      <c r="AI56" s="11">
        <f>Ks!Q24</f>
      </c>
      <c r="AJ56" s="10">
        <f>Ks!S24</f>
      </c>
      <c r="AK56" s="6">
        <f>AB56</f>
      </c>
      <c r="AL56" s="102">
        <f>ROUNDUP((0.43+0.01*((STDEV($AQ$2:$AQ$312)-STDEV(AQ$2:AQ$312))))*AQ56,0)</f>
      </c>
      <c r="AM56" s="102">
        <f>ROUNDUP((0.43+0.01*((STDEV($AQ$2:$AQ$312)-STDEV(AR$2:AR$312))))*AR56,0)</f>
      </c>
      <c r="AN56" s="102">
        <f>ROUNDUP((0.43+0.01*((STDEV($AQ$2:$AQ$312)-STDEV(AS$2:AS$312))))*AS56,0)</f>
      </c>
      <c r="AO56" s="102">
        <f>ROUNDUP((0.43+0.01*((STDEV($AQ$2:$AQ$312)-STDEV(AT$2:AT$312))))*AT56,0)</f>
      </c>
      <c r="AP56" s="102">
        <f>ROUNDUP((0.43+0.01*((STDEV($AQ$2:$AQ$312)-STDEV(AU$2:AU$312))))*AU56,0)</f>
      </c>
      <c r="AQ56" s="11">
        <f>IF(AF56&gt;0,AF56,1)</f>
      </c>
      <c r="AR56" s="11">
        <f>IF(AG56&gt;0,AG56,1)</f>
      </c>
      <c r="AS56" s="11">
        <f>IF(AH56&gt;0,AH56,1)</f>
      </c>
      <c r="AT56" s="11">
        <f>IF(AI56&gt;0,AI56,1)</f>
      </c>
      <c r="AU56" s="11">
        <f>IF(AJ56&gt;0,AJ56,1)</f>
      </c>
    </row>
    <row x14ac:dyDescent="0.25" r="57" customHeight="1" ht="17.25">
      <c r="A57" s="3"/>
      <c r="B57" s="6">
        <f>IF(AB57&lt;&gt;AD57,CONCATENATE(J57,AB57,M57,AC57,M57,AD57,N57,O57,AE57,N57,K57,Q57,R57,S57,T57,U57,V57),CONCATENATE(J57,AB57,M57,AC57,N57,O57,AE57,N57,K57,Q57,R57,S57,T57,U57,V57))</f>
      </c>
      <c r="C57" s="6">
        <f>IF(AB57&lt;&gt;AD57,CONCATENATE(J57,AB57,M57,AC57,M57,AD57,N57,O57,AE57,N57,X57,Y57,AA57,AL57,Z57,K57,Q57,R57,S57,T57,U57,V57),CONCATENATE(J57,AB57,M57,AC57,N57,O57,AE57,N57,X57,Y57,AA57,AL57,Z57,K57,Q57,R57,S57,T57,U57,V57))</f>
      </c>
      <c r="D57" s="6">
        <f>IF(AB57&lt;&gt;AD57,CONCATENATE(J57,AB57,M57,AC57,M57,AD57,N57,O57,AE57,N57,X57,Y57,AA57,AM57,Z57,K57,Q57,R57,S57,T57,U57,V57),CONCATENATE(J57,AB57,M57,AC57,N57,O57,AE57,N57,X57,Y57,AA57,AM57,Z57,K57,Q57,R57,S57,T57,U57,V57))</f>
      </c>
      <c r="E57" s="6">
        <f>IF(AB57&lt;&gt;AD57,CONCATENATE(J57,AB57,M57,AC57,M57,AD57,N57,O57,AE57,N57,X57,Y57,AA57,AN57,Z57,K57,Q57,R57,S57,T57,U57,V57),CONCATENATE(J57,AB57,M57,AC57,N57,O57,AE57,N57,X57,Y57,AA57,AN57,Z57,K57,Q57,R57,S57,T57,U57,V57))</f>
      </c>
      <c r="F57" s="6">
        <f>IF(AB57&lt;&gt;AD57,CONCATENATE(J57,AB57,M57,AC57,M57,AD57,N57,O57,AE57,N57,X57,Y57,AA57,AO57,Z57,K57,Q57,R57,S57,T57,U57,V57),CONCATENATE(J57,AB57,M57,AC57,N57,O57,AE57,N57,X57,Y57,AA57,AO57,Z57,K57,Q57,R57,S57,T57,U57,V57))</f>
      </c>
      <c r="G57" s="6">
        <f>IF(AB57&lt;&gt;AD57,CONCATENATE(J57,AB57,M57,AC57,M57,AD57,N57,O57,AE57,N57,X57,Y57,AA57,AP57,Z57,K57,Q57,R57,S57,T57,U57,V57),CONCATENATE(J57,AB57,M57,AC57,N57,O57,AE57,N57,X57,Y57,AA57,AP57,Z57,K57,Q57,R57,S57,T57,U57,V57))</f>
      </c>
      <c r="H57" s="3" t="s">
        <v>375</v>
      </c>
      <c r="I57" s="3" t="s">
        <v>376</v>
      </c>
      <c r="J57" s="3" t="s">
        <v>377</v>
      </c>
      <c r="K57" s="3" t="s">
        <v>378</v>
      </c>
      <c r="L57" s="3" t="s">
        <v>379</v>
      </c>
      <c r="M57" s="3" t="s">
        <v>380</v>
      </c>
      <c r="N57" s="3" t="s">
        <v>381</v>
      </c>
      <c r="O57" s="3" t="s">
        <v>382</v>
      </c>
      <c r="P57" s="6">
        <f>CHAR(10)</f>
      </c>
      <c r="Q57" s="6">
        <f>IF(MOD(W57,10)=0,CONCATENATE(P57,P57,L57,L57,P57,P57,P57)," ")</f>
      </c>
      <c r="R57" s="6">
        <f>IF(W57=20,CONCATENATE(P57,P57,P57,L57,P57,"&lt;center&gt;",P57,P57,"&lt;?php",P57,R$1,P57,"?&gt;",P57,P57,"&lt;/center&gt;",P57,L57,P57,P57,P57,P57),"")</f>
      </c>
      <c r="S57" s="6">
        <f>IF(W57=40,CONCATENATE(P57,P57,P57,L57,P57,"&lt;center&gt;",P57,P57,"&lt;?php",P57,S$1,P57,"?&gt;",P57,P57,"&lt;/center&gt;",P57,L57,P57,P57,P57,P57),"")</f>
      </c>
      <c r="T57" s="6">
        <f>IF(W57=60,CONCATENATE(P57,P57,P57,L57,P57,"&lt;center&gt;",P57,P57,"&lt;?php",P57,T$1,P57,"?&gt;",P57,P57,"&lt;/center&gt;",P57,L57,P57,P57,P57,P57),"")</f>
      </c>
      <c r="U57" s="6">
        <f>IF(W57=80,CONCATENATE(P57,P57,P57,L57,P57,"&lt;center&gt;",P57,P57,"&lt;?php",P57,U$1,P57,"?&gt;",P57,P57,"&lt;/center&gt;",P57,L57,P57,P57,P57,P57),"")</f>
      </c>
      <c r="V57" s="6">
        <f>IF(W57=100,CONCATENATE(P57,P57,P57,P57,"&lt;?php",P57,V$1,P57,"?&gt;",P57,P57,P57,P57,P57),"")</f>
      </c>
      <c r="W57" s="11">
        <f>W56+1</f>
      </c>
      <c r="X57" s="5" t="s">
        <v>383</v>
      </c>
      <c r="Y57" s="5" t="s">
        <v>384</v>
      </c>
      <c r="Z57" s="5" t="s">
        <v>385</v>
      </c>
      <c r="AA57" s="5" t="s">
        <v>386</v>
      </c>
      <c r="AB57" s="4">
        <f>CONCATENATE(Ks!B25," ",Ks!A25)</f>
      </c>
      <c r="AC57" s="12">
        <f>Ks!E25</f>
      </c>
      <c r="AD57" s="6">
        <f>Ks!C25</f>
      </c>
      <c r="AE57" s="11">
        <f>Ks!D25</f>
      </c>
      <c r="AF57" s="11">
        <f>Ks!K25</f>
      </c>
      <c r="AG57" s="11">
        <f>Ks!M25</f>
      </c>
      <c r="AH57" s="11">
        <f>Ks!O25</f>
      </c>
      <c r="AI57" s="11">
        <f>Ks!Q25</f>
      </c>
      <c r="AJ57" s="10">
        <f>Ks!S25</f>
      </c>
      <c r="AK57" s="6">
        <f>AB57</f>
      </c>
      <c r="AL57" s="102">
        <f>ROUNDUP((0.43+0.01*((STDEV($AQ$2:$AQ$312)-STDEV(AQ$2:AQ$312))))*AQ57,0)</f>
      </c>
      <c r="AM57" s="102">
        <f>ROUNDUP((0.43+0.01*((STDEV($AQ$2:$AQ$312)-STDEV(AR$2:AR$312))))*AR57,0)</f>
      </c>
      <c r="AN57" s="102">
        <f>ROUNDUP((0.43+0.01*((STDEV($AQ$2:$AQ$312)-STDEV(AS$2:AS$312))))*AS57,0)</f>
      </c>
      <c r="AO57" s="102">
        <f>ROUNDUP((0.43+0.01*((STDEV($AQ$2:$AQ$312)-STDEV(AT$2:AT$312))))*AT57,0)</f>
      </c>
      <c r="AP57" s="102">
        <f>ROUNDUP((0.43+0.01*((STDEV($AQ$2:$AQ$312)-STDEV(AU$2:AU$312))))*AU57,0)</f>
      </c>
      <c r="AQ57" s="11">
        <f>IF(AF57&gt;0,AF57,1)</f>
      </c>
      <c r="AR57" s="11">
        <f>IF(AG57&gt;0,AG57,1)</f>
      </c>
      <c r="AS57" s="11">
        <f>IF(AH57&gt;0,AH57,1)</f>
      </c>
      <c r="AT57" s="11">
        <f>IF(AI57&gt;0,AI57,1)</f>
      </c>
      <c r="AU57" s="11">
        <f>IF(AJ57&gt;0,AJ57,1)</f>
      </c>
    </row>
    <row x14ac:dyDescent="0.25" r="58" customHeight="1" ht="17.25">
      <c r="A58" s="3"/>
      <c r="B58" s="6">
        <f>IF(AB58&lt;&gt;AD58,CONCATENATE(J58,AB58,M58,AC58,M58,AD58,N58,O58,AE58,N58,K58,Q58,R58,S58,T58,U58,V58),CONCATENATE(J58,AB58,M58,AC58,N58,O58,AE58,N58,K58,Q58,R58,S58,T58,U58,V58))</f>
      </c>
      <c r="C58" s="6">
        <f>IF(AB58&lt;&gt;AD58,CONCATENATE(J58,AB58,M58,AC58,M58,AD58,N58,O58,AE58,N58,X58,Y58,AA58,AL58,Z58,K58,Q58,R58,S58,T58,U58,V58),CONCATENATE(J58,AB58,M58,AC58,N58,O58,AE58,N58,X58,Y58,AA58,AL58,Z58,K58,Q58,R58,S58,T58,U58,V58))</f>
      </c>
      <c r="D58" s="6">
        <f>IF(AB58&lt;&gt;AD58,CONCATENATE(J58,AB58,M58,AC58,M58,AD58,N58,O58,AE58,N58,X58,Y58,AA58,AM58,Z58,K58,Q58,R58,S58,T58,U58,V58),CONCATENATE(J58,AB58,M58,AC58,N58,O58,AE58,N58,X58,Y58,AA58,AM58,Z58,K58,Q58,R58,S58,T58,U58,V58))</f>
      </c>
      <c r="E58" s="6">
        <f>IF(AB58&lt;&gt;AD58,CONCATENATE(J58,AB58,M58,AC58,M58,AD58,N58,O58,AE58,N58,X58,Y58,AA58,AN58,Z58,K58,Q58,R58,S58,T58,U58,V58),CONCATENATE(J58,AB58,M58,AC58,N58,O58,AE58,N58,X58,Y58,AA58,AN58,Z58,K58,Q58,R58,S58,T58,U58,V58))</f>
      </c>
      <c r="F58" s="6">
        <f>IF(AB58&lt;&gt;AD58,CONCATENATE(J58,AB58,M58,AC58,M58,AD58,N58,O58,AE58,N58,X58,Y58,AA58,AO58,Z58,K58,Q58,R58,S58,T58,U58,V58),CONCATENATE(J58,AB58,M58,AC58,N58,O58,AE58,N58,X58,Y58,AA58,AO58,Z58,K58,Q58,R58,S58,T58,U58,V58))</f>
      </c>
      <c r="G58" s="6">
        <f>IF(AB58&lt;&gt;AD58,CONCATENATE(J58,AB58,M58,AC58,M58,AD58,N58,O58,AE58,N58,X58,Y58,AA58,AP58,Z58,K58,Q58,R58,S58,T58,U58,V58),CONCATENATE(J58,AB58,M58,AC58,N58,O58,AE58,N58,X58,Y58,AA58,AP58,Z58,K58,Q58,R58,S58,T58,U58,V58))</f>
      </c>
      <c r="H58" s="3" t="s">
        <v>375</v>
      </c>
      <c r="I58" s="3" t="s">
        <v>376</v>
      </c>
      <c r="J58" s="3" t="s">
        <v>377</v>
      </c>
      <c r="K58" s="3" t="s">
        <v>378</v>
      </c>
      <c r="L58" s="3" t="s">
        <v>379</v>
      </c>
      <c r="M58" s="3" t="s">
        <v>380</v>
      </c>
      <c r="N58" s="3" t="s">
        <v>381</v>
      </c>
      <c r="O58" s="3" t="s">
        <v>382</v>
      </c>
      <c r="P58" s="6">
        <f>CHAR(10)</f>
      </c>
      <c r="Q58" s="6">
        <f>IF(MOD(W58,10)=0,CONCATENATE(P58,P58,L58,L58,P58,P58,P58)," ")</f>
      </c>
      <c r="R58" s="6">
        <f>IF(W58=20,CONCATENATE(P58,P58,P58,L58,P58,"&lt;center&gt;",P58,P58,"&lt;?php",P58,R$1,P58,"?&gt;",P58,P58,"&lt;/center&gt;",P58,L58,P58,P58,P58,P58),"")</f>
      </c>
      <c r="S58" s="6">
        <f>IF(W58=40,CONCATENATE(P58,P58,P58,L58,P58,"&lt;center&gt;",P58,P58,"&lt;?php",P58,S$1,P58,"?&gt;",P58,P58,"&lt;/center&gt;",P58,L58,P58,P58,P58,P58),"")</f>
      </c>
      <c r="T58" s="6">
        <f>IF(W58=60,CONCATENATE(P58,P58,P58,L58,P58,"&lt;center&gt;",P58,P58,"&lt;?php",P58,T$1,P58,"?&gt;",P58,P58,"&lt;/center&gt;",P58,L58,P58,P58,P58,P58),"")</f>
      </c>
      <c r="U58" s="6">
        <f>IF(W58=80,CONCATENATE(P58,P58,P58,L58,P58,"&lt;center&gt;",P58,P58,"&lt;?php",P58,U$1,P58,"?&gt;",P58,P58,"&lt;/center&gt;",P58,L58,P58,P58,P58,P58),"")</f>
      </c>
      <c r="V58" s="6">
        <f>IF(W58=100,CONCATENATE(P58,P58,P58,P58,"&lt;?php",P58,V$1,P58,"?&gt;",P58,P58,P58,P58,P58),"")</f>
      </c>
      <c r="W58" s="11">
        <f>W57+1</f>
      </c>
      <c r="X58" s="5" t="s">
        <v>383</v>
      </c>
      <c r="Y58" s="5" t="s">
        <v>384</v>
      </c>
      <c r="Z58" s="5" t="s">
        <v>385</v>
      </c>
      <c r="AA58" s="5" t="s">
        <v>386</v>
      </c>
      <c r="AB58" s="4">
        <f>CONCATENATE(Ks!B26," ",Ks!A26)</f>
      </c>
      <c r="AC58" s="12">
        <f>Ks!E26</f>
      </c>
      <c r="AD58" s="6">
        <f>Ks!C26</f>
      </c>
      <c r="AE58" s="11">
        <f>Ks!D26</f>
      </c>
      <c r="AF58" s="11">
        <f>Ks!K26</f>
      </c>
      <c r="AG58" s="11">
        <f>Ks!M26</f>
      </c>
      <c r="AH58" s="11">
        <f>Ks!O26</f>
      </c>
      <c r="AI58" s="11">
        <f>Ks!Q26</f>
      </c>
      <c r="AJ58" s="10">
        <f>Ks!S26</f>
      </c>
      <c r="AK58" s="6">
        <f>AB58</f>
      </c>
      <c r="AL58" s="102">
        <f>ROUNDUP((0.43+0.01*((STDEV($AQ$2:$AQ$312)-STDEV(AQ$2:AQ$312))))*AQ58,0)</f>
      </c>
      <c r="AM58" s="102">
        <f>ROUNDUP((0.43+0.01*((STDEV($AQ$2:$AQ$312)-STDEV(AR$2:AR$312))))*AR58,0)</f>
      </c>
      <c r="AN58" s="102">
        <f>ROUNDUP((0.43+0.01*((STDEV($AQ$2:$AQ$312)-STDEV(AS$2:AS$312))))*AS58,0)</f>
      </c>
      <c r="AO58" s="102">
        <f>ROUNDUP((0.43+0.01*((STDEV($AQ$2:$AQ$312)-STDEV(AT$2:AT$312))))*AT58,0)</f>
      </c>
      <c r="AP58" s="102">
        <f>ROUNDUP((0.43+0.01*((STDEV($AQ$2:$AQ$312)-STDEV(AU$2:AU$312))))*AU58,0)</f>
      </c>
      <c r="AQ58" s="11">
        <f>IF(AF58&gt;0,AF58,1)</f>
      </c>
      <c r="AR58" s="11">
        <f>IF(AG58&gt;0,AG58,1)</f>
      </c>
      <c r="AS58" s="11">
        <f>IF(AH58&gt;0,AH58,1)</f>
      </c>
      <c r="AT58" s="11">
        <f>IF(AI58&gt;0,AI58,1)</f>
      </c>
      <c r="AU58" s="11">
        <f>IF(AJ58&gt;0,AJ58,1)</f>
      </c>
    </row>
    <row x14ac:dyDescent="0.25" r="59" customHeight="1" ht="17.25">
      <c r="A59" s="3"/>
      <c r="B59" s="6">
        <f>IF(AB59&lt;&gt;AD59,CONCATENATE(J59,AB59,M59,AC59,M59,AD59,N59,O59,AE59,N59,K59,Q59,R59,S59,T59,U59,V59),CONCATENATE(J59,AB59,M59,AC59,N59,O59,AE59,N59,K59,Q59,R59,S59,T59,U59,V59))</f>
      </c>
      <c r="C59" s="6">
        <f>IF(AB59&lt;&gt;AD59,CONCATENATE(J59,AB59,M59,AC59,M59,AD59,N59,O59,AE59,N59,X59,Y59,AA59,AL59,Z59,K59,Q59,R59,S59,T59,U59,V59),CONCATENATE(J59,AB59,M59,AC59,N59,O59,AE59,N59,X59,Y59,AA59,AL59,Z59,K59,Q59,R59,S59,T59,U59,V59))</f>
      </c>
      <c r="D59" s="6">
        <f>IF(AB59&lt;&gt;AD59,CONCATENATE(J59,AB59,M59,AC59,M59,AD59,N59,O59,AE59,N59,X59,Y59,AA59,AM59,Z59,K59,Q59,R59,S59,T59,U59,V59),CONCATENATE(J59,AB59,M59,AC59,N59,O59,AE59,N59,X59,Y59,AA59,AM59,Z59,K59,Q59,R59,S59,T59,U59,V59))</f>
      </c>
      <c r="E59" s="6">
        <f>IF(AB59&lt;&gt;AD59,CONCATENATE(J59,AB59,M59,AC59,M59,AD59,N59,O59,AE59,N59,X59,Y59,AA59,AN59,Z59,K59,Q59,R59,S59,T59,U59,V59),CONCATENATE(J59,AB59,M59,AC59,N59,O59,AE59,N59,X59,Y59,AA59,AN59,Z59,K59,Q59,R59,S59,T59,U59,V59))</f>
      </c>
      <c r="F59" s="6">
        <f>IF(AB59&lt;&gt;AD59,CONCATENATE(J59,AB59,M59,AC59,M59,AD59,N59,O59,AE59,N59,X59,Y59,AA59,AO59,Z59,K59,Q59,R59,S59,T59,U59,V59),CONCATENATE(J59,AB59,M59,AC59,N59,O59,AE59,N59,X59,Y59,AA59,AO59,Z59,K59,Q59,R59,S59,T59,U59,V59))</f>
      </c>
      <c r="G59" s="6">
        <f>IF(AB59&lt;&gt;AD59,CONCATENATE(J59,AB59,M59,AC59,M59,AD59,N59,O59,AE59,N59,X59,Y59,AA59,AP59,Z59,K59,Q59,R59,S59,T59,U59,V59),CONCATENATE(J59,AB59,M59,AC59,N59,O59,AE59,N59,X59,Y59,AA59,AP59,Z59,K59,Q59,R59,S59,T59,U59,V59))</f>
      </c>
      <c r="H59" s="3" t="s">
        <v>375</v>
      </c>
      <c r="I59" s="3" t="s">
        <v>376</v>
      </c>
      <c r="J59" s="3" t="s">
        <v>377</v>
      </c>
      <c r="K59" s="3" t="s">
        <v>378</v>
      </c>
      <c r="L59" s="3" t="s">
        <v>379</v>
      </c>
      <c r="M59" s="3" t="s">
        <v>380</v>
      </c>
      <c r="N59" s="3" t="s">
        <v>381</v>
      </c>
      <c r="O59" s="3" t="s">
        <v>382</v>
      </c>
      <c r="P59" s="6">
        <f>CHAR(10)</f>
      </c>
      <c r="Q59" s="6">
        <f>IF(MOD(W59,10)=0,CONCATENATE(P59,P59,L59,L59,P59,P59,P59)," ")</f>
      </c>
      <c r="R59" s="6">
        <f>IF(W59=20,CONCATENATE(P59,P59,P59,L59,P59,"&lt;center&gt;",P59,P59,"&lt;?php",P59,R$1,P59,"?&gt;",P59,P59,"&lt;/center&gt;",P59,L59,P59,P59,P59,P59),"")</f>
      </c>
      <c r="S59" s="6">
        <f>IF(W59=40,CONCATENATE(P59,P59,P59,L59,P59,"&lt;center&gt;",P59,P59,"&lt;?php",P59,S$1,P59,"?&gt;",P59,P59,"&lt;/center&gt;",P59,L59,P59,P59,P59,P59),"")</f>
      </c>
      <c r="T59" s="6">
        <f>IF(W59=60,CONCATENATE(P59,P59,P59,L59,P59,"&lt;center&gt;",P59,P59,"&lt;?php",P59,T$1,P59,"?&gt;",P59,P59,"&lt;/center&gt;",P59,L59,P59,P59,P59,P59),"")</f>
      </c>
      <c r="U59" s="6">
        <f>IF(W59=80,CONCATENATE(P59,P59,P59,L59,P59,"&lt;center&gt;",P59,P59,"&lt;?php",P59,U$1,P59,"?&gt;",P59,P59,"&lt;/center&gt;",P59,L59,P59,P59,P59,P59),"")</f>
      </c>
      <c r="V59" s="6">
        <f>IF(W59=100,CONCATENATE(P59,P59,P59,P59,"&lt;?php",P59,V$1,P59,"?&gt;",P59,P59,P59,P59,P59),"")</f>
      </c>
      <c r="W59" s="11">
        <f>W58+1</f>
      </c>
      <c r="X59" s="5" t="s">
        <v>383</v>
      </c>
      <c r="Y59" s="5" t="s">
        <v>384</v>
      </c>
      <c r="Z59" s="5" t="s">
        <v>385</v>
      </c>
      <c r="AA59" s="5" t="s">
        <v>386</v>
      </c>
      <c r="AB59" s="4">
        <f>CONCATENATE(Ks!B27," ",Ks!A27)</f>
      </c>
      <c r="AC59" s="12">
        <f>Ks!E27</f>
      </c>
      <c r="AD59" s="6">
        <f>Ks!C27</f>
      </c>
      <c r="AE59" s="11">
        <f>Ks!D27</f>
      </c>
      <c r="AF59" s="11">
        <f>Ks!K27</f>
      </c>
      <c r="AG59" s="11">
        <f>Ks!M27</f>
      </c>
      <c r="AH59" s="11">
        <f>Ks!O27</f>
      </c>
      <c r="AI59" s="11">
        <f>Ks!Q27</f>
      </c>
      <c r="AJ59" s="10">
        <f>Ks!S27</f>
      </c>
      <c r="AK59" s="6">
        <f>AB59</f>
      </c>
      <c r="AL59" s="102">
        <f>ROUNDUP((0.43+0.01*((STDEV($AQ$2:$AQ$312)-STDEV(AQ$2:AQ$312))))*AQ59,0)</f>
      </c>
      <c r="AM59" s="102">
        <f>ROUNDUP((0.43+0.01*((STDEV($AQ$2:$AQ$312)-STDEV(AR$2:AR$312))))*AR59,0)</f>
      </c>
      <c r="AN59" s="102">
        <f>ROUNDUP((0.43+0.01*((STDEV($AQ$2:$AQ$312)-STDEV(AS$2:AS$312))))*AS59,0)</f>
      </c>
      <c r="AO59" s="102">
        <f>ROUNDUP((0.43+0.01*((STDEV($AQ$2:$AQ$312)-STDEV(AT$2:AT$312))))*AT59,0)</f>
      </c>
      <c r="AP59" s="102">
        <f>ROUNDUP((0.43+0.01*((STDEV($AQ$2:$AQ$312)-STDEV(AU$2:AU$312))))*AU59,0)</f>
      </c>
      <c r="AQ59" s="11">
        <f>IF(AF59&gt;0,AF59,1)</f>
      </c>
      <c r="AR59" s="11">
        <f>IF(AG59&gt;0,AG59,1)</f>
      </c>
      <c r="AS59" s="11">
        <f>IF(AH59&gt;0,AH59,1)</f>
      </c>
      <c r="AT59" s="11">
        <f>IF(AI59&gt;0,AI59,1)</f>
      </c>
      <c r="AU59" s="11">
        <f>IF(AJ59&gt;0,AJ59,1)</f>
      </c>
    </row>
    <row x14ac:dyDescent="0.25" r="60" customHeight="1" ht="17.25">
      <c r="A60" s="3"/>
      <c r="B60" s="6">
        <f>IF(AB60&lt;&gt;AD60,CONCATENATE(J60,AB60,M60,AC60,M60,AD60,N60,O60,AE60,N60,K60,Q60,R60,S60,T60,U60,V60),CONCATENATE(J60,AB60,M60,AC60,N60,O60,AE60,N60,K60,Q60,R60,S60,T60,U60,V60))</f>
      </c>
      <c r="C60" s="6">
        <f>IF(AB60&lt;&gt;AD60,CONCATENATE(J60,AB60,M60,AC60,M60,AD60,N60,O60,AE60,N60,X60,Y60,AA60,AL60,Z60,K60,Q60,R60,S60,T60,U60,V60),CONCATENATE(J60,AB60,M60,AC60,N60,O60,AE60,N60,X60,Y60,AA60,AL60,Z60,K60,Q60,R60,S60,T60,U60,V60))</f>
      </c>
      <c r="D60" s="6">
        <f>IF(AB60&lt;&gt;AD60,CONCATENATE(J60,AB60,M60,AC60,M60,AD60,N60,O60,AE60,N60,X60,Y60,AA60,AM60,Z60,K60,Q60,R60,S60,T60,U60,V60),CONCATENATE(J60,AB60,M60,AC60,N60,O60,AE60,N60,X60,Y60,AA60,AM60,Z60,K60,Q60,R60,S60,T60,U60,V60))</f>
      </c>
      <c r="E60" s="6">
        <f>IF(AB60&lt;&gt;AD60,CONCATENATE(J60,AB60,M60,AC60,M60,AD60,N60,O60,AE60,N60,X60,Y60,AA60,AN60,Z60,K60,Q60,R60,S60,T60,U60,V60),CONCATENATE(J60,AB60,M60,AC60,N60,O60,AE60,N60,X60,Y60,AA60,AN60,Z60,K60,Q60,R60,S60,T60,U60,V60))</f>
      </c>
      <c r="F60" s="6">
        <f>IF(AB60&lt;&gt;AD60,CONCATENATE(J60,AB60,M60,AC60,M60,AD60,N60,O60,AE60,N60,X60,Y60,AA60,AO60,Z60,K60,Q60,R60,S60,T60,U60,V60),CONCATENATE(J60,AB60,M60,AC60,N60,O60,AE60,N60,X60,Y60,AA60,AO60,Z60,K60,Q60,R60,S60,T60,U60,V60))</f>
      </c>
      <c r="G60" s="6">
        <f>IF(AB60&lt;&gt;AD60,CONCATENATE(J60,AB60,M60,AC60,M60,AD60,N60,O60,AE60,N60,X60,Y60,AA60,AP60,Z60,K60,Q60,R60,S60,T60,U60,V60),CONCATENATE(J60,AB60,M60,AC60,N60,O60,AE60,N60,X60,Y60,AA60,AP60,Z60,K60,Q60,R60,S60,T60,U60,V60))</f>
      </c>
      <c r="H60" s="3" t="s">
        <v>375</v>
      </c>
      <c r="I60" s="3" t="s">
        <v>376</v>
      </c>
      <c r="J60" s="3" t="s">
        <v>377</v>
      </c>
      <c r="K60" s="3" t="s">
        <v>378</v>
      </c>
      <c r="L60" s="3" t="s">
        <v>379</v>
      </c>
      <c r="M60" s="3" t="s">
        <v>380</v>
      </c>
      <c r="N60" s="3" t="s">
        <v>381</v>
      </c>
      <c r="O60" s="3" t="s">
        <v>382</v>
      </c>
      <c r="P60" s="6">
        <f>CHAR(10)</f>
      </c>
      <c r="Q60" s="6">
        <f>IF(MOD(W60,10)=0,CONCATENATE(P60,P60,L60,L60,P60,P60,P60)," ")</f>
      </c>
      <c r="R60" s="6">
        <f>IF(W60=20,CONCATENATE(P60,P60,P60,L60,P60,"&lt;center&gt;",P60,P60,"&lt;?php",P60,R$1,P60,"?&gt;",P60,P60,"&lt;/center&gt;",P60,L60,P60,P60,P60,P60),"")</f>
      </c>
      <c r="S60" s="6">
        <f>IF(W60=40,CONCATENATE(P60,P60,P60,L60,P60,"&lt;center&gt;",P60,P60,"&lt;?php",P60,S$1,P60,"?&gt;",P60,P60,"&lt;/center&gt;",P60,L60,P60,P60,P60,P60),"")</f>
      </c>
      <c r="T60" s="6">
        <f>IF(W60=60,CONCATENATE(P60,P60,P60,L60,P60,"&lt;center&gt;",P60,P60,"&lt;?php",P60,T$1,P60,"?&gt;",P60,P60,"&lt;/center&gt;",P60,L60,P60,P60,P60,P60),"")</f>
      </c>
      <c r="U60" s="6">
        <f>IF(W60=80,CONCATENATE(P60,P60,P60,L60,P60,"&lt;center&gt;",P60,P60,"&lt;?php",P60,U$1,P60,"?&gt;",P60,P60,"&lt;/center&gt;",P60,L60,P60,P60,P60,P60),"")</f>
      </c>
      <c r="V60" s="6">
        <f>IF(W60=100,CONCATENATE(P60,P60,P60,P60,"&lt;?php",P60,V$1,P60,"?&gt;",P60,P60,P60,P60,P60),"")</f>
      </c>
      <c r="W60" s="11">
        <f>W59+1</f>
      </c>
      <c r="X60" s="5" t="s">
        <v>383</v>
      </c>
      <c r="Y60" s="5" t="s">
        <v>384</v>
      </c>
      <c r="Z60" s="5" t="s">
        <v>385</v>
      </c>
      <c r="AA60" s="5" t="s">
        <v>386</v>
      </c>
      <c r="AB60" s="4">
        <f>CONCATENATE(Ks!B29," ",Ks!A29)</f>
      </c>
      <c r="AC60" s="12">
        <f>Ks!E29</f>
      </c>
      <c r="AD60" s="6">
        <f>Ks!C29</f>
      </c>
      <c r="AE60" s="11">
        <f>Ks!D29</f>
      </c>
      <c r="AF60" s="11">
        <f>Ks!K29</f>
      </c>
      <c r="AG60" s="11">
        <f>Ks!M29</f>
      </c>
      <c r="AH60" s="11">
        <f>Ks!O29</f>
      </c>
      <c r="AI60" s="11">
        <f>Ks!Q29</f>
      </c>
      <c r="AJ60" s="10">
        <f>Ks!S29</f>
      </c>
      <c r="AK60" s="6">
        <f>AB60</f>
      </c>
      <c r="AL60" s="102">
        <f>ROUNDUP((0.43+0.01*((STDEV($AQ$2:$AQ$312)-STDEV(AQ$2:AQ$312))))*AQ60,0)</f>
      </c>
      <c r="AM60" s="102">
        <f>ROUNDUP((0.43+0.01*((STDEV($AQ$2:$AQ$312)-STDEV(AR$2:AR$312))))*AR60,0)</f>
      </c>
      <c r="AN60" s="102">
        <f>ROUNDUP((0.43+0.01*((STDEV($AQ$2:$AQ$312)-STDEV(AS$2:AS$312))))*AS60,0)</f>
      </c>
      <c r="AO60" s="102">
        <f>ROUNDUP((0.43+0.01*((STDEV($AQ$2:$AQ$312)-STDEV(AT$2:AT$312))))*AT60,0)</f>
      </c>
      <c r="AP60" s="102">
        <f>ROUNDUP((0.43+0.01*((STDEV($AQ$2:$AQ$312)-STDEV(AU$2:AU$312))))*AU60,0)</f>
      </c>
      <c r="AQ60" s="11">
        <f>IF(AF60&gt;0,AF60,1)</f>
      </c>
      <c r="AR60" s="11">
        <f>IF(AG60&gt;0,AG60,1)</f>
      </c>
      <c r="AS60" s="11">
        <f>IF(AH60&gt;0,AH60,1)</f>
      </c>
      <c r="AT60" s="11">
        <f>IF(AI60&gt;0,AI60,1)</f>
      </c>
      <c r="AU60" s="11">
        <f>IF(AJ60&gt;0,AJ60,1)</f>
      </c>
    </row>
    <row x14ac:dyDescent="0.25" r="61" customHeight="1" ht="17.25">
      <c r="A61" s="3"/>
      <c r="B61" s="6">
        <f>IF(AB61&lt;&gt;AD61,CONCATENATE(J61,AB61,M61,AC61,M61,AD61,N61,O61,AE61,N61,K61,Q61,R61,S61,T61,U61,V61),CONCATENATE(J61,AB61,M61,AC61,N61,O61,AE61,N61,K61,Q61,R61,S61,T61,U61,V61))</f>
      </c>
      <c r="C61" s="6">
        <f>IF(AB61&lt;&gt;AD61,CONCATENATE(J61,AB61,M61,AC61,M61,AD61,N61,O61,AE61,N61,X61,Y61,AA61,AL61,Z61,K61,Q61,R61,S61,T61,U61,V61),CONCATENATE(J61,AB61,M61,AC61,N61,O61,AE61,N61,X61,Y61,AA61,AL61,Z61,K61,Q61,R61,S61,T61,U61,V61))</f>
      </c>
      <c r="D61" s="6">
        <f>IF(AB61&lt;&gt;AD61,CONCATENATE(J61,AB61,M61,AC61,M61,AD61,N61,O61,AE61,N61,X61,Y61,AA61,AM61,Z61,K61,Q61,R61,S61,T61,U61,V61),CONCATENATE(J61,AB61,M61,AC61,N61,O61,AE61,N61,X61,Y61,AA61,AM61,Z61,K61,Q61,R61,S61,T61,U61,V61))</f>
      </c>
      <c r="E61" s="6">
        <f>IF(AB61&lt;&gt;AD61,CONCATENATE(J61,AB61,M61,AC61,M61,AD61,N61,O61,AE61,N61,X61,Y61,AA61,AN61,Z61,K61,Q61,R61,S61,T61,U61,V61),CONCATENATE(J61,AB61,M61,AC61,N61,O61,AE61,N61,X61,Y61,AA61,AN61,Z61,K61,Q61,R61,S61,T61,U61,V61))</f>
      </c>
      <c r="F61" s="6">
        <f>IF(AB61&lt;&gt;AD61,CONCATENATE(J61,AB61,M61,AC61,M61,AD61,N61,O61,AE61,N61,X61,Y61,AA61,AO61,Z61,K61,Q61,R61,S61,T61,U61,V61),CONCATENATE(J61,AB61,M61,AC61,N61,O61,AE61,N61,X61,Y61,AA61,AO61,Z61,K61,Q61,R61,S61,T61,U61,V61))</f>
      </c>
      <c r="G61" s="6">
        <f>IF(AB61&lt;&gt;AD61,CONCATENATE(J61,AB61,M61,AC61,M61,AD61,N61,O61,AE61,N61,X61,Y61,AA61,AP61,Z61,K61,Q61,R61,S61,T61,U61,V61),CONCATENATE(J61,AB61,M61,AC61,N61,O61,AE61,N61,X61,Y61,AA61,AP61,Z61,K61,Q61,R61,S61,T61,U61,V61))</f>
      </c>
      <c r="H61" s="3" t="s">
        <v>375</v>
      </c>
      <c r="I61" s="3" t="s">
        <v>376</v>
      </c>
      <c r="J61" s="3" t="s">
        <v>377</v>
      </c>
      <c r="K61" s="3" t="s">
        <v>378</v>
      </c>
      <c r="L61" s="3" t="s">
        <v>379</v>
      </c>
      <c r="M61" s="3" t="s">
        <v>380</v>
      </c>
      <c r="N61" s="3" t="s">
        <v>381</v>
      </c>
      <c r="O61" s="3" t="s">
        <v>382</v>
      </c>
      <c r="P61" s="6">
        <f>CHAR(10)</f>
      </c>
      <c r="Q61" s="6">
        <f>IF(MOD(W61,10)=0,CONCATENATE(P61,P61,L61,L61,P61,P61,P61)," ")</f>
      </c>
      <c r="R61" s="6">
        <f>IF(W61=20,CONCATENATE(P61,P61,P61,L61,P61,"&lt;center&gt;",P61,P61,"&lt;?php",P61,R$1,P61,"?&gt;",P61,P61,"&lt;/center&gt;",P61,L61,P61,P61,P61,P61),"")</f>
      </c>
      <c r="S61" s="6">
        <f>IF(W61=40,CONCATENATE(P61,P61,P61,L61,P61,"&lt;center&gt;",P61,P61,"&lt;?php",P61,S$1,P61,"?&gt;",P61,P61,"&lt;/center&gt;",P61,L61,P61,P61,P61,P61),"")</f>
      </c>
      <c r="T61" s="6">
        <f>IF(W61=60,CONCATENATE(P61,P61,P61,L61,P61,"&lt;center&gt;",P61,P61,"&lt;?php",P61,T$1,P61,"?&gt;",P61,P61,"&lt;/center&gt;",P61,L61,P61,P61,P61,P61),"")</f>
      </c>
      <c r="U61" s="6">
        <f>IF(W61=80,CONCATENATE(P61,P61,P61,L61,P61,"&lt;center&gt;",P61,P61,"&lt;?php",P61,U$1,P61,"?&gt;",P61,P61,"&lt;/center&gt;",P61,L61,P61,P61,P61,P61),"")</f>
      </c>
      <c r="V61" s="6">
        <f>IF(W61=100,CONCATENATE(P61,P61,P61,P61,"&lt;?php",P61,V$1,P61,"?&gt;",P61,P61,P61,P61,P61),"")</f>
      </c>
      <c r="W61" s="11">
        <f>W60+1</f>
      </c>
      <c r="X61" s="5" t="s">
        <v>383</v>
      </c>
      <c r="Y61" s="5" t="s">
        <v>384</v>
      </c>
      <c r="Z61" s="5" t="s">
        <v>385</v>
      </c>
      <c r="AA61" s="5" t="s">
        <v>386</v>
      </c>
      <c r="AB61" s="4">
        <f>CONCATENATE(Ks!B28," ",Ks!A28)</f>
      </c>
      <c r="AC61" s="12">
        <f>Ks!E28</f>
      </c>
      <c r="AD61" s="6">
        <f>Ks!C28</f>
      </c>
      <c r="AE61" s="11">
        <f>Ks!D28</f>
      </c>
      <c r="AF61" s="11">
        <f>Ks!K28</f>
      </c>
      <c r="AG61" s="11">
        <f>Ks!M28</f>
      </c>
      <c r="AH61" s="11">
        <f>Ks!O28</f>
      </c>
      <c r="AI61" s="11">
        <f>Ks!Q28</f>
      </c>
      <c r="AJ61" s="10">
        <f>Ks!S28</f>
      </c>
      <c r="AK61" s="6">
        <f>AB61</f>
      </c>
      <c r="AL61" s="102">
        <f>ROUNDUP((0.43+0.01*((STDEV($AQ$2:$AQ$312)-STDEV(AQ$2:AQ$312))))*AQ61,0)</f>
      </c>
      <c r="AM61" s="102">
        <f>ROUNDUP((0.43+0.01*((STDEV($AQ$2:$AQ$312)-STDEV(AR$2:AR$312))))*AR61,0)</f>
      </c>
      <c r="AN61" s="102">
        <f>ROUNDUP((0.43+0.01*((STDEV($AQ$2:$AQ$312)-STDEV(AS$2:AS$312))))*AS61,0)</f>
      </c>
      <c r="AO61" s="102">
        <f>ROUNDUP((0.43+0.01*((STDEV($AQ$2:$AQ$312)-STDEV(AT$2:AT$312))))*AT61,0)</f>
      </c>
      <c r="AP61" s="102">
        <f>ROUNDUP((0.43+0.01*((STDEV($AQ$2:$AQ$312)-STDEV(AU$2:AU$312))))*AU61,0)</f>
      </c>
      <c r="AQ61" s="11">
        <f>IF(AF61&gt;0,AF61,1)</f>
      </c>
      <c r="AR61" s="11">
        <f>IF(AG61&gt;0,AG61,1)</f>
      </c>
      <c r="AS61" s="11">
        <f>IF(AH61&gt;0,AH61,1)</f>
      </c>
      <c r="AT61" s="11">
        <f>IF(AI61&gt;0,AI61,1)</f>
      </c>
      <c r="AU61" s="11">
        <f>IF(AJ61&gt;0,AJ61,1)</f>
      </c>
    </row>
    <row x14ac:dyDescent="0.25" r="62" customHeight="1" ht="17.25">
      <c r="A62" s="3"/>
      <c r="B62" s="6">
        <f>IF(AB62&lt;&gt;AD62,CONCATENATE(J62,AB62,M62,AC62,M62,AD62,N62,O62,AE62,N62,K62,Q62,R62,S62,T62,U62,V62),CONCATENATE(J62,AB62,M62,AC62,N62,O62,AE62,N62,K62,Q62,R62,S62,T62,U62,V62))</f>
      </c>
      <c r="C62" s="6">
        <f>IF(AB62&lt;&gt;AD62,CONCATENATE(J62,AB62,M62,AC62,M62,AD62,N62,O62,AE62,N62,X62,Y62,AA62,AL62,Z62,K62,Q62,R62,S62,T62,U62,V62),CONCATENATE(J62,AB62,M62,AC62,N62,O62,AE62,N62,X62,Y62,AA62,AL62,Z62,K62,Q62,R62,S62,T62,U62,V62))</f>
      </c>
      <c r="D62" s="6">
        <f>IF(AB62&lt;&gt;AD62,CONCATENATE(J62,AB62,M62,AC62,M62,AD62,N62,O62,AE62,N62,X62,Y62,AA62,AM62,Z62,K62,Q62,R62,S62,T62,U62,V62),CONCATENATE(J62,AB62,M62,AC62,N62,O62,AE62,N62,X62,Y62,AA62,AM62,Z62,K62,Q62,R62,S62,T62,U62,V62))</f>
      </c>
      <c r="E62" s="6">
        <f>IF(AB62&lt;&gt;AD62,CONCATENATE(J62,AB62,M62,AC62,M62,AD62,N62,O62,AE62,N62,X62,Y62,AA62,AN62,Z62,K62,Q62,R62,S62,T62,U62,V62),CONCATENATE(J62,AB62,M62,AC62,N62,O62,AE62,N62,X62,Y62,AA62,AN62,Z62,K62,Q62,R62,S62,T62,U62,V62))</f>
      </c>
      <c r="F62" s="6">
        <f>IF(AB62&lt;&gt;AD62,CONCATENATE(J62,AB62,M62,AC62,M62,AD62,N62,O62,AE62,N62,X62,Y62,AA62,AO62,Z62,K62,Q62,R62,S62,T62,U62,V62),CONCATENATE(J62,AB62,M62,AC62,N62,O62,AE62,N62,X62,Y62,AA62,AO62,Z62,K62,Q62,R62,S62,T62,U62,V62))</f>
      </c>
      <c r="G62" s="6">
        <f>IF(AB62&lt;&gt;AD62,CONCATENATE(J62,AB62,M62,AC62,M62,AD62,N62,O62,AE62,N62,X62,Y62,AA62,AP62,Z62,K62,Q62,R62,S62,T62,U62,V62),CONCATENATE(J62,AB62,M62,AC62,N62,O62,AE62,N62,X62,Y62,AA62,AP62,Z62,K62,Q62,R62,S62,T62,U62,V62))</f>
      </c>
      <c r="H62" s="3" t="s">
        <v>375</v>
      </c>
      <c r="I62" s="3" t="s">
        <v>376</v>
      </c>
      <c r="J62" s="3" t="s">
        <v>377</v>
      </c>
      <c r="K62" s="3" t="s">
        <v>378</v>
      </c>
      <c r="L62" s="3" t="s">
        <v>379</v>
      </c>
      <c r="M62" s="3" t="s">
        <v>380</v>
      </c>
      <c r="N62" s="3" t="s">
        <v>381</v>
      </c>
      <c r="O62" s="3" t="s">
        <v>382</v>
      </c>
      <c r="P62" s="6">
        <f>CHAR(10)</f>
      </c>
      <c r="Q62" s="6">
        <f>IF(MOD(W62,10)=0,CONCATENATE(P62,P62,L62,L62,P62,P62,P62)," ")</f>
      </c>
      <c r="R62" s="6">
        <f>IF(W62=20,CONCATENATE(P62,P62,P62,L62,P62,"&lt;center&gt;",P62,P62,"&lt;?php",P62,R$1,P62,"?&gt;",P62,P62,"&lt;/center&gt;",P62,L62,P62,P62,P62,P62),"")</f>
      </c>
      <c r="S62" s="6">
        <f>IF(W62=40,CONCATENATE(P62,P62,P62,L62,P62,"&lt;center&gt;",P62,P62,"&lt;?php",P62,S$1,P62,"?&gt;",P62,P62,"&lt;/center&gt;",P62,L62,P62,P62,P62,P62),"")</f>
      </c>
      <c r="T62" s="6">
        <f>IF(W62=60,CONCATENATE(P62,P62,P62,L62,P62,"&lt;center&gt;",P62,P62,"&lt;?php",P62,T$1,P62,"?&gt;",P62,P62,"&lt;/center&gt;",P62,L62,P62,P62,P62,P62),"")</f>
      </c>
      <c r="U62" s="6">
        <f>IF(W62=80,CONCATENATE(P62,P62,P62,L62,P62,"&lt;center&gt;",P62,P62,"&lt;?php",P62,U$1,P62,"?&gt;",P62,P62,"&lt;/center&gt;",P62,L62,P62,P62,P62,P62),"")</f>
      </c>
      <c r="V62" s="6">
        <f>IF(W62=100,CONCATENATE(P62,P62,P62,P62,"&lt;?php",P62,V$1,P62,"?&gt;",P62,P62,P62,P62,P62),"")</f>
      </c>
      <c r="W62" s="11">
        <f>W61+1</f>
      </c>
      <c r="X62" s="5" t="s">
        <v>383</v>
      </c>
      <c r="Y62" s="5" t="s">
        <v>384</v>
      </c>
      <c r="Z62" s="5" t="s">
        <v>385</v>
      </c>
      <c r="AA62" s="5" t="s">
        <v>386</v>
      </c>
      <c r="AB62" s="4">
        <f>CONCATENATE(Ks!B30," ",Ks!A30)</f>
      </c>
      <c r="AC62" s="12">
        <f>Ks!E30</f>
      </c>
      <c r="AD62" s="6">
        <f>Ks!C30</f>
      </c>
      <c r="AE62" s="11">
        <f>Ks!D30</f>
      </c>
      <c r="AF62" s="11">
        <f>Ks!K30</f>
      </c>
      <c r="AG62" s="11">
        <f>Ks!M30</f>
      </c>
      <c r="AH62" s="11">
        <f>Ks!O30</f>
      </c>
      <c r="AI62" s="11">
        <f>Ks!Q30</f>
      </c>
      <c r="AJ62" s="10">
        <f>Ks!S30</f>
      </c>
      <c r="AK62" s="6">
        <f>AB62</f>
      </c>
      <c r="AL62" s="102">
        <f>ROUNDUP((0.43+0.01*((STDEV($AQ$2:$AQ$312)-STDEV(AQ$2:AQ$312))))*AQ62,0)</f>
      </c>
      <c r="AM62" s="102">
        <f>ROUNDUP((0.43+0.01*((STDEV($AQ$2:$AQ$312)-STDEV(AR$2:AR$312))))*AR62,0)</f>
      </c>
      <c r="AN62" s="102">
        <f>ROUNDUP((0.43+0.01*((STDEV($AQ$2:$AQ$312)-STDEV(AS$2:AS$312))))*AS62,0)</f>
      </c>
      <c r="AO62" s="102">
        <f>ROUNDUP((0.43+0.01*((STDEV($AQ$2:$AQ$312)-STDEV(AT$2:AT$312))))*AT62,0)</f>
      </c>
      <c r="AP62" s="102">
        <f>ROUNDUP((0.43+0.01*((STDEV($AQ$2:$AQ$312)-STDEV(AU$2:AU$312))))*AU62,0)</f>
      </c>
      <c r="AQ62" s="11">
        <f>IF(AF62&gt;0,AF62,1)</f>
      </c>
      <c r="AR62" s="11">
        <f>IF(AG62&gt;0,AG62,1)</f>
      </c>
      <c r="AS62" s="11">
        <f>IF(AH62&gt;0,AH62,1)</f>
      </c>
      <c r="AT62" s="11">
        <f>IF(AI62&gt;0,AI62,1)</f>
      </c>
      <c r="AU62" s="11">
        <f>IF(AJ62&gt;0,AJ62,1)</f>
      </c>
    </row>
    <row x14ac:dyDescent="0.25" r="63" customHeight="1" ht="17.25">
      <c r="A63" s="3"/>
      <c r="B63" s="6">
        <f>IF(AB63&lt;&gt;AD63,CONCATENATE(J63,AB63,M63,AC63,M63,AD63,N63,O63,AE63,N63,K63,Q63,R63,S63,T63,U63,V63),CONCATENATE(J63,AB63,M63,AC63,N63,O63,AE63,N63,K63,Q63,R63,S63,T63,U63,V63))</f>
      </c>
      <c r="C63" s="6">
        <f>IF(AB63&lt;&gt;AD63,CONCATENATE(J63,AB63,M63,AC63,M63,AD63,N63,O63,AE63,N63,X63,Y63,AA63,AL63,Z63,K63,Q63,R63,S63,T63,U63,V63),CONCATENATE(J63,AB63,M63,AC63,N63,O63,AE63,N63,X63,Y63,AA63,AL63,Z63,K63,Q63,R63,S63,T63,U63,V63))</f>
      </c>
      <c r="D63" s="6">
        <f>IF(AB63&lt;&gt;AD63,CONCATENATE(J63,AB63,M63,AC63,M63,AD63,N63,O63,AE63,N63,X63,Y63,AA63,AM63,Z63,K63,Q63,R63,S63,T63,U63,V63),CONCATENATE(J63,AB63,M63,AC63,N63,O63,AE63,N63,X63,Y63,AA63,AM63,Z63,K63,Q63,R63,S63,T63,U63,V63))</f>
      </c>
      <c r="E63" s="6">
        <f>IF(AB63&lt;&gt;AD63,CONCATENATE(J63,AB63,M63,AC63,M63,AD63,N63,O63,AE63,N63,X63,Y63,AA63,AN63,Z63,K63,Q63,R63,S63,T63,U63,V63),CONCATENATE(J63,AB63,M63,AC63,N63,O63,AE63,N63,X63,Y63,AA63,AN63,Z63,K63,Q63,R63,S63,T63,U63,V63))</f>
      </c>
      <c r="F63" s="6">
        <f>IF(AB63&lt;&gt;AD63,CONCATENATE(J63,AB63,M63,AC63,M63,AD63,N63,O63,AE63,N63,X63,Y63,AA63,AO63,Z63,K63,Q63,R63,S63,T63,U63,V63),CONCATENATE(J63,AB63,M63,AC63,N63,O63,AE63,N63,X63,Y63,AA63,AO63,Z63,K63,Q63,R63,S63,T63,U63,V63))</f>
      </c>
      <c r="G63" s="6">
        <f>IF(AB63&lt;&gt;AD63,CONCATENATE(J63,AB63,M63,AC63,M63,AD63,N63,O63,AE63,N63,X63,Y63,AA63,AP63,Z63,K63,Q63,R63,S63,T63,U63,V63),CONCATENATE(J63,AB63,M63,AC63,N63,O63,AE63,N63,X63,Y63,AA63,AP63,Z63,K63,Q63,R63,S63,T63,U63,V63))</f>
      </c>
      <c r="H63" s="3" t="s">
        <v>375</v>
      </c>
      <c r="I63" s="3" t="s">
        <v>376</v>
      </c>
      <c r="J63" s="3" t="s">
        <v>377</v>
      </c>
      <c r="K63" s="3" t="s">
        <v>378</v>
      </c>
      <c r="L63" s="3" t="s">
        <v>379</v>
      </c>
      <c r="M63" s="3" t="s">
        <v>380</v>
      </c>
      <c r="N63" s="3" t="s">
        <v>381</v>
      </c>
      <c r="O63" s="3" t="s">
        <v>382</v>
      </c>
      <c r="P63" s="6">
        <f>CHAR(10)</f>
      </c>
      <c r="Q63" s="6">
        <f>IF(MOD(W63,10)=0,CONCATENATE(P63,P63,L63,L63,P63,P63,P63)," ")</f>
      </c>
      <c r="R63" s="6">
        <f>IF(W63=20,CONCATENATE(P63,P63,P63,L63,P63,"&lt;center&gt;",P63,P63,"&lt;?php",P63,R$1,P63,"?&gt;",P63,P63,"&lt;/center&gt;",P63,L63,P63,P63,P63,P63),"")</f>
      </c>
      <c r="S63" s="6">
        <f>IF(W63=40,CONCATENATE(P63,P63,P63,L63,P63,"&lt;center&gt;",P63,P63,"&lt;?php",P63,S$1,P63,"?&gt;",P63,P63,"&lt;/center&gt;",P63,L63,P63,P63,P63,P63),"")</f>
      </c>
      <c r="T63" s="6">
        <f>IF(W63=60,CONCATENATE(P63,P63,P63,L63,P63,"&lt;center&gt;",P63,P63,"&lt;?php",P63,T$1,P63,"?&gt;",P63,P63,"&lt;/center&gt;",P63,L63,P63,P63,P63,P63),"")</f>
      </c>
      <c r="U63" s="6">
        <f>IF(W63=80,CONCATENATE(P63,P63,P63,L63,P63,"&lt;center&gt;",P63,P63,"&lt;?php",P63,U$1,P63,"?&gt;",P63,P63,"&lt;/center&gt;",P63,L63,P63,P63,P63,P63),"")</f>
      </c>
      <c r="V63" s="6">
        <f>IF(W63=100,CONCATENATE(P63,P63,P63,P63,"&lt;?php",P63,V$1,P63,"?&gt;",P63,P63,P63,P63,P63),"")</f>
      </c>
      <c r="W63" s="11">
        <f>W62+1</f>
      </c>
      <c r="X63" s="5" t="s">
        <v>383</v>
      </c>
      <c r="Y63" s="5" t="s">
        <v>384</v>
      </c>
      <c r="Z63" s="5" t="s">
        <v>385</v>
      </c>
      <c r="AA63" s="5" t="s">
        <v>386</v>
      </c>
      <c r="AB63" s="4">
        <f>CONCATENATE(Ks!B31," ",Ks!A31)</f>
      </c>
      <c r="AC63" s="12">
        <f>Ks!E31</f>
      </c>
      <c r="AD63" s="6">
        <f>Ks!C31</f>
      </c>
      <c r="AE63" s="11">
        <f>Ks!D31</f>
      </c>
      <c r="AF63" s="11">
        <f>Ks!K31</f>
      </c>
      <c r="AG63" s="11">
        <f>Ks!M31</f>
      </c>
      <c r="AH63" s="11">
        <f>Ks!O31</f>
      </c>
      <c r="AI63" s="11">
        <f>Ks!Q31</f>
      </c>
      <c r="AJ63" s="10">
        <f>Ks!S31</f>
      </c>
      <c r="AK63" s="6">
        <f>AB63</f>
      </c>
      <c r="AL63" s="102">
        <f>ROUNDUP((0.43+0.01*((STDEV($AQ$2:$AQ$312)-STDEV(AQ$2:AQ$312))))*AQ63,0)</f>
      </c>
      <c r="AM63" s="102">
        <f>ROUNDUP((0.43+0.01*((STDEV($AQ$2:$AQ$312)-STDEV(AR$2:AR$312))))*AR63,0)</f>
      </c>
      <c r="AN63" s="102">
        <f>ROUNDUP((0.43+0.01*((STDEV($AQ$2:$AQ$312)-STDEV(AS$2:AS$312))))*AS63,0)</f>
      </c>
      <c r="AO63" s="102">
        <f>ROUNDUP((0.43+0.01*((STDEV($AQ$2:$AQ$312)-STDEV(AT$2:AT$312))))*AT63,0)</f>
      </c>
      <c r="AP63" s="102">
        <f>ROUNDUP((0.43+0.01*((STDEV($AQ$2:$AQ$312)-STDEV(AU$2:AU$312))))*AU63,0)</f>
      </c>
      <c r="AQ63" s="11">
        <f>IF(AF63&gt;0,AF63,1)</f>
      </c>
      <c r="AR63" s="11">
        <f>IF(AG63&gt;0,AG63,1)</f>
      </c>
      <c r="AS63" s="11">
        <f>IF(AH63&gt;0,AH63,1)</f>
      </c>
      <c r="AT63" s="11">
        <f>IF(AI63&gt;0,AI63,1)</f>
      </c>
      <c r="AU63" s="11">
        <f>IF(AJ63&gt;0,AJ63,1)</f>
      </c>
    </row>
    <row x14ac:dyDescent="0.25" r="64" customHeight="1" ht="17.25">
      <c r="A64" s="3"/>
      <c r="B64" s="6">
        <f>IF(AB64&lt;&gt;AD64,CONCATENATE(J64,AB64,M64,AC64,M64,AD64,N64,O64,AE64,N64,K64,Q64,R64,S64,T64,U64,V64),CONCATENATE(J64,AB64,M64,AC64,N64,O64,AE64,N64,K64,Q64,R64,S64,T64,U64,V64))</f>
      </c>
      <c r="C64" s="6">
        <f>IF(AB64&lt;&gt;AD64,CONCATENATE(J64,AB64,M64,AC64,M64,AD64,N64,O64,AE64,N64,X64,Y64,AA64,AL64,Z64,K64,Q64,R64,S64,T64,U64,V64),CONCATENATE(J64,AB64,M64,AC64,N64,O64,AE64,N64,X64,Y64,AA64,AL64,Z64,K64,Q64,R64,S64,T64,U64,V64))</f>
      </c>
      <c r="D64" s="6">
        <f>IF(AB64&lt;&gt;AD64,CONCATENATE(J64,AB64,M64,AC64,M64,AD64,N64,O64,AE64,N64,X64,Y64,AA64,AM64,Z64,K64,Q64,R64,S64,T64,U64,V64),CONCATENATE(J64,AB64,M64,AC64,N64,O64,AE64,N64,X64,Y64,AA64,AM64,Z64,K64,Q64,R64,S64,T64,U64,V64))</f>
      </c>
      <c r="E64" s="6">
        <f>IF(AB64&lt;&gt;AD64,CONCATENATE(J64,AB64,M64,AC64,M64,AD64,N64,O64,AE64,N64,X64,Y64,AA64,AN64,Z64,K64,Q64,R64,S64,T64,U64,V64),CONCATENATE(J64,AB64,M64,AC64,N64,O64,AE64,N64,X64,Y64,AA64,AN64,Z64,K64,Q64,R64,S64,T64,U64,V64))</f>
      </c>
      <c r="F64" s="6">
        <f>IF(AB64&lt;&gt;AD64,CONCATENATE(J64,AB64,M64,AC64,M64,AD64,N64,O64,AE64,N64,X64,Y64,AA64,AO64,Z64,K64,Q64,R64,S64,T64,U64,V64),CONCATENATE(J64,AB64,M64,AC64,N64,O64,AE64,N64,X64,Y64,AA64,AO64,Z64,K64,Q64,R64,S64,T64,U64,V64))</f>
      </c>
      <c r="G64" s="6">
        <f>IF(AB64&lt;&gt;AD64,CONCATENATE(J64,AB64,M64,AC64,M64,AD64,N64,O64,AE64,N64,X64,Y64,AA64,AP64,Z64,K64,Q64,R64,S64,T64,U64,V64),CONCATENATE(J64,AB64,M64,AC64,N64,O64,AE64,N64,X64,Y64,AA64,AP64,Z64,K64,Q64,R64,S64,T64,U64,V64))</f>
      </c>
      <c r="H64" s="3" t="s">
        <v>375</v>
      </c>
      <c r="I64" s="3" t="s">
        <v>376</v>
      </c>
      <c r="J64" s="3" t="s">
        <v>377</v>
      </c>
      <c r="K64" s="3" t="s">
        <v>378</v>
      </c>
      <c r="L64" s="3" t="s">
        <v>379</v>
      </c>
      <c r="M64" s="3" t="s">
        <v>380</v>
      </c>
      <c r="N64" s="3" t="s">
        <v>381</v>
      </c>
      <c r="O64" s="3" t="s">
        <v>382</v>
      </c>
      <c r="P64" s="6">
        <f>CHAR(10)</f>
      </c>
      <c r="Q64" s="6">
        <f>IF(MOD(W64,10)=0,CONCATENATE(P64,P64,L64,L64,P64,P64,P64)," ")</f>
      </c>
      <c r="R64" s="6">
        <f>IF(W64=20,CONCATENATE(P64,P64,P64,L64,P64,"&lt;center&gt;",P64,P64,"&lt;?php",P64,R$1,P64,"?&gt;",P64,P64,"&lt;/center&gt;",P64,L64,P64,P64,P64,P64),"")</f>
      </c>
      <c r="S64" s="6">
        <f>IF(W64=40,CONCATENATE(P64,P64,P64,L64,P64,"&lt;center&gt;",P64,P64,"&lt;?php",P64,S$1,P64,"?&gt;",P64,P64,"&lt;/center&gt;",P64,L64,P64,P64,P64,P64),"")</f>
      </c>
      <c r="T64" s="6">
        <f>IF(W64=60,CONCATENATE(P64,P64,P64,L64,P64,"&lt;center&gt;",P64,P64,"&lt;?php",P64,T$1,P64,"?&gt;",P64,P64,"&lt;/center&gt;",P64,L64,P64,P64,P64,P64),"")</f>
      </c>
      <c r="U64" s="6">
        <f>IF(W64=80,CONCATENATE(P64,P64,P64,L64,P64,"&lt;center&gt;",P64,P64,"&lt;?php",P64,U$1,P64,"?&gt;",P64,P64,"&lt;/center&gt;",P64,L64,P64,P64,P64,P64),"")</f>
      </c>
      <c r="V64" s="6">
        <f>IF(W64=100,CONCATENATE(P64,P64,P64,P64,"&lt;?php",P64,V$1,P64,"?&gt;",P64,P64,P64,P64,P64),"")</f>
      </c>
      <c r="W64" s="11">
        <f>W63+1</f>
      </c>
      <c r="X64" s="5" t="s">
        <v>383</v>
      </c>
      <c r="Y64" s="5" t="s">
        <v>384</v>
      </c>
      <c r="Z64" s="5" t="s">
        <v>385</v>
      </c>
      <c r="AA64" s="5" t="s">
        <v>386</v>
      </c>
      <c r="AB64" s="4">
        <f>CONCATENATE(Ks!B32," ",Ks!A32)</f>
      </c>
      <c r="AC64" s="12">
        <f>Ks!E32</f>
      </c>
      <c r="AD64" s="6">
        <f>Ks!C32</f>
      </c>
      <c r="AE64" s="11">
        <f>Ks!D32</f>
      </c>
      <c r="AF64" s="11">
        <f>Ks!K32</f>
      </c>
      <c r="AG64" s="11">
        <f>Ks!M32</f>
      </c>
      <c r="AH64" s="11">
        <f>Ks!O32</f>
      </c>
      <c r="AI64" s="11">
        <f>Ks!Q32</f>
      </c>
      <c r="AJ64" s="10">
        <f>Ks!S32</f>
      </c>
      <c r="AK64" s="6">
        <f>AB64</f>
      </c>
      <c r="AL64" s="102">
        <f>ROUNDUP((0.43+0.01*((STDEV($AQ$2:$AQ$312)-STDEV(AQ$2:AQ$312))))*AQ64,0)</f>
      </c>
      <c r="AM64" s="102">
        <f>ROUNDUP((0.43+0.01*((STDEV($AQ$2:$AQ$312)-STDEV(AR$2:AR$312))))*AR64,0)</f>
      </c>
      <c r="AN64" s="102">
        <f>ROUNDUP((0.43+0.01*((STDEV($AQ$2:$AQ$312)-STDEV(AS$2:AS$312))))*AS64,0)</f>
      </c>
      <c r="AO64" s="102">
        <f>ROUNDUP((0.43+0.01*((STDEV($AQ$2:$AQ$312)-STDEV(AT$2:AT$312))))*AT64,0)</f>
      </c>
      <c r="AP64" s="102">
        <f>ROUNDUP((0.43+0.01*((STDEV($AQ$2:$AQ$312)-STDEV(AU$2:AU$312))))*AU64,0)</f>
      </c>
      <c r="AQ64" s="11">
        <f>IF(AF64&gt;0,AF64,1)</f>
      </c>
      <c r="AR64" s="11">
        <f>IF(AG64&gt;0,AG64,1)</f>
      </c>
      <c r="AS64" s="11">
        <f>IF(AH64&gt;0,AH64,1)</f>
      </c>
      <c r="AT64" s="11">
        <f>IF(AI64&gt;0,AI64,1)</f>
      </c>
      <c r="AU64" s="11">
        <f>IF(AJ64&gt;0,AJ64,1)</f>
      </c>
    </row>
    <row x14ac:dyDescent="0.25" r="65" customHeight="1" ht="17.25">
      <c r="A65" s="3"/>
      <c r="B65" s="6">
        <f>IF(AB65&lt;&gt;AD65,CONCATENATE(J65,AB65,M65,AC65,M65,AD65,N65,O65,AE65,N65,K65,Q65,R65,S65,T65,U65,V65),CONCATENATE(J65,AB65,M65,AC65,N65,O65,AE65,N65,K65,Q65,R65,S65,T65,U65,V65))</f>
      </c>
      <c r="C65" s="6">
        <f>IF(AB65&lt;&gt;AD65,CONCATENATE(J65,AB65,M65,AC65,M65,AD65,N65,O65,AE65,N65,X65,Y65,AA65,AL65,Z65,K65,Q65,R65,S65,T65,U65,V65),CONCATENATE(J65,AB65,M65,AC65,N65,O65,AE65,N65,X65,Y65,AA65,AL65,Z65,K65,Q65,R65,S65,T65,U65,V65))</f>
      </c>
      <c r="D65" s="6">
        <f>IF(AB65&lt;&gt;AD65,CONCATENATE(J65,AB65,M65,AC65,M65,AD65,N65,O65,AE65,N65,X65,Y65,AA65,AM65,Z65,K65,Q65,R65,S65,T65,U65,V65),CONCATENATE(J65,AB65,M65,AC65,N65,O65,AE65,N65,X65,Y65,AA65,AM65,Z65,K65,Q65,R65,S65,T65,U65,V65))</f>
      </c>
      <c r="E65" s="6">
        <f>IF(AB65&lt;&gt;AD65,CONCATENATE(J65,AB65,M65,AC65,M65,AD65,N65,O65,AE65,N65,X65,Y65,AA65,AN65,Z65,K65,Q65,R65,S65,T65,U65,V65),CONCATENATE(J65,AB65,M65,AC65,N65,O65,AE65,N65,X65,Y65,AA65,AN65,Z65,K65,Q65,R65,S65,T65,U65,V65))</f>
      </c>
      <c r="F65" s="6">
        <f>IF(AB65&lt;&gt;AD65,CONCATENATE(J65,AB65,M65,AC65,M65,AD65,N65,O65,AE65,N65,X65,Y65,AA65,AO65,Z65,K65,Q65,R65,S65,T65,U65,V65),CONCATENATE(J65,AB65,M65,AC65,N65,O65,AE65,N65,X65,Y65,AA65,AO65,Z65,K65,Q65,R65,S65,T65,U65,V65))</f>
      </c>
      <c r="G65" s="6">
        <f>IF(AB65&lt;&gt;AD65,CONCATENATE(J65,AB65,M65,AC65,M65,AD65,N65,O65,AE65,N65,X65,Y65,AA65,AP65,Z65,K65,Q65,R65,S65,T65,U65,V65),CONCATENATE(J65,AB65,M65,AC65,N65,O65,AE65,N65,X65,Y65,AA65,AP65,Z65,K65,Q65,R65,S65,T65,U65,V65))</f>
      </c>
      <c r="H65" s="3" t="s">
        <v>375</v>
      </c>
      <c r="I65" s="3" t="s">
        <v>376</v>
      </c>
      <c r="J65" s="3" t="s">
        <v>377</v>
      </c>
      <c r="K65" s="3" t="s">
        <v>378</v>
      </c>
      <c r="L65" s="3" t="s">
        <v>379</v>
      </c>
      <c r="M65" s="3" t="s">
        <v>380</v>
      </c>
      <c r="N65" s="3" t="s">
        <v>381</v>
      </c>
      <c r="O65" s="3" t="s">
        <v>382</v>
      </c>
      <c r="P65" s="6">
        <f>CHAR(10)</f>
      </c>
      <c r="Q65" s="6">
        <f>IF(MOD(W65,10)=0,CONCATENATE(P65,P65,L65,L65,P65,P65,P65)," ")</f>
      </c>
      <c r="R65" s="6">
        <f>IF(W65=20,CONCATENATE(P65,P65,P65,L65,P65,"&lt;center&gt;",P65,P65,"&lt;?php",P65,R$1,P65,"?&gt;",P65,P65,"&lt;/center&gt;",P65,L65,P65,P65,P65,P65),"")</f>
      </c>
      <c r="S65" s="6">
        <f>IF(W65=40,CONCATENATE(P65,P65,P65,L65,P65,"&lt;center&gt;",P65,P65,"&lt;?php",P65,S$1,P65,"?&gt;",P65,P65,"&lt;/center&gt;",P65,L65,P65,P65,P65,P65),"")</f>
      </c>
      <c r="T65" s="6">
        <f>IF(W65=60,CONCATENATE(P65,P65,P65,L65,P65,"&lt;center&gt;",P65,P65,"&lt;?php",P65,T$1,P65,"?&gt;",P65,P65,"&lt;/center&gt;",P65,L65,P65,P65,P65,P65),"")</f>
      </c>
      <c r="U65" s="6">
        <f>IF(W65=80,CONCATENATE(P65,P65,P65,L65,P65,"&lt;center&gt;",P65,P65,"&lt;?php",P65,U$1,P65,"?&gt;",P65,P65,"&lt;/center&gt;",P65,L65,P65,P65,P65,P65),"")</f>
      </c>
      <c r="V65" s="6">
        <f>IF(W65=100,CONCATENATE(P65,P65,P65,P65,"&lt;?php",P65,V$1,P65,"?&gt;",P65,P65,P65,P65,P65),"")</f>
      </c>
      <c r="W65" s="11">
        <f>W64+1</f>
      </c>
      <c r="X65" s="5" t="s">
        <v>383</v>
      </c>
      <c r="Y65" s="5" t="s">
        <v>384</v>
      </c>
      <c r="Z65" s="5" t="s">
        <v>385</v>
      </c>
      <c r="AA65" s="5" t="s">
        <v>386</v>
      </c>
      <c r="AB65" s="4">
        <f>CONCATENATE(Ks!B33," ",Ks!A33)</f>
      </c>
      <c r="AC65" s="12">
        <f>Ks!E33</f>
      </c>
      <c r="AD65" s="6">
        <f>Ks!C33</f>
      </c>
      <c r="AE65" s="11">
        <f>Ks!D33</f>
      </c>
      <c r="AF65" s="11">
        <f>Ks!K33</f>
      </c>
      <c r="AG65" s="11">
        <f>Ks!M33</f>
      </c>
      <c r="AH65" s="11">
        <f>Ks!O33</f>
      </c>
      <c r="AI65" s="11">
        <f>Ks!Q33</f>
      </c>
      <c r="AJ65" s="10">
        <f>Ks!S33</f>
      </c>
      <c r="AK65" s="6">
        <f>AB65</f>
      </c>
      <c r="AL65" s="102">
        <f>ROUNDUP((0.43+0.01*((STDEV($AQ$2:$AQ$312)-STDEV(AQ$2:AQ$312))))*AQ65,0)</f>
      </c>
      <c r="AM65" s="102">
        <f>ROUNDUP((0.43+0.01*((STDEV($AQ$2:$AQ$312)-STDEV(AR$2:AR$312))))*AR65,0)</f>
      </c>
      <c r="AN65" s="102">
        <f>ROUNDUP((0.43+0.01*((STDEV($AQ$2:$AQ$312)-STDEV(AS$2:AS$312))))*AS65,0)</f>
      </c>
      <c r="AO65" s="102">
        <f>ROUNDUP((0.43+0.01*((STDEV($AQ$2:$AQ$312)-STDEV(AT$2:AT$312))))*AT65,0)</f>
      </c>
      <c r="AP65" s="102">
        <f>ROUNDUP((0.43+0.01*((STDEV($AQ$2:$AQ$312)-STDEV(AU$2:AU$312))))*AU65,0)</f>
      </c>
      <c r="AQ65" s="11">
        <f>IF(AF65&gt;0,AF65,1)</f>
      </c>
      <c r="AR65" s="11">
        <f>IF(AG65&gt;0,AG65,1)</f>
      </c>
      <c r="AS65" s="11">
        <f>IF(AH65&gt;0,AH65,1)</f>
      </c>
      <c r="AT65" s="11">
        <f>IF(AI65&gt;0,AI65,1)</f>
      </c>
      <c r="AU65" s="11">
        <f>IF(AJ65&gt;0,AJ65,1)</f>
      </c>
    </row>
    <row x14ac:dyDescent="0.25" r="66" customHeight="1" ht="17.25">
      <c r="A66" s="3" t="s">
        <v>374</v>
      </c>
      <c r="B66" s="6">
        <f>IF(AB66&lt;&gt;AD66,CONCATENATE(J66,AB66,M66,AC66,M66,AD66,N66,O66,AE66,N66,K66,Q66,R66,S66,T66,U66,V66),CONCATENATE(J66,AB66,M66,AC66,N66,O66,AE66,N66,K66,Q66,R66,S66,T66,U66,V66))</f>
      </c>
      <c r="C66" s="6">
        <f>IF(AB66&lt;&gt;AD66,CONCATENATE(J66,AB66,M66,AC66,M66,AD66,N66,O66,AE66,N66,X66,Y66,AA66,AL66,Z66,K66,Q66,R66,S66,T66,U66,V66),CONCATENATE(J66,AB66,M66,AC66,N66,O66,AE66,N66,X66,Y66,AA66,AL66,Z66,K66,Q66,R66,S66,T66,U66,V66))</f>
      </c>
      <c r="D66" s="6">
        <f>IF(AB66&lt;&gt;AD66,CONCATENATE(J66,AB66,M66,AC66,M66,AD66,N66,O66,AE66,N66,X66,Y66,AA66,AM66,Z66,K66,Q66,R66,S66,T66,U66,V66),CONCATENATE(J66,AB66,M66,AC66,N66,O66,AE66,N66,X66,Y66,AA66,AM66,Z66,K66,Q66,R66,S66,T66,U66,V66))</f>
      </c>
      <c r="E66" s="6">
        <f>IF(AB66&lt;&gt;AD66,CONCATENATE(J66,AB66,M66,AC66,M66,AD66,N66,O66,AE66,N66,X66,Y66,AA66,AN66,Z66,K66,Q66,R66,S66,T66,U66,V66),CONCATENATE(J66,AB66,M66,AC66,N66,O66,AE66,N66,X66,Y66,AA66,AN66,Z66,K66,Q66,R66,S66,T66,U66,V66))</f>
      </c>
      <c r="F66" s="6">
        <f>IF(AB66&lt;&gt;AD66,CONCATENATE(J66,AB66,M66,AC66,M66,AD66,N66,O66,AE66,N66,X66,Y66,AA66,AO66,Z66,K66,Q66,R66,S66,T66,U66,V66),CONCATENATE(J66,AB66,M66,AC66,N66,O66,AE66,N66,X66,Y66,AA66,AO66,Z66,K66,Q66,R66,S66,T66,U66,V66))</f>
      </c>
      <c r="G66" s="6">
        <f>IF(AB66&lt;&gt;AD66,CONCATENATE(J66,AB66,M66,AC66,M66,AD66,N66,O66,AE66,N66,X66,Y66,AA66,AP66,Z66,K66,Q66,R66,S66,T66,U66,V66),CONCATENATE(J66,AB66,M66,AC66,N66,O66,AE66,N66,X66,Y66,AA66,AP66,Z66,K66,Q66,R66,S66,T66,U66,V66))</f>
      </c>
      <c r="H66" s="3" t="s">
        <v>375</v>
      </c>
      <c r="I66" s="3" t="s">
        <v>376</v>
      </c>
      <c r="J66" s="3" t="s">
        <v>377</v>
      </c>
      <c r="K66" s="3" t="s">
        <v>378</v>
      </c>
      <c r="L66" s="3" t="s">
        <v>379</v>
      </c>
      <c r="M66" s="3" t="s">
        <v>380</v>
      </c>
      <c r="N66" s="3" t="s">
        <v>381</v>
      </c>
      <c r="O66" s="3" t="s">
        <v>382</v>
      </c>
      <c r="P66" s="6">
        <f>CHAR(10)</f>
      </c>
      <c r="Q66" s="6">
        <f>IF(MOD(W66,10)=0,CONCATENATE(P66,P66,L66,L66,P66,P66,P66)," ")</f>
      </c>
      <c r="R66" s="6">
        <f>IF(W66=20,CONCATENATE(P66,P66,P66,L66,P66,"&lt;center&gt;",P66,P66,"&lt;?php",P66,R$1,P66,"?&gt;",P66,P66,"&lt;/center&gt;",P66,L66,P66,P66,P66,P66),"")</f>
      </c>
      <c r="S66" s="6">
        <f>IF(W66=40,CONCATENATE(P66,P66,P66,L66,P66,"&lt;center&gt;",P66,P66,"&lt;?php",P66,S$1,P66,"?&gt;",P66,P66,"&lt;/center&gt;",P66,L66,P66,P66,P66,P66),"")</f>
      </c>
      <c r="T66" s="6">
        <f>IF(W66=60,CONCATENATE(P66,P66,P66,L66,P66,"&lt;center&gt;",P66,P66,"&lt;?php",P66,T$1,P66,"?&gt;",P66,P66,"&lt;/center&gt;",P66,L66,P66,P66,P66,P66),"")</f>
      </c>
      <c r="U66" s="6">
        <f>IF(W66=80,CONCATENATE(P66,P66,P66,L66,P66,"&lt;center&gt;",P66,P66,"&lt;?php",P66,U$1,P66,"?&gt;",P66,P66,"&lt;/center&gt;",P66,L66,P66,P66,P66,P66),"")</f>
      </c>
      <c r="V66" s="6">
        <f>IF(W66=100,CONCATENATE(P66,P66,P66,P66,"&lt;?php",P66,V$1,P66,"?&gt;",P66,P66,P66,P66,P66),"")</f>
      </c>
      <c r="W66" s="11">
        <f>W65+1</f>
      </c>
      <c r="X66" s="5" t="s">
        <v>383</v>
      </c>
      <c r="Y66" s="5" t="s">
        <v>384</v>
      </c>
      <c r="Z66" s="5" t="s">
        <v>385</v>
      </c>
      <c r="AA66" s="5" t="s">
        <v>386</v>
      </c>
      <c r="AB66" s="4">
        <f>CONCATENATE(QBs!B2," ",QBs!A2)</f>
      </c>
      <c r="AC66" s="12">
        <f>QBs!E2</f>
      </c>
      <c r="AD66" s="6">
        <f>QBs!C2</f>
      </c>
      <c r="AE66" s="11">
        <f>QBs!D2</f>
      </c>
      <c r="AF66" s="11">
        <f>QBs!P2</f>
      </c>
      <c r="AG66" s="11">
        <f>QBs!R2</f>
      </c>
      <c r="AH66" s="11">
        <f>QBs!T2</f>
      </c>
      <c r="AI66" s="11">
        <f>QBs!V2</f>
      </c>
      <c r="AJ66" s="10">
        <f>QBs!X2</f>
      </c>
      <c r="AK66" s="6">
        <f>AB66</f>
      </c>
      <c r="AL66" s="102">
        <f>ROUNDUP((0.43+0.01*((STDEV($AQ$2:$AQ$312)-STDEV(AQ$2:AQ$312))))*AQ66,0)</f>
      </c>
      <c r="AM66" s="102">
        <f>ROUNDUP((0.43+0.01*((STDEV($AQ$2:$AQ$312)-STDEV(AR$2:AR$312))))*AR66,0)</f>
      </c>
      <c r="AN66" s="102">
        <f>ROUNDUP((0.43+0.01*((STDEV($AQ$2:$AQ$312)-STDEV(AS$2:AS$312))))*AS66,0)</f>
      </c>
      <c r="AO66" s="102">
        <f>ROUNDUP((0.43+0.01*((STDEV($AQ$2:$AQ$312)-STDEV(AT$2:AT$312))))*AT66,0)</f>
      </c>
      <c r="AP66" s="102">
        <f>ROUNDUP((0.43+0.01*((STDEV($AQ$2:$AQ$312)-STDEV(AU$2:AU$312))))*AU66,0)</f>
      </c>
      <c r="AQ66" s="11">
        <f>IF(AF66&gt;0,AF66,1)</f>
      </c>
      <c r="AR66" s="11">
        <f>IF(AG66&gt;0,AG66,1)</f>
      </c>
      <c r="AS66" s="11">
        <f>IF(AH66&gt;0,AH66,1)</f>
      </c>
      <c r="AT66" s="11">
        <f>IF(AI66&gt;0,AI66,1)</f>
      </c>
      <c r="AU66" s="11">
        <f>IF(AJ66&gt;0,AJ66,1)</f>
      </c>
    </row>
    <row x14ac:dyDescent="0.25" r="67" customHeight="1" ht="17.25">
      <c r="A67" s="3" t="s">
        <v>387</v>
      </c>
      <c r="B67" s="6">
        <f>IF(AB67&lt;&gt;AD67,CONCATENATE(J67,AB67,M67,AC67,M67,AD67,N67,O67,AE67,N67,K67,Q67,R67,S67,T67,U67,V67),CONCATENATE(J67,AB67,M67,AC67,N67,O67,AE67,N67,K67,Q67,R67,S67,T67,U67,V67))</f>
      </c>
      <c r="C67" s="6">
        <f>IF(AB67&lt;&gt;AD67,CONCATENATE(J67,AB67,M67,AC67,M67,AD67,N67,O67,AE67,N67,X67,Y67,AA67,AL67,Z67,K67,Q67,R67,S67,T67,U67,V67),CONCATENATE(J67,AB67,M67,AC67,N67,O67,AE67,N67,X67,Y67,AA67,AL67,Z67,K67,Q67,R67,S67,T67,U67,V67))</f>
      </c>
      <c r="D67" s="6">
        <f>IF(AB67&lt;&gt;AD67,CONCATENATE(J67,AB67,M67,AC67,M67,AD67,N67,O67,AE67,N67,X67,Y67,AA67,AM67,Z67,K67,Q67,R67,S67,T67,U67,V67),CONCATENATE(J67,AB67,M67,AC67,N67,O67,AE67,N67,X67,Y67,AA67,AM67,Z67,K67,Q67,R67,S67,T67,U67,V67))</f>
      </c>
      <c r="E67" s="6">
        <f>IF(AB67&lt;&gt;AD67,CONCATENATE(J67,AB67,M67,AC67,M67,AD67,N67,O67,AE67,N67,X67,Y67,AA67,AN67,Z67,K67,Q67,R67,S67,T67,U67,V67),CONCATENATE(J67,AB67,M67,AC67,N67,O67,AE67,N67,X67,Y67,AA67,AN67,Z67,K67,Q67,R67,S67,T67,U67,V67))</f>
      </c>
      <c r="F67" s="6">
        <f>IF(AB67&lt;&gt;AD67,CONCATENATE(J67,AB67,M67,AC67,M67,AD67,N67,O67,AE67,N67,X67,Y67,AA67,AO67,Z67,K67,Q67,R67,S67,T67,U67,V67),CONCATENATE(J67,AB67,M67,AC67,N67,O67,AE67,N67,X67,Y67,AA67,AO67,Z67,K67,Q67,R67,S67,T67,U67,V67))</f>
      </c>
      <c r="G67" s="6">
        <f>IF(AB67&lt;&gt;AD67,CONCATENATE(J67,AB67,M67,AC67,M67,AD67,N67,O67,AE67,N67,X67,Y67,AA67,AP67,Z67,K67,Q67,R67,S67,T67,U67,V67),CONCATENATE(J67,AB67,M67,AC67,N67,O67,AE67,N67,X67,Y67,AA67,AP67,Z67,K67,Q67,R67,S67,T67,U67,V67))</f>
      </c>
      <c r="H67" s="3" t="s">
        <v>375</v>
      </c>
      <c r="I67" s="3" t="s">
        <v>376</v>
      </c>
      <c r="J67" s="3" t="s">
        <v>377</v>
      </c>
      <c r="K67" s="3" t="s">
        <v>378</v>
      </c>
      <c r="L67" s="3" t="s">
        <v>379</v>
      </c>
      <c r="M67" s="3" t="s">
        <v>380</v>
      </c>
      <c r="N67" s="3" t="s">
        <v>381</v>
      </c>
      <c r="O67" s="3" t="s">
        <v>382</v>
      </c>
      <c r="P67" s="6">
        <f>CHAR(10)</f>
      </c>
      <c r="Q67" s="6">
        <f>IF(MOD(W67,10)=0,CONCATENATE(P67,P67,L67,L67,P67,P67,P67)," ")</f>
      </c>
      <c r="R67" s="6">
        <f>IF(W67=20,CONCATENATE(P67,P67,P67,L67,P67,"&lt;center&gt;",P67,P67,"&lt;?php",P67,R$1,P67,"?&gt;",P67,P67,"&lt;/center&gt;",P67,L67,P67,P67,P67,P67),"")</f>
      </c>
      <c r="S67" s="6">
        <f>IF(W67=40,CONCATENATE(P67,P67,P67,L67,P67,"&lt;center&gt;",P67,P67,"&lt;?php",P67,S$1,P67,"?&gt;",P67,P67,"&lt;/center&gt;",P67,L67,P67,P67,P67,P67),"")</f>
      </c>
      <c r="T67" s="6">
        <f>IF(W67=60,CONCATENATE(P67,P67,P67,L67,P67,"&lt;center&gt;",P67,P67,"&lt;?php",P67,T$1,P67,"?&gt;",P67,P67,"&lt;/center&gt;",P67,L67,P67,P67,P67,P67),"")</f>
      </c>
      <c r="U67" s="6">
        <f>IF(W67=80,CONCATENATE(P67,P67,P67,L67,P67,"&lt;center&gt;",P67,P67,"&lt;?php",P67,U$1,P67,"?&gt;",P67,P67,"&lt;/center&gt;",P67,L67,P67,P67,P67,P67),"")</f>
      </c>
      <c r="V67" s="6">
        <f>IF(W67=100,CONCATENATE(P67,P67,P67,P67,"&lt;?php",P67,V$1,P67,"?&gt;",P67,P67,P67,P67,P67),"")</f>
      </c>
      <c r="W67" s="11">
        <f>W66+1</f>
      </c>
      <c r="X67" s="5" t="s">
        <v>383</v>
      </c>
      <c r="Y67" s="5" t="s">
        <v>384</v>
      </c>
      <c r="Z67" s="5" t="s">
        <v>385</v>
      </c>
      <c r="AA67" s="5" t="s">
        <v>386</v>
      </c>
      <c r="AB67" s="4">
        <f>CONCATENATE(QBs!B3," ",QBs!A3)</f>
      </c>
      <c r="AC67" s="12">
        <f>QBs!E3</f>
      </c>
      <c r="AD67" s="6">
        <f>QBs!C3</f>
      </c>
      <c r="AE67" s="11">
        <f>QBs!D3</f>
      </c>
      <c r="AF67" s="11">
        <f>QBs!P3</f>
      </c>
      <c r="AG67" s="11">
        <f>QBs!R3</f>
      </c>
      <c r="AH67" s="11">
        <f>QBs!T3</f>
      </c>
      <c r="AI67" s="11">
        <f>QBs!V3</f>
      </c>
      <c r="AJ67" s="10">
        <f>QBs!X3</f>
      </c>
      <c r="AK67" s="6">
        <f>AB67</f>
      </c>
      <c r="AL67" s="102">
        <f>ROUNDUP((0.43+0.01*((STDEV($AQ$2:$AQ$312)-STDEV(AQ$2:AQ$312))))*AQ67,0)</f>
      </c>
      <c r="AM67" s="102">
        <f>ROUNDUP((0.43+0.01*((STDEV($AQ$2:$AQ$312)-STDEV(AR$2:AR$312))))*AR67,0)</f>
      </c>
      <c r="AN67" s="102">
        <f>ROUNDUP((0.43+0.01*((STDEV($AQ$2:$AQ$312)-STDEV(AS$2:AS$312))))*AS67,0)</f>
      </c>
      <c r="AO67" s="102">
        <f>ROUNDUP((0.43+0.01*((STDEV($AQ$2:$AQ$312)-STDEV(AT$2:AT$312))))*AT67,0)</f>
      </c>
      <c r="AP67" s="102">
        <f>ROUNDUP((0.43+0.01*((STDEV($AQ$2:$AQ$312)-STDEV(AU$2:AU$312))))*AU67,0)</f>
      </c>
      <c r="AQ67" s="11">
        <f>IF(AF67&gt;0,AF67,1)</f>
      </c>
      <c r="AR67" s="11">
        <f>IF(AG67&gt;0,AG67,1)</f>
      </c>
      <c r="AS67" s="11">
        <f>IF(AH67&gt;0,AH67,1)</f>
      </c>
      <c r="AT67" s="11">
        <f>IF(AI67&gt;0,AI67,1)</f>
      </c>
      <c r="AU67" s="11">
        <f>IF(AJ67&gt;0,AJ67,1)</f>
      </c>
    </row>
    <row x14ac:dyDescent="0.25" r="68" customHeight="1" ht="17.25">
      <c r="A68" s="3" t="s">
        <v>388</v>
      </c>
      <c r="B68" s="6">
        <f>IF(AB68&lt;&gt;AD68,CONCATENATE(J68,AB68,M68,AC68,M68,AD68,N68,O68,AE68,N68,K68,Q68,R68,S68,T68,U68,V68),CONCATENATE(J68,AB68,M68,AC68,N68,O68,AE68,N68,K68,Q68,R68,S68,T68,U68,V68))</f>
      </c>
      <c r="C68" s="6">
        <f>IF(AB68&lt;&gt;AD68,CONCATENATE(J68,AB68,M68,AC68,M68,AD68,N68,O68,AE68,N68,X68,Y68,AA68,AL68,Z68,K68,Q68,R68,S68,T68,U68,V68),CONCATENATE(J68,AB68,M68,AC68,N68,O68,AE68,N68,X68,Y68,AA68,AL68,Z68,K68,Q68,R68,S68,T68,U68,V68))</f>
      </c>
      <c r="D68" s="6">
        <f>IF(AB68&lt;&gt;AD68,CONCATENATE(J68,AB68,M68,AC68,M68,AD68,N68,O68,AE68,N68,X68,Y68,AA68,AM68,Z68,K68,Q68,R68,S68,T68,U68,V68),CONCATENATE(J68,AB68,M68,AC68,N68,O68,AE68,N68,X68,Y68,AA68,AM68,Z68,K68,Q68,R68,S68,T68,U68,V68))</f>
      </c>
      <c r="E68" s="6">
        <f>IF(AB68&lt;&gt;AD68,CONCATENATE(J68,AB68,M68,AC68,M68,AD68,N68,O68,AE68,N68,X68,Y68,AA68,AN68,Z68,K68,Q68,R68,S68,T68,U68,V68),CONCATENATE(J68,AB68,M68,AC68,N68,O68,AE68,N68,X68,Y68,AA68,AN68,Z68,K68,Q68,R68,S68,T68,U68,V68))</f>
      </c>
      <c r="F68" s="6">
        <f>IF(AB68&lt;&gt;AD68,CONCATENATE(J68,AB68,M68,AC68,M68,AD68,N68,O68,AE68,N68,X68,Y68,AA68,AO68,Z68,K68,Q68,R68,S68,T68,U68,V68),CONCATENATE(J68,AB68,M68,AC68,N68,O68,AE68,N68,X68,Y68,AA68,AO68,Z68,K68,Q68,R68,S68,T68,U68,V68))</f>
      </c>
      <c r="G68" s="6">
        <f>IF(AB68&lt;&gt;AD68,CONCATENATE(J68,AB68,M68,AC68,M68,AD68,N68,O68,AE68,N68,X68,Y68,AA68,AP68,Z68,K68,Q68,R68,S68,T68,U68,V68),CONCATENATE(J68,AB68,M68,AC68,N68,O68,AE68,N68,X68,Y68,AA68,AP68,Z68,K68,Q68,R68,S68,T68,U68,V68))</f>
      </c>
      <c r="H68" s="3" t="s">
        <v>375</v>
      </c>
      <c r="I68" s="3" t="s">
        <v>376</v>
      </c>
      <c r="J68" s="3" t="s">
        <v>377</v>
      </c>
      <c r="K68" s="3" t="s">
        <v>378</v>
      </c>
      <c r="L68" s="3" t="s">
        <v>379</v>
      </c>
      <c r="M68" s="3" t="s">
        <v>380</v>
      </c>
      <c r="N68" s="3" t="s">
        <v>381</v>
      </c>
      <c r="O68" s="3" t="s">
        <v>382</v>
      </c>
      <c r="P68" s="6">
        <f>CHAR(10)</f>
      </c>
      <c r="Q68" s="6">
        <f>IF(MOD(W68,10)=0,CONCATENATE(P68,P68,L68,L68,P68,P68,P68)," ")</f>
      </c>
      <c r="R68" s="6">
        <f>IF(W68=20,CONCATENATE(P68,P68,P68,L68,P68,"&lt;center&gt;",P68,P68,"&lt;?php",P68,R$1,P68,"?&gt;",P68,P68,"&lt;/center&gt;",P68,L68,P68,P68,P68,P68),"")</f>
      </c>
      <c r="S68" s="6">
        <f>IF(W68=40,CONCATENATE(P68,P68,P68,L68,P68,"&lt;center&gt;",P68,P68,"&lt;?php",P68,S$1,P68,"?&gt;",P68,P68,"&lt;/center&gt;",P68,L68,P68,P68,P68,P68),"")</f>
      </c>
      <c r="T68" s="6">
        <f>IF(W68=60,CONCATENATE(P68,P68,P68,L68,P68,"&lt;center&gt;",P68,P68,"&lt;?php",P68,T$1,P68,"?&gt;",P68,P68,"&lt;/center&gt;",P68,L68,P68,P68,P68,P68),"")</f>
      </c>
      <c r="U68" s="6">
        <f>IF(W68=80,CONCATENATE(P68,P68,P68,L68,P68,"&lt;center&gt;",P68,P68,"&lt;?php",P68,U$1,P68,"?&gt;",P68,P68,"&lt;/center&gt;",P68,L68,P68,P68,P68,P68),"")</f>
      </c>
      <c r="V68" s="6">
        <f>IF(W68=100,CONCATENATE(P68,P68,P68,P68,"&lt;?php",P68,V$1,P68,"?&gt;",P68,P68,P68,P68,P68),"")</f>
      </c>
      <c r="W68" s="11">
        <f>W67+1</f>
      </c>
      <c r="X68" s="5" t="s">
        <v>383</v>
      </c>
      <c r="Y68" s="5" t="s">
        <v>384</v>
      </c>
      <c r="Z68" s="5" t="s">
        <v>385</v>
      </c>
      <c r="AA68" s="5" t="s">
        <v>386</v>
      </c>
      <c r="AB68" s="4">
        <f>CONCATENATE(QBs!B4," ",QBs!A4)</f>
      </c>
      <c r="AC68" s="12">
        <f>QBs!E4</f>
      </c>
      <c r="AD68" s="6">
        <f>QBs!C4</f>
      </c>
      <c r="AE68" s="11">
        <f>QBs!D4</f>
      </c>
      <c r="AF68" s="11">
        <f>QBs!P4</f>
      </c>
      <c r="AG68" s="11">
        <f>QBs!R4</f>
      </c>
      <c r="AH68" s="11">
        <f>QBs!T4</f>
      </c>
      <c r="AI68" s="11">
        <f>QBs!V4</f>
      </c>
      <c r="AJ68" s="10">
        <f>QBs!X4</f>
      </c>
      <c r="AK68" s="6">
        <f>AB68</f>
      </c>
      <c r="AL68" s="102">
        <f>ROUNDUP((0.43+0.01*((STDEV($AQ$2:$AQ$312)-STDEV(AQ$2:AQ$312))))*AQ68,0)</f>
      </c>
      <c r="AM68" s="102">
        <f>ROUNDUP((0.43+0.01*((STDEV($AQ$2:$AQ$312)-STDEV(AR$2:AR$312))))*AR68,0)</f>
      </c>
      <c r="AN68" s="102">
        <f>ROUNDUP((0.43+0.01*((STDEV($AQ$2:$AQ$312)-STDEV(AS$2:AS$312))))*AS68,0)</f>
      </c>
      <c r="AO68" s="102">
        <f>ROUNDUP((0.43+0.01*((STDEV($AQ$2:$AQ$312)-STDEV(AT$2:AT$312))))*AT68,0)</f>
      </c>
      <c r="AP68" s="102">
        <f>ROUNDUP((0.43+0.01*((STDEV($AQ$2:$AQ$312)-STDEV(AU$2:AU$312))))*AU68,0)</f>
      </c>
      <c r="AQ68" s="11">
        <f>IF(AF68&gt;0,AF68,1)</f>
      </c>
      <c r="AR68" s="11">
        <f>IF(AG68&gt;0,AG68,1)</f>
      </c>
      <c r="AS68" s="11">
        <f>IF(AH68&gt;0,AH68,1)</f>
      </c>
      <c r="AT68" s="11">
        <f>IF(AI68&gt;0,AI68,1)</f>
      </c>
      <c r="AU68" s="11">
        <f>IF(AJ68&gt;0,AJ68,1)</f>
      </c>
    </row>
    <row x14ac:dyDescent="0.25" r="69" customHeight="1" ht="17.25">
      <c r="A69" s="3" t="s">
        <v>389</v>
      </c>
      <c r="B69" s="6">
        <f>IF(AB69&lt;&gt;AD69,CONCATENATE(J69,AB69,M69,AC69,M69,AD69,N69,O69,AE69,N69,K69,Q69,R69,S69,T69,U69,V69),CONCATENATE(J69,AB69,M69,AC69,N69,O69,AE69,N69,K69,Q69,R69,S69,T69,U69,V69))</f>
      </c>
      <c r="C69" s="6">
        <f>IF(AB69&lt;&gt;AD69,CONCATENATE(J69,AB69,M69,AC69,M69,AD69,N69,O69,AE69,N69,X69,Y69,AA69,AL69,Z69,K69,Q69,R69,S69,T69,U69,V69),CONCATENATE(J69,AB69,M69,AC69,N69,O69,AE69,N69,X69,Y69,AA69,AL69,Z69,K69,Q69,R69,S69,T69,U69,V69))</f>
      </c>
      <c r="D69" s="6">
        <f>IF(AB69&lt;&gt;AD69,CONCATENATE(J69,AB69,M69,AC69,M69,AD69,N69,O69,AE69,N69,X69,Y69,AA69,AM69,Z69,K69,Q69,R69,S69,T69,U69,V69),CONCATENATE(J69,AB69,M69,AC69,N69,O69,AE69,N69,X69,Y69,AA69,AM69,Z69,K69,Q69,R69,S69,T69,U69,V69))</f>
      </c>
      <c r="E69" s="6">
        <f>IF(AB69&lt;&gt;AD69,CONCATENATE(J69,AB69,M69,AC69,M69,AD69,N69,O69,AE69,N69,X69,Y69,AA69,AN69,Z69,K69,Q69,R69,S69,T69,U69,V69),CONCATENATE(J69,AB69,M69,AC69,N69,O69,AE69,N69,X69,Y69,AA69,AN69,Z69,K69,Q69,R69,S69,T69,U69,V69))</f>
      </c>
      <c r="F69" s="6">
        <f>IF(AB69&lt;&gt;AD69,CONCATENATE(J69,AB69,M69,AC69,M69,AD69,N69,O69,AE69,N69,X69,Y69,AA69,AO69,Z69,K69,Q69,R69,S69,T69,U69,V69),CONCATENATE(J69,AB69,M69,AC69,N69,O69,AE69,N69,X69,Y69,AA69,AO69,Z69,K69,Q69,R69,S69,T69,U69,V69))</f>
      </c>
      <c r="G69" s="6">
        <f>IF(AB69&lt;&gt;AD69,CONCATENATE(J69,AB69,M69,AC69,M69,AD69,N69,O69,AE69,N69,X69,Y69,AA69,AP69,Z69,K69,Q69,R69,S69,T69,U69,V69),CONCATENATE(J69,AB69,M69,AC69,N69,O69,AE69,N69,X69,Y69,AA69,AP69,Z69,K69,Q69,R69,S69,T69,U69,V69))</f>
      </c>
      <c r="H69" s="3" t="s">
        <v>375</v>
      </c>
      <c r="I69" s="3" t="s">
        <v>376</v>
      </c>
      <c r="J69" s="3" t="s">
        <v>377</v>
      </c>
      <c r="K69" s="3" t="s">
        <v>378</v>
      </c>
      <c r="L69" s="3" t="s">
        <v>379</v>
      </c>
      <c r="M69" s="3" t="s">
        <v>380</v>
      </c>
      <c r="N69" s="3" t="s">
        <v>381</v>
      </c>
      <c r="O69" s="3" t="s">
        <v>382</v>
      </c>
      <c r="P69" s="6">
        <f>CHAR(10)</f>
      </c>
      <c r="Q69" s="6">
        <f>IF(MOD(W69,10)=0,CONCATENATE(P69,P69,L69,L69,P69,P69,P69)," ")</f>
      </c>
      <c r="R69" s="6">
        <f>IF(W69=20,CONCATENATE(P69,P69,P69,L69,P69,"&lt;center&gt;",P69,P69,"&lt;?php",P69,R$1,P69,"?&gt;",P69,P69,"&lt;/center&gt;",P69,L69,P69,P69,P69,P69),"")</f>
      </c>
      <c r="S69" s="6">
        <f>IF(W69=40,CONCATENATE(P69,P69,P69,L69,P69,"&lt;center&gt;",P69,P69,"&lt;?php",P69,S$1,P69,"?&gt;",P69,P69,"&lt;/center&gt;",P69,L69,P69,P69,P69,P69),"")</f>
      </c>
      <c r="T69" s="6">
        <f>IF(W69=60,CONCATENATE(P69,P69,P69,L69,P69,"&lt;center&gt;",P69,P69,"&lt;?php",P69,T$1,P69,"?&gt;",P69,P69,"&lt;/center&gt;",P69,L69,P69,P69,P69,P69),"")</f>
      </c>
      <c r="U69" s="6">
        <f>IF(W69=80,CONCATENATE(P69,P69,P69,L69,P69,"&lt;center&gt;",P69,P69,"&lt;?php",P69,U$1,P69,"?&gt;",P69,P69,"&lt;/center&gt;",P69,L69,P69,P69,P69,P69),"")</f>
      </c>
      <c r="V69" s="6">
        <f>IF(W69=100,CONCATENATE(P69,P69,P69,P69,"&lt;?php",P69,V$1,P69,"?&gt;",P69,P69,P69,P69,P69),"")</f>
      </c>
      <c r="W69" s="11">
        <f>W68+1</f>
      </c>
      <c r="X69" s="5" t="s">
        <v>383</v>
      </c>
      <c r="Y69" s="5" t="s">
        <v>384</v>
      </c>
      <c r="Z69" s="5" t="s">
        <v>385</v>
      </c>
      <c r="AA69" s="5" t="s">
        <v>386</v>
      </c>
      <c r="AB69" s="4">
        <f>CONCATENATE(QBs!B5," ",QBs!A5)</f>
      </c>
      <c r="AC69" s="12">
        <f>QBs!E5</f>
      </c>
      <c r="AD69" s="6">
        <f>QBs!C5</f>
      </c>
      <c r="AE69" s="11">
        <f>QBs!D5</f>
      </c>
      <c r="AF69" s="11">
        <f>QBs!P5</f>
      </c>
      <c r="AG69" s="11">
        <f>QBs!R5</f>
      </c>
      <c r="AH69" s="11">
        <f>QBs!T5</f>
      </c>
      <c r="AI69" s="11">
        <f>QBs!V5</f>
      </c>
      <c r="AJ69" s="10">
        <f>QBs!X5</f>
      </c>
      <c r="AK69" s="6">
        <f>AB69</f>
      </c>
      <c r="AL69" s="102">
        <f>ROUNDUP((0.43+0.01*((STDEV($AQ$2:$AQ$312)-STDEV(AQ$2:AQ$312))))*AQ69,0)</f>
      </c>
      <c r="AM69" s="102">
        <f>ROUNDUP((0.43+0.01*((STDEV($AQ$2:$AQ$312)-STDEV(AR$2:AR$312))))*AR69,0)</f>
      </c>
      <c r="AN69" s="102">
        <f>ROUNDUP((0.43+0.01*((STDEV($AQ$2:$AQ$312)-STDEV(AS$2:AS$312))))*AS69,0)</f>
      </c>
      <c r="AO69" s="102">
        <f>ROUNDUP((0.43+0.01*((STDEV($AQ$2:$AQ$312)-STDEV(AT$2:AT$312))))*AT69,0)</f>
      </c>
      <c r="AP69" s="102">
        <f>ROUNDUP((0.43+0.01*((STDEV($AQ$2:$AQ$312)-STDEV(AU$2:AU$312))))*AU69,0)</f>
      </c>
      <c r="AQ69" s="11">
        <f>IF(AF69&gt;0,AF69,1)</f>
      </c>
      <c r="AR69" s="11">
        <f>IF(AG69&gt;0,AG69,1)</f>
      </c>
      <c r="AS69" s="11">
        <f>IF(AH69&gt;0,AH69,1)</f>
      </c>
      <c r="AT69" s="11">
        <f>IF(AI69&gt;0,AI69,1)</f>
      </c>
      <c r="AU69" s="11">
        <f>IF(AJ69&gt;0,AJ69,1)</f>
      </c>
    </row>
    <row x14ac:dyDescent="0.25" r="70" customHeight="1" ht="17.25">
      <c r="A70" s="3"/>
      <c r="B70" s="6">
        <f>IF(AB70&lt;&gt;AD70,CONCATENATE(J70,AB70,M70,AC70,M70,AD70,N70,O70,AE70,N70,K70,Q70,R70,S70,T70,U70,V70),CONCATENATE(J70,AB70,M70,AC70,N70,O70,AE70,N70,K70,Q70,R70,S70,T70,U70,V70))</f>
      </c>
      <c r="C70" s="6">
        <f>IF(AB70&lt;&gt;AD70,CONCATENATE(J70,AB70,M70,AC70,M70,AD70,N70,O70,AE70,N70,X70,Y70,AA70,AL70,Z70,K70,Q70,R70,S70,T70,U70,V70),CONCATENATE(J70,AB70,M70,AC70,N70,O70,AE70,N70,X70,Y70,AA70,AL70,Z70,K70,Q70,R70,S70,T70,U70,V70))</f>
      </c>
      <c r="D70" s="6">
        <f>IF(AB70&lt;&gt;AD70,CONCATENATE(J70,AB70,M70,AC70,M70,AD70,N70,O70,AE70,N70,X70,Y70,AA70,AM70,Z70,K70,Q70,R70,S70,T70,U70,V70),CONCATENATE(J70,AB70,M70,AC70,N70,O70,AE70,N70,X70,Y70,AA70,AM70,Z70,K70,Q70,R70,S70,T70,U70,V70))</f>
      </c>
      <c r="E70" s="6">
        <f>IF(AB70&lt;&gt;AD70,CONCATENATE(J70,AB70,M70,AC70,M70,AD70,N70,O70,AE70,N70,X70,Y70,AA70,AN70,Z70,K70,Q70,R70,S70,T70,U70,V70),CONCATENATE(J70,AB70,M70,AC70,N70,O70,AE70,N70,X70,Y70,AA70,AN70,Z70,K70,Q70,R70,S70,T70,U70,V70))</f>
      </c>
      <c r="F70" s="6">
        <f>IF(AB70&lt;&gt;AD70,CONCATENATE(J70,AB70,M70,AC70,M70,AD70,N70,O70,AE70,N70,X70,Y70,AA70,AO70,Z70,K70,Q70,R70,S70,T70,U70,V70),CONCATENATE(J70,AB70,M70,AC70,N70,O70,AE70,N70,X70,Y70,AA70,AO70,Z70,K70,Q70,R70,S70,T70,U70,V70))</f>
      </c>
      <c r="G70" s="6">
        <f>IF(AB70&lt;&gt;AD70,CONCATENATE(J70,AB70,M70,AC70,M70,AD70,N70,O70,AE70,N70,X70,Y70,AA70,AP70,Z70,K70,Q70,R70,S70,T70,U70,V70),CONCATENATE(J70,AB70,M70,AC70,N70,O70,AE70,N70,X70,Y70,AA70,AP70,Z70,K70,Q70,R70,S70,T70,U70,V70))</f>
      </c>
      <c r="H70" s="3" t="s">
        <v>375</v>
      </c>
      <c r="I70" s="3" t="s">
        <v>376</v>
      </c>
      <c r="J70" s="3" t="s">
        <v>377</v>
      </c>
      <c r="K70" s="3" t="s">
        <v>378</v>
      </c>
      <c r="L70" s="3" t="s">
        <v>379</v>
      </c>
      <c r="M70" s="3" t="s">
        <v>380</v>
      </c>
      <c r="N70" s="3" t="s">
        <v>381</v>
      </c>
      <c r="O70" s="3" t="s">
        <v>382</v>
      </c>
      <c r="P70" s="6">
        <f>CHAR(10)</f>
      </c>
      <c r="Q70" s="6">
        <f>IF(MOD(W70,10)=0,CONCATENATE(P70,P70,L70,L70,P70,P70,P70)," ")</f>
      </c>
      <c r="R70" s="6">
        <f>IF(W70=20,CONCATENATE(P70,P70,P70,L70,P70,"&lt;center&gt;",P70,P70,"&lt;?php",P70,R$1,P70,"?&gt;",P70,P70,"&lt;/center&gt;",P70,L70,P70,P70,P70,P70),"")</f>
      </c>
      <c r="S70" s="6">
        <f>IF(W70=40,CONCATENATE(P70,P70,P70,L70,P70,"&lt;center&gt;",P70,P70,"&lt;?php",P70,S$1,P70,"?&gt;",P70,P70,"&lt;/center&gt;",P70,L70,P70,P70,P70,P70),"")</f>
      </c>
      <c r="T70" s="6">
        <f>IF(W70=60,CONCATENATE(P70,P70,P70,L70,P70,"&lt;center&gt;",P70,P70,"&lt;?php",P70,T$1,P70,"?&gt;",P70,P70,"&lt;/center&gt;",P70,L70,P70,P70,P70,P70),"")</f>
      </c>
      <c r="U70" s="6">
        <f>IF(W70=80,CONCATENATE(P70,P70,P70,L70,P70,"&lt;center&gt;",P70,P70,"&lt;?php",P70,U$1,P70,"?&gt;",P70,P70,"&lt;/center&gt;",P70,L70,P70,P70,P70,P70),"")</f>
      </c>
      <c r="V70" s="6">
        <f>IF(W70=100,CONCATENATE(P70,P70,P70,P70,"&lt;?php",P70,V$1,P70,"?&gt;",P70,P70,P70,P70,P70),"")</f>
      </c>
      <c r="W70" s="11">
        <f>W69+1</f>
      </c>
      <c r="X70" s="5" t="s">
        <v>383</v>
      </c>
      <c r="Y70" s="5" t="s">
        <v>384</v>
      </c>
      <c r="Z70" s="5" t="s">
        <v>385</v>
      </c>
      <c r="AA70" s="5" t="s">
        <v>386</v>
      </c>
      <c r="AB70" s="4">
        <f>CONCATENATE(QBs!B6," ",QBs!A6)</f>
      </c>
      <c r="AC70" s="12">
        <f>QBs!E6</f>
      </c>
      <c r="AD70" s="6">
        <f>QBs!C6</f>
      </c>
      <c r="AE70" s="11">
        <f>QBs!D6</f>
      </c>
      <c r="AF70" s="11">
        <f>QBs!P6</f>
      </c>
      <c r="AG70" s="11">
        <f>QBs!R6</f>
      </c>
      <c r="AH70" s="11">
        <f>QBs!T6</f>
      </c>
      <c r="AI70" s="11">
        <f>QBs!V6</f>
      </c>
      <c r="AJ70" s="10">
        <f>QBs!X6</f>
      </c>
      <c r="AK70" s="6">
        <f>AB70</f>
      </c>
      <c r="AL70" s="102">
        <f>ROUNDUP((0.43+0.01*((STDEV($AQ$2:$AQ$312)-STDEV(AQ$2:AQ$312))))*AQ70,0)</f>
      </c>
      <c r="AM70" s="102">
        <f>ROUNDUP((0.43+0.01*((STDEV($AQ$2:$AQ$312)-STDEV(AR$2:AR$312))))*AR70,0)</f>
      </c>
      <c r="AN70" s="102">
        <f>ROUNDUP((0.43+0.01*((STDEV($AQ$2:$AQ$312)-STDEV(AS$2:AS$312))))*AS70,0)</f>
      </c>
      <c r="AO70" s="102">
        <f>ROUNDUP((0.43+0.01*((STDEV($AQ$2:$AQ$312)-STDEV(AT$2:AT$312))))*AT70,0)</f>
      </c>
      <c r="AP70" s="102">
        <f>ROUNDUP((0.43+0.01*((STDEV($AQ$2:$AQ$312)-STDEV(AU$2:AU$312))))*AU70,0)</f>
      </c>
      <c r="AQ70" s="11">
        <f>IF(AF70&gt;0,AF70,1)</f>
      </c>
      <c r="AR70" s="11">
        <f>IF(AG70&gt;0,AG70,1)</f>
      </c>
      <c r="AS70" s="11">
        <f>IF(AH70&gt;0,AH70,1)</f>
      </c>
      <c r="AT70" s="11">
        <f>IF(AI70&gt;0,AI70,1)</f>
      </c>
      <c r="AU70" s="11">
        <f>IF(AJ70&gt;0,AJ70,1)</f>
      </c>
    </row>
    <row x14ac:dyDescent="0.25" r="71" customHeight="1" ht="17.25">
      <c r="A71" s="3" t="s">
        <v>390</v>
      </c>
      <c r="B71" s="6">
        <f>IF(AB71&lt;&gt;AD71,CONCATENATE(J71,AB71,M71,AC71,M71,AD71,N71,O71,AE71,N71,K71,Q71,R71,S71,T71,U71,V71),CONCATENATE(J71,AB71,M71,AC71,N71,O71,AE71,N71,K71,Q71,R71,S71,T71,U71,V71))</f>
      </c>
      <c r="C71" s="6">
        <f>IF(AB71&lt;&gt;AD71,CONCATENATE(J71,AB71,M71,AC71,M71,AD71,N71,O71,AE71,N71,X71,Y71,AA71,AL71,Z71,K71,Q71,R71,S71,T71,U71,V71),CONCATENATE(J71,AB71,M71,AC71,N71,O71,AE71,N71,X71,Y71,AA71,AL71,Z71,K71,Q71,R71,S71,T71,U71,V71))</f>
      </c>
      <c r="D71" s="6">
        <f>IF(AB71&lt;&gt;AD71,CONCATENATE(J71,AB71,M71,AC71,M71,AD71,N71,O71,AE71,N71,X71,Y71,AA71,AM71,Z71,K71,Q71,R71,S71,T71,U71,V71),CONCATENATE(J71,AB71,M71,AC71,N71,O71,AE71,N71,X71,Y71,AA71,AM71,Z71,K71,Q71,R71,S71,T71,U71,V71))</f>
      </c>
      <c r="E71" s="6">
        <f>IF(AB71&lt;&gt;AD71,CONCATENATE(J71,AB71,M71,AC71,M71,AD71,N71,O71,AE71,N71,X71,Y71,AA71,AN71,Z71,K71,Q71,R71,S71,T71,U71,V71),CONCATENATE(J71,AB71,M71,AC71,N71,O71,AE71,N71,X71,Y71,AA71,AN71,Z71,K71,Q71,R71,S71,T71,U71,V71))</f>
      </c>
      <c r="F71" s="6">
        <f>IF(AB71&lt;&gt;AD71,CONCATENATE(J71,AB71,M71,AC71,M71,AD71,N71,O71,AE71,N71,X71,Y71,AA71,AO71,Z71,K71,Q71,R71,S71,T71,U71,V71),CONCATENATE(J71,AB71,M71,AC71,N71,O71,AE71,N71,X71,Y71,AA71,AO71,Z71,K71,Q71,R71,S71,T71,U71,V71))</f>
      </c>
      <c r="G71" s="6">
        <f>IF(AB71&lt;&gt;AD71,CONCATENATE(J71,AB71,M71,AC71,M71,AD71,N71,O71,AE71,N71,X71,Y71,AA71,AP71,Z71,K71,Q71,R71,S71,T71,U71,V71),CONCATENATE(J71,AB71,M71,AC71,N71,O71,AE71,N71,X71,Y71,AA71,AP71,Z71,K71,Q71,R71,S71,T71,U71,V71))</f>
      </c>
      <c r="H71" s="3" t="s">
        <v>375</v>
      </c>
      <c r="I71" s="3" t="s">
        <v>376</v>
      </c>
      <c r="J71" s="3" t="s">
        <v>377</v>
      </c>
      <c r="K71" s="3" t="s">
        <v>378</v>
      </c>
      <c r="L71" s="3" t="s">
        <v>379</v>
      </c>
      <c r="M71" s="3" t="s">
        <v>380</v>
      </c>
      <c r="N71" s="3" t="s">
        <v>381</v>
      </c>
      <c r="O71" s="3" t="s">
        <v>382</v>
      </c>
      <c r="P71" s="6">
        <f>CHAR(10)</f>
      </c>
      <c r="Q71" s="6">
        <f>IF(MOD(W71,10)=0,CONCATENATE(P71,P71,L71,L71,P71,P71,P71)," ")</f>
      </c>
      <c r="R71" s="6">
        <f>IF(W71=20,CONCATENATE(P71,P71,P71,L71,P71,"&lt;center&gt;",P71,P71,"&lt;?php",P71,R$1,P71,"?&gt;",P71,P71,"&lt;/center&gt;",P71,L71,P71,P71,P71,P71),"")</f>
      </c>
      <c r="S71" s="6">
        <f>IF(W71=40,CONCATENATE(P71,P71,P71,L71,P71,"&lt;center&gt;",P71,P71,"&lt;?php",P71,S$1,P71,"?&gt;",P71,P71,"&lt;/center&gt;",P71,L71,P71,P71,P71,P71),"")</f>
      </c>
      <c r="T71" s="6">
        <f>IF(W71=60,CONCATENATE(P71,P71,P71,L71,P71,"&lt;center&gt;",P71,P71,"&lt;?php",P71,T$1,P71,"?&gt;",P71,P71,"&lt;/center&gt;",P71,L71,P71,P71,P71,P71),"")</f>
      </c>
      <c r="U71" s="6">
        <f>IF(W71=80,CONCATENATE(P71,P71,P71,L71,P71,"&lt;center&gt;",P71,P71,"&lt;?php",P71,U$1,P71,"?&gt;",P71,P71,"&lt;/center&gt;",P71,L71,P71,P71,P71,P71),"")</f>
      </c>
      <c r="V71" s="6">
        <f>IF(W71=100,CONCATENATE(P71,P71,P71,P71,"&lt;?php",P71,V$1,P71,"?&gt;",P71,P71,P71,P71,P71),"")</f>
      </c>
      <c r="W71" s="11">
        <f>W70+1</f>
      </c>
      <c r="X71" s="5" t="s">
        <v>383</v>
      </c>
      <c r="Y71" s="5" t="s">
        <v>384</v>
      </c>
      <c r="Z71" s="5" t="s">
        <v>385</v>
      </c>
      <c r="AA71" s="5" t="s">
        <v>386</v>
      </c>
      <c r="AB71" s="4">
        <f>CONCATENATE(QBs!B7," ",QBs!A7)</f>
      </c>
      <c r="AC71" s="12">
        <f>QBs!E7</f>
      </c>
      <c r="AD71" s="6">
        <f>QBs!C7</f>
      </c>
      <c r="AE71" s="11">
        <f>QBs!D7</f>
      </c>
      <c r="AF71" s="11">
        <f>QBs!P7</f>
      </c>
      <c r="AG71" s="11">
        <f>QBs!R7</f>
      </c>
      <c r="AH71" s="11">
        <f>QBs!T7</f>
      </c>
      <c r="AI71" s="11">
        <f>QBs!V7</f>
      </c>
      <c r="AJ71" s="10">
        <f>QBs!X7</f>
      </c>
      <c r="AK71" s="6">
        <f>AB71</f>
      </c>
      <c r="AL71" s="102">
        <f>ROUNDUP((0.43+0.01*((STDEV($AQ$2:$AQ$312)-STDEV(AQ$2:AQ$312))))*AQ71,0)</f>
      </c>
      <c r="AM71" s="102">
        <f>ROUNDUP((0.43+0.01*((STDEV($AQ$2:$AQ$312)-STDEV(AR$2:AR$312))))*AR71,0)</f>
      </c>
      <c r="AN71" s="102">
        <f>ROUNDUP((0.43+0.01*((STDEV($AQ$2:$AQ$312)-STDEV(AS$2:AS$312))))*AS71,0)</f>
      </c>
      <c r="AO71" s="102">
        <f>ROUNDUP((0.43+0.01*((STDEV($AQ$2:$AQ$312)-STDEV(AT$2:AT$312))))*AT71,0)</f>
      </c>
      <c r="AP71" s="102">
        <f>ROUNDUP((0.43+0.01*((STDEV($AQ$2:$AQ$312)-STDEV(AU$2:AU$312))))*AU71,0)</f>
      </c>
      <c r="AQ71" s="11">
        <f>IF(AF71&gt;0,AF71,1)</f>
      </c>
      <c r="AR71" s="11">
        <f>IF(AG71&gt;0,AG71,1)</f>
      </c>
      <c r="AS71" s="11">
        <f>IF(AH71&gt;0,AH71,1)</f>
      </c>
      <c r="AT71" s="11">
        <f>IF(AI71&gt;0,AI71,1)</f>
      </c>
      <c r="AU71" s="11">
        <f>IF(AJ71&gt;0,AJ71,1)</f>
      </c>
    </row>
    <row x14ac:dyDescent="0.25" r="72" customHeight="1" ht="17.25">
      <c r="A72" s="3"/>
      <c r="B72" s="6">
        <f>IF(AB72&lt;&gt;AD72,CONCATENATE(J72,AB72,M72,AC72,M72,AD72,N72,O72,AE72,N72,K72,Q72,R72,S72,T72,U72,V72),CONCATENATE(J72,AB72,M72,AC72,N72,O72,AE72,N72,K72,Q72,R72,S72,T72,U72,V72))</f>
      </c>
      <c r="C72" s="6">
        <f>IF(AB72&lt;&gt;AD72,CONCATENATE(J72,AB72,M72,AC72,M72,AD72,N72,O72,AE72,N72,X72,Y72,AA72,AL72,Z72,K72,Q72,R72,S72,T72,U72,V72),CONCATENATE(J72,AB72,M72,AC72,N72,O72,AE72,N72,X72,Y72,AA72,AL72,Z72,K72,Q72,R72,S72,T72,U72,V72))</f>
      </c>
      <c r="D72" s="6">
        <f>IF(AB72&lt;&gt;AD72,CONCATENATE(J72,AB72,M72,AC72,M72,AD72,N72,O72,AE72,N72,X72,Y72,AA72,AM72,Z72,K72,Q72,R72,S72,T72,U72,V72),CONCATENATE(J72,AB72,M72,AC72,N72,O72,AE72,N72,X72,Y72,AA72,AM72,Z72,K72,Q72,R72,S72,T72,U72,V72))</f>
      </c>
      <c r="E72" s="6">
        <f>IF(AB72&lt;&gt;AD72,CONCATENATE(J72,AB72,M72,AC72,M72,AD72,N72,O72,AE72,N72,X72,Y72,AA72,AN72,Z72,K72,Q72,R72,S72,T72,U72,V72),CONCATENATE(J72,AB72,M72,AC72,N72,O72,AE72,N72,X72,Y72,AA72,AN72,Z72,K72,Q72,R72,S72,T72,U72,V72))</f>
      </c>
      <c r="F72" s="6">
        <f>IF(AB72&lt;&gt;AD72,CONCATENATE(J72,AB72,M72,AC72,M72,AD72,N72,O72,AE72,N72,X72,Y72,AA72,AO72,Z72,K72,Q72,R72,S72,T72,U72,V72),CONCATENATE(J72,AB72,M72,AC72,N72,O72,AE72,N72,X72,Y72,AA72,AO72,Z72,K72,Q72,R72,S72,T72,U72,V72))</f>
      </c>
      <c r="G72" s="6">
        <f>IF(AB72&lt;&gt;AD72,CONCATENATE(J72,AB72,M72,AC72,M72,AD72,N72,O72,AE72,N72,X72,Y72,AA72,AP72,Z72,K72,Q72,R72,S72,T72,U72,V72),CONCATENATE(J72,AB72,M72,AC72,N72,O72,AE72,N72,X72,Y72,AA72,AP72,Z72,K72,Q72,R72,S72,T72,U72,V72))</f>
      </c>
      <c r="H72" s="3" t="s">
        <v>375</v>
      </c>
      <c r="I72" s="3" t="s">
        <v>376</v>
      </c>
      <c r="J72" s="3" t="s">
        <v>377</v>
      </c>
      <c r="K72" s="3" t="s">
        <v>378</v>
      </c>
      <c r="L72" s="3" t="s">
        <v>379</v>
      </c>
      <c r="M72" s="3" t="s">
        <v>380</v>
      </c>
      <c r="N72" s="3" t="s">
        <v>381</v>
      </c>
      <c r="O72" s="3" t="s">
        <v>382</v>
      </c>
      <c r="P72" s="6">
        <f>CHAR(10)</f>
      </c>
      <c r="Q72" s="6">
        <f>IF(MOD(W72,10)=0,CONCATENATE(P72,P72,L72,L72,P72,P72,P72)," ")</f>
      </c>
      <c r="R72" s="6">
        <f>IF(W72=20,CONCATENATE(P72,P72,P72,L72,P72,"&lt;center&gt;",P72,P72,"&lt;?php",P72,R$1,P72,"?&gt;",P72,P72,"&lt;/center&gt;",P72,L72,P72,P72,P72,P72),"")</f>
      </c>
      <c r="S72" s="6">
        <f>IF(W72=40,CONCATENATE(P72,P72,P72,L72,P72,"&lt;center&gt;",P72,P72,"&lt;?php",P72,S$1,P72,"?&gt;",P72,P72,"&lt;/center&gt;",P72,L72,P72,P72,P72,P72),"")</f>
      </c>
      <c r="T72" s="6">
        <f>IF(W72=60,CONCATENATE(P72,P72,P72,L72,P72,"&lt;center&gt;",P72,P72,"&lt;?php",P72,T$1,P72,"?&gt;",P72,P72,"&lt;/center&gt;",P72,L72,P72,P72,P72,P72),"")</f>
      </c>
      <c r="U72" s="6">
        <f>IF(W72=80,CONCATENATE(P72,P72,P72,L72,P72,"&lt;center&gt;",P72,P72,"&lt;?php",P72,U$1,P72,"?&gt;",P72,P72,"&lt;/center&gt;",P72,L72,P72,P72,P72,P72),"")</f>
      </c>
      <c r="V72" s="6">
        <f>IF(W72=100,CONCATENATE(P72,P72,P72,P72,"&lt;?php",P72,V$1,P72,"?&gt;",P72,P72,P72,P72,P72),"")</f>
      </c>
      <c r="W72" s="11">
        <f>W71+1</f>
      </c>
      <c r="X72" s="5" t="s">
        <v>383</v>
      </c>
      <c r="Y72" s="5" t="s">
        <v>384</v>
      </c>
      <c r="Z72" s="5" t="s">
        <v>385</v>
      </c>
      <c r="AA72" s="5" t="s">
        <v>386</v>
      </c>
      <c r="AB72" s="4">
        <f>CONCATENATE(QBs!B8," ",QBs!A8)</f>
      </c>
      <c r="AC72" s="12">
        <f>QBs!E8</f>
      </c>
      <c r="AD72" s="6">
        <f>QBs!C8</f>
      </c>
      <c r="AE72" s="11">
        <f>QBs!D8</f>
      </c>
      <c r="AF72" s="11">
        <f>QBs!P8</f>
      </c>
      <c r="AG72" s="11">
        <f>QBs!R8</f>
      </c>
      <c r="AH72" s="11">
        <f>QBs!T8</f>
      </c>
      <c r="AI72" s="11">
        <f>QBs!V8</f>
      </c>
      <c r="AJ72" s="10">
        <f>QBs!X8</f>
      </c>
      <c r="AK72" s="6">
        <f>AB72</f>
      </c>
      <c r="AL72" s="102">
        <f>ROUNDUP((0.43+0.01*((STDEV($AQ$2:$AQ$312)-STDEV(AQ$2:AQ$312))))*AQ72,0)</f>
      </c>
      <c r="AM72" s="102">
        <f>ROUNDUP((0.43+0.01*((STDEV($AQ$2:$AQ$312)-STDEV(AR$2:AR$312))))*AR72,0)</f>
      </c>
      <c r="AN72" s="102">
        <f>ROUNDUP((0.43+0.01*((STDEV($AQ$2:$AQ$312)-STDEV(AS$2:AS$312))))*AS72,0)</f>
      </c>
      <c r="AO72" s="102">
        <f>ROUNDUP((0.43+0.01*((STDEV($AQ$2:$AQ$312)-STDEV(AT$2:AT$312))))*AT72,0)</f>
      </c>
      <c r="AP72" s="102">
        <f>ROUNDUP((0.43+0.01*((STDEV($AQ$2:$AQ$312)-STDEV(AU$2:AU$312))))*AU72,0)</f>
      </c>
      <c r="AQ72" s="11">
        <f>IF(AF72&gt;0,AF72,1)</f>
      </c>
      <c r="AR72" s="11">
        <f>IF(AG72&gt;0,AG72,1)</f>
      </c>
      <c r="AS72" s="11">
        <f>IF(AH72&gt;0,AH72,1)</f>
      </c>
      <c r="AT72" s="11">
        <f>IF(AI72&gt;0,AI72,1)</f>
      </c>
      <c r="AU72" s="11">
        <f>IF(AJ72&gt;0,AJ72,1)</f>
      </c>
    </row>
    <row x14ac:dyDescent="0.25" r="73" customHeight="1" ht="17.25">
      <c r="A73" s="3"/>
      <c r="B73" s="6">
        <f>IF(AB73&lt;&gt;AD73,CONCATENATE(J73,AB73,M73,AC73,M73,AD73,N73,O73,AE73,N73,K73,Q73,R73,S73,T73,U73,V73),CONCATENATE(J73,AB73,M73,AC73,N73,O73,AE73,N73,K73,Q73,R73,S73,T73,U73,V73))</f>
      </c>
      <c r="C73" s="6">
        <f>IF(AB73&lt;&gt;AD73,CONCATENATE(J73,AB73,M73,AC73,M73,AD73,N73,O73,AE73,N73,X73,Y73,AA73,AL73,Z73,K73,Q73,R73,S73,T73,U73,V73),CONCATENATE(J73,AB73,M73,AC73,N73,O73,AE73,N73,X73,Y73,AA73,AL73,Z73,K73,Q73,R73,S73,T73,U73,V73))</f>
      </c>
      <c r="D73" s="6">
        <f>IF(AB73&lt;&gt;AD73,CONCATENATE(J73,AB73,M73,AC73,M73,AD73,N73,O73,AE73,N73,X73,Y73,AA73,AM73,Z73,K73,Q73,R73,S73,T73,U73,V73),CONCATENATE(J73,AB73,M73,AC73,N73,O73,AE73,N73,X73,Y73,AA73,AM73,Z73,K73,Q73,R73,S73,T73,U73,V73))</f>
      </c>
      <c r="E73" s="6">
        <f>IF(AB73&lt;&gt;AD73,CONCATENATE(J73,AB73,M73,AC73,M73,AD73,N73,O73,AE73,N73,X73,Y73,AA73,AN73,Z73,K73,Q73,R73,S73,T73,U73,V73),CONCATENATE(J73,AB73,M73,AC73,N73,O73,AE73,N73,X73,Y73,AA73,AN73,Z73,K73,Q73,R73,S73,T73,U73,V73))</f>
      </c>
      <c r="F73" s="6">
        <f>IF(AB73&lt;&gt;AD73,CONCATENATE(J73,AB73,M73,AC73,M73,AD73,N73,O73,AE73,N73,X73,Y73,AA73,AO73,Z73,K73,Q73,R73,S73,T73,U73,V73),CONCATENATE(J73,AB73,M73,AC73,N73,O73,AE73,N73,X73,Y73,AA73,AO73,Z73,K73,Q73,R73,S73,T73,U73,V73))</f>
      </c>
      <c r="G73" s="6">
        <f>IF(AB73&lt;&gt;AD73,CONCATENATE(J73,AB73,M73,AC73,M73,AD73,N73,O73,AE73,N73,X73,Y73,AA73,AP73,Z73,K73,Q73,R73,S73,T73,U73,V73),CONCATENATE(J73,AB73,M73,AC73,N73,O73,AE73,N73,X73,Y73,AA73,AP73,Z73,K73,Q73,R73,S73,T73,U73,V73))</f>
      </c>
      <c r="H73" s="3" t="s">
        <v>375</v>
      </c>
      <c r="I73" s="3" t="s">
        <v>376</v>
      </c>
      <c r="J73" s="3" t="s">
        <v>377</v>
      </c>
      <c r="K73" s="3" t="s">
        <v>378</v>
      </c>
      <c r="L73" s="3" t="s">
        <v>379</v>
      </c>
      <c r="M73" s="3" t="s">
        <v>380</v>
      </c>
      <c r="N73" s="3" t="s">
        <v>381</v>
      </c>
      <c r="O73" s="3" t="s">
        <v>382</v>
      </c>
      <c r="P73" s="6">
        <f>CHAR(10)</f>
      </c>
      <c r="Q73" s="6">
        <f>IF(MOD(W73,10)=0,CONCATENATE(P73,P73,L73,L73,P73,P73,P73)," ")</f>
      </c>
      <c r="R73" s="6">
        <f>IF(W73=20,CONCATENATE(P73,P73,P73,L73,P73,"&lt;center&gt;",P73,P73,"&lt;?php",P73,R$1,P73,"?&gt;",P73,P73,"&lt;/center&gt;",P73,L73,P73,P73,P73,P73),"")</f>
      </c>
      <c r="S73" s="6">
        <f>IF(W73=40,CONCATENATE(P73,P73,P73,L73,P73,"&lt;center&gt;",P73,P73,"&lt;?php",P73,S$1,P73,"?&gt;",P73,P73,"&lt;/center&gt;",P73,L73,P73,P73,P73,P73),"")</f>
      </c>
      <c r="T73" s="6">
        <f>IF(W73=60,CONCATENATE(P73,P73,P73,L73,P73,"&lt;center&gt;",P73,P73,"&lt;?php",P73,T$1,P73,"?&gt;",P73,P73,"&lt;/center&gt;",P73,L73,P73,P73,P73,P73),"")</f>
      </c>
      <c r="U73" s="6">
        <f>IF(W73=80,CONCATENATE(P73,P73,P73,L73,P73,"&lt;center&gt;",P73,P73,"&lt;?php",P73,U$1,P73,"?&gt;",P73,P73,"&lt;/center&gt;",P73,L73,P73,P73,P73,P73),"")</f>
      </c>
      <c r="V73" s="6">
        <f>IF(W73=100,CONCATENATE(P73,P73,P73,P73,"&lt;?php",P73,V$1,P73,"?&gt;",P73,P73,P73,P73,P73),"")</f>
      </c>
      <c r="W73" s="11">
        <f>W72+1</f>
      </c>
      <c r="X73" s="5" t="s">
        <v>383</v>
      </c>
      <c r="Y73" s="5" t="s">
        <v>384</v>
      </c>
      <c r="Z73" s="5" t="s">
        <v>385</v>
      </c>
      <c r="AA73" s="5" t="s">
        <v>386</v>
      </c>
      <c r="AB73" s="4">
        <f>CONCATENATE(QBs!B9," ",QBs!A9)</f>
      </c>
      <c r="AC73" s="12">
        <f>QBs!E9</f>
      </c>
      <c r="AD73" s="6">
        <f>QBs!C9</f>
      </c>
      <c r="AE73" s="11">
        <f>QBs!D9</f>
      </c>
      <c r="AF73" s="11">
        <f>QBs!P9</f>
      </c>
      <c r="AG73" s="11">
        <f>QBs!R9</f>
      </c>
      <c r="AH73" s="11">
        <f>QBs!T9</f>
      </c>
      <c r="AI73" s="11">
        <f>QBs!V9</f>
      </c>
      <c r="AJ73" s="10">
        <f>QBs!X9</f>
      </c>
      <c r="AK73" s="6">
        <f>AB73</f>
      </c>
      <c r="AL73" s="102">
        <f>ROUNDUP((0.43+0.01*((STDEV($AQ$2:$AQ$312)-STDEV(AQ$2:AQ$312))))*AQ73,0)</f>
      </c>
      <c r="AM73" s="102">
        <f>ROUNDUP((0.43+0.01*((STDEV($AQ$2:$AQ$312)-STDEV(AR$2:AR$312))))*AR73,0)</f>
      </c>
      <c r="AN73" s="102">
        <f>ROUNDUP((0.43+0.01*((STDEV($AQ$2:$AQ$312)-STDEV(AS$2:AS$312))))*AS73,0)</f>
      </c>
      <c r="AO73" s="102">
        <f>ROUNDUP((0.43+0.01*((STDEV($AQ$2:$AQ$312)-STDEV(AT$2:AT$312))))*AT73,0)</f>
      </c>
      <c r="AP73" s="102">
        <f>ROUNDUP((0.43+0.01*((STDEV($AQ$2:$AQ$312)-STDEV(AU$2:AU$312))))*AU73,0)</f>
      </c>
      <c r="AQ73" s="11">
        <f>IF(AF73&gt;0,AF73,1)</f>
      </c>
      <c r="AR73" s="11">
        <f>IF(AG73&gt;0,AG73,1)</f>
      </c>
      <c r="AS73" s="11">
        <f>IF(AH73&gt;0,AH73,1)</f>
      </c>
      <c r="AT73" s="11">
        <f>IF(AI73&gt;0,AI73,1)</f>
      </c>
      <c r="AU73" s="11">
        <f>IF(AJ73&gt;0,AJ73,1)</f>
      </c>
    </row>
    <row x14ac:dyDescent="0.25" r="74" customHeight="1" ht="17.25">
      <c r="A74" s="3"/>
      <c r="B74" s="6">
        <f>IF(AB74&lt;&gt;AD74,CONCATENATE(J74,AB74,M74,AC74,M74,AD74,N74,O74,AE74,N74,K74,Q74,R74,S74,T74,U74,V74),CONCATENATE(J74,AB74,M74,AC74,N74,O74,AE74,N74,K74,Q74,R74,S74,T74,U74,V74))</f>
      </c>
      <c r="C74" s="6">
        <f>IF(AB74&lt;&gt;AD74,CONCATENATE(J74,AB74,M74,AC74,M74,AD74,N74,O74,AE74,N74,X74,Y74,AA74,AL74,Z74,K74,Q74,R74,S74,T74,U74,V74),CONCATENATE(J74,AB74,M74,AC74,N74,O74,AE74,N74,X74,Y74,AA74,AL74,Z74,K74,Q74,R74,S74,T74,U74,V74))</f>
      </c>
      <c r="D74" s="6">
        <f>IF(AB74&lt;&gt;AD74,CONCATENATE(J74,AB74,M74,AC74,M74,AD74,N74,O74,AE74,N74,X74,Y74,AA74,AM74,Z74,K74,Q74,R74,S74,T74,U74,V74),CONCATENATE(J74,AB74,M74,AC74,N74,O74,AE74,N74,X74,Y74,AA74,AM74,Z74,K74,Q74,R74,S74,T74,U74,V74))</f>
      </c>
      <c r="E74" s="6">
        <f>IF(AB74&lt;&gt;AD74,CONCATENATE(J74,AB74,M74,AC74,M74,AD74,N74,O74,AE74,N74,X74,Y74,AA74,AN74,Z74,K74,Q74,R74,S74,T74,U74,V74),CONCATENATE(J74,AB74,M74,AC74,N74,O74,AE74,N74,X74,Y74,AA74,AN74,Z74,K74,Q74,R74,S74,T74,U74,V74))</f>
      </c>
      <c r="F74" s="6">
        <f>IF(AB74&lt;&gt;AD74,CONCATENATE(J74,AB74,M74,AC74,M74,AD74,N74,O74,AE74,N74,X74,Y74,AA74,AO74,Z74,K74,Q74,R74,S74,T74,U74,V74),CONCATENATE(J74,AB74,M74,AC74,N74,O74,AE74,N74,X74,Y74,AA74,AO74,Z74,K74,Q74,R74,S74,T74,U74,V74))</f>
      </c>
      <c r="G74" s="6">
        <f>IF(AB74&lt;&gt;AD74,CONCATENATE(J74,AB74,M74,AC74,M74,AD74,N74,O74,AE74,N74,X74,Y74,AA74,AP74,Z74,K74,Q74,R74,S74,T74,U74,V74),CONCATENATE(J74,AB74,M74,AC74,N74,O74,AE74,N74,X74,Y74,AA74,AP74,Z74,K74,Q74,R74,S74,T74,U74,V74))</f>
      </c>
      <c r="H74" s="3" t="s">
        <v>375</v>
      </c>
      <c r="I74" s="3" t="s">
        <v>376</v>
      </c>
      <c r="J74" s="3" t="s">
        <v>377</v>
      </c>
      <c r="K74" s="3" t="s">
        <v>378</v>
      </c>
      <c r="L74" s="3" t="s">
        <v>379</v>
      </c>
      <c r="M74" s="3" t="s">
        <v>380</v>
      </c>
      <c r="N74" s="3" t="s">
        <v>381</v>
      </c>
      <c r="O74" s="3" t="s">
        <v>382</v>
      </c>
      <c r="P74" s="6">
        <f>CHAR(10)</f>
      </c>
      <c r="Q74" s="6">
        <f>IF(MOD(W74,10)=0,CONCATENATE(P74,P74,L74,L74,P74,P74,P74)," ")</f>
      </c>
      <c r="R74" s="6">
        <f>IF(W74=20,CONCATENATE(P74,P74,P74,L74,P74,"&lt;center&gt;",P74,P74,"&lt;?php",P74,R$1,P74,"?&gt;",P74,P74,"&lt;/center&gt;",P74,L74,P74,P74,P74,P74),"")</f>
      </c>
      <c r="S74" s="6">
        <f>IF(W74=40,CONCATENATE(P74,P74,P74,L74,P74,"&lt;center&gt;",P74,P74,"&lt;?php",P74,S$1,P74,"?&gt;",P74,P74,"&lt;/center&gt;",P74,L74,P74,P74,P74,P74),"")</f>
      </c>
      <c r="T74" s="6">
        <f>IF(W74=60,CONCATENATE(P74,P74,P74,L74,P74,"&lt;center&gt;",P74,P74,"&lt;?php",P74,T$1,P74,"?&gt;",P74,P74,"&lt;/center&gt;",P74,L74,P74,P74,P74,P74),"")</f>
      </c>
      <c r="U74" s="6">
        <f>IF(W74=80,CONCATENATE(P74,P74,P74,L74,P74,"&lt;center&gt;",P74,P74,"&lt;?php",P74,U$1,P74,"?&gt;",P74,P74,"&lt;/center&gt;",P74,L74,P74,P74,P74,P74),"")</f>
      </c>
      <c r="V74" s="6">
        <f>IF(W74=100,CONCATENATE(P74,P74,P74,P74,"&lt;?php",P74,V$1,P74,"?&gt;",P74,P74,P74,P74,P74),"")</f>
      </c>
      <c r="W74" s="11">
        <f>W73+1</f>
      </c>
      <c r="X74" s="5" t="s">
        <v>383</v>
      </c>
      <c r="Y74" s="5" t="s">
        <v>384</v>
      </c>
      <c r="Z74" s="5" t="s">
        <v>385</v>
      </c>
      <c r="AA74" s="5" t="s">
        <v>386</v>
      </c>
      <c r="AB74" s="4">
        <f>CONCATENATE(QBs!B10," ",QBs!A10)</f>
      </c>
      <c r="AC74" s="12">
        <f>QBs!E10</f>
      </c>
      <c r="AD74" s="6">
        <f>QBs!C10</f>
      </c>
      <c r="AE74" s="11">
        <f>QBs!D10</f>
      </c>
      <c r="AF74" s="11">
        <f>QBs!P10</f>
      </c>
      <c r="AG74" s="11">
        <f>QBs!R10</f>
      </c>
      <c r="AH74" s="11">
        <f>QBs!T10</f>
      </c>
      <c r="AI74" s="11">
        <f>QBs!V10</f>
      </c>
      <c r="AJ74" s="10">
        <f>QBs!X10</f>
      </c>
      <c r="AK74" s="6">
        <f>AB74</f>
      </c>
      <c r="AL74" s="102">
        <f>ROUNDUP((0.43+0.01*((STDEV($AQ$2:$AQ$312)-STDEV(AQ$2:AQ$312))))*AQ74,0)</f>
      </c>
      <c r="AM74" s="102">
        <f>ROUNDUP((0.43+0.01*((STDEV($AQ$2:$AQ$312)-STDEV(AR$2:AR$312))))*AR74,0)</f>
      </c>
      <c r="AN74" s="102">
        <f>ROUNDUP((0.43+0.01*((STDEV($AQ$2:$AQ$312)-STDEV(AS$2:AS$312))))*AS74,0)</f>
      </c>
      <c r="AO74" s="102">
        <f>ROUNDUP((0.43+0.01*((STDEV($AQ$2:$AQ$312)-STDEV(AT$2:AT$312))))*AT74,0)</f>
      </c>
      <c r="AP74" s="102">
        <f>ROUNDUP((0.43+0.01*((STDEV($AQ$2:$AQ$312)-STDEV(AU$2:AU$312))))*AU74,0)</f>
      </c>
      <c r="AQ74" s="11">
        <f>IF(AF74&gt;0,AF74,1)</f>
      </c>
      <c r="AR74" s="11">
        <f>IF(AG74&gt;0,AG74,1)</f>
      </c>
      <c r="AS74" s="11">
        <f>IF(AH74&gt;0,AH74,1)</f>
      </c>
      <c r="AT74" s="11">
        <f>IF(AI74&gt;0,AI74,1)</f>
      </c>
      <c r="AU74" s="11">
        <f>IF(AJ74&gt;0,AJ74,1)</f>
      </c>
    </row>
    <row x14ac:dyDescent="0.25" r="75" customHeight="1" ht="17.25">
      <c r="A75" s="3"/>
      <c r="B75" s="6">
        <f>IF(AB75&lt;&gt;AD75,CONCATENATE(J75,AB75,M75,AC75,M75,AD75,N75,O75,AE75,N75,K75,Q75,R75,S75,T75,U75,V75),CONCATENATE(J75,AB75,M75,AC75,N75,O75,AE75,N75,K75,Q75,R75,S75,T75,U75,V75))</f>
      </c>
      <c r="C75" s="6">
        <f>IF(AB75&lt;&gt;AD75,CONCATENATE(J75,AB75,M75,AC75,M75,AD75,N75,O75,AE75,N75,X75,Y75,AA75,AL75,Z75,K75,Q75,R75,S75,T75,U75,V75),CONCATENATE(J75,AB75,M75,AC75,N75,O75,AE75,N75,X75,Y75,AA75,AL75,Z75,K75,Q75,R75,S75,T75,U75,V75))</f>
      </c>
      <c r="D75" s="6">
        <f>IF(AB75&lt;&gt;AD75,CONCATENATE(J75,AB75,M75,AC75,M75,AD75,N75,O75,AE75,N75,X75,Y75,AA75,AM75,Z75,K75,Q75,R75,S75,T75,U75,V75),CONCATENATE(J75,AB75,M75,AC75,N75,O75,AE75,N75,X75,Y75,AA75,AM75,Z75,K75,Q75,R75,S75,T75,U75,V75))</f>
      </c>
      <c r="E75" s="6">
        <f>IF(AB75&lt;&gt;AD75,CONCATENATE(J75,AB75,M75,AC75,M75,AD75,N75,O75,AE75,N75,X75,Y75,AA75,AN75,Z75,K75,Q75,R75,S75,T75,U75,V75),CONCATENATE(J75,AB75,M75,AC75,N75,O75,AE75,N75,X75,Y75,AA75,AN75,Z75,K75,Q75,R75,S75,T75,U75,V75))</f>
      </c>
      <c r="F75" s="6">
        <f>IF(AB75&lt;&gt;AD75,CONCATENATE(J75,AB75,M75,AC75,M75,AD75,N75,O75,AE75,N75,X75,Y75,AA75,AO75,Z75,K75,Q75,R75,S75,T75,U75,V75),CONCATENATE(J75,AB75,M75,AC75,N75,O75,AE75,N75,X75,Y75,AA75,AO75,Z75,K75,Q75,R75,S75,T75,U75,V75))</f>
      </c>
      <c r="G75" s="6">
        <f>IF(AB75&lt;&gt;AD75,CONCATENATE(J75,AB75,M75,AC75,M75,AD75,N75,O75,AE75,N75,X75,Y75,AA75,AP75,Z75,K75,Q75,R75,S75,T75,U75,V75),CONCATENATE(J75,AB75,M75,AC75,N75,O75,AE75,N75,X75,Y75,AA75,AP75,Z75,K75,Q75,R75,S75,T75,U75,V75))</f>
      </c>
      <c r="H75" s="3" t="s">
        <v>375</v>
      </c>
      <c r="I75" s="3" t="s">
        <v>376</v>
      </c>
      <c r="J75" s="3" t="s">
        <v>377</v>
      </c>
      <c r="K75" s="3" t="s">
        <v>378</v>
      </c>
      <c r="L75" s="3" t="s">
        <v>379</v>
      </c>
      <c r="M75" s="3" t="s">
        <v>380</v>
      </c>
      <c r="N75" s="3" t="s">
        <v>381</v>
      </c>
      <c r="O75" s="3" t="s">
        <v>382</v>
      </c>
      <c r="P75" s="6">
        <f>CHAR(10)</f>
      </c>
      <c r="Q75" s="6">
        <f>IF(MOD(W75,10)=0,CONCATENATE(P75,P75,L75,L75,P75,P75,P75)," ")</f>
      </c>
      <c r="R75" s="6">
        <f>IF(W75=20,CONCATENATE(P75,P75,P75,L75,P75,"&lt;center&gt;",P75,P75,"&lt;?php",P75,R$1,P75,"?&gt;",P75,P75,"&lt;/center&gt;",P75,L75,P75,P75,P75,P75),"")</f>
      </c>
      <c r="S75" s="6">
        <f>IF(W75=40,CONCATENATE(P75,P75,P75,L75,P75,"&lt;center&gt;",P75,P75,"&lt;?php",P75,S$1,P75,"?&gt;",P75,P75,"&lt;/center&gt;",P75,L75,P75,P75,P75,P75),"")</f>
      </c>
      <c r="T75" s="6">
        <f>IF(W75=60,CONCATENATE(P75,P75,P75,L75,P75,"&lt;center&gt;",P75,P75,"&lt;?php",P75,T$1,P75,"?&gt;",P75,P75,"&lt;/center&gt;",P75,L75,P75,P75,P75,P75),"")</f>
      </c>
      <c r="U75" s="6">
        <f>IF(W75=80,CONCATENATE(P75,P75,P75,L75,P75,"&lt;center&gt;",P75,P75,"&lt;?php",P75,U$1,P75,"?&gt;",P75,P75,"&lt;/center&gt;",P75,L75,P75,P75,P75,P75),"")</f>
      </c>
      <c r="V75" s="6">
        <f>IF(W75=100,CONCATENATE(P75,P75,P75,P75,"&lt;?php",P75,V$1,P75,"?&gt;",P75,P75,P75,P75,P75),"")</f>
      </c>
      <c r="W75" s="11">
        <f>W74+1</f>
      </c>
      <c r="X75" s="5" t="s">
        <v>383</v>
      </c>
      <c r="Y75" s="5" t="s">
        <v>384</v>
      </c>
      <c r="Z75" s="5" t="s">
        <v>385</v>
      </c>
      <c r="AA75" s="5" t="s">
        <v>386</v>
      </c>
      <c r="AB75" s="4">
        <f>CONCATENATE(QBs!B11," ",QBs!A11)</f>
      </c>
      <c r="AC75" s="12">
        <f>QBs!E11</f>
      </c>
      <c r="AD75" s="6">
        <f>QBs!C11</f>
      </c>
      <c r="AE75" s="11">
        <f>QBs!D11</f>
      </c>
      <c r="AF75" s="11">
        <f>QBs!P11</f>
      </c>
      <c r="AG75" s="11">
        <f>QBs!R11</f>
      </c>
      <c r="AH75" s="11">
        <f>QBs!T11</f>
      </c>
      <c r="AI75" s="11">
        <f>QBs!V11</f>
      </c>
      <c r="AJ75" s="10">
        <f>QBs!X11</f>
      </c>
      <c r="AK75" s="6">
        <f>AB75</f>
      </c>
      <c r="AL75" s="102">
        <f>ROUNDUP((0.43+0.01*((STDEV($AQ$2:$AQ$312)-STDEV(AQ$2:AQ$312))))*AQ75,0)</f>
      </c>
      <c r="AM75" s="102">
        <f>ROUNDUP((0.43+0.01*((STDEV($AQ$2:$AQ$312)-STDEV(AR$2:AR$312))))*AR75,0)</f>
      </c>
      <c r="AN75" s="102">
        <f>ROUNDUP((0.43+0.01*((STDEV($AQ$2:$AQ$312)-STDEV(AS$2:AS$312))))*AS75,0)</f>
      </c>
      <c r="AO75" s="102">
        <f>ROUNDUP((0.43+0.01*((STDEV($AQ$2:$AQ$312)-STDEV(AT$2:AT$312))))*AT75,0)</f>
      </c>
      <c r="AP75" s="102">
        <f>ROUNDUP((0.43+0.01*((STDEV($AQ$2:$AQ$312)-STDEV(AU$2:AU$312))))*AU75,0)</f>
      </c>
      <c r="AQ75" s="11">
        <f>IF(AF75&gt;0,AF75,1)</f>
      </c>
      <c r="AR75" s="11">
        <f>IF(AG75&gt;0,AG75,1)</f>
      </c>
      <c r="AS75" s="11">
        <f>IF(AH75&gt;0,AH75,1)</f>
      </c>
      <c r="AT75" s="11">
        <f>IF(AI75&gt;0,AI75,1)</f>
      </c>
      <c r="AU75" s="11">
        <f>IF(AJ75&gt;0,AJ75,1)</f>
      </c>
    </row>
    <row x14ac:dyDescent="0.25" r="76" customHeight="1" ht="17.25">
      <c r="A76" s="3"/>
      <c r="B76" s="6">
        <f>IF(AB76&lt;&gt;AD76,CONCATENATE(J76,AB76,M76,AC76,M76,AD76,N76,O76,AE76,N76,K76,Q76,R76,S76,T76,U76,V76),CONCATENATE(J76,AB76,M76,AC76,N76,O76,AE76,N76,K76,Q76,R76,S76,T76,U76,V76))</f>
      </c>
      <c r="C76" s="6">
        <f>IF(AB76&lt;&gt;AD76,CONCATENATE(J76,AB76,M76,AC76,M76,AD76,N76,O76,AE76,N76,X76,Y76,AA76,AL76,Z76,K76,Q76,R76,S76,T76,U76,V76),CONCATENATE(J76,AB76,M76,AC76,N76,O76,AE76,N76,X76,Y76,AA76,AL76,Z76,K76,Q76,R76,S76,T76,U76,V76))</f>
      </c>
      <c r="D76" s="6">
        <f>IF(AB76&lt;&gt;AD76,CONCATENATE(J76,AB76,M76,AC76,M76,AD76,N76,O76,AE76,N76,X76,Y76,AA76,AM76,Z76,K76,Q76,R76,S76,T76,U76,V76),CONCATENATE(J76,AB76,M76,AC76,N76,O76,AE76,N76,X76,Y76,AA76,AM76,Z76,K76,Q76,R76,S76,T76,U76,V76))</f>
      </c>
      <c r="E76" s="6">
        <f>IF(AB76&lt;&gt;AD76,CONCATENATE(J76,AB76,M76,AC76,M76,AD76,N76,O76,AE76,N76,X76,Y76,AA76,AN76,Z76,K76,Q76,R76,S76,T76,U76,V76),CONCATENATE(J76,AB76,M76,AC76,N76,O76,AE76,N76,X76,Y76,AA76,AN76,Z76,K76,Q76,R76,S76,T76,U76,V76))</f>
      </c>
      <c r="F76" s="6">
        <f>IF(AB76&lt;&gt;AD76,CONCATENATE(J76,AB76,M76,AC76,M76,AD76,N76,O76,AE76,N76,X76,Y76,AA76,AO76,Z76,K76,Q76,R76,S76,T76,U76,V76),CONCATENATE(J76,AB76,M76,AC76,N76,O76,AE76,N76,X76,Y76,AA76,AO76,Z76,K76,Q76,R76,S76,T76,U76,V76))</f>
      </c>
      <c r="G76" s="6">
        <f>IF(AB76&lt;&gt;AD76,CONCATENATE(J76,AB76,M76,AC76,M76,AD76,N76,O76,AE76,N76,X76,Y76,AA76,AP76,Z76,K76,Q76,R76,S76,T76,U76,V76),CONCATENATE(J76,AB76,M76,AC76,N76,O76,AE76,N76,X76,Y76,AA76,AP76,Z76,K76,Q76,R76,S76,T76,U76,V76))</f>
      </c>
      <c r="H76" s="3" t="s">
        <v>375</v>
      </c>
      <c r="I76" s="3" t="s">
        <v>376</v>
      </c>
      <c r="J76" s="3" t="s">
        <v>377</v>
      </c>
      <c r="K76" s="3" t="s">
        <v>378</v>
      </c>
      <c r="L76" s="3" t="s">
        <v>379</v>
      </c>
      <c r="M76" s="3" t="s">
        <v>380</v>
      </c>
      <c r="N76" s="3" t="s">
        <v>381</v>
      </c>
      <c r="O76" s="3" t="s">
        <v>382</v>
      </c>
      <c r="P76" s="6">
        <f>CHAR(10)</f>
      </c>
      <c r="Q76" s="6">
        <f>IF(MOD(W76,10)=0,CONCATENATE(P76,P76,L76,L76,P76,P76,P76)," ")</f>
      </c>
      <c r="R76" s="6">
        <f>IF(W76=20,CONCATENATE(P76,P76,P76,L76,P76,"&lt;center&gt;",P76,P76,"&lt;?php",P76,R$1,P76,"?&gt;",P76,P76,"&lt;/center&gt;",P76,L76,P76,P76,P76,P76),"")</f>
      </c>
      <c r="S76" s="6">
        <f>IF(W76=40,CONCATENATE(P76,P76,P76,L76,P76,"&lt;center&gt;",P76,P76,"&lt;?php",P76,S$1,P76,"?&gt;",P76,P76,"&lt;/center&gt;",P76,L76,P76,P76,P76,P76),"")</f>
      </c>
      <c r="T76" s="6">
        <f>IF(W76=60,CONCATENATE(P76,P76,P76,L76,P76,"&lt;center&gt;",P76,P76,"&lt;?php",P76,T$1,P76,"?&gt;",P76,P76,"&lt;/center&gt;",P76,L76,P76,P76,P76,P76),"")</f>
      </c>
      <c r="U76" s="6">
        <f>IF(W76=80,CONCATENATE(P76,P76,P76,L76,P76,"&lt;center&gt;",P76,P76,"&lt;?php",P76,U$1,P76,"?&gt;",P76,P76,"&lt;/center&gt;",P76,L76,P76,P76,P76,P76),"")</f>
      </c>
      <c r="V76" s="6">
        <f>IF(W76=100,CONCATENATE(P76,P76,P76,P76,"&lt;?php",P76,V$1,P76,"?&gt;",P76,P76,P76,P76,P76),"")</f>
      </c>
      <c r="W76" s="11">
        <f>W75+1</f>
      </c>
      <c r="X76" s="5" t="s">
        <v>383</v>
      </c>
      <c r="Y76" s="5" t="s">
        <v>384</v>
      </c>
      <c r="Z76" s="5" t="s">
        <v>385</v>
      </c>
      <c r="AA76" s="5" t="s">
        <v>386</v>
      </c>
      <c r="AB76" s="4">
        <f>CONCATENATE(QBs!B12," ",QBs!A12)</f>
      </c>
      <c r="AC76" s="12">
        <f>QBs!E12</f>
      </c>
      <c r="AD76" s="6">
        <f>QBs!C12</f>
      </c>
      <c r="AE76" s="11">
        <f>QBs!D12</f>
      </c>
      <c r="AF76" s="11">
        <f>QBs!P12</f>
      </c>
      <c r="AG76" s="11">
        <f>QBs!R12</f>
      </c>
      <c r="AH76" s="11">
        <f>QBs!T12</f>
      </c>
      <c r="AI76" s="11">
        <f>QBs!V12</f>
      </c>
      <c r="AJ76" s="10">
        <f>QBs!X12</f>
      </c>
      <c r="AK76" s="6">
        <f>AB76</f>
      </c>
      <c r="AL76" s="102">
        <f>ROUNDUP((0.43+0.01*((STDEV($AQ$2:$AQ$312)-STDEV(AQ$2:AQ$312))))*AQ76,0)</f>
      </c>
      <c r="AM76" s="102">
        <f>ROUNDUP((0.43+0.01*((STDEV($AQ$2:$AQ$312)-STDEV(AR$2:AR$312))))*AR76,0)</f>
      </c>
      <c r="AN76" s="102">
        <f>ROUNDUP((0.43+0.01*((STDEV($AQ$2:$AQ$312)-STDEV(AS$2:AS$312))))*AS76,0)</f>
      </c>
      <c r="AO76" s="102">
        <f>ROUNDUP((0.43+0.01*((STDEV($AQ$2:$AQ$312)-STDEV(AT$2:AT$312))))*AT76,0)</f>
      </c>
      <c r="AP76" s="102">
        <f>ROUNDUP((0.43+0.01*((STDEV($AQ$2:$AQ$312)-STDEV(AU$2:AU$312))))*AU76,0)</f>
      </c>
      <c r="AQ76" s="11">
        <f>IF(AF76&gt;0,AF76,1)</f>
      </c>
      <c r="AR76" s="11">
        <f>IF(AG76&gt;0,AG76,1)</f>
      </c>
      <c r="AS76" s="11">
        <f>IF(AH76&gt;0,AH76,1)</f>
      </c>
      <c r="AT76" s="11">
        <f>IF(AI76&gt;0,AI76,1)</f>
      </c>
      <c r="AU76" s="11">
        <f>IF(AJ76&gt;0,AJ76,1)</f>
      </c>
    </row>
    <row x14ac:dyDescent="0.25" r="77" customHeight="1" ht="17.25">
      <c r="A77" s="3"/>
      <c r="B77" s="6">
        <f>IF(AB77&lt;&gt;AD77,CONCATENATE(J77,AB77,M77,AC77,M77,AD77,N77,O77,AE77,N77,K77,Q77,R77,S77,T77,U77,V77),CONCATENATE(J77,AB77,M77,AC77,N77,O77,AE77,N77,K77,Q77,R77,S77,T77,U77,V77))</f>
      </c>
      <c r="C77" s="6">
        <f>IF(AB77&lt;&gt;AD77,CONCATENATE(J77,AB77,M77,AC77,M77,AD77,N77,O77,AE77,N77,X77,Y77,AA77,AL77,Z77,K77,Q77,R77,S77,T77,U77,V77),CONCATENATE(J77,AB77,M77,AC77,N77,O77,AE77,N77,X77,Y77,AA77,AL77,Z77,K77,Q77,R77,S77,T77,U77,V77))</f>
      </c>
      <c r="D77" s="6">
        <f>IF(AB77&lt;&gt;AD77,CONCATENATE(J77,AB77,M77,AC77,M77,AD77,N77,O77,AE77,N77,X77,Y77,AA77,AM77,Z77,K77,Q77,R77,S77,T77,U77,V77),CONCATENATE(J77,AB77,M77,AC77,N77,O77,AE77,N77,X77,Y77,AA77,AM77,Z77,K77,Q77,R77,S77,T77,U77,V77))</f>
      </c>
      <c r="E77" s="6">
        <f>IF(AB77&lt;&gt;AD77,CONCATENATE(J77,AB77,M77,AC77,M77,AD77,N77,O77,AE77,N77,X77,Y77,AA77,AN77,Z77,K77,Q77,R77,S77,T77,U77,V77),CONCATENATE(J77,AB77,M77,AC77,N77,O77,AE77,N77,X77,Y77,AA77,AN77,Z77,K77,Q77,R77,S77,T77,U77,V77))</f>
      </c>
      <c r="F77" s="6">
        <f>IF(AB77&lt;&gt;AD77,CONCATENATE(J77,AB77,M77,AC77,M77,AD77,N77,O77,AE77,N77,X77,Y77,AA77,AO77,Z77,K77,Q77,R77,S77,T77,U77,V77),CONCATENATE(J77,AB77,M77,AC77,N77,O77,AE77,N77,X77,Y77,AA77,AO77,Z77,K77,Q77,R77,S77,T77,U77,V77))</f>
      </c>
      <c r="G77" s="6">
        <f>IF(AB77&lt;&gt;AD77,CONCATENATE(J77,AB77,M77,AC77,M77,AD77,N77,O77,AE77,N77,X77,Y77,AA77,AP77,Z77,K77,Q77,R77,S77,T77,U77,V77),CONCATENATE(J77,AB77,M77,AC77,N77,O77,AE77,N77,X77,Y77,AA77,AP77,Z77,K77,Q77,R77,S77,T77,U77,V77))</f>
      </c>
      <c r="H77" s="3" t="s">
        <v>375</v>
      </c>
      <c r="I77" s="3" t="s">
        <v>376</v>
      </c>
      <c r="J77" s="3" t="s">
        <v>377</v>
      </c>
      <c r="K77" s="3" t="s">
        <v>378</v>
      </c>
      <c r="L77" s="3" t="s">
        <v>379</v>
      </c>
      <c r="M77" s="3" t="s">
        <v>380</v>
      </c>
      <c r="N77" s="3" t="s">
        <v>381</v>
      </c>
      <c r="O77" s="3" t="s">
        <v>382</v>
      </c>
      <c r="P77" s="6">
        <f>CHAR(10)</f>
      </c>
      <c r="Q77" s="6">
        <f>IF(MOD(W77,10)=0,CONCATENATE(P77,P77,L77,L77,P77,P77,P77)," ")</f>
      </c>
      <c r="R77" s="6">
        <f>IF(W77=20,CONCATENATE(P77,P77,P77,L77,P77,"&lt;center&gt;",P77,P77,"&lt;?php",P77,R$1,P77,"?&gt;",P77,P77,"&lt;/center&gt;",P77,L77,P77,P77,P77,P77),"")</f>
      </c>
      <c r="S77" s="6">
        <f>IF(W77=40,CONCATENATE(P77,P77,P77,L77,P77,"&lt;center&gt;",P77,P77,"&lt;?php",P77,S$1,P77,"?&gt;",P77,P77,"&lt;/center&gt;",P77,L77,P77,P77,P77,P77),"")</f>
      </c>
      <c r="T77" s="6">
        <f>IF(W77=60,CONCATENATE(P77,P77,P77,L77,P77,"&lt;center&gt;",P77,P77,"&lt;?php",P77,T$1,P77,"?&gt;",P77,P77,"&lt;/center&gt;",P77,L77,P77,P77,P77,P77),"")</f>
      </c>
      <c r="U77" s="6">
        <f>IF(W77=80,CONCATENATE(P77,P77,P77,L77,P77,"&lt;center&gt;",P77,P77,"&lt;?php",P77,U$1,P77,"?&gt;",P77,P77,"&lt;/center&gt;",P77,L77,P77,P77,P77,P77),"")</f>
      </c>
      <c r="V77" s="6">
        <f>IF(W77=100,CONCATENATE(P77,P77,P77,P77,"&lt;?php",P77,V$1,P77,"?&gt;",P77,P77,P77,P77,P77),"")</f>
      </c>
      <c r="W77" s="11">
        <f>W76+1</f>
      </c>
      <c r="X77" s="5" t="s">
        <v>383</v>
      </c>
      <c r="Y77" s="5" t="s">
        <v>384</v>
      </c>
      <c r="Z77" s="5" t="s">
        <v>385</v>
      </c>
      <c r="AA77" s="5" t="s">
        <v>386</v>
      </c>
      <c r="AB77" s="4">
        <f>CONCATENATE(QBs!B13," ",QBs!A13)</f>
      </c>
      <c r="AC77" s="12">
        <f>QBs!E13</f>
      </c>
      <c r="AD77" s="6">
        <f>QBs!C13</f>
      </c>
      <c r="AE77" s="11">
        <f>QBs!D13</f>
      </c>
      <c r="AF77" s="11">
        <f>QBs!P13</f>
      </c>
      <c r="AG77" s="11">
        <f>QBs!R13</f>
      </c>
      <c r="AH77" s="11">
        <f>QBs!T13</f>
      </c>
      <c r="AI77" s="11">
        <f>QBs!V13</f>
      </c>
      <c r="AJ77" s="10">
        <f>QBs!X13</f>
      </c>
      <c r="AK77" s="6">
        <f>AB77</f>
      </c>
      <c r="AL77" s="102">
        <f>ROUNDUP((0.43+0.01*((STDEV($AQ$2:$AQ$312)-STDEV(AQ$2:AQ$312))))*AQ77,0)</f>
      </c>
      <c r="AM77" s="102">
        <f>ROUNDUP((0.43+0.01*((STDEV($AQ$2:$AQ$312)-STDEV(AR$2:AR$312))))*AR77,0)</f>
      </c>
      <c r="AN77" s="102">
        <f>ROUNDUP((0.43+0.01*((STDEV($AQ$2:$AQ$312)-STDEV(AS$2:AS$312))))*AS77,0)</f>
      </c>
      <c r="AO77" s="102">
        <f>ROUNDUP((0.43+0.01*((STDEV($AQ$2:$AQ$312)-STDEV(AT$2:AT$312))))*AT77,0)</f>
      </c>
      <c r="AP77" s="102">
        <f>ROUNDUP((0.43+0.01*((STDEV($AQ$2:$AQ$312)-STDEV(AU$2:AU$312))))*AU77,0)</f>
      </c>
      <c r="AQ77" s="11">
        <f>IF(AF77&gt;0,AF77,1)</f>
      </c>
      <c r="AR77" s="11">
        <f>IF(AG77&gt;0,AG77,1)</f>
      </c>
      <c r="AS77" s="11">
        <f>IF(AH77&gt;0,AH77,1)</f>
      </c>
      <c r="AT77" s="11">
        <f>IF(AI77&gt;0,AI77,1)</f>
      </c>
      <c r="AU77" s="11">
        <f>IF(AJ77&gt;0,AJ77,1)</f>
      </c>
    </row>
    <row x14ac:dyDescent="0.25" r="78" customHeight="1" ht="17.25">
      <c r="A78" s="3"/>
      <c r="B78" s="6">
        <f>IF(AB78&lt;&gt;AD78,CONCATENATE(J78,AB78,M78,AC78,M78,AD78,N78,O78,AE78,N78,K78,Q78,R78,S78,T78,U78,V78),CONCATENATE(J78,AB78,M78,AC78,N78,O78,AE78,N78,K78,Q78,R78,S78,T78,U78,V78))</f>
      </c>
      <c r="C78" s="6">
        <f>IF(AB78&lt;&gt;AD78,CONCATENATE(J78,AB78,M78,AC78,M78,AD78,N78,O78,AE78,N78,X78,Y78,AA78,AL78,Z78,K78,Q78,R78,S78,T78,U78,V78),CONCATENATE(J78,AB78,M78,AC78,N78,O78,AE78,N78,X78,Y78,AA78,AL78,Z78,K78,Q78,R78,S78,T78,U78,V78))</f>
      </c>
      <c r="D78" s="6">
        <f>IF(AB78&lt;&gt;AD78,CONCATENATE(J78,AB78,M78,AC78,M78,AD78,N78,O78,AE78,N78,X78,Y78,AA78,AM78,Z78,K78,Q78,R78,S78,T78,U78,V78),CONCATENATE(J78,AB78,M78,AC78,N78,O78,AE78,N78,X78,Y78,AA78,AM78,Z78,K78,Q78,R78,S78,T78,U78,V78))</f>
      </c>
      <c r="E78" s="6">
        <f>IF(AB78&lt;&gt;AD78,CONCATENATE(J78,AB78,M78,AC78,M78,AD78,N78,O78,AE78,N78,X78,Y78,AA78,AN78,Z78,K78,Q78,R78,S78,T78,U78,V78),CONCATENATE(J78,AB78,M78,AC78,N78,O78,AE78,N78,X78,Y78,AA78,AN78,Z78,K78,Q78,R78,S78,T78,U78,V78))</f>
      </c>
      <c r="F78" s="6">
        <f>IF(AB78&lt;&gt;AD78,CONCATENATE(J78,AB78,M78,AC78,M78,AD78,N78,O78,AE78,N78,X78,Y78,AA78,AO78,Z78,K78,Q78,R78,S78,T78,U78,V78),CONCATENATE(J78,AB78,M78,AC78,N78,O78,AE78,N78,X78,Y78,AA78,AO78,Z78,K78,Q78,R78,S78,T78,U78,V78))</f>
      </c>
      <c r="G78" s="6">
        <f>IF(AB78&lt;&gt;AD78,CONCATENATE(J78,AB78,M78,AC78,M78,AD78,N78,O78,AE78,N78,X78,Y78,AA78,AP78,Z78,K78,Q78,R78,S78,T78,U78,V78),CONCATENATE(J78,AB78,M78,AC78,N78,O78,AE78,N78,X78,Y78,AA78,AP78,Z78,K78,Q78,R78,S78,T78,U78,V78))</f>
      </c>
      <c r="H78" s="3" t="s">
        <v>375</v>
      </c>
      <c r="I78" s="3" t="s">
        <v>376</v>
      </c>
      <c r="J78" s="3" t="s">
        <v>377</v>
      </c>
      <c r="K78" s="3" t="s">
        <v>378</v>
      </c>
      <c r="L78" s="3" t="s">
        <v>379</v>
      </c>
      <c r="M78" s="3" t="s">
        <v>380</v>
      </c>
      <c r="N78" s="3" t="s">
        <v>381</v>
      </c>
      <c r="O78" s="3" t="s">
        <v>382</v>
      </c>
      <c r="P78" s="6">
        <f>CHAR(10)</f>
      </c>
      <c r="Q78" s="6">
        <f>IF(MOD(W78,10)=0,CONCATENATE(P78,P78,L78,L78,P78,P78,P78)," ")</f>
      </c>
      <c r="R78" s="6">
        <f>IF(W78=20,CONCATENATE(P78,P78,P78,L78,P78,"&lt;center&gt;",P78,P78,"&lt;?php",P78,R$1,P78,"?&gt;",P78,P78,"&lt;/center&gt;",P78,L78,P78,P78,P78,P78),"")</f>
      </c>
      <c r="S78" s="6">
        <f>IF(W78=40,CONCATENATE(P78,P78,P78,L78,P78,"&lt;center&gt;",P78,P78,"&lt;?php",P78,S$1,P78,"?&gt;",P78,P78,"&lt;/center&gt;",P78,L78,P78,P78,P78,P78),"")</f>
      </c>
      <c r="T78" s="6">
        <f>IF(W78=60,CONCATENATE(P78,P78,P78,L78,P78,"&lt;center&gt;",P78,P78,"&lt;?php",P78,T$1,P78,"?&gt;",P78,P78,"&lt;/center&gt;",P78,L78,P78,P78,P78,P78),"")</f>
      </c>
      <c r="U78" s="6">
        <f>IF(W78=80,CONCATENATE(P78,P78,P78,L78,P78,"&lt;center&gt;",P78,P78,"&lt;?php",P78,U$1,P78,"?&gt;",P78,P78,"&lt;/center&gt;",P78,L78,P78,P78,P78,P78),"")</f>
      </c>
      <c r="V78" s="6">
        <f>IF(W78=100,CONCATENATE(P78,P78,P78,P78,"&lt;?php",P78,V$1,P78,"?&gt;",P78,P78,P78,P78,P78),"")</f>
      </c>
      <c r="W78" s="11">
        <f>W77+1</f>
      </c>
      <c r="X78" s="5" t="s">
        <v>383</v>
      </c>
      <c r="Y78" s="5" t="s">
        <v>384</v>
      </c>
      <c r="Z78" s="5" t="s">
        <v>385</v>
      </c>
      <c r="AA78" s="5" t="s">
        <v>386</v>
      </c>
      <c r="AB78" s="4">
        <f>CONCATENATE(QBs!B14," ",QBs!A14)</f>
      </c>
      <c r="AC78" s="12">
        <f>QBs!E14</f>
      </c>
      <c r="AD78" s="6">
        <f>QBs!C14</f>
      </c>
      <c r="AE78" s="11">
        <f>QBs!D14</f>
      </c>
      <c r="AF78" s="11">
        <f>QBs!P14</f>
      </c>
      <c r="AG78" s="11">
        <f>QBs!R14</f>
      </c>
      <c r="AH78" s="11">
        <f>QBs!T14</f>
      </c>
      <c r="AI78" s="11">
        <f>QBs!V14</f>
      </c>
      <c r="AJ78" s="10">
        <f>QBs!X14</f>
      </c>
      <c r="AK78" s="6">
        <f>AB78</f>
      </c>
      <c r="AL78" s="102">
        <f>ROUNDUP((0.43+0.01*((STDEV($AQ$2:$AQ$312)-STDEV(AQ$2:AQ$312))))*AQ78,0)</f>
      </c>
      <c r="AM78" s="102">
        <f>ROUNDUP((0.43+0.01*((STDEV($AQ$2:$AQ$312)-STDEV(AR$2:AR$312))))*AR78,0)</f>
      </c>
      <c r="AN78" s="102">
        <f>ROUNDUP((0.43+0.01*((STDEV($AQ$2:$AQ$312)-STDEV(AS$2:AS$312))))*AS78,0)</f>
      </c>
      <c r="AO78" s="102">
        <f>ROUNDUP((0.43+0.01*((STDEV($AQ$2:$AQ$312)-STDEV(AT$2:AT$312))))*AT78,0)</f>
      </c>
      <c r="AP78" s="102">
        <f>ROUNDUP((0.43+0.01*((STDEV($AQ$2:$AQ$312)-STDEV(AU$2:AU$312))))*AU78,0)</f>
      </c>
      <c r="AQ78" s="11">
        <f>IF(AF78&gt;0,AF78,1)</f>
      </c>
      <c r="AR78" s="11">
        <f>IF(AG78&gt;0,AG78,1)</f>
      </c>
      <c r="AS78" s="11">
        <f>IF(AH78&gt;0,AH78,1)</f>
      </c>
      <c r="AT78" s="11">
        <f>IF(AI78&gt;0,AI78,1)</f>
      </c>
      <c r="AU78" s="11">
        <f>IF(AJ78&gt;0,AJ78,1)</f>
      </c>
    </row>
    <row x14ac:dyDescent="0.25" r="79" customHeight="1" ht="17.25">
      <c r="A79" s="3"/>
      <c r="B79" s="6">
        <f>IF(AB79&lt;&gt;AD79,CONCATENATE(J79,AB79,M79,AC79,M79,AD79,N79,O79,AE79,N79,K79,Q79,R79,S79,T79,U79,V79),CONCATENATE(J79,AB79,M79,AC79,N79,O79,AE79,N79,K79,Q79,R79,S79,T79,U79,V79))</f>
      </c>
      <c r="C79" s="6">
        <f>IF(AB79&lt;&gt;AD79,CONCATENATE(J79,AB79,M79,AC79,M79,AD79,N79,O79,AE79,N79,X79,Y79,AA79,AL79,Z79,K79,Q79,R79,S79,T79,U79,V79),CONCATENATE(J79,AB79,M79,AC79,N79,O79,AE79,N79,X79,Y79,AA79,AL79,Z79,K79,Q79,R79,S79,T79,U79,V79))</f>
      </c>
      <c r="D79" s="6">
        <f>IF(AB79&lt;&gt;AD79,CONCATENATE(J79,AB79,M79,AC79,M79,AD79,N79,O79,AE79,N79,X79,Y79,AA79,AM79,Z79,K79,Q79,R79,S79,T79,U79,V79),CONCATENATE(J79,AB79,M79,AC79,N79,O79,AE79,N79,X79,Y79,AA79,AM79,Z79,K79,Q79,R79,S79,T79,U79,V79))</f>
      </c>
      <c r="E79" s="6">
        <f>IF(AB79&lt;&gt;AD79,CONCATENATE(J79,AB79,M79,AC79,M79,AD79,N79,O79,AE79,N79,X79,Y79,AA79,AN79,Z79,K79,Q79,R79,S79,T79,U79,V79),CONCATENATE(J79,AB79,M79,AC79,N79,O79,AE79,N79,X79,Y79,AA79,AN79,Z79,K79,Q79,R79,S79,T79,U79,V79))</f>
      </c>
      <c r="F79" s="6">
        <f>IF(AB79&lt;&gt;AD79,CONCATENATE(J79,AB79,M79,AC79,M79,AD79,N79,O79,AE79,N79,X79,Y79,AA79,AO79,Z79,K79,Q79,R79,S79,T79,U79,V79),CONCATENATE(J79,AB79,M79,AC79,N79,O79,AE79,N79,X79,Y79,AA79,AO79,Z79,K79,Q79,R79,S79,T79,U79,V79))</f>
      </c>
      <c r="G79" s="6">
        <f>IF(AB79&lt;&gt;AD79,CONCATENATE(J79,AB79,M79,AC79,M79,AD79,N79,O79,AE79,N79,X79,Y79,AA79,AP79,Z79,K79,Q79,R79,S79,T79,U79,V79),CONCATENATE(J79,AB79,M79,AC79,N79,O79,AE79,N79,X79,Y79,AA79,AP79,Z79,K79,Q79,R79,S79,T79,U79,V79))</f>
      </c>
      <c r="H79" s="3" t="s">
        <v>375</v>
      </c>
      <c r="I79" s="3" t="s">
        <v>376</v>
      </c>
      <c r="J79" s="3" t="s">
        <v>377</v>
      </c>
      <c r="K79" s="3" t="s">
        <v>378</v>
      </c>
      <c r="L79" s="3" t="s">
        <v>379</v>
      </c>
      <c r="M79" s="3" t="s">
        <v>380</v>
      </c>
      <c r="N79" s="3" t="s">
        <v>381</v>
      </c>
      <c r="O79" s="3" t="s">
        <v>382</v>
      </c>
      <c r="P79" s="6">
        <f>CHAR(10)</f>
      </c>
      <c r="Q79" s="6">
        <f>IF(MOD(W79,10)=0,CONCATENATE(P79,P79,L79,L79,P79,P79,P79)," ")</f>
      </c>
      <c r="R79" s="6">
        <f>IF(W79=20,CONCATENATE(P79,P79,P79,L79,P79,"&lt;center&gt;",P79,P79,"&lt;?php",P79,R$1,P79,"?&gt;",P79,P79,"&lt;/center&gt;",P79,L79,P79,P79,P79,P79),"")</f>
      </c>
      <c r="S79" s="6">
        <f>IF(W79=40,CONCATENATE(P79,P79,P79,L79,P79,"&lt;center&gt;",P79,P79,"&lt;?php",P79,S$1,P79,"?&gt;",P79,P79,"&lt;/center&gt;",P79,L79,P79,P79,P79,P79),"")</f>
      </c>
      <c r="T79" s="6">
        <f>IF(W79=60,CONCATENATE(P79,P79,P79,L79,P79,"&lt;center&gt;",P79,P79,"&lt;?php",P79,T$1,P79,"?&gt;",P79,P79,"&lt;/center&gt;",P79,L79,P79,P79,P79,P79),"")</f>
      </c>
      <c r="U79" s="6">
        <f>IF(W79=80,CONCATENATE(P79,P79,P79,L79,P79,"&lt;center&gt;",P79,P79,"&lt;?php",P79,U$1,P79,"?&gt;",P79,P79,"&lt;/center&gt;",P79,L79,P79,P79,P79,P79),"")</f>
      </c>
      <c r="V79" s="6">
        <f>IF(W79=100,CONCATENATE(P79,P79,P79,P79,"&lt;?php",P79,V$1,P79,"?&gt;",P79,P79,P79,P79,P79),"")</f>
      </c>
      <c r="W79" s="11">
        <f>W78+1</f>
      </c>
      <c r="X79" s="5" t="s">
        <v>383</v>
      </c>
      <c r="Y79" s="5" t="s">
        <v>384</v>
      </c>
      <c r="Z79" s="5" t="s">
        <v>385</v>
      </c>
      <c r="AA79" s="5" t="s">
        <v>386</v>
      </c>
      <c r="AB79" s="4">
        <f>CONCATENATE(QBs!B15," ",QBs!A15)</f>
      </c>
      <c r="AC79" s="12">
        <f>QBs!E15</f>
      </c>
      <c r="AD79" s="6">
        <f>QBs!C15</f>
      </c>
      <c r="AE79" s="11">
        <f>QBs!D15</f>
      </c>
      <c r="AF79" s="11">
        <f>QBs!P15</f>
      </c>
      <c r="AG79" s="11">
        <f>QBs!R15</f>
      </c>
      <c r="AH79" s="11">
        <f>QBs!T15</f>
      </c>
      <c r="AI79" s="11">
        <f>QBs!V15</f>
      </c>
      <c r="AJ79" s="10">
        <f>QBs!X15</f>
      </c>
      <c r="AK79" s="6">
        <f>AB79</f>
      </c>
      <c r="AL79" s="102">
        <f>ROUNDUP((0.43+0.01*((STDEV($AQ$2:$AQ$312)-STDEV(AQ$2:AQ$312))))*AQ79,0)</f>
      </c>
      <c r="AM79" s="102">
        <f>ROUNDUP((0.43+0.01*((STDEV($AQ$2:$AQ$312)-STDEV(AR$2:AR$312))))*AR79,0)</f>
      </c>
      <c r="AN79" s="102">
        <f>ROUNDUP((0.43+0.01*((STDEV($AQ$2:$AQ$312)-STDEV(AS$2:AS$312))))*AS79,0)</f>
      </c>
      <c r="AO79" s="102">
        <f>ROUNDUP((0.43+0.01*((STDEV($AQ$2:$AQ$312)-STDEV(AT$2:AT$312))))*AT79,0)</f>
      </c>
      <c r="AP79" s="102">
        <f>ROUNDUP((0.43+0.01*((STDEV($AQ$2:$AQ$312)-STDEV(AU$2:AU$312))))*AU79,0)</f>
      </c>
      <c r="AQ79" s="11">
        <f>IF(AF79&gt;0,AF79,1)</f>
      </c>
      <c r="AR79" s="11">
        <f>IF(AG79&gt;0,AG79,1)</f>
      </c>
      <c r="AS79" s="11">
        <f>IF(AH79&gt;0,AH79,1)</f>
      </c>
      <c r="AT79" s="11">
        <f>IF(AI79&gt;0,AI79,1)</f>
      </c>
      <c r="AU79" s="11">
        <f>IF(AJ79&gt;0,AJ79,1)</f>
      </c>
    </row>
    <row x14ac:dyDescent="0.25" r="80" customHeight="1" ht="17.25">
      <c r="A80" s="3"/>
      <c r="B80" s="6">
        <f>IF(AB80&lt;&gt;AD80,CONCATENATE(J80,AB80,M80,AC80,M80,AD80,N80,O80,AE80,N80,K80,Q80,R80,S80,T80,U80,V80),CONCATENATE(J80,AB80,M80,AC80,N80,O80,AE80,N80,K80,Q80,R80,S80,T80,U80,V80))</f>
      </c>
      <c r="C80" s="6">
        <f>IF(AB80&lt;&gt;AD80,CONCATENATE(J80,AB80,M80,AC80,M80,AD80,N80,O80,AE80,N80,X80,Y80,AA80,AL80,Z80,K80,Q80,R80,S80,T80,U80,V80),CONCATENATE(J80,AB80,M80,AC80,N80,O80,AE80,N80,X80,Y80,AA80,AL80,Z80,K80,Q80,R80,S80,T80,U80,V80))</f>
      </c>
      <c r="D80" s="6">
        <f>IF(AB80&lt;&gt;AD80,CONCATENATE(J80,AB80,M80,AC80,M80,AD80,N80,O80,AE80,N80,X80,Y80,AA80,AM80,Z80,K80,Q80,R80,S80,T80,U80,V80),CONCATENATE(J80,AB80,M80,AC80,N80,O80,AE80,N80,X80,Y80,AA80,AM80,Z80,K80,Q80,R80,S80,T80,U80,V80))</f>
      </c>
      <c r="E80" s="6">
        <f>IF(AB80&lt;&gt;AD80,CONCATENATE(J80,AB80,M80,AC80,M80,AD80,N80,O80,AE80,N80,X80,Y80,AA80,AN80,Z80,K80,Q80,R80,S80,T80,U80,V80),CONCATENATE(J80,AB80,M80,AC80,N80,O80,AE80,N80,X80,Y80,AA80,AN80,Z80,K80,Q80,R80,S80,T80,U80,V80))</f>
      </c>
      <c r="F80" s="6">
        <f>IF(AB80&lt;&gt;AD80,CONCATENATE(J80,AB80,M80,AC80,M80,AD80,N80,O80,AE80,N80,X80,Y80,AA80,AO80,Z80,K80,Q80,R80,S80,T80,U80,V80),CONCATENATE(J80,AB80,M80,AC80,N80,O80,AE80,N80,X80,Y80,AA80,AO80,Z80,K80,Q80,R80,S80,T80,U80,V80))</f>
      </c>
      <c r="G80" s="6">
        <f>IF(AB80&lt;&gt;AD80,CONCATENATE(J80,AB80,M80,AC80,M80,AD80,N80,O80,AE80,N80,X80,Y80,AA80,AP80,Z80,K80,Q80,R80,S80,T80,U80,V80),CONCATENATE(J80,AB80,M80,AC80,N80,O80,AE80,N80,X80,Y80,AA80,AP80,Z80,K80,Q80,R80,S80,T80,U80,V80))</f>
      </c>
      <c r="H80" s="3" t="s">
        <v>375</v>
      </c>
      <c r="I80" s="3" t="s">
        <v>376</v>
      </c>
      <c r="J80" s="3" t="s">
        <v>377</v>
      </c>
      <c r="K80" s="3" t="s">
        <v>378</v>
      </c>
      <c r="L80" s="3" t="s">
        <v>379</v>
      </c>
      <c r="M80" s="3" t="s">
        <v>380</v>
      </c>
      <c r="N80" s="3" t="s">
        <v>381</v>
      </c>
      <c r="O80" s="3" t="s">
        <v>382</v>
      </c>
      <c r="P80" s="6">
        <f>CHAR(10)</f>
      </c>
      <c r="Q80" s="6">
        <f>IF(MOD(W80,10)=0,CONCATENATE(P80,P80,L80,L80,P80,P80,P80)," ")</f>
      </c>
      <c r="R80" s="6">
        <f>IF(W80=20,CONCATENATE(P80,P80,P80,L80,P80,"&lt;center&gt;",P80,P80,"&lt;?php",P80,R$1,P80,"?&gt;",P80,P80,"&lt;/center&gt;",P80,L80,P80,P80,P80,P80),"")</f>
      </c>
      <c r="S80" s="6">
        <f>IF(W80=40,CONCATENATE(P80,P80,P80,L80,P80,"&lt;center&gt;",P80,P80,"&lt;?php",P80,S$1,P80,"?&gt;",P80,P80,"&lt;/center&gt;",P80,L80,P80,P80,P80,P80),"")</f>
      </c>
      <c r="T80" s="6">
        <f>IF(W80=60,CONCATENATE(P80,P80,P80,L80,P80,"&lt;center&gt;",P80,P80,"&lt;?php",P80,T$1,P80,"?&gt;",P80,P80,"&lt;/center&gt;",P80,L80,P80,P80,P80,P80),"")</f>
      </c>
      <c r="U80" s="6">
        <f>IF(W80=80,CONCATENATE(P80,P80,P80,L80,P80,"&lt;center&gt;",P80,P80,"&lt;?php",P80,U$1,P80,"?&gt;",P80,P80,"&lt;/center&gt;",P80,L80,P80,P80,P80,P80),"")</f>
      </c>
      <c r="V80" s="6">
        <f>IF(W80=100,CONCATENATE(P80,P80,P80,P80,"&lt;?php",P80,V$1,P80,"?&gt;",P80,P80,P80,P80,P80),"")</f>
      </c>
      <c r="W80" s="11">
        <f>W79+1</f>
      </c>
      <c r="X80" s="5" t="s">
        <v>383</v>
      </c>
      <c r="Y80" s="5" t="s">
        <v>384</v>
      </c>
      <c r="Z80" s="5" t="s">
        <v>385</v>
      </c>
      <c r="AA80" s="5" t="s">
        <v>386</v>
      </c>
      <c r="AB80" s="4">
        <f>CONCATENATE(QBs!B16," ",QBs!A16)</f>
      </c>
      <c r="AC80" s="12">
        <f>QBs!E16</f>
      </c>
      <c r="AD80" s="6">
        <f>QBs!C16</f>
      </c>
      <c r="AE80" s="11">
        <f>QBs!D16</f>
      </c>
      <c r="AF80" s="11">
        <f>QBs!P16</f>
      </c>
      <c r="AG80" s="11">
        <f>QBs!R16</f>
      </c>
      <c r="AH80" s="11">
        <f>QBs!T16</f>
      </c>
      <c r="AI80" s="11">
        <f>QBs!V16</f>
      </c>
      <c r="AJ80" s="10">
        <f>QBs!X16</f>
      </c>
      <c r="AK80" s="6">
        <f>AB80</f>
      </c>
      <c r="AL80" s="102">
        <f>ROUNDUP((0.43+0.01*((STDEV($AQ$2:$AQ$312)-STDEV(AQ$2:AQ$312))))*AQ80,0)</f>
      </c>
      <c r="AM80" s="102">
        <f>ROUNDUP((0.43+0.01*((STDEV($AQ$2:$AQ$312)-STDEV(AR$2:AR$312))))*AR80,0)</f>
      </c>
      <c r="AN80" s="102">
        <f>ROUNDUP((0.43+0.01*((STDEV($AQ$2:$AQ$312)-STDEV(AS$2:AS$312))))*AS80,0)</f>
      </c>
      <c r="AO80" s="102">
        <f>ROUNDUP((0.43+0.01*((STDEV($AQ$2:$AQ$312)-STDEV(AT$2:AT$312))))*AT80,0)</f>
      </c>
      <c r="AP80" s="102">
        <f>ROUNDUP((0.43+0.01*((STDEV($AQ$2:$AQ$312)-STDEV(AU$2:AU$312))))*AU80,0)</f>
      </c>
      <c r="AQ80" s="11">
        <f>IF(AF80&gt;0,AF80,1)</f>
      </c>
      <c r="AR80" s="11">
        <f>IF(AG80&gt;0,AG80,1)</f>
      </c>
      <c r="AS80" s="11">
        <f>IF(AH80&gt;0,AH80,1)</f>
      </c>
      <c r="AT80" s="11">
        <f>IF(AI80&gt;0,AI80,1)</f>
      </c>
      <c r="AU80" s="11">
        <f>IF(AJ80&gt;0,AJ80,1)</f>
      </c>
    </row>
    <row x14ac:dyDescent="0.25" r="81" customHeight="1" ht="17.25">
      <c r="A81" s="3"/>
      <c r="B81" s="6">
        <f>IF(AB81&lt;&gt;AD81,CONCATENATE(J81,AB81,M81,AC81,M81,AD81,N81,O81,AE81,N81,K81,Q81,R81,S81,T81,U81,V81),CONCATENATE(J81,AB81,M81,AC81,N81,O81,AE81,N81,K81,Q81,R81,S81,T81,U81,V81))</f>
      </c>
      <c r="C81" s="6">
        <f>IF(AB81&lt;&gt;AD81,CONCATENATE(J81,AB81,M81,AC81,M81,AD81,N81,O81,AE81,N81,X81,Y81,AA81,AL81,Z81,K81,Q81,R81,S81,T81,U81,V81),CONCATENATE(J81,AB81,M81,AC81,N81,O81,AE81,N81,X81,Y81,AA81,AL81,Z81,K81,Q81,R81,S81,T81,U81,V81))</f>
      </c>
      <c r="D81" s="6">
        <f>IF(AB81&lt;&gt;AD81,CONCATENATE(J81,AB81,M81,AC81,M81,AD81,N81,O81,AE81,N81,X81,Y81,AA81,AM81,Z81,K81,Q81,R81,S81,T81,U81,V81),CONCATENATE(J81,AB81,M81,AC81,N81,O81,AE81,N81,X81,Y81,AA81,AM81,Z81,K81,Q81,R81,S81,T81,U81,V81))</f>
      </c>
      <c r="E81" s="6">
        <f>IF(AB81&lt;&gt;AD81,CONCATENATE(J81,AB81,M81,AC81,M81,AD81,N81,O81,AE81,N81,X81,Y81,AA81,AN81,Z81,K81,Q81,R81,S81,T81,U81,V81),CONCATENATE(J81,AB81,M81,AC81,N81,O81,AE81,N81,X81,Y81,AA81,AN81,Z81,K81,Q81,R81,S81,T81,U81,V81))</f>
      </c>
      <c r="F81" s="6">
        <f>IF(AB81&lt;&gt;AD81,CONCATENATE(J81,AB81,M81,AC81,M81,AD81,N81,O81,AE81,N81,X81,Y81,AA81,AO81,Z81,K81,Q81,R81,S81,T81,U81,V81),CONCATENATE(J81,AB81,M81,AC81,N81,O81,AE81,N81,X81,Y81,AA81,AO81,Z81,K81,Q81,R81,S81,T81,U81,V81))</f>
      </c>
      <c r="G81" s="6">
        <f>IF(AB81&lt;&gt;AD81,CONCATENATE(J81,AB81,M81,AC81,M81,AD81,N81,O81,AE81,N81,X81,Y81,AA81,AP81,Z81,K81,Q81,R81,S81,T81,U81,V81),CONCATENATE(J81,AB81,M81,AC81,N81,O81,AE81,N81,X81,Y81,AA81,AP81,Z81,K81,Q81,R81,S81,T81,U81,V81))</f>
      </c>
      <c r="H81" s="3" t="s">
        <v>375</v>
      </c>
      <c r="I81" s="3" t="s">
        <v>376</v>
      </c>
      <c r="J81" s="3" t="s">
        <v>377</v>
      </c>
      <c r="K81" s="3" t="s">
        <v>378</v>
      </c>
      <c r="L81" s="3" t="s">
        <v>379</v>
      </c>
      <c r="M81" s="3" t="s">
        <v>380</v>
      </c>
      <c r="N81" s="3" t="s">
        <v>381</v>
      </c>
      <c r="O81" s="3" t="s">
        <v>382</v>
      </c>
      <c r="P81" s="6">
        <f>CHAR(10)</f>
      </c>
      <c r="Q81" s="6">
        <f>IF(MOD(W81,10)=0,CONCATENATE(P81,P81,L81,L81,P81,P81,P81)," ")</f>
      </c>
      <c r="R81" s="6">
        <f>IF(W81=20,CONCATENATE(P81,P81,P81,L81,P81,"&lt;center&gt;",P81,P81,"&lt;?php",P81,R$1,P81,"?&gt;",P81,P81,"&lt;/center&gt;",P81,L81,P81,P81,P81,P81),"")</f>
      </c>
      <c r="S81" s="6">
        <f>IF(W81=40,CONCATENATE(P81,P81,P81,L81,P81,"&lt;center&gt;",P81,P81,"&lt;?php",P81,S$1,P81,"?&gt;",P81,P81,"&lt;/center&gt;",P81,L81,P81,P81,P81,P81),"")</f>
      </c>
      <c r="T81" s="6">
        <f>IF(W81=60,CONCATENATE(P81,P81,P81,L81,P81,"&lt;center&gt;",P81,P81,"&lt;?php",P81,T$1,P81,"?&gt;",P81,P81,"&lt;/center&gt;",P81,L81,P81,P81,P81,P81),"")</f>
      </c>
      <c r="U81" s="6">
        <f>IF(W81=80,CONCATENATE(P81,P81,P81,L81,P81,"&lt;center&gt;",P81,P81,"&lt;?php",P81,U$1,P81,"?&gt;",P81,P81,"&lt;/center&gt;",P81,L81,P81,P81,P81,P81),"")</f>
      </c>
      <c r="V81" s="6">
        <f>IF(W81=100,CONCATENATE(P81,P81,P81,P81,"&lt;?php",P81,V$1,P81,"?&gt;",P81,P81,P81,P81,P81),"")</f>
      </c>
      <c r="W81" s="11">
        <f>W80+1</f>
      </c>
      <c r="X81" s="5" t="s">
        <v>383</v>
      </c>
      <c r="Y81" s="5" t="s">
        <v>384</v>
      </c>
      <c r="Z81" s="5" t="s">
        <v>385</v>
      </c>
      <c r="AA81" s="5" t="s">
        <v>386</v>
      </c>
      <c r="AB81" s="4">
        <f>CONCATENATE(QBs!B17," ",QBs!A17)</f>
      </c>
      <c r="AC81" s="12">
        <f>QBs!E17</f>
      </c>
      <c r="AD81" s="6">
        <f>QBs!C17</f>
      </c>
      <c r="AE81" s="11">
        <f>QBs!D17</f>
      </c>
      <c r="AF81" s="11">
        <f>QBs!P17</f>
      </c>
      <c r="AG81" s="11">
        <f>QBs!R17</f>
      </c>
      <c r="AH81" s="11">
        <f>QBs!T17</f>
      </c>
      <c r="AI81" s="11">
        <f>QBs!V17</f>
      </c>
      <c r="AJ81" s="10">
        <f>QBs!X17</f>
      </c>
      <c r="AK81" s="6">
        <f>AB81</f>
      </c>
      <c r="AL81" s="102">
        <f>ROUNDUP((0.43+0.01*((STDEV($AQ$2:$AQ$312)-STDEV(AQ$2:AQ$312))))*AQ81,0)</f>
      </c>
      <c r="AM81" s="102">
        <f>ROUNDUP((0.43+0.01*((STDEV($AQ$2:$AQ$312)-STDEV(AR$2:AR$312))))*AR81,0)</f>
      </c>
      <c r="AN81" s="102">
        <f>ROUNDUP((0.43+0.01*((STDEV($AQ$2:$AQ$312)-STDEV(AS$2:AS$312))))*AS81,0)</f>
      </c>
      <c r="AO81" s="102">
        <f>ROUNDUP((0.43+0.01*((STDEV($AQ$2:$AQ$312)-STDEV(AT$2:AT$312))))*AT81,0)</f>
      </c>
      <c r="AP81" s="102">
        <f>ROUNDUP((0.43+0.01*((STDEV($AQ$2:$AQ$312)-STDEV(AU$2:AU$312))))*AU81,0)</f>
      </c>
      <c r="AQ81" s="11">
        <f>IF(AF81&gt;0,AF81,1)</f>
      </c>
      <c r="AR81" s="11">
        <f>IF(AG81&gt;0,AG81,1)</f>
      </c>
      <c r="AS81" s="11">
        <f>IF(AH81&gt;0,AH81,1)</f>
      </c>
      <c r="AT81" s="11">
        <f>IF(AI81&gt;0,AI81,1)</f>
      </c>
      <c r="AU81" s="11">
        <f>IF(AJ81&gt;0,AJ81,1)</f>
      </c>
    </row>
    <row x14ac:dyDescent="0.25" r="82" customHeight="1" ht="17.25">
      <c r="A82" s="3"/>
      <c r="B82" s="6">
        <f>IF(AB82&lt;&gt;AD82,CONCATENATE(J82,AB82,M82,AC82,M82,AD82,N82,O82,AE82,N82,K82,Q82,R82,S82,T82,U82,V82),CONCATENATE(J82,AB82,M82,AC82,N82,O82,AE82,N82,K82,Q82,R82,S82,T82,U82,V82))</f>
      </c>
      <c r="C82" s="6">
        <f>IF(AB82&lt;&gt;AD82,CONCATENATE(J82,AB82,M82,AC82,M82,AD82,N82,O82,AE82,N82,X82,Y82,AA82,AL82,Z82,K82,Q82,R82,S82,T82,U82,V82),CONCATENATE(J82,AB82,M82,AC82,N82,O82,AE82,N82,X82,Y82,AA82,AL82,Z82,K82,Q82,R82,S82,T82,U82,V82))</f>
      </c>
      <c r="D82" s="6">
        <f>IF(AB82&lt;&gt;AD82,CONCATENATE(J82,AB82,M82,AC82,M82,AD82,N82,O82,AE82,N82,X82,Y82,AA82,AM82,Z82,K82,Q82,R82,S82,T82,U82,V82),CONCATENATE(J82,AB82,M82,AC82,N82,O82,AE82,N82,X82,Y82,AA82,AM82,Z82,K82,Q82,R82,S82,T82,U82,V82))</f>
      </c>
      <c r="E82" s="6">
        <f>IF(AB82&lt;&gt;AD82,CONCATENATE(J82,AB82,M82,AC82,M82,AD82,N82,O82,AE82,N82,X82,Y82,AA82,AN82,Z82,K82,Q82,R82,S82,T82,U82,V82),CONCATENATE(J82,AB82,M82,AC82,N82,O82,AE82,N82,X82,Y82,AA82,AN82,Z82,K82,Q82,R82,S82,T82,U82,V82))</f>
      </c>
      <c r="F82" s="6">
        <f>IF(AB82&lt;&gt;AD82,CONCATENATE(J82,AB82,M82,AC82,M82,AD82,N82,O82,AE82,N82,X82,Y82,AA82,AO82,Z82,K82,Q82,R82,S82,T82,U82,V82),CONCATENATE(J82,AB82,M82,AC82,N82,O82,AE82,N82,X82,Y82,AA82,AO82,Z82,K82,Q82,R82,S82,T82,U82,V82))</f>
      </c>
      <c r="G82" s="6">
        <f>IF(AB82&lt;&gt;AD82,CONCATENATE(J82,AB82,M82,AC82,M82,AD82,N82,O82,AE82,N82,X82,Y82,AA82,AP82,Z82,K82,Q82,R82,S82,T82,U82,V82),CONCATENATE(J82,AB82,M82,AC82,N82,O82,AE82,N82,X82,Y82,AA82,AP82,Z82,K82,Q82,R82,S82,T82,U82,V82))</f>
      </c>
      <c r="H82" s="3" t="s">
        <v>375</v>
      </c>
      <c r="I82" s="3" t="s">
        <v>376</v>
      </c>
      <c r="J82" s="3" t="s">
        <v>377</v>
      </c>
      <c r="K82" s="3" t="s">
        <v>378</v>
      </c>
      <c r="L82" s="3" t="s">
        <v>379</v>
      </c>
      <c r="M82" s="3" t="s">
        <v>380</v>
      </c>
      <c r="N82" s="3" t="s">
        <v>381</v>
      </c>
      <c r="O82" s="3" t="s">
        <v>382</v>
      </c>
      <c r="P82" s="6">
        <f>CHAR(10)</f>
      </c>
      <c r="Q82" s="6">
        <f>IF(MOD(W82,10)=0,CONCATENATE(P82,P82,L82,L82,P82,P82,P82)," ")</f>
      </c>
      <c r="R82" s="6">
        <f>IF(W82=20,CONCATENATE(P82,P82,P82,L82,P82,"&lt;center&gt;",P82,P82,"&lt;?php",P82,R$1,P82,"?&gt;",P82,P82,"&lt;/center&gt;",P82,L82,P82,P82,P82,P82),"")</f>
      </c>
      <c r="S82" s="6">
        <f>IF(W82=40,CONCATENATE(P82,P82,P82,L82,P82,"&lt;center&gt;",P82,P82,"&lt;?php",P82,S$1,P82,"?&gt;",P82,P82,"&lt;/center&gt;",P82,L82,P82,P82,P82,P82),"")</f>
      </c>
      <c r="T82" s="6">
        <f>IF(W82=60,CONCATENATE(P82,P82,P82,L82,P82,"&lt;center&gt;",P82,P82,"&lt;?php",P82,T$1,P82,"?&gt;",P82,P82,"&lt;/center&gt;",P82,L82,P82,P82,P82,P82),"")</f>
      </c>
      <c r="U82" s="6">
        <f>IF(W82=80,CONCATENATE(P82,P82,P82,L82,P82,"&lt;center&gt;",P82,P82,"&lt;?php",P82,U$1,P82,"?&gt;",P82,P82,"&lt;/center&gt;",P82,L82,P82,P82,P82,P82),"")</f>
      </c>
      <c r="V82" s="6">
        <f>IF(W82=100,CONCATENATE(P82,P82,P82,P82,"&lt;?php",P82,V$1,P82,"?&gt;",P82,P82,P82,P82,P82),"")</f>
      </c>
      <c r="W82" s="11">
        <f>W81+1</f>
      </c>
      <c r="X82" s="5" t="s">
        <v>383</v>
      </c>
      <c r="Y82" s="5" t="s">
        <v>384</v>
      </c>
      <c r="Z82" s="5" t="s">
        <v>385</v>
      </c>
      <c r="AA82" s="5" t="s">
        <v>386</v>
      </c>
      <c r="AB82" s="4">
        <f>CONCATENATE(QBs!B18," ",QBs!A18)</f>
      </c>
      <c r="AC82" s="12">
        <f>QBs!E18</f>
      </c>
      <c r="AD82" s="6">
        <f>QBs!C18</f>
      </c>
      <c r="AE82" s="11">
        <f>QBs!D18</f>
      </c>
      <c r="AF82" s="11">
        <f>QBs!P18</f>
      </c>
      <c r="AG82" s="11">
        <f>QBs!R18</f>
      </c>
      <c r="AH82" s="11">
        <f>QBs!T18</f>
      </c>
      <c r="AI82" s="11">
        <f>QBs!V18</f>
      </c>
      <c r="AJ82" s="10">
        <f>QBs!X18</f>
      </c>
      <c r="AK82" s="6">
        <f>AB82</f>
      </c>
      <c r="AL82" s="102">
        <f>ROUNDUP((0.43+0.01*((STDEV($AQ$2:$AQ$312)-STDEV(AQ$2:AQ$312))))*AQ82,0)</f>
      </c>
      <c r="AM82" s="102">
        <f>ROUNDUP((0.43+0.01*((STDEV($AQ$2:$AQ$312)-STDEV(AR$2:AR$312))))*AR82,0)</f>
      </c>
      <c r="AN82" s="102">
        <f>ROUNDUP((0.43+0.01*((STDEV($AQ$2:$AQ$312)-STDEV(AS$2:AS$312))))*AS82,0)</f>
      </c>
      <c r="AO82" s="102">
        <f>ROUNDUP((0.43+0.01*((STDEV($AQ$2:$AQ$312)-STDEV(AT$2:AT$312))))*AT82,0)</f>
      </c>
      <c r="AP82" s="102">
        <f>ROUNDUP((0.43+0.01*((STDEV($AQ$2:$AQ$312)-STDEV(AU$2:AU$312))))*AU82,0)</f>
      </c>
      <c r="AQ82" s="11">
        <f>IF(AF82&gt;0,AF82,1)</f>
      </c>
      <c r="AR82" s="11">
        <f>IF(AG82&gt;0,AG82,1)</f>
      </c>
      <c r="AS82" s="11">
        <f>IF(AH82&gt;0,AH82,1)</f>
      </c>
      <c r="AT82" s="11">
        <f>IF(AI82&gt;0,AI82,1)</f>
      </c>
      <c r="AU82" s="11">
        <f>IF(AJ82&gt;0,AJ82,1)</f>
      </c>
    </row>
    <row x14ac:dyDescent="0.25" r="83" customHeight="1" ht="17.25">
      <c r="A83" s="3"/>
      <c r="B83" s="6">
        <f>IF(AB83&lt;&gt;AD83,CONCATENATE(J83,AB83,M83,AC83,M83,AD83,N83,O83,AE83,N83,K83,Q83,R83,S83,T83,U83,V83),CONCATENATE(J83,AB83,M83,AC83,N83,O83,AE83,N83,K83,Q83,R83,S83,T83,U83,V83))</f>
      </c>
      <c r="C83" s="6">
        <f>IF(AB83&lt;&gt;AD83,CONCATENATE(J83,AB83,M83,AC83,M83,AD83,N83,O83,AE83,N83,X83,Y83,AA83,AL83,Z83,K83,Q83,R83,S83,T83,U83,V83),CONCATENATE(J83,AB83,M83,AC83,N83,O83,AE83,N83,X83,Y83,AA83,AL83,Z83,K83,Q83,R83,S83,T83,U83,V83))</f>
      </c>
      <c r="D83" s="6">
        <f>IF(AB83&lt;&gt;AD83,CONCATENATE(J83,AB83,M83,AC83,M83,AD83,N83,O83,AE83,N83,X83,Y83,AA83,AM83,Z83,K83,Q83,R83,S83,T83,U83,V83),CONCATENATE(J83,AB83,M83,AC83,N83,O83,AE83,N83,X83,Y83,AA83,AM83,Z83,K83,Q83,R83,S83,T83,U83,V83))</f>
      </c>
      <c r="E83" s="6">
        <f>IF(AB83&lt;&gt;AD83,CONCATENATE(J83,AB83,M83,AC83,M83,AD83,N83,O83,AE83,N83,X83,Y83,AA83,AN83,Z83,K83,Q83,R83,S83,T83,U83,V83),CONCATENATE(J83,AB83,M83,AC83,N83,O83,AE83,N83,X83,Y83,AA83,AN83,Z83,K83,Q83,R83,S83,T83,U83,V83))</f>
      </c>
      <c r="F83" s="6">
        <f>IF(AB83&lt;&gt;AD83,CONCATENATE(J83,AB83,M83,AC83,M83,AD83,N83,O83,AE83,N83,X83,Y83,AA83,AO83,Z83,K83,Q83,R83,S83,T83,U83,V83),CONCATENATE(J83,AB83,M83,AC83,N83,O83,AE83,N83,X83,Y83,AA83,AO83,Z83,K83,Q83,R83,S83,T83,U83,V83))</f>
      </c>
      <c r="G83" s="6">
        <f>IF(AB83&lt;&gt;AD83,CONCATENATE(J83,AB83,M83,AC83,M83,AD83,N83,O83,AE83,N83,X83,Y83,AA83,AP83,Z83,K83,Q83,R83,S83,T83,U83,V83),CONCATENATE(J83,AB83,M83,AC83,N83,O83,AE83,N83,X83,Y83,AA83,AP83,Z83,K83,Q83,R83,S83,T83,U83,V83))</f>
      </c>
      <c r="H83" s="3" t="s">
        <v>375</v>
      </c>
      <c r="I83" s="3" t="s">
        <v>376</v>
      </c>
      <c r="J83" s="3" t="s">
        <v>377</v>
      </c>
      <c r="K83" s="3" t="s">
        <v>378</v>
      </c>
      <c r="L83" s="3" t="s">
        <v>379</v>
      </c>
      <c r="M83" s="3" t="s">
        <v>380</v>
      </c>
      <c r="N83" s="3" t="s">
        <v>381</v>
      </c>
      <c r="O83" s="3" t="s">
        <v>382</v>
      </c>
      <c r="P83" s="6">
        <f>CHAR(10)</f>
      </c>
      <c r="Q83" s="6">
        <f>IF(MOD(W83,10)=0,CONCATENATE(P83,P83,L83,L83,P83,P83,P83)," ")</f>
      </c>
      <c r="R83" s="6">
        <f>IF(W83=20,CONCATENATE(P83,P83,P83,L83,P83,"&lt;center&gt;",P83,P83,"&lt;?php",P83,R$1,P83,"?&gt;",P83,P83,"&lt;/center&gt;",P83,L83,P83,P83,P83,P83),"")</f>
      </c>
      <c r="S83" s="6">
        <f>IF(W83=40,CONCATENATE(P83,P83,P83,L83,P83,"&lt;center&gt;",P83,P83,"&lt;?php",P83,S$1,P83,"?&gt;",P83,P83,"&lt;/center&gt;",P83,L83,P83,P83,P83,P83),"")</f>
      </c>
      <c r="T83" s="6">
        <f>IF(W83=60,CONCATENATE(P83,P83,P83,L83,P83,"&lt;center&gt;",P83,P83,"&lt;?php",P83,T$1,P83,"?&gt;",P83,P83,"&lt;/center&gt;",P83,L83,P83,P83,P83,P83),"")</f>
      </c>
      <c r="U83" s="6">
        <f>IF(W83=80,CONCATENATE(P83,P83,P83,L83,P83,"&lt;center&gt;",P83,P83,"&lt;?php",P83,U$1,P83,"?&gt;",P83,P83,"&lt;/center&gt;",P83,L83,P83,P83,P83,P83),"")</f>
      </c>
      <c r="V83" s="6">
        <f>IF(W83=100,CONCATENATE(P83,P83,P83,P83,"&lt;?php",P83,V$1,P83,"?&gt;",P83,P83,P83,P83,P83),"")</f>
      </c>
      <c r="W83" s="11">
        <f>W82+1</f>
      </c>
      <c r="X83" s="5" t="s">
        <v>383</v>
      </c>
      <c r="Y83" s="5" t="s">
        <v>384</v>
      </c>
      <c r="Z83" s="5" t="s">
        <v>385</v>
      </c>
      <c r="AA83" s="5" t="s">
        <v>386</v>
      </c>
      <c r="AB83" s="4">
        <f>CONCATENATE(QBs!B19," ",QBs!A19)</f>
      </c>
      <c r="AC83" s="12">
        <f>QBs!E19</f>
      </c>
      <c r="AD83" s="6">
        <f>QBs!C19</f>
      </c>
      <c r="AE83" s="11">
        <f>QBs!D19</f>
      </c>
      <c r="AF83" s="11">
        <f>QBs!P19</f>
      </c>
      <c r="AG83" s="11">
        <f>QBs!R19</f>
      </c>
      <c r="AH83" s="11">
        <f>QBs!T19</f>
      </c>
      <c r="AI83" s="11">
        <f>QBs!V19</f>
      </c>
      <c r="AJ83" s="10">
        <f>QBs!X19</f>
      </c>
      <c r="AK83" s="6">
        <f>AB83</f>
      </c>
      <c r="AL83" s="102">
        <f>ROUNDUP((0.43+0.01*((STDEV($AQ$2:$AQ$312)-STDEV(AQ$2:AQ$312))))*AQ83,0)</f>
      </c>
      <c r="AM83" s="102">
        <f>ROUNDUP((0.43+0.01*((STDEV($AQ$2:$AQ$312)-STDEV(AR$2:AR$312))))*AR83,0)</f>
      </c>
      <c r="AN83" s="102">
        <f>ROUNDUP((0.43+0.01*((STDEV($AQ$2:$AQ$312)-STDEV(AS$2:AS$312))))*AS83,0)</f>
      </c>
      <c r="AO83" s="102">
        <f>ROUNDUP((0.43+0.01*((STDEV($AQ$2:$AQ$312)-STDEV(AT$2:AT$312))))*AT83,0)</f>
      </c>
      <c r="AP83" s="102">
        <f>ROUNDUP((0.43+0.01*((STDEV($AQ$2:$AQ$312)-STDEV(AU$2:AU$312))))*AU83,0)</f>
      </c>
      <c r="AQ83" s="11">
        <f>IF(AF83&gt;0,AF83,1)</f>
      </c>
      <c r="AR83" s="11">
        <f>IF(AG83&gt;0,AG83,1)</f>
      </c>
      <c r="AS83" s="11">
        <f>IF(AH83&gt;0,AH83,1)</f>
      </c>
      <c r="AT83" s="11">
        <f>IF(AI83&gt;0,AI83,1)</f>
      </c>
      <c r="AU83" s="11">
        <f>IF(AJ83&gt;0,AJ83,1)</f>
      </c>
    </row>
    <row x14ac:dyDescent="0.25" r="84" customHeight="1" ht="17.25">
      <c r="A84" s="3"/>
      <c r="B84" s="6">
        <f>IF(AB84&lt;&gt;AD84,CONCATENATE(J84,AB84,M84,AC84,M84,AD84,N84,O84,AE84,N84,K84,Q84,R84,S84,T84,U84,V84),CONCATENATE(J84,AB84,M84,AC84,N84,O84,AE84,N84,K84,Q84,R84,S84,T84,U84,V84))</f>
      </c>
      <c r="C84" s="6">
        <f>IF(AB84&lt;&gt;AD84,CONCATENATE(J84,AB84,M84,AC84,M84,AD84,N84,O84,AE84,N84,X84,Y84,AA84,AL84,Z84,K84,Q84,R84,S84,T84,U84,V84),CONCATENATE(J84,AB84,M84,AC84,N84,O84,AE84,N84,X84,Y84,AA84,AL84,Z84,K84,Q84,R84,S84,T84,U84,V84))</f>
      </c>
      <c r="D84" s="6">
        <f>IF(AB84&lt;&gt;AD84,CONCATENATE(J84,AB84,M84,AC84,M84,AD84,N84,O84,AE84,N84,X84,Y84,AA84,AM84,Z84,K84,Q84,R84,S84,T84,U84,V84),CONCATENATE(J84,AB84,M84,AC84,N84,O84,AE84,N84,X84,Y84,AA84,AM84,Z84,K84,Q84,R84,S84,T84,U84,V84))</f>
      </c>
      <c r="E84" s="6">
        <f>IF(AB84&lt;&gt;AD84,CONCATENATE(J84,AB84,M84,AC84,M84,AD84,N84,O84,AE84,N84,X84,Y84,AA84,AN84,Z84,K84,Q84,R84,S84,T84,U84,V84),CONCATENATE(J84,AB84,M84,AC84,N84,O84,AE84,N84,X84,Y84,AA84,AN84,Z84,K84,Q84,R84,S84,T84,U84,V84))</f>
      </c>
      <c r="F84" s="6">
        <f>IF(AB84&lt;&gt;AD84,CONCATENATE(J84,AB84,M84,AC84,M84,AD84,N84,O84,AE84,N84,X84,Y84,AA84,AO84,Z84,K84,Q84,R84,S84,T84,U84,V84),CONCATENATE(J84,AB84,M84,AC84,N84,O84,AE84,N84,X84,Y84,AA84,AO84,Z84,K84,Q84,R84,S84,T84,U84,V84))</f>
      </c>
      <c r="G84" s="6">
        <f>IF(AB84&lt;&gt;AD84,CONCATENATE(J84,AB84,M84,AC84,M84,AD84,N84,O84,AE84,N84,X84,Y84,AA84,AP84,Z84,K84,Q84,R84,S84,T84,U84,V84),CONCATENATE(J84,AB84,M84,AC84,N84,O84,AE84,N84,X84,Y84,AA84,AP84,Z84,K84,Q84,R84,S84,T84,U84,V84))</f>
      </c>
      <c r="H84" s="3" t="s">
        <v>375</v>
      </c>
      <c r="I84" s="3" t="s">
        <v>376</v>
      </c>
      <c r="J84" s="3" t="s">
        <v>377</v>
      </c>
      <c r="K84" s="3" t="s">
        <v>378</v>
      </c>
      <c r="L84" s="3" t="s">
        <v>379</v>
      </c>
      <c r="M84" s="3" t="s">
        <v>380</v>
      </c>
      <c r="N84" s="3" t="s">
        <v>381</v>
      </c>
      <c r="O84" s="3" t="s">
        <v>382</v>
      </c>
      <c r="P84" s="6">
        <f>CHAR(10)</f>
      </c>
      <c r="Q84" s="6">
        <f>IF(MOD(W84,10)=0,CONCATENATE(P84,P84,L84,L84,P84,P84,P84)," ")</f>
      </c>
      <c r="R84" s="6">
        <f>IF(W84=20,CONCATENATE(P84,P84,P84,L84,P84,"&lt;center&gt;",P84,P84,"&lt;?php",P84,R$1,P84,"?&gt;",P84,P84,"&lt;/center&gt;",P84,L84,P84,P84,P84,P84),"")</f>
      </c>
      <c r="S84" s="6">
        <f>IF(W84=40,CONCATENATE(P84,P84,P84,L84,P84,"&lt;center&gt;",P84,P84,"&lt;?php",P84,S$1,P84,"?&gt;",P84,P84,"&lt;/center&gt;",P84,L84,P84,P84,P84,P84),"")</f>
      </c>
      <c r="T84" s="6">
        <f>IF(W84=60,CONCATENATE(P84,P84,P84,L84,P84,"&lt;center&gt;",P84,P84,"&lt;?php",P84,T$1,P84,"?&gt;",P84,P84,"&lt;/center&gt;",P84,L84,P84,P84,P84,P84),"")</f>
      </c>
      <c r="U84" s="6">
        <f>IF(W84=80,CONCATENATE(P84,P84,P84,L84,P84,"&lt;center&gt;",P84,P84,"&lt;?php",P84,U$1,P84,"?&gt;",P84,P84,"&lt;/center&gt;",P84,L84,P84,P84,P84,P84),"")</f>
      </c>
      <c r="V84" s="6">
        <f>IF(W84=100,CONCATENATE(P84,P84,P84,P84,"&lt;?php",P84,V$1,P84,"?&gt;",P84,P84,P84,P84,P84),"")</f>
      </c>
      <c r="W84" s="11">
        <f>W83+1</f>
      </c>
      <c r="X84" s="5" t="s">
        <v>383</v>
      </c>
      <c r="Y84" s="5" t="s">
        <v>384</v>
      </c>
      <c r="Z84" s="5" t="s">
        <v>385</v>
      </c>
      <c r="AA84" s="5" t="s">
        <v>386</v>
      </c>
      <c r="AB84" s="4">
        <f>CONCATENATE(QBs!B20," ",QBs!A20)</f>
      </c>
      <c r="AC84" s="12">
        <f>QBs!E20</f>
      </c>
      <c r="AD84" s="6">
        <f>QBs!C20</f>
      </c>
      <c r="AE84" s="11">
        <f>QBs!D20</f>
      </c>
      <c r="AF84" s="11">
        <f>QBs!P20</f>
      </c>
      <c r="AG84" s="11">
        <f>QBs!R20</f>
      </c>
      <c r="AH84" s="11">
        <f>QBs!T20</f>
      </c>
      <c r="AI84" s="11">
        <f>QBs!V20</f>
      </c>
      <c r="AJ84" s="10">
        <f>QBs!X20</f>
      </c>
      <c r="AK84" s="6">
        <f>AB84</f>
      </c>
      <c r="AL84" s="102">
        <f>ROUNDUP((0.43+0.01*((STDEV($AQ$2:$AQ$312)-STDEV(AQ$2:AQ$312))))*AQ84,0)</f>
      </c>
      <c r="AM84" s="102">
        <f>ROUNDUP((0.43+0.01*((STDEV($AQ$2:$AQ$312)-STDEV(AR$2:AR$312))))*AR84,0)</f>
      </c>
      <c r="AN84" s="102">
        <f>ROUNDUP((0.43+0.01*((STDEV($AQ$2:$AQ$312)-STDEV(AS$2:AS$312))))*AS84,0)</f>
      </c>
      <c r="AO84" s="102">
        <f>ROUNDUP((0.43+0.01*((STDEV($AQ$2:$AQ$312)-STDEV(AT$2:AT$312))))*AT84,0)</f>
      </c>
      <c r="AP84" s="102">
        <f>ROUNDUP((0.43+0.01*((STDEV($AQ$2:$AQ$312)-STDEV(AU$2:AU$312))))*AU84,0)</f>
      </c>
      <c r="AQ84" s="11">
        <f>IF(AF84&gt;0,AF84,1)</f>
      </c>
      <c r="AR84" s="11">
        <f>IF(AG84&gt;0,AG84,1)</f>
      </c>
      <c r="AS84" s="11">
        <f>IF(AH84&gt;0,AH84,1)</f>
      </c>
      <c r="AT84" s="11">
        <f>IF(AI84&gt;0,AI84,1)</f>
      </c>
      <c r="AU84" s="11">
        <f>IF(AJ84&gt;0,AJ84,1)</f>
      </c>
    </row>
    <row x14ac:dyDescent="0.25" r="85" customHeight="1" ht="17.25">
      <c r="A85" s="3"/>
      <c r="B85" s="6">
        <f>IF(AB85&lt;&gt;AD85,CONCATENATE(J85,AB85,M85,AC85,M85,AD85,N85,O85,AE85,N85,K85,Q85,R85,S85,T85,U85,V85),CONCATENATE(J85,AB85,M85,AC85,N85,O85,AE85,N85,K85,Q85,R85,S85,T85,U85,V85))</f>
      </c>
      <c r="C85" s="6">
        <f>IF(AB85&lt;&gt;AD85,CONCATENATE(J85,AB85,M85,AC85,M85,AD85,N85,O85,AE85,N85,X85,Y85,AA85,AL85,Z85,K85,Q85,R85,S85,T85,U85,V85),CONCATENATE(J85,AB85,M85,AC85,N85,O85,AE85,N85,X85,Y85,AA85,AL85,Z85,K85,Q85,R85,S85,T85,U85,V85))</f>
      </c>
      <c r="D85" s="6">
        <f>IF(AB85&lt;&gt;AD85,CONCATENATE(J85,AB85,M85,AC85,M85,AD85,N85,O85,AE85,N85,X85,Y85,AA85,AM85,Z85,K85,Q85,R85,S85,T85,U85,V85),CONCATENATE(J85,AB85,M85,AC85,N85,O85,AE85,N85,X85,Y85,AA85,AM85,Z85,K85,Q85,R85,S85,T85,U85,V85))</f>
      </c>
      <c r="E85" s="6">
        <f>IF(AB85&lt;&gt;AD85,CONCATENATE(J85,AB85,M85,AC85,M85,AD85,N85,O85,AE85,N85,X85,Y85,AA85,AN85,Z85,K85,Q85,R85,S85,T85,U85,V85),CONCATENATE(J85,AB85,M85,AC85,N85,O85,AE85,N85,X85,Y85,AA85,AN85,Z85,K85,Q85,R85,S85,T85,U85,V85))</f>
      </c>
      <c r="F85" s="6">
        <f>IF(AB85&lt;&gt;AD85,CONCATENATE(J85,AB85,M85,AC85,M85,AD85,N85,O85,AE85,N85,X85,Y85,AA85,AO85,Z85,K85,Q85,R85,S85,T85,U85,V85),CONCATENATE(J85,AB85,M85,AC85,N85,O85,AE85,N85,X85,Y85,AA85,AO85,Z85,K85,Q85,R85,S85,T85,U85,V85))</f>
      </c>
      <c r="G85" s="6">
        <f>IF(AB85&lt;&gt;AD85,CONCATENATE(J85,AB85,M85,AC85,M85,AD85,N85,O85,AE85,N85,X85,Y85,AA85,AP85,Z85,K85,Q85,R85,S85,T85,U85,V85),CONCATENATE(J85,AB85,M85,AC85,N85,O85,AE85,N85,X85,Y85,AA85,AP85,Z85,K85,Q85,R85,S85,T85,U85,V85))</f>
      </c>
      <c r="H85" s="3" t="s">
        <v>375</v>
      </c>
      <c r="I85" s="3" t="s">
        <v>376</v>
      </c>
      <c r="J85" s="3" t="s">
        <v>377</v>
      </c>
      <c r="K85" s="3" t="s">
        <v>378</v>
      </c>
      <c r="L85" s="3" t="s">
        <v>379</v>
      </c>
      <c r="M85" s="3" t="s">
        <v>380</v>
      </c>
      <c r="N85" s="3" t="s">
        <v>381</v>
      </c>
      <c r="O85" s="3" t="s">
        <v>382</v>
      </c>
      <c r="P85" s="6">
        <f>CHAR(10)</f>
      </c>
      <c r="Q85" s="6">
        <f>IF(MOD(W85,10)=0,CONCATENATE(P85,P85,L85,L85,P85,P85,P85)," ")</f>
      </c>
      <c r="R85" s="6">
        <f>IF(W85=20,CONCATENATE(P85,P85,P85,L85,P85,"&lt;center&gt;",P85,P85,"&lt;?php",P85,R$1,P85,"?&gt;",P85,P85,"&lt;/center&gt;",P85,L85,P85,P85,P85,P85),"")</f>
      </c>
      <c r="S85" s="6">
        <f>IF(W85=40,CONCATENATE(P85,P85,P85,L85,P85,"&lt;center&gt;",P85,P85,"&lt;?php",P85,S$1,P85,"?&gt;",P85,P85,"&lt;/center&gt;",P85,L85,P85,P85,P85,P85),"")</f>
      </c>
      <c r="T85" s="6">
        <f>IF(W85=60,CONCATENATE(P85,P85,P85,L85,P85,"&lt;center&gt;",P85,P85,"&lt;?php",P85,T$1,P85,"?&gt;",P85,P85,"&lt;/center&gt;",P85,L85,P85,P85,P85,P85),"")</f>
      </c>
      <c r="U85" s="6">
        <f>IF(W85=80,CONCATENATE(P85,P85,P85,L85,P85,"&lt;center&gt;",P85,P85,"&lt;?php",P85,U$1,P85,"?&gt;",P85,P85,"&lt;/center&gt;",P85,L85,P85,P85,P85,P85),"")</f>
      </c>
      <c r="V85" s="6">
        <f>IF(W85=100,CONCATENATE(P85,P85,P85,P85,"&lt;?php",P85,V$1,P85,"?&gt;",P85,P85,P85,P85,P85),"")</f>
      </c>
      <c r="W85" s="11">
        <f>W84+1</f>
      </c>
      <c r="X85" s="5" t="s">
        <v>383</v>
      </c>
      <c r="Y85" s="5" t="s">
        <v>384</v>
      </c>
      <c r="Z85" s="5" t="s">
        <v>385</v>
      </c>
      <c r="AA85" s="5" t="s">
        <v>386</v>
      </c>
      <c r="AB85" s="4">
        <f>CONCATENATE(QBs!B21," ",QBs!A21)</f>
      </c>
      <c r="AC85" s="12">
        <f>QBs!E21</f>
      </c>
      <c r="AD85" s="6">
        <f>QBs!C21</f>
      </c>
      <c r="AE85" s="11">
        <f>QBs!D21</f>
      </c>
      <c r="AF85" s="11">
        <f>QBs!P21</f>
      </c>
      <c r="AG85" s="11">
        <f>QBs!R21</f>
      </c>
      <c r="AH85" s="11">
        <f>QBs!T21</f>
      </c>
      <c r="AI85" s="11">
        <f>QBs!V21</f>
      </c>
      <c r="AJ85" s="10">
        <f>QBs!X21</f>
      </c>
      <c r="AK85" s="6">
        <f>AB85</f>
      </c>
      <c r="AL85" s="102">
        <f>ROUNDUP((0.43+0.01*((STDEV($AQ$2:$AQ$312)-STDEV(AQ$2:AQ$312))))*AQ85,0)</f>
      </c>
      <c r="AM85" s="102">
        <f>ROUNDUP((0.43+0.01*((STDEV($AQ$2:$AQ$312)-STDEV(AR$2:AR$312))))*AR85,0)</f>
      </c>
      <c r="AN85" s="102">
        <f>ROUNDUP((0.43+0.01*((STDEV($AQ$2:$AQ$312)-STDEV(AS$2:AS$312))))*AS85,0)</f>
      </c>
      <c r="AO85" s="102">
        <f>ROUNDUP((0.43+0.01*((STDEV($AQ$2:$AQ$312)-STDEV(AT$2:AT$312))))*AT85,0)</f>
      </c>
      <c r="AP85" s="102">
        <f>ROUNDUP((0.43+0.01*((STDEV($AQ$2:$AQ$312)-STDEV(AU$2:AU$312))))*AU85,0)</f>
      </c>
      <c r="AQ85" s="11">
        <f>IF(AF85&gt;0,AF85,1)</f>
      </c>
      <c r="AR85" s="11">
        <f>IF(AG85&gt;0,AG85,1)</f>
      </c>
      <c r="AS85" s="11">
        <f>IF(AH85&gt;0,AH85,1)</f>
      </c>
      <c r="AT85" s="11">
        <f>IF(AI85&gt;0,AI85,1)</f>
      </c>
      <c r="AU85" s="11">
        <f>IF(AJ85&gt;0,AJ85,1)</f>
      </c>
    </row>
    <row x14ac:dyDescent="0.25" r="86" customHeight="1" ht="17.25">
      <c r="A86" s="3"/>
      <c r="B86" s="6">
        <f>IF(AB86&lt;&gt;AD86,CONCATENATE(J86,AB86,M86,AC86,M86,AD86,N86,O86,AE86,N86,K86,Q86,R86,S86,T86,U86,V86),CONCATENATE(J86,AB86,M86,AC86,N86,O86,AE86,N86,K86,Q86,R86,S86,T86,U86,V86))</f>
      </c>
      <c r="C86" s="6">
        <f>IF(AB86&lt;&gt;AD86,CONCATENATE(J86,AB86,M86,AC86,M86,AD86,N86,O86,AE86,N86,X86,Y86,AA86,AL86,Z86,K86,Q86,R86,S86,T86,U86,V86),CONCATENATE(J86,AB86,M86,AC86,N86,O86,AE86,N86,X86,Y86,AA86,AL86,Z86,K86,Q86,R86,S86,T86,U86,V86))</f>
      </c>
      <c r="D86" s="6">
        <f>IF(AB86&lt;&gt;AD86,CONCATENATE(J86,AB86,M86,AC86,M86,AD86,N86,O86,AE86,N86,X86,Y86,AA86,AM86,Z86,K86,Q86,R86,S86,T86,U86,V86),CONCATENATE(J86,AB86,M86,AC86,N86,O86,AE86,N86,X86,Y86,AA86,AM86,Z86,K86,Q86,R86,S86,T86,U86,V86))</f>
      </c>
      <c r="E86" s="6">
        <f>IF(AB86&lt;&gt;AD86,CONCATENATE(J86,AB86,M86,AC86,M86,AD86,N86,O86,AE86,N86,X86,Y86,AA86,AN86,Z86,K86,Q86,R86,S86,T86,U86,V86),CONCATENATE(J86,AB86,M86,AC86,N86,O86,AE86,N86,X86,Y86,AA86,AN86,Z86,K86,Q86,R86,S86,T86,U86,V86))</f>
      </c>
      <c r="F86" s="6">
        <f>IF(AB86&lt;&gt;AD86,CONCATENATE(J86,AB86,M86,AC86,M86,AD86,N86,O86,AE86,N86,X86,Y86,AA86,AO86,Z86,K86,Q86,R86,S86,T86,U86,V86),CONCATENATE(J86,AB86,M86,AC86,N86,O86,AE86,N86,X86,Y86,AA86,AO86,Z86,K86,Q86,R86,S86,T86,U86,V86))</f>
      </c>
      <c r="G86" s="6">
        <f>IF(AB86&lt;&gt;AD86,CONCATENATE(J86,AB86,M86,AC86,M86,AD86,N86,O86,AE86,N86,X86,Y86,AA86,AP86,Z86,K86,Q86,R86,S86,T86,U86,V86),CONCATENATE(J86,AB86,M86,AC86,N86,O86,AE86,N86,X86,Y86,AA86,AP86,Z86,K86,Q86,R86,S86,T86,U86,V86))</f>
      </c>
      <c r="H86" s="3" t="s">
        <v>375</v>
      </c>
      <c r="I86" s="3" t="s">
        <v>376</v>
      </c>
      <c r="J86" s="3" t="s">
        <v>377</v>
      </c>
      <c r="K86" s="3" t="s">
        <v>378</v>
      </c>
      <c r="L86" s="3" t="s">
        <v>379</v>
      </c>
      <c r="M86" s="3" t="s">
        <v>380</v>
      </c>
      <c r="N86" s="3" t="s">
        <v>381</v>
      </c>
      <c r="O86" s="3" t="s">
        <v>382</v>
      </c>
      <c r="P86" s="6">
        <f>CHAR(10)</f>
      </c>
      <c r="Q86" s="6">
        <f>IF(MOD(W86,10)=0,CONCATENATE(P86,P86,L86,L86,P86,P86,P86)," ")</f>
      </c>
      <c r="R86" s="6">
        <f>IF(W86=20,CONCATENATE(P86,P86,P86,L86,P86,"&lt;center&gt;",P86,P86,"&lt;?php",P86,R$1,P86,"?&gt;",P86,P86,"&lt;/center&gt;",P86,L86,P86,P86,P86,P86),"")</f>
      </c>
      <c r="S86" s="6">
        <f>IF(W86=40,CONCATENATE(P86,P86,P86,L86,P86,"&lt;center&gt;",P86,P86,"&lt;?php",P86,S$1,P86,"?&gt;",P86,P86,"&lt;/center&gt;",P86,L86,P86,P86,P86,P86),"")</f>
      </c>
      <c r="T86" s="6">
        <f>IF(W86=60,CONCATENATE(P86,P86,P86,L86,P86,"&lt;center&gt;",P86,P86,"&lt;?php",P86,T$1,P86,"?&gt;",P86,P86,"&lt;/center&gt;",P86,L86,P86,P86,P86,P86),"")</f>
      </c>
      <c r="U86" s="6">
        <f>IF(W86=80,CONCATENATE(P86,P86,P86,L86,P86,"&lt;center&gt;",P86,P86,"&lt;?php",P86,U$1,P86,"?&gt;",P86,P86,"&lt;/center&gt;",P86,L86,P86,P86,P86,P86),"")</f>
      </c>
      <c r="V86" s="6">
        <f>IF(W86=100,CONCATENATE(P86,P86,P86,P86,"&lt;?php",P86,V$1,P86,"?&gt;",P86,P86,P86,P86,P86),"")</f>
      </c>
      <c r="W86" s="11">
        <f>W85+1</f>
      </c>
      <c r="X86" s="5" t="s">
        <v>383</v>
      </c>
      <c r="Y86" s="5" t="s">
        <v>384</v>
      </c>
      <c r="Z86" s="5" t="s">
        <v>385</v>
      </c>
      <c r="AA86" s="5" t="s">
        <v>386</v>
      </c>
      <c r="AB86" s="4">
        <f>CONCATENATE(QBs!B22," ",QBs!A22)</f>
      </c>
      <c r="AC86" s="12">
        <f>QBs!E22</f>
      </c>
      <c r="AD86" s="6">
        <f>QBs!C22</f>
      </c>
      <c r="AE86" s="11">
        <f>QBs!D22</f>
      </c>
      <c r="AF86" s="11">
        <f>QBs!P22</f>
      </c>
      <c r="AG86" s="11">
        <f>QBs!R22</f>
      </c>
      <c r="AH86" s="11">
        <f>QBs!T22</f>
      </c>
      <c r="AI86" s="11">
        <f>QBs!V22</f>
      </c>
      <c r="AJ86" s="10">
        <f>QBs!X22</f>
      </c>
      <c r="AK86" s="6">
        <f>AB86</f>
      </c>
      <c r="AL86" s="102">
        <f>ROUNDUP((0.43+0.01*((STDEV($AQ$2:$AQ$312)-STDEV(AQ$2:AQ$312))))*AQ86,0)</f>
      </c>
      <c r="AM86" s="102">
        <f>ROUNDUP((0.43+0.01*((STDEV($AQ$2:$AQ$312)-STDEV(AR$2:AR$312))))*AR86,0)</f>
      </c>
      <c r="AN86" s="102">
        <f>ROUNDUP((0.43+0.01*((STDEV($AQ$2:$AQ$312)-STDEV(AS$2:AS$312))))*AS86,0)</f>
      </c>
      <c r="AO86" s="102">
        <f>ROUNDUP((0.43+0.01*((STDEV($AQ$2:$AQ$312)-STDEV(AT$2:AT$312))))*AT86,0)</f>
      </c>
      <c r="AP86" s="102">
        <f>ROUNDUP((0.43+0.01*((STDEV($AQ$2:$AQ$312)-STDEV(AU$2:AU$312))))*AU86,0)</f>
      </c>
      <c r="AQ86" s="11">
        <f>IF(AF86&gt;0,AF86,1)</f>
      </c>
      <c r="AR86" s="11">
        <f>IF(AG86&gt;0,AG86,1)</f>
      </c>
      <c r="AS86" s="11">
        <f>IF(AH86&gt;0,AH86,1)</f>
      </c>
      <c r="AT86" s="11">
        <f>IF(AI86&gt;0,AI86,1)</f>
      </c>
      <c r="AU86" s="11">
        <f>IF(AJ86&gt;0,AJ86,1)</f>
      </c>
    </row>
    <row x14ac:dyDescent="0.25" r="87" customHeight="1" ht="17.25">
      <c r="A87" s="3"/>
      <c r="B87" s="6">
        <f>IF(AB87&lt;&gt;AD87,CONCATENATE(J87,AB87,M87,AC87,M87,AD87,N87,O87,AE87,N87,K87,Q87,R87,S87,T87,U87,V87),CONCATENATE(J87,AB87,M87,AC87,N87,O87,AE87,N87,K87,Q87,R87,S87,T87,U87,V87))</f>
      </c>
      <c r="C87" s="6">
        <f>IF(AB87&lt;&gt;AD87,CONCATENATE(J87,AB87,M87,AC87,M87,AD87,N87,O87,AE87,N87,X87,Y87,AA87,AL87,Z87,K87,Q87,R87,S87,T87,U87,V87),CONCATENATE(J87,AB87,M87,AC87,N87,O87,AE87,N87,X87,Y87,AA87,AL87,Z87,K87,Q87,R87,S87,T87,U87,V87))</f>
      </c>
      <c r="D87" s="6">
        <f>IF(AB87&lt;&gt;AD87,CONCATENATE(J87,AB87,M87,AC87,M87,AD87,N87,O87,AE87,N87,X87,Y87,AA87,AM87,Z87,K87,Q87,R87,S87,T87,U87,V87),CONCATENATE(J87,AB87,M87,AC87,N87,O87,AE87,N87,X87,Y87,AA87,AM87,Z87,K87,Q87,R87,S87,T87,U87,V87))</f>
      </c>
      <c r="E87" s="6">
        <f>IF(AB87&lt;&gt;AD87,CONCATENATE(J87,AB87,M87,AC87,M87,AD87,N87,O87,AE87,N87,X87,Y87,AA87,AN87,Z87,K87,Q87,R87,S87,T87,U87,V87),CONCATENATE(J87,AB87,M87,AC87,N87,O87,AE87,N87,X87,Y87,AA87,AN87,Z87,K87,Q87,R87,S87,T87,U87,V87))</f>
      </c>
      <c r="F87" s="6">
        <f>IF(AB87&lt;&gt;AD87,CONCATENATE(J87,AB87,M87,AC87,M87,AD87,N87,O87,AE87,N87,X87,Y87,AA87,AO87,Z87,K87,Q87,R87,S87,T87,U87,V87),CONCATENATE(J87,AB87,M87,AC87,N87,O87,AE87,N87,X87,Y87,AA87,AO87,Z87,K87,Q87,R87,S87,T87,U87,V87))</f>
      </c>
      <c r="G87" s="6">
        <f>IF(AB87&lt;&gt;AD87,CONCATENATE(J87,AB87,M87,AC87,M87,AD87,N87,O87,AE87,N87,X87,Y87,AA87,AP87,Z87,K87,Q87,R87,S87,T87,U87,V87),CONCATENATE(J87,AB87,M87,AC87,N87,O87,AE87,N87,X87,Y87,AA87,AP87,Z87,K87,Q87,R87,S87,T87,U87,V87))</f>
      </c>
      <c r="H87" s="3" t="s">
        <v>375</v>
      </c>
      <c r="I87" s="3" t="s">
        <v>376</v>
      </c>
      <c r="J87" s="3" t="s">
        <v>377</v>
      </c>
      <c r="K87" s="3" t="s">
        <v>378</v>
      </c>
      <c r="L87" s="3" t="s">
        <v>379</v>
      </c>
      <c r="M87" s="3" t="s">
        <v>380</v>
      </c>
      <c r="N87" s="3" t="s">
        <v>381</v>
      </c>
      <c r="O87" s="3" t="s">
        <v>382</v>
      </c>
      <c r="P87" s="6">
        <f>CHAR(10)</f>
      </c>
      <c r="Q87" s="6">
        <f>IF(MOD(W87,10)=0,CONCATENATE(P87,P87,L87,L87,P87,P87,P87)," ")</f>
      </c>
      <c r="R87" s="6">
        <f>IF(W87=20,CONCATENATE(P87,P87,P87,L87,P87,"&lt;center&gt;",P87,P87,"&lt;?php",P87,R$1,P87,"?&gt;",P87,P87,"&lt;/center&gt;",P87,L87,P87,P87,P87,P87),"")</f>
      </c>
      <c r="S87" s="6">
        <f>IF(W87=40,CONCATENATE(P87,P87,P87,L87,P87,"&lt;center&gt;",P87,P87,"&lt;?php",P87,S$1,P87,"?&gt;",P87,P87,"&lt;/center&gt;",P87,L87,P87,P87,P87,P87),"")</f>
      </c>
      <c r="T87" s="6">
        <f>IF(W87=60,CONCATENATE(P87,P87,P87,L87,P87,"&lt;center&gt;",P87,P87,"&lt;?php",P87,T$1,P87,"?&gt;",P87,P87,"&lt;/center&gt;",P87,L87,P87,P87,P87,P87),"")</f>
      </c>
      <c r="U87" s="6">
        <f>IF(W87=80,CONCATENATE(P87,P87,P87,L87,P87,"&lt;center&gt;",P87,P87,"&lt;?php",P87,U$1,P87,"?&gt;",P87,P87,"&lt;/center&gt;",P87,L87,P87,P87,P87,P87),"")</f>
      </c>
      <c r="V87" s="6">
        <f>IF(W87=100,CONCATENATE(P87,P87,P87,P87,"&lt;?php",P87,V$1,P87,"?&gt;",P87,P87,P87,P87,P87),"")</f>
      </c>
      <c r="W87" s="11">
        <f>W86+1</f>
      </c>
      <c r="X87" s="5" t="s">
        <v>383</v>
      </c>
      <c r="Y87" s="5" t="s">
        <v>384</v>
      </c>
      <c r="Z87" s="5" t="s">
        <v>385</v>
      </c>
      <c r="AA87" s="5" t="s">
        <v>386</v>
      </c>
      <c r="AB87" s="4">
        <f>CONCATENATE(QBs!B23," ",QBs!A23)</f>
      </c>
      <c r="AC87" s="12">
        <f>QBs!E23</f>
      </c>
      <c r="AD87" s="6">
        <f>QBs!C23</f>
      </c>
      <c r="AE87" s="11">
        <f>QBs!D23</f>
      </c>
      <c r="AF87" s="11">
        <f>QBs!P23</f>
      </c>
      <c r="AG87" s="11">
        <f>QBs!R23</f>
      </c>
      <c r="AH87" s="11">
        <f>QBs!T23</f>
      </c>
      <c r="AI87" s="11">
        <f>QBs!V23</f>
      </c>
      <c r="AJ87" s="10">
        <f>QBs!X23</f>
      </c>
      <c r="AK87" s="6">
        <f>AB87</f>
      </c>
      <c r="AL87" s="102">
        <f>ROUNDUP((0.43+0.01*((STDEV($AQ$2:$AQ$312)-STDEV(AQ$2:AQ$312))))*AQ87,0)</f>
      </c>
      <c r="AM87" s="102">
        <f>ROUNDUP((0.43+0.01*((STDEV($AQ$2:$AQ$312)-STDEV(AR$2:AR$312))))*AR87,0)</f>
      </c>
      <c r="AN87" s="102">
        <f>ROUNDUP((0.43+0.01*((STDEV($AQ$2:$AQ$312)-STDEV(AS$2:AS$312))))*AS87,0)</f>
      </c>
      <c r="AO87" s="102">
        <f>ROUNDUP((0.43+0.01*((STDEV($AQ$2:$AQ$312)-STDEV(AT$2:AT$312))))*AT87,0)</f>
      </c>
      <c r="AP87" s="102">
        <f>ROUNDUP((0.43+0.01*((STDEV($AQ$2:$AQ$312)-STDEV(AU$2:AU$312))))*AU87,0)</f>
      </c>
      <c r="AQ87" s="11">
        <f>IF(AF87&gt;0,AF87,1)</f>
      </c>
      <c r="AR87" s="11">
        <f>IF(AG87&gt;0,AG87,1)</f>
      </c>
      <c r="AS87" s="11">
        <f>IF(AH87&gt;0,AH87,1)</f>
      </c>
      <c r="AT87" s="11">
        <f>IF(AI87&gt;0,AI87,1)</f>
      </c>
      <c r="AU87" s="11">
        <f>IF(AJ87&gt;0,AJ87,1)</f>
      </c>
    </row>
    <row x14ac:dyDescent="0.25" r="88" customHeight="1" ht="17.25">
      <c r="A88" s="3"/>
      <c r="B88" s="6">
        <f>IF(AB88&lt;&gt;AD88,CONCATENATE(J88,AB88,M88,AC88,M88,AD88,N88,O88,AE88,N88,K88,Q88,R88,S88,T88,U88,V88),CONCATENATE(J88,AB88,M88,AC88,N88,O88,AE88,N88,K88,Q88,R88,S88,T88,U88,V88))</f>
      </c>
      <c r="C88" s="6">
        <f>IF(AB88&lt;&gt;AD88,CONCATENATE(J88,AB88,M88,AC88,M88,AD88,N88,O88,AE88,N88,X88,Y88,AA88,AL88,Z88,K88,Q88,R88,S88,T88,U88,V88),CONCATENATE(J88,AB88,M88,AC88,N88,O88,AE88,N88,X88,Y88,AA88,AL88,Z88,K88,Q88,R88,S88,T88,U88,V88))</f>
      </c>
      <c r="D88" s="6">
        <f>IF(AB88&lt;&gt;AD88,CONCATENATE(J88,AB88,M88,AC88,M88,AD88,N88,O88,AE88,N88,X88,Y88,AA88,AM88,Z88,K88,Q88,R88,S88,T88,U88,V88),CONCATENATE(J88,AB88,M88,AC88,N88,O88,AE88,N88,X88,Y88,AA88,AM88,Z88,K88,Q88,R88,S88,T88,U88,V88))</f>
      </c>
      <c r="E88" s="6">
        <f>IF(AB88&lt;&gt;AD88,CONCATENATE(J88,AB88,M88,AC88,M88,AD88,N88,O88,AE88,N88,X88,Y88,AA88,AN88,Z88,K88,Q88,R88,S88,T88,U88,V88),CONCATENATE(J88,AB88,M88,AC88,N88,O88,AE88,N88,X88,Y88,AA88,AN88,Z88,K88,Q88,R88,S88,T88,U88,V88))</f>
      </c>
      <c r="F88" s="6">
        <f>IF(AB88&lt;&gt;AD88,CONCATENATE(J88,AB88,M88,AC88,M88,AD88,N88,O88,AE88,N88,X88,Y88,AA88,AO88,Z88,K88,Q88,R88,S88,T88,U88,V88),CONCATENATE(J88,AB88,M88,AC88,N88,O88,AE88,N88,X88,Y88,AA88,AO88,Z88,K88,Q88,R88,S88,T88,U88,V88))</f>
      </c>
      <c r="G88" s="6">
        <f>IF(AB88&lt;&gt;AD88,CONCATENATE(J88,AB88,M88,AC88,M88,AD88,N88,O88,AE88,N88,X88,Y88,AA88,AP88,Z88,K88,Q88,R88,S88,T88,U88,V88),CONCATENATE(J88,AB88,M88,AC88,N88,O88,AE88,N88,X88,Y88,AA88,AP88,Z88,K88,Q88,R88,S88,T88,U88,V88))</f>
      </c>
      <c r="H88" s="3" t="s">
        <v>375</v>
      </c>
      <c r="I88" s="3" t="s">
        <v>376</v>
      </c>
      <c r="J88" s="3" t="s">
        <v>377</v>
      </c>
      <c r="K88" s="3" t="s">
        <v>378</v>
      </c>
      <c r="L88" s="3" t="s">
        <v>379</v>
      </c>
      <c r="M88" s="3" t="s">
        <v>380</v>
      </c>
      <c r="N88" s="3" t="s">
        <v>381</v>
      </c>
      <c r="O88" s="3" t="s">
        <v>382</v>
      </c>
      <c r="P88" s="6">
        <f>CHAR(10)</f>
      </c>
      <c r="Q88" s="6">
        <f>IF(MOD(W88,10)=0,CONCATENATE(P88,P88,L88,L88,P88,P88,P88)," ")</f>
      </c>
      <c r="R88" s="6">
        <f>IF(W88=20,CONCATENATE(P88,P88,P88,L88,P88,"&lt;center&gt;",P88,P88,"&lt;?php",P88,R$1,P88,"?&gt;",P88,P88,"&lt;/center&gt;",P88,L88,P88,P88,P88,P88),"")</f>
      </c>
      <c r="S88" s="6">
        <f>IF(W88=40,CONCATENATE(P88,P88,P88,L88,P88,"&lt;center&gt;",P88,P88,"&lt;?php",P88,S$1,P88,"?&gt;",P88,P88,"&lt;/center&gt;",P88,L88,P88,P88,P88,P88),"")</f>
      </c>
      <c r="T88" s="6">
        <f>IF(W88=60,CONCATENATE(P88,P88,P88,L88,P88,"&lt;center&gt;",P88,P88,"&lt;?php",P88,T$1,P88,"?&gt;",P88,P88,"&lt;/center&gt;",P88,L88,P88,P88,P88,P88),"")</f>
      </c>
      <c r="U88" s="6">
        <f>IF(W88=80,CONCATENATE(P88,P88,P88,L88,P88,"&lt;center&gt;",P88,P88,"&lt;?php",P88,U$1,P88,"?&gt;",P88,P88,"&lt;/center&gt;",P88,L88,P88,P88,P88,P88),"")</f>
      </c>
      <c r="V88" s="6">
        <f>IF(W88=100,CONCATENATE(P88,P88,P88,P88,"&lt;?php",P88,V$1,P88,"?&gt;",P88,P88,P88,P88,P88),"")</f>
      </c>
      <c r="W88" s="11">
        <f>W87+1</f>
      </c>
      <c r="X88" s="5" t="s">
        <v>383</v>
      </c>
      <c r="Y88" s="5" t="s">
        <v>384</v>
      </c>
      <c r="Z88" s="5" t="s">
        <v>385</v>
      </c>
      <c r="AA88" s="5" t="s">
        <v>386</v>
      </c>
      <c r="AB88" s="4">
        <f>CONCATENATE(QBs!B24," ",QBs!A24)</f>
      </c>
      <c r="AC88" s="12">
        <f>QBs!E24</f>
      </c>
      <c r="AD88" s="6">
        <f>QBs!C24</f>
      </c>
      <c r="AE88" s="11">
        <f>QBs!D24</f>
      </c>
      <c r="AF88" s="11">
        <f>QBs!P24</f>
      </c>
      <c r="AG88" s="11">
        <f>QBs!R24</f>
      </c>
      <c r="AH88" s="11">
        <f>QBs!T24</f>
      </c>
      <c r="AI88" s="11">
        <f>QBs!V24</f>
      </c>
      <c r="AJ88" s="10">
        <f>QBs!X24</f>
      </c>
      <c r="AK88" s="6">
        <f>AB88</f>
      </c>
      <c r="AL88" s="102">
        <f>ROUNDUP((0.43+0.01*((STDEV($AQ$2:$AQ$312)-STDEV(AQ$2:AQ$312))))*AQ88,0)</f>
      </c>
      <c r="AM88" s="102">
        <f>ROUNDUP((0.43+0.01*((STDEV($AQ$2:$AQ$312)-STDEV(AR$2:AR$312))))*AR88,0)</f>
      </c>
      <c r="AN88" s="102">
        <f>ROUNDUP((0.43+0.01*((STDEV($AQ$2:$AQ$312)-STDEV(AS$2:AS$312))))*AS88,0)</f>
      </c>
      <c r="AO88" s="102">
        <f>ROUNDUP((0.43+0.01*((STDEV($AQ$2:$AQ$312)-STDEV(AT$2:AT$312))))*AT88,0)</f>
      </c>
      <c r="AP88" s="102">
        <f>ROUNDUP((0.43+0.01*((STDEV($AQ$2:$AQ$312)-STDEV(AU$2:AU$312))))*AU88,0)</f>
      </c>
      <c r="AQ88" s="11">
        <f>IF(AF88&gt;0,AF88,1)</f>
      </c>
      <c r="AR88" s="11">
        <f>IF(AG88&gt;0,AG88,1)</f>
      </c>
      <c r="AS88" s="11">
        <f>IF(AH88&gt;0,AH88,1)</f>
      </c>
      <c r="AT88" s="11">
        <f>IF(AI88&gt;0,AI88,1)</f>
      </c>
      <c r="AU88" s="11">
        <f>IF(AJ88&gt;0,AJ88,1)</f>
      </c>
    </row>
    <row x14ac:dyDescent="0.25" r="89" customHeight="1" ht="17.25">
      <c r="A89" s="3"/>
      <c r="B89" s="6">
        <f>IF(AB89&lt;&gt;AD89,CONCATENATE(J89,AB89,M89,AC89,M89,AD89,N89,O89,AE89,N89,K89,Q89,R89,S89,T89,U89,V89),CONCATENATE(J89,AB89,M89,AC89,N89,O89,AE89,N89,K89,Q89,R89,S89,T89,U89,V89))</f>
      </c>
      <c r="C89" s="6">
        <f>IF(AB89&lt;&gt;AD89,CONCATENATE(J89,AB89,M89,AC89,M89,AD89,N89,O89,AE89,N89,X89,Y89,AA89,AL89,Z89,K89,Q89,R89,S89,T89,U89,V89),CONCATENATE(J89,AB89,M89,AC89,N89,O89,AE89,N89,X89,Y89,AA89,AL89,Z89,K89,Q89,R89,S89,T89,U89,V89))</f>
      </c>
      <c r="D89" s="6">
        <f>IF(AB89&lt;&gt;AD89,CONCATENATE(J89,AB89,M89,AC89,M89,AD89,N89,O89,AE89,N89,X89,Y89,AA89,AM89,Z89,K89,Q89,R89,S89,T89,U89,V89),CONCATENATE(J89,AB89,M89,AC89,N89,O89,AE89,N89,X89,Y89,AA89,AM89,Z89,K89,Q89,R89,S89,T89,U89,V89))</f>
      </c>
      <c r="E89" s="6">
        <f>IF(AB89&lt;&gt;AD89,CONCATENATE(J89,AB89,M89,AC89,M89,AD89,N89,O89,AE89,N89,X89,Y89,AA89,AN89,Z89,K89,Q89,R89,S89,T89,U89,V89),CONCATENATE(J89,AB89,M89,AC89,N89,O89,AE89,N89,X89,Y89,AA89,AN89,Z89,K89,Q89,R89,S89,T89,U89,V89))</f>
      </c>
      <c r="F89" s="6">
        <f>IF(AB89&lt;&gt;AD89,CONCATENATE(J89,AB89,M89,AC89,M89,AD89,N89,O89,AE89,N89,X89,Y89,AA89,AO89,Z89,K89,Q89,R89,S89,T89,U89,V89),CONCATENATE(J89,AB89,M89,AC89,N89,O89,AE89,N89,X89,Y89,AA89,AO89,Z89,K89,Q89,R89,S89,T89,U89,V89))</f>
      </c>
      <c r="G89" s="6">
        <f>IF(AB89&lt;&gt;AD89,CONCATENATE(J89,AB89,M89,AC89,M89,AD89,N89,O89,AE89,N89,X89,Y89,AA89,AP89,Z89,K89,Q89,R89,S89,T89,U89,V89),CONCATENATE(J89,AB89,M89,AC89,N89,O89,AE89,N89,X89,Y89,AA89,AP89,Z89,K89,Q89,R89,S89,T89,U89,V89))</f>
      </c>
      <c r="H89" s="3" t="s">
        <v>375</v>
      </c>
      <c r="I89" s="3" t="s">
        <v>376</v>
      </c>
      <c r="J89" s="3" t="s">
        <v>377</v>
      </c>
      <c r="K89" s="3" t="s">
        <v>378</v>
      </c>
      <c r="L89" s="3" t="s">
        <v>379</v>
      </c>
      <c r="M89" s="3" t="s">
        <v>380</v>
      </c>
      <c r="N89" s="3" t="s">
        <v>381</v>
      </c>
      <c r="O89" s="3" t="s">
        <v>382</v>
      </c>
      <c r="P89" s="6">
        <f>CHAR(10)</f>
      </c>
      <c r="Q89" s="6">
        <f>IF(MOD(W89,10)=0,CONCATENATE(P89,P89,L89,L89,P89,P89,P89)," ")</f>
      </c>
      <c r="R89" s="6">
        <f>IF(W89=20,CONCATENATE(P89,P89,P89,L89,P89,"&lt;center&gt;",P89,P89,"&lt;?php",P89,R$1,P89,"?&gt;",P89,P89,"&lt;/center&gt;",P89,L89,P89,P89,P89,P89),"")</f>
      </c>
      <c r="S89" s="6">
        <f>IF(W89=40,CONCATENATE(P89,P89,P89,L89,P89,"&lt;center&gt;",P89,P89,"&lt;?php",P89,S$1,P89,"?&gt;",P89,P89,"&lt;/center&gt;",P89,L89,P89,P89,P89,P89),"")</f>
      </c>
      <c r="T89" s="6">
        <f>IF(W89=60,CONCATENATE(P89,P89,P89,L89,P89,"&lt;center&gt;",P89,P89,"&lt;?php",P89,T$1,P89,"?&gt;",P89,P89,"&lt;/center&gt;",P89,L89,P89,P89,P89,P89),"")</f>
      </c>
      <c r="U89" s="6">
        <f>IF(W89=80,CONCATENATE(P89,P89,P89,L89,P89,"&lt;center&gt;",P89,P89,"&lt;?php",P89,U$1,P89,"?&gt;",P89,P89,"&lt;/center&gt;",P89,L89,P89,P89,P89,P89),"")</f>
      </c>
      <c r="V89" s="6">
        <f>IF(W89=100,CONCATENATE(P89,P89,P89,P89,"&lt;?php",P89,V$1,P89,"?&gt;",P89,P89,P89,P89,P89),"")</f>
      </c>
      <c r="W89" s="11">
        <f>W88+1</f>
      </c>
      <c r="X89" s="5" t="s">
        <v>383</v>
      </c>
      <c r="Y89" s="5" t="s">
        <v>384</v>
      </c>
      <c r="Z89" s="5" t="s">
        <v>385</v>
      </c>
      <c r="AA89" s="5" t="s">
        <v>386</v>
      </c>
      <c r="AB89" s="4">
        <f>CONCATENATE(QBs!B25," ",QBs!A25)</f>
      </c>
      <c r="AC89" s="12">
        <f>QBs!E25</f>
      </c>
      <c r="AD89" s="6">
        <f>QBs!C25</f>
      </c>
      <c r="AE89" s="11">
        <f>QBs!D25</f>
      </c>
      <c r="AF89" s="11">
        <f>QBs!P25</f>
      </c>
      <c r="AG89" s="11">
        <f>QBs!R25</f>
      </c>
      <c r="AH89" s="11">
        <f>QBs!T25</f>
      </c>
      <c r="AI89" s="11">
        <f>QBs!V25</f>
      </c>
      <c r="AJ89" s="10">
        <f>QBs!X25</f>
      </c>
      <c r="AK89" s="6">
        <f>AB89</f>
      </c>
      <c r="AL89" s="102">
        <f>ROUNDUP((0.43+0.01*((STDEV($AQ$2:$AQ$312)-STDEV(AQ$2:AQ$312))))*AQ89,0)</f>
      </c>
      <c r="AM89" s="102">
        <f>ROUNDUP((0.43+0.01*((STDEV($AQ$2:$AQ$312)-STDEV(AR$2:AR$312))))*AR89,0)</f>
      </c>
      <c r="AN89" s="102">
        <f>ROUNDUP((0.43+0.01*((STDEV($AQ$2:$AQ$312)-STDEV(AS$2:AS$312))))*AS89,0)</f>
      </c>
      <c r="AO89" s="102">
        <f>ROUNDUP((0.43+0.01*((STDEV($AQ$2:$AQ$312)-STDEV(AT$2:AT$312))))*AT89,0)</f>
      </c>
      <c r="AP89" s="102">
        <f>ROUNDUP((0.43+0.01*((STDEV($AQ$2:$AQ$312)-STDEV(AU$2:AU$312))))*AU89,0)</f>
      </c>
      <c r="AQ89" s="11">
        <f>IF(AF89&gt;0,AF89,1)</f>
      </c>
      <c r="AR89" s="11">
        <f>IF(AG89&gt;0,AG89,1)</f>
      </c>
      <c r="AS89" s="11">
        <f>IF(AH89&gt;0,AH89,1)</f>
      </c>
      <c r="AT89" s="11">
        <f>IF(AI89&gt;0,AI89,1)</f>
      </c>
      <c r="AU89" s="11">
        <f>IF(AJ89&gt;0,AJ89,1)</f>
      </c>
    </row>
    <row x14ac:dyDescent="0.25" r="90" customHeight="1" ht="17.25">
      <c r="A90" s="3"/>
      <c r="B90" s="6">
        <f>IF(AB90&lt;&gt;AD90,CONCATENATE(J90,AB90,M90,AC90,M90,AD90,N90,O90,AE90,N90,K90,Q90,R90,S90,T90,U90,V90),CONCATENATE(J90,AB90,M90,AC90,N90,O90,AE90,N90,K90,Q90,R90,S90,T90,U90,V90))</f>
      </c>
      <c r="C90" s="6">
        <f>IF(AB90&lt;&gt;AD90,CONCATENATE(J90,AB90,M90,AC90,M90,AD90,N90,O90,AE90,N90,X90,Y90,AA90,AL90,Z90,K90,Q90,R90,S90,T90,U90,V90),CONCATENATE(J90,AB90,M90,AC90,N90,O90,AE90,N90,X90,Y90,AA90,AL90,Z90,K90,Q90,R90,S90,T90,U90,V90))</f>
      </c>
      <c r="D90" s="6">
        <f>IF(AB90&lt;&gt;AD90,CONCATENATE(J90,AB90,M90,AC90,M90,AD90,N90,O90,AE90,N90,X90,Y90,AA90,AM90,Z90,K90,Q90,R90,S90,T90,U90,V90),CONCATENATE(J90,AB90,M90,AC90,N90,O90,AE90,N90,X90,Y90,AA90,AM90,Z90,K90,Q90,R90,S90,T90,U90,V90))</f>
      </c>
      <c r="E90" s="6">
        <f>IF(AB90&lt;&gt;AD90,CONCATENATE(J90,AB90,M90,AC90,M90,AD90,N90,O90,AE90,N90,X90,Y90,AA90,AN90,Z90,K90,Q90,R90,S90,T90,U90,V90),CONCATENATE(J90,AB90,M90,AC90,N90,O90,AE90,N90,X90,Y90,AA90,AN90,Z90,K90,Q90,R90,S90,T90,U90,V90))</f>
      </c>
      <c r="F90" s="6">
        <f>IF(AB90&lt;&gt;AD90,CONCATENATE(J90,AB90,M90,AC90,M90,AD90,N90,O90,AE90,N90,X90,Y90,AA90,AO90,Z90,K90,Q90,R90,S90,T90,U90,V90),CONCATENATE(J90,AB90,M90,AC90,N90,O90,AE90,N90,X90,Y90,AA90,AO90,Z90,K90,Q90,R90,S90,T90,U90,V90))</f>
      </c>
      <c r="G90" s="6">
        <f>IF(AB90&lt;&gt;AD90,CONCATENATE(J90,AB90,M90,AC90,M90,AD90,N90,O90,AE90,N90,X90,Y90,AA90,AP90,Z90,K90,Q90,R90,S90,T90,U90,V90),CONCATENATE(J90,AB90,M90,AC90,N90,O90,AE90,N90,X90,Y90,AA90,AP90,Z90,K90,Q90,R90,S90,T90,U90,V90))</f>
      </c>
      <c r="H90" s="3" t="s">
        <v>375</v>
      </c>
      <c r="I90" s="3" t="s">
        <v>376</v>
      </c>
      <c r="J90" s="3" t="s">
        <v>377</v>
      </c>
      <c r="K90" s="3" t="s">
        <v>378</v>
      </c>
      <c r="L90" s="3" t="s">
        <v>379</v>
      </c>
      <c r="M90" s="3" t="s">
        <v>380</v>
      </c>
      <c r="N90" s="3" t="s">
        <v>381</v>
      </c>
      <c r="O90" s="3" t="s">
        <v>382</v>
      </c>
      <c r="P90" s="6">
        <f>CHAR(10)</f>
      </c>
      <c r="Q90" s="6">
        <f>IF(MOD(W90,10)=0,CONCATENATE(P90,P90,L90,L90,P90,P90,P90)," ")</f>
      </c>
      <c r="R90" s="6">
        <f>IF(W90=20,CONCATENATE(P90,P90,P90,L90,P90,"&lt;center&gt;",P90,P90,"&lt;?php",P90,R$1,P90,"?&gt;",P90,P90,"&lt;/center&gt;",P90,L90,P90,P90,P90,P90),"")</f>
      </c>
      <c r="S90" s="6">
        <f>IF(W90=40,CONCATENATE(P90,P90,P90,L90,P90,"&lt;center&gt;",P90,P90,"&lt;?php",P90,S$1,P90,"?&gt;",P90,P90,"&lt;/center&gt;",P90,L90,P90,P90,P90,P90),"")</f>
      </c>
      <c r="T90" s="6">
        <f>IF(W90=60,CONCATENATE(P90,P90,P90,L90,P90,"&lt;center&gt;",P90,P90,"&lt;?php",P90,T$1,P90,"?&gt;",P90,P90,"&lt;/center&gt;",P90,L90,P90,P90,P90,P90),"")</f>
      </c>
      <c r="U90" s="6">
        <f>IF(W90=80,CONCATENATE(P90,P90,P90,L90,P90,"&lt;center&gt;",P90,P90,"&lt;?php",P90,U$1,P90,"?&gt;",P90,P90,"&lt;/center&gt;",P90,L90,P90,P90,P90,P90),"")</f>
      </c>
      <c r="V90" s="6">
        <f>IF(W90=100,CONCATENATE(P90,P90,P90,P90,"&lt;?php",P90,V$1,P90,"?&gt;",P90,P90,P90,P90,P90),"")</f>
      </c>
      <c r="W90" s="11">
        <f>W89+1</f>
      </c>
      <c r="X90" s="5" t="s">
        <v>383</v>
      </c>
      <c r="Y90" s="5" t="s">
        <v>384</v>
      </c>
      <c r="Z90" s="5" t="s">
        <v>385</v>
      </c>
      <c r="AA90" s="5" t="s">
        <v>386</v>
      </c>
      <c r="AB90" s="4">
        <f>CONCATENATE(QBs!B26," ",QBs!A26)</f>
      </c>
      <c r="AC90" s="12">
        <f>QBs!E26</f>
      </c>
      <c r="AD90" s="6">
        <f>QBs!C26</f>
      </c>
      <c r="AE90" s="11">
        <f>QBs!D26</f>
      </c>
      <c r="AF90" s="11">
        <f>QBs!P26</f>
      </c>
      <c r="AG90" s="11">
        <f>QBs!R26</f>
      </c>
      <c r="AH90" s="11">
        <f>QBs!T26</f>
      </c>
      <c r="AI90" s="11">
        <f>QBs!V26</f>
      </c>
      <c r="AJ90" s="10">
        <f>QBs!X26</f>
      </c>
      <c r="AK90" s="6">
        <f>AB90</f>
      </c>
      <c r="AL90" s="102">
        <f>ROUNDUP((0.43+0.01*((STDEV($AQ$2:$AQ$312)-STDEV(AQ$2:AQ$312))))*AQ90,0)</f>
      </c>
      <c r="AM90" s="102">
        <f>ROUNDUP((0.43+0.01*((STDEV($AQ$2:$AQ$312)-STDEV(AR$2:AR$312))))*AR90,0)</f>
      </c>
      <c r="AN90" s="102">
        <f>ROUNDUP((0.43+0.01*((STDEV($AQ$2:$AQ$312)-STDEV(AS$2:AS$312))))*AS90,0)</f>
      </c>
      <c r="AO90" s="102">
        <f>ROUNDUP((0.43+0.01*((STDEV($AQ$2:$AQ$312)-STDEV(AT$2:AT$312))))*AT90,0)</f>
      </c>
      <c r="AP90" s="102">
        <f>ROUNDUP((0.43+0.01*((STDEV($AQ$2:$AQ$312)-STDEV(AU$2:AU$312))))*AU90,0)</f>
      </c>
      <c r="AQ90" s="11">
        <f>IF(AF90&gt;0,AF90,1)</f>
      </c>
      <c r="AR90" s="11">
        <f>IF(AG90&gt;0,AG90,1)</f>
      </c>
      <c r="AS90" s="11">
        <f>IF(AH90&gt;0,AH90,1)</f>
      </c>
      <c r="AT90" s="11">
        <f>IF(AI90&gt;0,AI90,1)</f>
      </c>
      <c r="AU90" s="11">
        <f>IF(AJ90&gt;0,AJ90,1)</f>
      </c>
    </row>
    <row x14ac:dyDescent="0.25" r="91" customHeight="1" ht="17.25">
      <c r="A91" s="3"/>
      <c r="B91" s="6">
        <f>IF(AB91&lt;&gt;AD91,CONCATENATE(J91,AB91,M91,AC91,M91,AD91,N91,O91,AE91,N91,K91,Q91,R91,S91,T91,U91,V91),CONCATENATE(J91,AB91,M91,AC91,N91,O91,AE91,N91,K91,Q91,R91,S91,T91,U91,V91))</f>
      </c>
      <c r="C91" s="6">
        <f>IF(AB91&lt;&gt;AD91,CONCATENATE(J91,AB91,M91,AC91,M91,AD91,N91,O91,AE91,N91,X91,Y91,AA91,AL91,Z91,K91,Q91,R91,S91,T91,U91,V91),CONCATENATE(J91,AB91,M91,AC91,N91,O91,AE91,N91,X91,Y91,AA91,AL91,Z91,K91,Q91,R91,S91,T91,U91,V91))</f>
      </c>
      <c r="D91" s="6">
        <f>IF(AB91&lt;&gt;AD91,CONCATENATE(J91,AB91,M91,AC91,M91,AD91,N91,O91,AE91,N91,X91,Y91,AA91,AM91,Z91,K91,Q91,R91,S91,T91,U91,V91),CONCATENATE(J91,AB91,M91,AC91,N91,O91,AE91,N91,X91,Y91,AA91,AM91,Z91,K91,Q91,R91,S91,T91,U91,V91))</f>
      </c>
      <c r="E91" s="6">
        <f>IF(AB91&lt;&gt;AD91,CONCATENATE(J91,AB91,M91,AC91,M91,AD91,N91,O91,AE91,N91,X91,Y91,AA91,AN91,Z91,K91,Q91,R91,S91,T91,U91,V91),CONCATENATE(J91,AB91,M91,AC91,N91,O91,AE91,N91,X91,Y91,AA91,AN91,Z91,K91,Q91,R91,S91,T91,U91,V91))</f>
      </c>
      <c r="F91" s="6">
        <f>IF(AB91&lt;&gt;AD91,CONCATENATE(J91,AB91,M91,AC91,M91,AD91,N91,O91,AE91,N91,X91,Y91,AA91,AO91,Z91,K91,Q91,R91,S91,T91,U91,V91),CONCATENATE(J91,AB91,M91,AC91,N91,O91,AE91,N91,X91,Y91,AA91,AO91,Z91,K91,Q91,R91,S91,T91,U91,V91))</f>
      </c>
      <c r="G91" s="6">
        <f>IF(AB91&lt;&gt;AD91,CONCATENATE(J91,AB91,M91,AC91,M91,AD91,N91,O91,AE91,N91,X91,Y91,AA91,AP91,Z91,K91,Q91,R91,S91,T91,U91,V91),CONCATENATE(J91,AB91,M91,AC91,N91,O91,AE91,N91,X91,Y91,AA91,AP91,Z91,K91,Q91,R91,S91,T91,U91,V91))</f>
      </c>
      <c r="H91" s="3" t="s">
        <v>375</v>
      </c>
      <c r="I91" s="3" t="s">
        <v>376</v>
      </c>
      <c r="J91" s="3" t="s">
        <v>377</v>
      </c>
      <c r="K91" s="3" t="s">
        <v>378</v>
      </c>
      <c r="L91" s="3" t="s">
        <v>379</v>
      </c>
      <c r="M91" s="3" t="s">
        <v>380</v>
      </c>
      <c r="N91" s="3" t="s">
        <v>381</v>
      </c>
      <c r="O91" s="3" t="s">
        <v>382</v>
      </c>
      <c r="P91" s="6">
        <f>CHAR(10)</f>
      </c>
      <c r="Q91" s="6">
        <f>IF(MOD(W91,10)=0,CONCATENATE(P91,P91,L91,L91,P91,P91,P91)," ")</f>
      </c>
      <c r="R91" s="6">
        <f>IF(W91=20,CONCATENATE(P91,P91,P91,L91,P91,"&lt;center&gt;",P91,P91,"&lt;?php",P91,R$1,P91,"?&gt;",P91,P91,"&lt;/center&gt;",P91,L91,P91,P91,P91,P91),"")</f>
      </c>
      <c r="S91" s="6">
        <f>IF(W91=40,CONCATENATE(P91,P91,P91,L91,P91,"&lt;center&gt;",P91,P91,"&lt;?php",P91,S$1,P91,"?&gt;",P91,P91,"&lt;/center&gt;",P91,L91,P91,P91,P91,P91),"")</f>
      </c>
      <c r="T91" s="6">
        <f>IF(W91=60,CONCATENATE(P91,P91,P91,L91,P91,"&lt;center&gt;",P91,P91,"&lt;?php",P91,T$1,P91,"?&gt;",P91,P91,"&lt;/center&gt;",P91,L91,P91,P91,P91,P91),"")</f>
      </c>
      <c r="U91" s="6">
        <f>IF(W91=80,CONCATENATE(P91,P91,P91,L91,P91,"&lt;center&gt;",P91,P91,"&lt;?php",P91,U$1,P91,"?&gt;",P91,P91,"&lt;/center&gt;",P91,L91,P91,P91,P91,P91),"")</f>
      </c>
      <c r="V91" s="6">
        <f>IF(W91=100,CONCATENATE(P91,P91,P91,P91,"&lt;?php",P91,V$1,P91,"?&gt;",P91,P91,P91,P91,P91),"")</f>
      </c>
      <c r="W91" s="11">
        <f>W90+1</f>
      </c>
      <c r="X91" s="5" t="s">
        <v>383</v>
      </c>
      <c r="Y91" s="5" t="s">
        <v>384</v>
      </c>
      <c r="Z91" s="5" t="s">
        <v>385</v>
      </c>
      <c r="AA91" s="5" t="s">
        <v>386</v>
      </c>
      <c r="AB91" s="4">
        <f>CONCATENATE(QBs!B27," ",QBs!A27)</f>
      </c>
      <c r="AC91" s="12">
        <f>QBs!E27</f>
      </c>
      <c r="AD91" s="6">
        <f>QBs!C27</f>
      </c>
      <c r="AE91" s="11">
        <f>QBs!D27</f>
      </c>
      <c r="AF91" s="11">
        <f>QBs!P27</f>
      </c>
      <c r="AG91" s="11">
        <f>QBs!R27</f>
      </c>
      <c r="AH91" s="11">
        <f>QBs!T27</f>
      </c>
      <c r="AI91" s="11">
        <f>QBs!V27</f>
      </c>
      <c r="AJ91" s="10">
        <f>QBs!X27</f>
      </c>
      <c r="AK91" s="6">
        <f>AB91</f>
      </c>
      <c r="AL91" s="102">
        <f>ROUNDUP((0.43+0.01*((STDEV($AQ$2:$AQ$312)-STDEV(AQ$2:AQ$312))))*AQ91,0)</f>
      </c>
      <c r="AM91" s="102">
        <f>ROUNDUP((0.43+0.01*((STDEV($AQ$2:$AQ$312)-STDEV(AR$2:AR$312))))*AR91,0)</f>
      </c>
      <c r="AN91" s="102">
        <f>ROUNDUP((0.43+0.01*((STDEV($AQ$2:$AQ$312)-STDEV(AS$2:AS$312))))*AS91,0)</f>
      </c>
      <c r="AO91" s="102">
        <f>ROUNDUP((0.43+0.01*((STDEV($AQ$2:$AQ$312)-STDEV(AT$2:AT$312))))*AT91,0)</f>
      </c>
      <c r="AP91" s="102">
        <f>ROUNDUP((0.43+0.01*((STDEV($AQ$2:$AQ$312)-STDEV(AU$2:AU$312))))*AU91,0)</f>
      </c>
      <c r="AQ91" s="11">
        <f>IF(AF91&gt;0,AF91,1)</f>
      </c>
      <c r="AR91" s="11">
        <f>IF(AG91&gt;0,AG91,1)</f>
      </c>
      <c r="AS91" s="11">
        <f>IF(AH91&gt;0,AH91,1)</f>
      </c>
      <c r="AT91" s="11">
        <f>IF(AI91&gt;0,AI91,1)</f>
      </c>
      <c r="AU91" s="11">
        <f>IF(AJ91&gt;0,AJ91,1)</f>
      </c>
    </row>
    <row x14ac:dyDescent="0.25" r="92" customHeight="1" ht="17.25">
      <c r="A92" s="3"/>
      <c r="B92" s="6">
        <f>IF(AB92&lt;&gt;AD92,CONCATENATE(J92,AB92,M92,AC92,M92,AD92,N92,O92,AE92,N92,K92,Q92,R92,S92,T92,U92,V92),CONCATENATE(J92,AB92,M92,AC92,N92,O92,AE92,N92,K92,Q92,R92,S92,T92,U92,V92))</f>
      </c>
      <c r="C92" s="6">
        <f>IF(AB92&lt;&gt;AD92,CONCATENATE(J92,AB92,M92,AC92,M92,AD92,N92,O92,AE92,N92,X92,Y92,AA92,AL92,Z92,K92,Q92,R92,S92,T92,U92,V92),CONCATENATE(J92,AB92,M92,AC92,N92,O92,AE92,N92,X92,Y92,AA92,AL92,Z92,K92,Q92,R92,S92,T92,U92,V92))</f>
      </c>
      <c r="D92" s="6">
        <f>IF(AB92&lt;&gt;AD92,CONCATENATE(J92,AB92,M92,AC92,M92,AD92,N92,O92,AE92,N92,X92,Y92,AA92,AM92,Z92,K92,Q92,R92,S92,T92,U92,V92),CONCATENATE(J92,AB92,M92,AC92,N92,O92,AE92,N92,X92,Y92,AA92,AM92,Z92,K92,Q92,R92,S92,T92,U92,V92))</f>
      </c>
      <c r="E92" s="6">
        <f>IF(AB92&lt;&gt;AD92,CONCATENATE(J92,AB92,M92,AC92,M92,AD92,N92,O92,AE92,N92,X92,Y92,AA92,AN92,Z92,K92,Q92,R92,S92,T92,U92,V92),CONCATENATE(J92,AB92,M92,AC92,N92,O92,AE92,N92,X92,Y92,AA92,AN92,Z92,K92,Q92,R92,S92,T92,U92,V92))</f>
      </c>
      <c r="F92" s="6">
        <f>IF(AB92&lt;&gt;AD92,CONCATENATE(J92,AB92,M92,AC92,M92,AD92,N92,O92,AE92,N92,X92,Y92,AA92,AO92,Z92,K92,Q92,R92,S92,T92,U92,V92),CONCATENATE(J92,AB92,M92,AC92,N92,O92,AE92,N92,X92,Y92,AA92,AO92,Z92,K92,Q92,R92,S92,T92,U92,V92))</f>
      </c>
      <c r="G92" s="6">
        <f>IF(AB92&lt;&gt;AD92,CONCATENATE(J92,AB92,M92,AC92,M92,AD92,N92,O92,AE92,N92,X92,Y92,AA92,AP92,Z92,K92,Q92,R92,S92,T92,U92,V92),CONCATENATE(J92,AB92,M92,AC92,N92,O92,AE92,N92,X92,Y92,AA92,AP92,Z92,K92,Q92,R92,S92,T92,U92,V92))</f>
      </c>
      <c r="H92" s="3" t="s">
        <v>375</v>
      </c>
      <c r="I92" s="3" t="s">
        <v>376</v>
      </c>
      <c r="J92" s="3" t="s">
        <v>377</v>
      </c>
      <c r="K92" s="3" t="s">
        <v>378</v>
      </c>
      <c r="L92" s="3" t="s">
        <v>379</v>
      </c>
      <c r="M92" s="3" t="s">
        <v>380</v>
      </c>
      <c r="N92" s="3" t="s">
        <v>381</v>
      </c>
      <c r="O92" s="3" t="s">
        <v>382</v>
      </c>
      <c r="P92" s="6">
        <f>CHAR(10)</f>
      </c>
      <c r="Q92" s="6">
        <f>IF(MOD(W92,10)=0,CONCATENATE(P92,P92,L92,L92,P92,P92,P92)," ")</f>
      </c>
      <c r="R92" s="6">
        <f>IF(W92=20,CONCATENATE(P92,P92,P92,L92,P92,"&lt;center&gt;",P92,P92,"&lt;?php",P92,R$1,P92,"?&gt;",P92,P92,"&lt;/center&gt;",P92,L92,P92,P92,P92,P92),"")</f>
      </c>
      <c r="S92" s="6">
        <f>IF(W92=40,CONCATENATE(P92,P92,P92,L92,P92,"&lt;center&gt;",P92,P92,"&lt;?php",P92,S$1,P92,"?&gt;",P92,P92,"&lt;/center&gt;",P92,L92,P92,P92,P92,P92),"")</f>
      </c>
      <c r="T92" s="6">
        <f>IF(W92=60,CONCATENATE(P92,P92,P92,L92,P92,"&lt;center&gt;",P92,P92,"&lt;?php",P92,T$1,P92,"?&gt;",P92,P92,"&lt;/center&gt;",P92,L92,P92,P92,P92,P92),"")</f>
      </c>
      <c r="U92" s="6">
        <f>IF(W92=80,CONCATENATE(P92,P92,P92,L92,P92,"&lt;center&gt;",P92,P92,"&lt;?php",P92,U$1,P92,"?&gt;",P92,P92,"&lt;/center&gt;",P92,L92,P92,P92,P92,P92),"")</f>
      </c>
      <c r="V92" s="6">
        <f>IF(W92=100,CONCATENATE(P92,P92,P92,P92,"&lt;?php",P92,V$1,P92,"?&gt;",P92,P92,P92,P92,P92),"")</f>
      </c>
      <c r="W92" s="11">
        <f>W91+1</f>
      </c>
      <c r="X92" s="5" t="s">
        <v>383</v>
      </c>
      <c r="Y92" s="5" t="s">
        <v>384</v>
      </c>
      <c r="Z92" s="5" t="s">
        <v>385</v>
      </c>
      <c r="AA92" s="5" t="s">
        <v>386</v>
      </c>
      <c r="AB92" s="4">
        <f>CONCATENATE(QBs!B28," ",QBs!A28)</f>
      </c>
      <c r="AC92" s="12">
        <f>QBs!E28</f>
      </c>
      <c r="AD92" s="6">
        <f>QBs!C28</f>
      </c>
      <c r="AE92" s="11">
        <f>QBs!D28</f>
      </c>
      <c r="AF92" s="11">
        <f>QBs!P28</f>
      </c>
      <c r="AG92" s="11">
        <f>QBs!R28</f>
      </c>
      <c r="AH92" s="11">
        <f>QBs!T28</f>
      </c>
      <c r="AI92" s="11">
        <f>QBs!V28</f>
      </c>
      <c r="AJ92" s="10">
        <f>QBs!X28</f>
      </c>
      <c r="AK92" s="6">
        <f>AB92</f>
      </c>
      <c r="AL92" s="102">
        <f>ROUNDUP((0.43+0.01*((STDEV($AQ$2:$AQ$312)-STDEV(AQ$2:AQ$312))))*AQ92,0)</f>
      </c>
      <c r="AM92" s="102">
        <f>ROUNDUP((0.43+0.01*((STDEV($AQ$2:$AQ$312)-STDEV(AR$2:AR$312))))*AR92,0)</f>
      </c>
      <c r="AN92" s="102">
        <f>ROUNDUP((0.43+0.01*((STDEV($AQ$2:$AQ$312)-STDEV(AS$2:AS$312))))*AS92,0)</f>
      </c>
      <c r="AO92" s="102">
        <f>ROUNDUP((0.43+0.01*((STDEV($AQ$2:$AQ$312)-STDEV(AT$2:AT$312))))*AT92,0)</f>
      </c>
      <c r="AP92" s="102">
        <f>ROUNDUP((0.43+0.01*((STDEV($AQ$2:$AQ$312)-STDEV(AU$2:AU$312))))*AU92,0)</f>
      </c>
      <c r="AQ92" s="11">
        <f>IF(AF92&gt;0,AF92,1)</f>
      </c>
      <c r="AR92" s="11">
        <f>IF(AG92&gt;0,AG92,1)</f>
      </c>
      <c r="AS92" s="11">
        <f>IF(AH92&gt;0,AH92,1)</f>
      </c>
      <c r="AT92" s="11">
        <f>IF(AI92&gt;0,AI92,1)</f>
      </c>
      <c r="AU92" s="11">
        <f>IF(AJ92&gt;0,AJ92,1)</f>
      </c>
    </row>
    <row x14ac:dyDescent="0.25" r="93" customHeight="1" ht="17.25">
      <c r="A93" s="3"/>
      <c r="B93" s="6">
        <f>IF(AB93&lt;&gt;AD93,CONCATENATE(J93,AB93,M93,AC93,M93,AD93,N93,O93,AE93,N93,K93,Q93,R93,S93,T93,U93,V93),CONCATENATE(J93,AB93,M93,AC93,N93,O93,AE93,N93,K93,Q93,R93,S93,T93,U93,V93))</f>
      </c>
      <c r="C93" s="6">
        <f>IF(AB93&lt;&gt;AD93,CONCATENATE(J93,AB93,M93,AC93,M93,AD93,N93,O93,AE93,N93,X93,Y93,AA93,AL93,Z93,K93,Q93,R93,S93,T93,U93,V93),CONCATENATE(J93,AB93,M93,AC93,N93,O93,AE93,N93,X93,Y93,AA93,AL93,Z93,K93,Q93,R93,S93,T93,U93,V93))</f>
      </c>
      <c r="D93" s="6">
        <f>IF(AB93&lt;&gt;AD93,CONCATENATE(J93,AB93,M93,AC93,M93,AD93,N93,O93,AE93,N93,X93,Y93,AA93,AM93,Z93,K93,Q93,R93,S93,T93,U93,V93),CONCATENATE(J93,AB93,M93,AC93,N93,O93,AE93,N93,X93,Y93,AA93,AM93,Z93,K93,Q93,R93,S93,T93,U93,V93))</f>
      </c>
      <c r="E93" s="6">
        <f>IF(AB93&lt;&gt;AD93,CONCATENATE(J93,AB93,M93,AC93,M93,AD93,N93,O93,AE93,N93,X93,Y93,AA93,AN93,Z93,K93,Q93,R93,S93,T93,U93,V93),CONCATENATE(J93,AB93,M93,AC93,N93,O93,AE93,N93,X93,Y93,AA93,AN93,Z93,K93,Q93,R93,S93,T93,U93,V93))</f>
      </c>
      <c r="F93" s="6">
        <f>IF(AB93&lt;&gt;AD93,CONCATENATE(J93,AB93,M93,AC93,M93,AD93,N93,O93,AE93,N93,X93,Y93,AA93,AO93,Z93,K93,Q93,R93,S93,T93,U93,V93),CONCATENATE(J93,AB93,M93,AC93,N93,O93,AE93,N93,X93,Y93,AA93,AO93,Z93,K93,Q93,R93,S93,T93,U93,V93))</f>
      </c>
      <c r="G93" s="6">
        <f>IF(AB93&lt;&gt;AD93,CONCATENATE(J93,AB93,M93,AC93,M93,AD93,N93,O93,AE93,N93,X93,Y93,AA93,AP93,Z93,K93,Q93,R93,S93,T93,U93,V93),CONCATENATE(J93,AB93,M93,AC93,N93,O93,AE93,N93,X93,Y93,AA93,AP93,Z93,K93,Q93,R93,S93,T93,U93,V93))</f>
      </c>
      <c r="H93" s="3" t="s">
        <v>375</v>
      </c>
      <c r="I93" s="3" t="s">
        <v>376</v>
      </c>
      <c r="J93" s="3" t="s">
        <v>377</v>
      </c>
      <c r="K93" s="3" t="s">
        <v>378</v>
      </c>
      <c r="L93" s="3" t="s">
        <v>379</v>
      </c>
      <c r="M93" s="3" t="s">
        <v>380</v>
      </c>
      <c r="N93" s="3" t="s">
        <v>381</v>
      </c>
      <c r="O93" s="3" t="s">
        <v>382</v>
      </c>
      <c r="P93" s="6">
        <f>CHAR(10)</f>
      </c>
      <c r="Q93" s="6">
        <f>IF(MOD(W93,10)=0,CONCATENATE(P93,P93,L93,L93,P93,P93,P93)," ")</f>
      </c>
      <c r="R93" s="6">
        <f>IF(W93=20,CONCATENATE(P93,P93,P93,L93,P93,"&lt;center&gt;",P93,P93,"&lt;?php",P93,R$1,P93,"?&gt;",P93,P93,"&lt;/center&gt;",P93,L93,P93,P93,P93,P93),"")</f>
      </c>
      <c r="S93" s="6">
        <f>IF(W93=40,CONCATENATE(P93,P93,P93,L93,P93,"&lt;center&gt;",P93,P93,"&lt;?php",P93,S$1,P93,"?&gt;",P93,P93,"&lt;/center&gt;",P93,L93,P93,P93,P93,P93),"")</f>
      </c>
      <c r="T93" s="6">
        <f>IF(W93=60,CONCATENATE(P93,P93,P93,L93,P93,"&lt;center&gt;",P93,P93,"&lt;?php",P93,T$1,P93,"?&gt;",P93,P93,"&lt;/center&gt;",P93,L93,P93,P93,P93,P93),"")</f>
      </c>
      <c r="U93" s="6">
        <f>IF(W93=80,CONCATENATE(P93,P93,P93,L93,P93,"&lt;center&gt;",P93,P93,"&lt;?php",P93,U$1,P93,"?&gt;",P93,P93,"&lt;/center&gt;",P93,L93,P93,P93,P93,P93),"")</f>
      </c>
      <c r="V93" s="6">
        <f>IF(W93=100,CONCATENATE(P93,P93,P93,P93,"&lt;?php",P93,V$1,P93,"?&gt;",P93,P93,P93,P93,P93),"")</f>
      </c>
      <c r="W93" s="11">
        <f>W92+1</f>
      </c>
      <c r="X93" s="5" t="s">
        <v>383</v>
      </c>
      <c r="Y93" s="5" t="s">
        <v>384</v>
      </c>
      <c r="Z93" s="5" t="s">
        <v>385</v>
      </c>
      <c r="AA93" s="5" t="s">
        <v>386</v>
      </c>
      <c r="AB93" s="4">
        <f>CONCATENATE(QBs!B29," ",QBs!A29)</f>
      </c>
      <c r="AC93" s="12">
        <f>QBs!E29</f>
      </c>
      <c r="AD93" s="6">
        <f>QBs!C29</f>
      </c>
      <c r="AE93" s="11">
        <f>QBs!D29</f>
      </c>
      <c r="AF93" s="11">
        <f>QBs!P29</f>
      </c>
      <c r="AG93" s="11">
        <f>QBs!R29</f>
      </c>
      <c r="AH93" s="11">
        <f>QBs!T29</f>
      </c>
      <c r="AI93" s="11">
        <f>QBs!V29</f>
      </c>
      <c r="AJ93" s="10">
        <f>QBs!X29</f>
      </c>
      <c r="AK93" s="6">
        <f>AB93</f>
      </c>
      <c r="AL93" s="102">
        <f>ROUNDUP((0.43+0.01*((STDEV($AQ$2:$AQ$312)-STDEV(AQ$2:AQ$312))))*AQ93,0)</f>
      </c>
      <c r="AM93" s="102">
        <f>ROUNDUP((0.43+0.01*((STDEV($AQ$2:$AQ$312)-STDEV(AR$2:AR$312))))*AR93,0)</f>
      </c>
      <c r="AN93" s="102">
        <f>ROUNDUP((0.43+0.01*((STDEV($AQ$2:$AQ$312)-STDEV(AS$2:AS$312))))*AS93,0)</f>
      </c>
      <c r="AO93" s="102">
        <f>ROUNDUP((0.43+0.01*((STDEV($AQ$2:$AQ$312)-STDEV(AT$2:AT$312))))*AT93,0)</f>
      </c>
      <c r="AP93" s="102">
        <f>ROUNDUP((0.43+0.01*((STDEV($AQ$2:$AQ$312)-STDEV(AU$2:AU$312))))*AU93,0)</f>
      </c>
      <c r="AQ93" s="11">
        <f>IF(AF93&gt;0,AF93,1)</f>
      </c>
      <c r="AR93" s="11">
        <f>IF(AG93&gt;0,AG93,1)</f>
      </c>
      <c r="AS93" s="11">
        <f>IF(AH93&gt;0,AH93,1)</f>
      </c>
      <c r="AT93" s="11">
        <f>IF(AI93&gt;0,AI93,1)</f>
      </c>
      <c r="AU93" s="11">
        <f>IF(AJ93&gt;0,AJ93,1)</f>
      </c>
    </row>
    <row x14ac:dyDescent="0.25" r="94" customHeight="1" ht="17.25">
      <c r="A94" s="3"/>
      <c r="B94" s="6">
        <f>IF(AB94&lt;&gt;AD94,CONCATENATE(J94,AB94,M94,AC94,M94,AD94,N94,O94,AE94,N94,K94,Q94,R94,S94,T94,U94,V94),CONCATENATE(J94,AB94,M94,AC94,N94,O94,AE94,N94,K94,Q94,R94,S94,T94,U94,V94))</f>
      </c>
      <c r="C94" s="6">
        <f>IF(AB94&lt;&gt;AD94,CONCATENATE(J94,AB94,M94,AC94,M94,AD94,N94,O94,AE94,N94,X94,Y94,AA94,AL94,Z94,K94,Q94,R94,S94,T94,U94,V94),CONCATENATE(J94,AB94,M94,AC94,N94,O94,AE94,N94,X94,Y94,AA94,AL94,Z94,K94,Q94,R94,S94,T94,U94,V94))</f>
      </c>
      <c r="D94" s="6">
        <f>IF(AB94&lt;&gt;AD94,CONCATENATE(J94,AB94,M94,AC94,M94,AD94,N94,O94,AE94,N94,X94,Y94,AA94,AM94,Z94,K94,Q94,R94,S94,T94,U94,V94),CONCATENATE(J94,AB94,M94,AC94,N94,O94,AE94,N94,X94,Y94,AA94,AM94,Z94,K94,Q94,R94,S94,T94,U94,V94))</f>
      </c>
      <c r="E94" s="6">
        <f>IF(AB94&lt;&gt;AD94,CONCATENATE(J94,AB94,M94,AC94,M94,AD94,N94,O94,AE94,N94,X94,Y94,AA94,AN94,Z94,K94,Q94,R94,S94,T94,U94,V94),CONCATENATE(J94,AB94,M94,AC94,N94,O94,AE94,N94,X94,Y94,AA94,AN94,Z94,K94,Q94,R94,S94,T94,U94,V94))</f>
      </c>
      <c r="F94" s="6">
        <f>IF(AB94&lt;&gt;AD94,CONCATENATE(J94,AB94,M94,AC94,M94,AD94,N94,O94,AE94,N94,X94,Y94,AA94,AO94,Z94,K94,Q94,R94,S94,T94,U94,V94),CONCATENATE(J94,AB94,M94,AC94,N94,O94,AE94,N94,X94,Y94,AA94,AO94,Z94,K94,Q94,R94,S94,T94,U94,V94))</f>
      </c>
      <c r="G94" s="6">
        <f>IF(AB94&lt;&gt;AD94,CONCATENATE(J94,AB94,M94,AC94,M94,AD94,N94,O94,AE94,N94,X94,Y94,AA94,AP94,Z94,K94,Q94,R94,S94,T94,U94,V94),CONCATENATE(J94,AB94,M94,AC94,N94,O94,AE94,N94,X94,Y94,AA94,AP94,Z94,K94,Q94,R94,S94,T94,U94,V94))</f>
      </c>
      <c r="H94" s="3" t="s">
        <v>375</v>
      </c>
      <c r="I94" s="3" t="s">
        <v>376</v>
      </c>
      <c r="J94" s="3" t="s">
        <v>377</v>
      </c>
      <c r="K94" s="3" t="s">
        <v>378</v>
      </c>
      <c r="L94" s="3" t="s">
        <v>379</v>
      </c>
      <c r="M94" s="3" t="s">
        <v>380</v>
      </c>
      <c r="N94" s="3" t="s">
        <v>381</v>
      </c>
      <c r="O94" s="3" t="s">
        <v>382</v>
      </c>
      <c r="P94" s="6">
        <f>CHAR(10)</f>
      </c>
      <c r="Q94" s="6">
        <f>IF(MOD(W94,10)=0,CONCATENATE(P94,P94,L94,L94,P94,P94,P94)," ")</f>
      </c>
      <c r="R94" s="6">
        <f>IF(W94=20,CONCATENATE(P94,P94,P94,L94,P94,"&lt;center&gt;",P94,P94,"&lt;?php",P94,R$1,P94,"?&gt;",P94,P94,"&lt;/center&gt;",P94,L94,P94,P94,P94,P94),"")</f>
      </c>
      <c r="S94" s="6">
        <f>IF(W94=40,CONCATENATE(P94,P94,P94,L94,P94,"&lt;center&gt;",P94,P94,"&lt;?php",P94,S$1,P94,"?&gt;",P94,P94,"&lt;/center&gt;",P94,L94,P94,P94,P94,P94),"")</f>
      </c>
      <c r="T94" s="6">
        <f>IF(W94=60,CONCATENATE(P94,P94,P94,L94,P94,"&lt;center&gt;",P94,P94,"&lt;?php",P94,T$1,P94,"?&gt;",P94,P94,"&lt;/center&gt;",P94,L94,P94,P94,P94,P94),"")</f>
      </c>
      <c r="U94" s="6">
        <f>IF(W94=80,CONCATENATE(P94,P94,P94,L94,P94,"&lt;center&gt;",P94,P94,"&lt;?php",P94,U$1,P94,"?&gt;",P94,P94,"&lt;/center&gt;",P94,L94,P94,P94,P94,P94),"")</f>
      </c>
      <c r="V94" s="6">
        <f>IF(W94=100,CONCATENATE(P94,P94,P94,P94,"&lt;?php",P94,V$1,P94,"?&gt;",P94,P94,P94,P94,P94),"")</f>
      </c>
      <c r="W94" s="11">
        <f>W93+1</f>
      </c>
      <c r="X94" s="5" t="s">
        <v>383</v>
      </c>
      <c r="Y94" s="5" t="s">
        <v>384</v>
      </c>
      <c r="Z94" s="5" t="s">
        <v>385</v>
      </c>
      <c r="AA94" s="5" t="s">
        <v>386</v>
      </c>
      <c r="AB94" s="4">
        <f>CONCATENATE(QBs!B30," ",QBs!A30)</f>
      </c>
      <c r="AC94" s="12">
        <f>QBs!E30</f>
      </c>
      <c r="AD94" s="6">
        <f>QBs!C30</f>
      </c>
      <c r="AE94" s="11">
        <f>QBs!D30</f>
      </c>
      <c r="AF94" s="11">
        <f>QBs!P30</f>
      </c>
      <c r="AG94" s="11">
        <f>QBs!R30</f>
      </c>
      <c r="AH94" s="11">
        <f>QBs!T30</f>
      </c>
      <c r="AI94" s="11">
        <f>QBs!V30</f>
      </c>
      <c r="AJ94" s="10">
        <f>QBs!X30</f>
      </c>
      <c r="AK94" s="6">
        <f>AB94</f>
      </c>
      <c r="AL94" s="102">
        <f>ROUNDUP((0.43+0.01*((STDEV($AQ$2:$AQ$312)-STDEV(AQ$2:AQ$312))))*AQ94,0)</f>
      </c>
      <c r="AM94" s="102">
        <f>ROUNDUP((0.43+0.01*((STDEV($AQ$2:$AQ$312)-STDEV(AR$2:AR$312))))*AR94,0)</f>
      </c>
      <c r="AN94" s="102">
        <f>ROUNDUP((0.43+0.01*((STDEV($AQ$2:$AQ$312)-STDEV(AS$2:AS$312))))*AS94,0)</f>
      </c>
      <c r="AO94" s="102">
        <f>ROUNDUP((0.43+0.01*((STDEV($AQ$2:$AQ$312)-STDEV(AT$2:AT$312))))*AT94,0)</f>
      </c>
      <c r="AP94" s="102">
        <f>ROUNDUP((0.43+0.01*((STDEV($AQ$2:$AQ$312)-STDEV(AU$2:AU$312))))*AU94,0)</f>
      </c>
      <c r="AQ94" s="11">
        <f>IF(AF94&gt;0,AF94,1)</f>
      </c>
      <c r="AR94" s="11">
        <f>IF(AG94&gt;0,AG94,1)</f>
      </c>
      <c r="AS94" s="11">
        <f>IF(AH94&gt;0,AH94,1)</f>
      </c>
      <c r="AT94" s="11">
        <f>IF(AI94&gt;0,AI94,1)</f>
      </c>
      <c r="AU94" s="11">
        <f>IF(AJ94&gt;0,AJ94,1)</f>
      </c>
    </row>
    <row x14ac:dyDescent="0.25" r="95" customHeight="1" ht="17.25">
      <c r="A95" s="3"/>
      <c r="B95" s="6">
        <f>IF(AB95&lt;&gt;AD95,CONCATENATE(J95,AB95,M95,AC95,M95,AD95,N95,O95,AE95,N95,K95,Q95,R95,S95,T95,U95,V95),CONCATENATE(J95,AB95,M95,AC95,N95,O95,AE95,N95,K95,Q95,R95,S95,T95,U95,V95))</f>
      </c>
      <c r="C95" s="6">
        <f>IF(AB95&lt;&gt;AD95,CONCATENATE(J95,AB95,M95,AC95,M95,AD95,N95,O95,AE95,N95,X95,Y95,AA95,AL95,Z95,K95,Q95,R95,S95,T95,U95,V95),CONCATENATE(J95,AB95,M95,AC95,N95,O95,AE95,N95,X95,Y95,AA95,AL95,Z95,K95,Q95,R95,S95,T95,U95,V95))</f>
      </c>
      <c r="D95" s="6">
        <f>IF(AB95&lt;&gt;AD95,CONCATENATE(J95,AB95,M95,AC95,M95,AD95,N95,O95,AE95,N95,X95,Y95,AA95,AM95,Z95,K95,Q95,R95,S95,T95,U95,V95),CONCATENATE(J95,AB95,M95,AC95,N95,O95,AE95,N95,X95,Y95,AA95,AM95,Z95,K95,Q95,R95,S95,T95,U95,V95))</f>
      </c>
      <c r="E95" s="6">
        <f>IF(AB95&lt;&gt;AD95,CONCATENATE(J95,AB95,M95,AC95,M95,AD95,N95,O95,AE95,N95,X95,Y95,AA95,AN95,Z95,K95,Q95,R95,S95,T95,U95,V95),CONCATENATE(J95,AB95,M95,AC95,N95,O95,AE95,N95,X95,Y95,AA95,AN95,Z95,K95,Q95,R95,S95,T95,U95,V95))</f>
      </c>
      <c r="F95" s="6">
        <f>IF(AB95&lt;&gt;AD95,CONCATENATE(J95,AB95,M95,AC95,M95,AD95,N95,O95,AE95,N95,X95,Y95,AA95,AO95,Z95,K95,Q95,R95,S95,T95,U95,V95),CONCATENATE(J95,AB95,M95,AC95,N95,O95,AE95,N95,X95,Y95,AA95,AO95,Z95,K95,Q95,R95,S95,T95,U95,V95))</f>
      </c>
      <c r="G95" s="6">
        <f>IF(AB95&lt;&gt;AD95,CONCATENATE(J95,AB95,M95,AC95,M95,AD95,N95,O95,AE95,N95,X95,Y95,AA95,AP95,Z95,K95,Q95,R95,S95,T95,U95,V95),CONCATENATE(J95,AB95,M95,AC95,N95,O95,AE95,N95,X95,Y95,AA95,AP95,Z95,K95,Q95,R95,S95,T95,U95,V95))</f>
      </c>
      <c r="H95" s="3" t="s">
        <v>375</v>
      </c>
      <c r="I95" s="3" t="s">
        <v>376</v>
      </c>
      <c r="J95" s="3" t="s">
        <v>377</v>
      </c>
      <c r="K95" s="3" t="s">
        <v>378</v>
      </c>
      <c r="L95" s="3" t="s">
        <v>379</v>
      </c>
      <c r="M95" s="3" t="s">
        <v>380</v>
      </c>
      <c r="N95" s="3" t="s">
        <v>381</v>
      </c>
      <c r="O95" s="3" t="s">
        <v>382</v>
      </c>
      <c r="P95" s="6">
        <f>CHAR(10)</f>
      </c>
      <c r="Q95" s="6">
        <f>IF(MOD(W95,10)=0,CONCATENATE(P95,P95,L95,L95,P95,P95,P95)," ")</f>
      </c>
      <c r="R95" s="6">
        <f>IF(W95=20,CONCATENATE(P95,P95,P95,L95,P95,"&lt;center&gt;",P95,P95,"&lt;?php",P95,R$1,P95,"?&gt;",P95,P95,"&lt;/center&gt;",P95,L95,P95,P95,P95,P95),"")</f>
      </c>
      <c r="S95" s="6">
        <f>IF(W95=40,CONCATENATE(P95,P95,P95,L95,P95,"&lt;center&gt;",P95,P95,"&lt;?php",P95,S$1,P95,"?&gt;",P95,P95,"&lt;/center&gt;",P95,L95,P95,P95,P95,P95),"")</f>
      </c>
      <c r="T95" s="6">
        <f>IF(W95=60,CONCATENATE(P95,P95,P95,L95,P95,"&lt;center&gt;",P95,P95,"&lt;?php",P95,T$1,P95,"?&gt;",P95,P95,"&lt;/center&gt;",P95,L95,P95,P95,P95,P95),"")</f>
      </c>
      <c r="U95" s="6">
        <f>IF(W95=80,CONCATENATE(P95,P95,P95,L95,P95,"&lt;center&gt;",P95,P95,"&lt;?php",P95,U$1,P95,"?&gt;",P95,P95,"&lt;/center&gt;",P95,L95,P95,P95,P95,P95),"")</f>
      </c>
      <c r="V95" s="6">
        <f>IF(W95=100,CONCATENATE(P95,P95,P95,P95,"&lt;?php",P95,V$1,P95,"?&gt;",P95,P95,P95,P95,P95),"")</f>
      </c>
      <c r="W95" s="11">
        <f>W94+1</f>
      </c>
      <c r="X95" s="5" t="s">
        <v>383</v>
      </c>
      <c r="Y95" s="5" t="s">
        <v>384</v>
      </c>
      <c r="Z95" s="5" t="s">
        <v>385</v>
      </c>
      <c r="AA95" s="5" t="s">
        <v>386</v>
      </c>
      <c r="AB95" s="4">
        <f>CONCATENATE(QBs!B31," ",QBs!A31)</f>
      </c>
      <c r="AC95" s="12">
        <f>QBs!E31</f>
      </c>
      <c r="AD95" s="6">
        <f>QBs!C31</f>
      </c>
      <c r="AE95" s="11">
        <f>QBs!D31</f>
      </c>
      <c r="AF95" s="11">
        <f>QBs!P31</f>
      </c>
      <c r="AG95" s="11">
        <f>QBs!R31</f>
      </c>
      <c r="AH95" s="11">
        <f>QBs!T31</f>
      </c>
      <c r="AI95" s="11">
        <f>QBs!V31</f>
      </c>
      <c r="AJ95" s="10">
        <f>QBs!X31</f>
      </c>
      <c r="AK95" s="6">
        <f>AB95</f>
      </c>
      <c r="AL95" s="102">
        <f>ROUNDUP((0.43+0.01*((STDEV($AQ$2:$AQ$312)-STDEV(AQ$2:AQ$312))))*AQ95,0)</f>
      </c>
      <c r="AM95" s="102">
        <f>ROUNDUP((0.43+0.01*((STDEV($AQ$2:$AQ$312)-STDEV(AR$2:AR$312))))*AR95,0)</f>
      </c>
      <c r="AN95" s="102">
        <f>ROUNDUP((0.43+0.01*((STDEV($AQ$2:$AQ$312)-STDEV(AS$2:AS$312))))*AS95,0)</f>
      </c>
      <c r="AO95" s="102">
        <f>ROUNDUP((0.43+0.01*((STDEV($AQ$2:$AQ$312)-STDEV(AT$2:AT$312))))*AT95,0)</f>
      </c>
      <c r="AP95" s="102">
        <f>ROUNDUP((0.43+0.01*((STDEV($AQ$2:$AQ$312)-STDEV(AU$2:AU$312))))*AU95,0)</f>
      </c>
      <c r="AQ95" s="11">
        <f>IF(AF95&gt;0,AF95,1)</f>
      </c>
      <c r="AR95" s="11">
        <f>IF(AG95&gt;0,AG95,1)</f>
      </c>
      <c r="AS95" s="11">
        <f>IF(AH95&gt;0,AH95,1)</f>
      </c>
      <c r="AT95" s="11">
        <f>IF(AI95&gt;0,AI95,1)</f>
      </c>
      <c r="AU95" s="11">
        <f>IF(AJ95&gt;0,AJ95,1)</f>
      </c>
    </row>
    <row x14ac:dyDescent="0.25" r="96" customHeight="1" ht="17.25">
      <c r="A96" s="3"/>
      <c r="B96" s="6">
        <f>IF(AB96&lt;&gt;AD96,CONCATENATE(J96,AB96,M96,AC96,M96,AD96,N96,O96,AE96,N96,K96,Q96,R96,S96,T96,U96,V96),CONCATENATE(J96,AB96,M96,AC96,N96,O96,AE96,N96,K96,Q96,R96,S96,T96,U96,V96))</f>
      </c>
      <c r="C96" s="6">
        <f>IF(AB96&lt;&gt;AD96,CONCATENATE(J96,AB96,M96,AC96,M96,AD96,N96,O96,AE96,N96,X96,Y96,AA96,AL96,Z96,K96,Q96,R96,S96,T96,U96,V96),CONCATENATE(J96,AB96,M96,AC96,N96,O96,AE96,N96,X96,Y96,AA96,AL96,Z96,K96,Q96,R96,S96,T96,U96,V96))</f>
      </c>
      <c r="D96" s="6">
        <f>IF(AB96&lt;&gt;AD96,CONCATENATE(J96,AB96,M96,AC96,M96,AD96,N96,O96,AE96,N96,X96,Y96,AA96,AM96,Z96,K96,Q96,R96,S96,T96,U96,V96),CONCATENATE(J96,AB96,M96,AC96,N96,O96,AE96,N96,X96,Y96,AA96,AM96,Z96,K96,Q96,R96,S96,T96,U96,V96))</f>
      </c>
      <c r="E96" s="6">
        <f>IF(AB96&lt;&gt;AD96,CONCATENATE(J96,AB96,M96,AC96,M96,AD96,N96,O96,AE96,N96,X96,Y96,AA96,AN96,Z96,K96,Q96,R96,S96,T96,U96,V96),CONCATENATE(J96,AB96,M96,AC96,N96,O96,AE96,N96,X96,Y96,AA96,AN96,Z96,K96,Q96,R96,S96,T96,U96,V96))</f>
      </c>
      <c r="F96" s="6">
        <f>IF(AB96&lt;&gt;AD96,CONCATENATE(J96,AB96,M96,AC96,M96,AD96,N96,O96,AE96,N96,X96,Y96,AA96,AO96,Z96,K96,Q96,R96,S96,T96,U96,V96),CONCATENATE(J96,AB96,M96,AC96,N96,O96,AE96,N96,X96,Y96,AA96,AO96,Z96,K96,Q96,R96,S96,T96,U96,V96))</f>
      </c>
      <c r="G96" s="6">
        <f>IF(AB96&lt;&gt;AD96,CONCATENATE(J96,AB96,M96,AC96,M96,AD96,N96,O96,AE96,N96,X96,Y96,AA96,AP96,Z96,K96,Q96,R96,S96,T96,U96,V96),CONCATENATE(J96,AB96,M96,AC96,N96,O96,AE96,N96,X96,Y96,AA96,AP96,Z96,K96,Q96,R96,S96,T96,U96,V96))</f>
      </c>
      <c r="H96" s="3" t="s">
        <v>375</v>
      </c>
      <c r="I96" s="3" t="s">
        <v>376</v>
      </c>
      <c r="J96" s="3" t="s">
        <v>377</v>
      </c>
      <c r="K96" s="3" t="s">
        <v>378</v>
      </c>
      <c r="L96" s="3" t="s">
        <v>379</v>
      </c>
      <c r="M96" s="3" t="s">
        <v>380</v>
      </c>
      <c r="N96" s="3" t="s">
        <v>381</v>
      </c>
      <c r="O96" s="3" t="s">
        <v>382</v>
      </c>
      <c r="P96" s="6">
        <f>CHAR(10)</f>
      </c>
      <c r="Q96" s="6">
        <f>IF(MOD(W96,10)=0,CONCATENATE(P96,P96,L96,L96,P96,P96,P96)," ")</f>
      </c>
      <c r="R96" s="6">
        <f>IF(W96=20,CONCATENATE(P96,P96,P96,L96,P96,"&lt;center&gt;",P96,P96,"&lt;?php",P96,R$1,P96,"?&gt;",P96,P96,"&lt;/center&gt;",P96,L96,P96,P96,P96,P96),"")</f>
      </c>
      <c r="S96" s="6">
        <f>IF(W96=40,CONCATENATE(P96,P96,P96,L96,P96,"&lt;center&gt;",P96,P96,"&lt;?php",P96,S$1,P96,"?&gt;",P96,P96,"&lt;/center&gt;",P96,L96,P96,P96,P96,P96),"")</f>
      </c>
      <c r="T96" s="6">
        <f>IF(W96=60,CONCATENATE(P96,P96,P96,L96,P96,"&lt;center&gt;",P96,P96,"&lt;?php",P96,T$1,P96,"?&gt;",P96,P96,"&lt;/center&gt;",P96,L96,P96,P96,P96,P96),"")</f>
      </c>
      <c r="U96" s="6">
        <f>IF(W96=80,CONCATENATE(P96,P96,P96,L96,P96,"&lt;center&gt;",P96,P96,"&lt;?php",P96,U$1,P96,"?&gt;",P96,P96,"&lt;/center&gt;",P96,L96,P96,P96,P96,P96),"")</f>
      </c>
      <c r="V96" s="6">
        <f>IF(W96=100,CONCATENATE(P96,P96,P96,P96,"&lt;?php",P96,V$1,P96,"?&gt;",P96,P96,P96,P96,P96),"")</f>
      </c>
      <c r="W96" s="11">
        <f>W95+1</f>
      </c>
      <c r="X96" s="5" t="s">
        <v>383</v>
      </c>
      <c r="Y96" s="5" t="s">
        <v>384</v>
      </c>
      <c r="Z96" s="5" t="s">
        <v>385</v>
      </c>
      <c r="AA96" s="5" t="s">
        <v>386</v>
      </c>
      <c r="AB96" s="4">
        <f>CONCATENATE(QBs!B32," ",QBs!A32)</f>
      </c>
      <c r="AC96" s="12">
        <f>QBs!E32</f>
      </c>
      <c r="AD96" s="6">
        <f>QBs!C32</f>
      </c>
      <c r="AE96" s="11">
        <f>QBs!D32</f>
      </c>
      <c r="AF96" s="11">
        <f>QBs!P32</f>
      </c>
      <c r="AG96" s="11">
        <f>QBs!R32</f>
      </c>
      <c r="AH96" s="11">
        <f>QBs!T32</f>
      </c>
      <c r="AI96" s="11">
        <f>QBs!V32</f>
      </c>
      <c r="AJ96" s="10">
        <f>QBs!X32</f>
      </c>
      <c r="AK96" s="6">
        <f>AB96</f>
      </c>
      <c r="AL96" s="102">
        <f>ROUNDUP((0.43+0.01*((STDEV($AQ$2:$AQ$312)-STDEV(AQ$2:AQ$312))))*AQ96,0)</f>
      </c>
      <c r="AM96" s="102">
        <f>ROUNDUP((0.43+0.01*((STDEV($AQ$2:$AQ$312)-STDEV(AR$2:AR$312))))*AR96,0)</f>
      </c>
      <c r="AN96" s="102">
        <f>ROUNDUP((0.43+0.01*((STDEV($AQ$2:$AQ$312)-STDEV(AS$2:AS$312))))*AS96,0)</f>
      </c>
      <c r="AO96" s="102">
        <f>ROUNDUP((0.43+0.01*((STDEV($AQ$2:$AQ$312)-STDEV(AT$2:AT$312))))*AT96,0)</f>
      </c>
      <c r="AP96" s="102">
        <f>ROUNDUP((0.43+0.01*((STDEV($AQ$2:$AQ$312)-STDEV(AU$2:AU$312))))*AU96,0)</f>
      </c>
      <c r="AQ96" s="11">
        <f>IF(AF96&gt;0,AF96,1)</f>
      </c>
      <c r="AR96" s="11">
        <f>IF(AG96&gt;0,AG96,1)</f>
      </c>
      <c r="AS96" s="11">
        <f>IF(AH96&gt;0,AH96,1)</f>
      </c>
      <c r="AT96" s="11">
        <f>IF(AI96&gt;0,AI96,1)</f>
      </c>
      <c r="AU96" s="11">
        <f>IF(AJ96&gt;0,AJ96,1)</f>
      </c>
    </row>
    <row x14ac:dyDescent="0.25" r="97" customHeight="1" ht="17.25">
      <c r="A97" s="3"/>
      <c r="B97" s="6">
        <f>IF(AB97&lt;&gt;AD97,CONCATENATE(J97,AB97,M97,AC97,M97,AD97,N97,O97,AE97,N97,K97,Q97,R97,S97,T97,U97,V97),CONCATENATE(J97,AB97,M97,AC97,N97,O97,AE97,N97,K97,Q97,R97,S97,T97,U97,V97))</f>
      </c>
      <c r="C97" s="6">
        <f>IF(AB97&lt;&gt;AD97,CONCATENATE(J97,AB97,M97,AC97,M97,AD97,N97,O97,AE97,N97,X97,Y97,AA97,AL97,Z97,K97,Q97,R97,S97,T97,U97,V97),CONCATENATE(J97,AB97,M97,AC97,N97,O97,AE97,N97,X97,Y97,AA97,AL97,Z97,K97,Q97,R97,S97,T97,U97,V97))</f>
      </c>
      <c r="D97" s="6">
        <f>IF(AB97&lt;&gt;AD97,CONCATENATE(J97,AB97,M97,AC97,M97,AD97,N97,O97,AE97,N97,X97,Y97,AA97,AM97,Z97,K97,Q97,R97,S97,T97,U97,V97),CONCATENATE(J97,AB97,M97,AC97,N97,O97,AE97,N97,X97,Y97,AA97,AM97,Z97,K97,Q97,R97,S97,T97,U97,V97))</f>
      </c>
      <c r="E97" s="6">
        <f>IF(AB97&lt;&gt;AD97,CONCATENATE(J97,AB97,M97,AC97,M97,AD97,N97,O97,AE97,N97,X97,Y97,AA97,AN97,Z97,K97,Q97,R97,S97,T97,U97,V97),CONCATENATE(J97,AB97,M97,AC97,N97,O97,AE97,N97,X97,Y97,AA97,AN97,Z97,K97,Q97,R97,S97,T97,U97,V97))</f>
      </c>
      <c r="F97" s="6">
        <f>IF(AB97&lt;&gt;AD97,CONCATENATE(J97,AB97,M97,AC97,M97,AD97,N97,O97,AE97,N97,X97,Y97,AA97,AO97,Z97,K97,Q97,R97,S97,T97,U97,V97),CONCATENATE(J97,AB97,M97,AC97,N97,O97,AE97,N97,X97,Y97,AA97,AO97,Z97,K97,Q97,R97,S97,T97,U97,V97))</f>
      </c>
      <c r="G97" s="6">
        <f>IF(AB97&lt;&gt;AD97,CONCATENATE(J97,AB97,M97,AC97,M97,AD97,N97,O97,AE97,N97,X97,Y97,AA97,AP97,Z97,K97,Q97,R97,S97,T97,U97,V97),CONCATENATE(J97,AB97,M97,AC97,N97,O97,AE97,N97,X97,Y97,AA97,AP97,Z97,K97,Q97,R97,S97,T97,U97,V97))</f>
      </c>
      <c r="H97" s="3" t="s">
        <v>375</v>
      </c>
      <c r="I97" s="3" t="s">
        <v>376</v>
      </c>
      <c r="J97" s="3" t="s">
        <v>377</v>
      </c>
      <c r="K97" s="3" t="s">
        <v>378</v>
      </c>
      <c r="L97" s="3" t="s">
        <v>379</v>
      </c>
      <c r="M97" s="3" t="s">
        <v>380</v>
      </c>
      <c r="N97" s="3" t="s">
        <v>381</v>
      </c>
      <c r="O97" s="3" t="s">
        <v>382</v>
      </c>
      <c r="P97" s="6">
        <f>CHAR(10)</f>
      </c>
      <c r="Q97" s="6">
        <f>IF(MOD(W97,10)=0,CONCATENATE(P97,P97,L97,L97,P97,P97,P97)," ")</f>
      </c>
      <c r="R97" s="6">
        <f>IF(W97=20,CONCATENATE(P97,P97,P97,L97,P97,"&lt;center&gt;",P97,P97,"&lt;?php",P97,R$1,P97,"?&gt;",P97,P97,"&lt;/center&gt;",P97,L97,P97,P97,P97,P97),"")</f>
      </c>
      <c r="S97" s="6">
        <f>IF(W97=40,CONCATENATE(P97,P97,P97,L97,P97,"&lt;center&gt;",P97,P97,"&lt;?php",P97,S$1,P97,"?&gt;",P97,P97,"&lt;/center&gt;",P97,L97,P97,P97,P97,P97),"")</f>
      </c>
      <c r="T97" s="6">
        <f>IF(W97=60,CONCATENATE(P97,P97,P97,L97,P97,"&lt;center&gt;",P97,P97,"&lt;?php",P97,T$1,P97,"?&gt;",P97,P97,"&lt;/center&gt;",P97,L97,P97,P97,P97,P97),"")</f>
      </c>
      <c r="U97" s="6">
        <f>IF(W97=80,CONCATENATE(P97,P97,P97,L97,P97,"&lt;center&gt;",P97,P97,"&lt;?php",P97,U$1,P97,"?&gt;",P97,P97,"&lt;/center&gt;",P97,L97,P97,P97,P97,P97),"")</f>
      </c>
      <c r="V97" s="6">
        <f>IF(W97=100,CONCATENATE(P97,P97,P97,P97,"&lt;?php",P97,V$1,P97,"?&gt;",P97,P97,P97,P97,P97),"")</f>
      </c>
      <c r="W97" s="11">
        <f>W96+1</f>
      </c>
      <c r="X97" s="5" t="s">
        <v>383</v>
      </c>
      <c r="Y97" s="5" t="s">
        <v>384</v>
      </c>
      <c r="Z97" s="5" t="s">
        <v>385</v>
      </c>
      <c r="AA97" s="5" t="s">
        <v>386</v>
      </c>
      <c r="AB97" s="4">
        <f>CONCATENATE(QBs!B33," ",QBs!A33)</f>
      </c>
      <c r="AC97" s="12">
        <f>QBs!E33</f>
      </c>
      <c r="AD97" s="6">
        <f>QBs!C33</f>
      </c>
      <c r="AE97" s="11">
        <f>QBs!D33</f>
      </c>
      <c r="AF97" s="11">
        <f>QBs!P33</f>
      </c>
      <c r="AG97" s="11">
        <f>QBs!R33</f>
      </c>
      <c r="AH97" s="11">
        <f>QBs!T33</f>
      </c>
      <c r="AI97" s="11">
        <f>QBs!V33</f>
      </c>
      <c r="AJ97" s="10">
        <f>QBs!X33</f>
      </c>
      <c r="AK97" s="6">
        <f>AB97</f>
      </c>
      <c r="AL97" s="102">
        <f>ROUNDUP((0.43+0.01*((STDEV($AQ$2:$AQ$312)-STDEV(AQ$2:AQ$312))))*AQ97,0)</f>
      </c>
      <c r="AM97" s="102">
        <f>ROUNDUP((0.43+0.01*((STDEV($AQ$2:$AQ$312)-STDEV(AR$2:AR$312))))*AR97,0)</f>
      </c>
      <c r="AN97" s="102">
        <f>ROUNDUP((0.43+0.01*((STDEV($AQ$2:$AQ$312)-STDEV(AS$2:AS$312))))*AS97,0)</f>
      </c>
      <c r="AO97" s="102">
        <f>ROUNDUP((0.43+0.01*((STDEV($AQ$2:$AQ$312)-STDEV(AT$2:AT$312))))*AT97,0)</f>
      </c>
      <c r="AP97" s="102">
        <f>ROUNDUP((0.43+0.01*((STDEV($AQ$2:$AQ$312)-STDEV(AU$2:AU$312))))*AU97,0)</f>
      </c>
      <c r="AQ97" s="11">
        <f>IF(AF97&gt;0,AF97,1)</f>
      </c>
      <c r="AR97" s="11">
        <f>IF(AG97&gt;0,AG97,1)</f>
      </c>
      <c r="AS97" s="11">
        <f>IF(AH97&gt;0,AH97,1)</f>
      </c>
      <c r="AT97" s="11">
        <f>IF(AI97&gt;0,AI97,1)</f>
      </c>
      <c r="AU97" s="11">
        <f>IF(AJ97&gt;0,AJ97,1)</f>
      </c>
    </row>
    <row x14ac:dyDescent="0.25" r="98" customHeight="1" ht="17.25">
      <c r="A98" s="3"/>
      <c r="B98" s="6">
        <f>IF(AB98&lt;&gt;AD98,CONCATENATE(J98,AB98,M98,AC98,M98,AD98,N98,O98,AE98,N98,K98,Q98,R98,S98,T98,U98,V98),CONCATENATE(J98,AB98,M98,AC98,N98,O98,AE98,N98,K98,Q98,R98,S98,T98,U98,V98))</f>
      </c>
      <c r="C98" s="6">
        <f>IF(AB98&lt;&gt;AD98,CONCATENATE(J98,AB98,M98,AC98,M98,AD98,N98,O98,AE98,N98,X98,Y98,AA98,AL98,Z98,K98,Q98,R98,S98,T98,U98,V98),CONCATENATE(J98,AB98,M98,AC98,N98,O98,AE98,N98,X98,Y98,AA98,AL98,Z98,K98,Q98,R98,S98,T98,U98,V98))</f>
      </c>
      <c r="D98" s="6">
        <f>IF(AB98&lt;&gt;AD98,CONCATENATE(J98,AB98,M98,AC98,M98,AD98,N98,O98,AE98,N98,X98,Y98,AA98,AM98,Z98,K98,Q98,R98,S98,T98,U98,V98),CONCATENATE(J98,AB98,M98,AC98,N98,O98,AE98,N98,X98,Y98,AA98,AM98,Z98,K98,Q98,R98,S98,T98,U98,V98))</f>
      </c>
      <c r="E98" s="6">
        <f>IF(AB98&lt;&gt;AD98,CONCATENATE(J98,AB98,M98,AC98,M98,AD98,N98,O98,AE98,N98,X98,Y98,AA98,AN98,Z98,K98,Q98,R98,S98,T98,U98,V98),CONCATENATE(J98,AB98,M98,AC98,N98,O98,AE98,N98,X98,Y98,AA98,AN98,Z98,K98,Q98,R98,S98,T98,U98,V98))</f>
      </c>
      <c r="F98" s="6">
        <f>IF(AB98&lt;&gt;AD98,CONCATENATE(J98,AB98,M98,AC98,M98,AD98,N98,O98,AE98,N98,X98,Y98,AA98,AO98,Z98,K98,Q98,R98,S98,T98,U98,V98),CONCATENATE(J98,AB98,M98,AC98,N98,O98,AE98,N98,X98,Y98,AA98,AO98,Z98,K98,Q98,R98,S98,T98,U98,V98))</f>
      </c>
      <c r="G98" s="6">
        <f>IF(AB98&lt;&gt;AD98,CONCATENATE(J98,AB98,M98,AC98,M98,AD98,N98,O98,AE98,N98,X98,Y98,AA98,AP98,Z98,K98,Q98,R98,S98,T98,U98,V98),CONCATENATE(J98,AB98,M98,AC98,N98,O98,AE98,N98,X98,Y98,AA98,AP98,Z98,K98,Q98,R98,S98,T98,U98,V98))</f>
      </c>
      <c r="H98" s="3" t="s">
        <v>375</v>
      </c>
      <c r="I98" s="3" t="s">
        <v>376</v>
      </c>
      <c r="J98" s="3" t="s">
        <v>377</v>
      </c>
      <c r="K98" s="3" t="s">
        <v>378</v>
      </c>
      <c r="L98" s="3" t="s">
        <v>379</v>
      </c>
      <c r="M98" s="3" t="s">
        <v>380</v>
      </c>
      <c r="N98" s="3" t="s">
        <v>381</v>
      </c>
      <c r="O98" s="3" t="s">
        <v>382</v>
      </c>
      <c r="P98" s="6">
        <f>CHAR(10)</f>
      </c>
      <c r="Q98" s="6">
        <f>IF(MOD(W98,10)=0,CONCATENATE(P98,P98,L98,L98,P98,P98,P98)," ")</f>
      </c>
      <c r="R98" s="6">
        <f>IF(W98=20,CONCATENATE(P98,P98,P98,L98,P98,"&lt;center&gt;",P98,P98,"&lt;?php",P98,R$1,P98,"?&gt;",P98,P98,"&lt;/center&gt;",P98,L98,P98,P98,P98,P98),"")</f>
      </c>
      <c r="S98" s="6">
        <f>IF(W98=40,CONCATENATE(P98,P98,P98,L98,P98,"&lt;center&gt;",P98,P98,"&lt;?php",P98,S$1,P98,"?&gt;",P98,P98,"&lt;/center&gt;",P98,L98,P98,P98,P98,P98),"")</f>
      </c>
      <c r="T98" s="6">
        <f>IF(W98=60,CONCATENATE(P98,P98,P98,L98,P98,"&lt;center&gt;",P98,P98,"&lt;?php",P98,T$1,P98,"?&gt;",P98,P98,"&lt;/center&gt;",P98,L98,P98,P98,P98,P98),"")</f>
      </c>
      <c r="U98" s="6">
        <f>IF(W98=80,CONCATENATE(P98,P98,P98,L98,P98,"&lt;center&gt;",P98,P98,"&lt;?php",P98,U$1,P98,"?&gt;",P98,P98,"&lt;/center&gt;",P98,L98,P98,P98,P98,P98),"")</f>
      </c>
      <c r="V98" s="6">
        <f>IF(W98=100,CONCATENATE(P98,P98,P98,P98,"&lt;?php",P98,V$1,P98,"?&gt;",P98,P98,P98,P98,P98),"")</f>
      </c>
      <c r="W98" s="11">
        <f>W97+1</f>
      </c>
      <c r="X98" s="5" t="s">
        <v>383</v>
      </c>
      <c r="Y98" s="5" t="s">
        <v>384</v>
      </c>
      <c r="Z98" s="5" t="s">
        <v>385</v>
      </c>
      <c r="AA98" s="5" t="s">
        <v>386</v>
      </c>
      <c r="AB98" s="4">
        <f>CONCATENATE(QBs!B34," ",QBs!A34)</f>
      </c>
      <c r="AC98" s="12">
        <f>QBs!E34</f>
      </c>
      <c r="AD98" s="6">
        <f>QBs!C34</f>
      </c>
      <c r="AE98" s="11">
        <f>QBs!D34</f>
      </c>
      <c r="AF98" s="11">
        <f>QBs!P34</f>
      </c>
      <c r="AG98" s="11">
        <f>QBs!R34</f>
      </c>
      <c r="AH98" s="11">
        <f>QBs!T34</f>
      </c>
      <c r="AI98" s="11">
        <f>QBs!V34</f>
      </c>
      <c r="AJ98" s="10">
        <f>QBs!X34</f>
      </c>
      <c r="AK98" s="6">
        <f>AB98</f>
      </c>
      <c r="AL98" s="102">
        <f>ROUNDUP((0.43+0.01*((STDEV($AQ$2:$AQ$312)-STDEV(AQ$2:AQ$312))))*AQ98,0)</f>
      </c>
      <c r="AM98" s="102">
        <f>ROUNDUP((0.43+0.01*((STDEV($AQ$2:$AQ$312)-STDEV(AR$2:AR$312))))*AR98,0)</f>
      </c>
      <c r="AN98" s="102">
        <f>ROUNDUP((0.43+0.01*((STDEV($AQ$2:$AQ$312)-STDEV(AS$2:AS$312))))*AS98,0)</f>
      </c>
      <c r="AO98" s="102">
        <f>ROUNDUP((0.43+0.01*((STDEV($AQ$2:$AQ$312)-STDEV(AT$2:AT$312))))*AT98,0)</f>
      </c>
      <c r="AP98" s="102">
        <f>ROUNDUP((0.43+0.01*((STDEV($AQ$2:$AQ$312)-STDEV(AU$2:AU$312))))*AU98,0)</f>
      </c>
      <c r="AQ98" s="11">
        <f>IF(AF98&gt;0,AF98,1)</f>
      </c>
      <c r="AR98" s="11">
        <f>IF(AG98&gt;0,AG98,1)</f>
      </c>
      <c r="AS98" s="11">
        <f>IF(AH98&gt;0,AH98,1)</f>
      </c>
      <c r="AT98" s="11">
        <f>IF(AI98&gt;0,AI98,1)</f>
      </c>
      <c r="AU98" s="11">
        <f>IF(AJ98&gt;0,AJ98,1)</f>
      </c>
    </row>
    <row x14ac:dyDescent="0.25" r="99" customHeight="1" ht="17.25">
      <c r="A99" s="3"/>
      <c r="B99" s="6">
        <f>IF(AB99&lt;&gt;AD99,CONCATENATE(J99,AB99,M99,AC99,M99,AD99,N99,O99,AE99,N99,K99,Q99,R99,S99,T99,U99,V99),CONCATENATE(J99,AB99,M99,AC99,N99,O99,AE99,N99,K99,Q99,R99,S99,T99,U99,V99))</f>
      </c>
      <c r="C99" s="6">
        <f>IF(AB99&lt;&gt;AD99,CONCATENATE(J99,AB99,M99,AC99,M99,AD99,N99,O99,AE99,N99,X99,Y99,AA99,AL99,Z99,K99,Q99,R99,S99,T99,U99,V99),CONCATENATE(J99,AB99,M99,AC99,N99,O99,AE99,N99,X99,Y99,AA99,AL99,Z99,K99,Q99,R99,S99,T99,U99,V99))</f>
      </c>
      <c r="D99" s="6">
        <f>IF(AB99&lt;&gt;AD99,CONCATENATE(J99,AB99,M99,AC99,M99,AD99,N99,O99,AE99,N99,X99,Y99,AA99,AM99,Z99,K99,Q99,R99,S99,T99,U99,V99),CONCATENATE(J99,AB99,M99,AC99,N99,O99,AE99,N99,X99,Y99,AA99,AM99,Z99,K99,Q99,R99,S99,T99,U99,V99))</f>
      </c>
      <c r="E99" s="6">
        <f>IF(AB99&lt;&gt;AD99,CONCATENATE(J99,AB99,M99,AC99,M99,AD99,N99,O99,AE99,N99,X99,Y99,AA99,AN99,Z99,K99,Q99,R99,S99,T99,U99,V99),CONCATENATE(J99,AB99,M99,AC99,N99,O99,AE99,N99,X99,Y99,AA99,AN99,Z99,K99,Q99,R99,S99,T99,U99,V99))</f>
      </c>
      <c r="F99" s="6">
        <f>IF(AB99&lt;&gt;AD99,CONCATENATE(J99,AB99,M99,AC99,M99,AD99,N99,O99,AE99,N99,X99,Y99,AA99,AO99,Z99,K99,Q99,R99,S99,T99,U99,V99),CONCATENATE(J99,AB99,M99,AC99,N99,O99,AE99,N99,X99,Y99,AA99,AO99,Z99,K99,Q99,R99,S99,T99,U99,V99))</f>
      </c>
      <c r="G99" s="6">
        <f>IF(AB99&lt;&gt;AD99,CONCATENATE(J99,AB99,M99,AC99,M99,AD99,N99,O99,AE99,N99,X99,Y99,AA99,AP99,Z99,K99,Q99,R99,S99,T99,U99,V99),CONCATENATE(J99,AB99,M99,AC99,N99,O99,AE99,N99,X99,Y99,AA99,AP99,Z99,K99,Q99,R99,S99,T99,U99,V99))</f>
      </c>
      <c r="H99" s="3" t="s">
        <v>375</v>
      </c>
      <c r="I99" s="3" t="s">
        <v>376</v>
      </c>
      <c r="J99" s="3" t="s">
        <v>377</v>
      </c>
      <c r="K99" s="3" t="s">
        <v>378</v>
      </c>
      <c r="L99" s="3" t="s">
        <v>379</v>
      </c>
      <c r="M99" s="3" t="s">
        <v>380</v>
      </c>
      <c r="N99" s="3" t="s">
        <v>381</v>
      </c>
      <c r="O99" s="3" t="s">
        <v>382</v>
      </c>
      <c r="P99" s="6">
        <f>CHAR(10)</f>
      </c>
      <c r="Q99" s="6">
        <f>IF(MOD(W99,10)=0,CONCATENATE(P99,P99,L99,L99,P99,P99,P99)," ")</f>
      </c>
      <c r="R99" s="6">
        <f>IF(W99=20,CONCATENATE(P99,P99,P99,L99,P99,"&lt;center&gt;",P99,P99,"&lt;?php",P99,R$1,P99,"?&gt;",P99,P99,"&lt;/center&gt;",P99,L99,P99,P99,P99,P99),"")</f>
      </c>
      <c r="S99" s="6">
        <f>IF(W99=40,CONCATENATE(P99,P99,P99,L99,P99,"&lt;center&gt;",P99,P99,"&lt;?php",P99,S$1,P99,"?&gt;",P99,P99,"&lt;/center&gt;",P99,L99,P99,P99,P99,P99),"")</f>
      </c>
      <c r="T99" s="6">
        <f>IF(W99=60,CONCATENATE(P99,P99,P99,L99,P99,"&lt;center&gt;",P99,P99,"&lt;?php",P99,T$1,P99,"?&gt;",P99,P99,"&lt;/center&gt;",P99,L99,P99,P99,P99,P99),"")</f>
      </c>
      <c r="U99" s="6">
        <f>IF(W99=80,CONCATENATE(P99,P99,P99,L99,P99,"&lt;center&gt;",P99,P99,"&lt;?php",P99,U$1,P99,"?&gt;",P99,P99,"&lt;/center&gt;",P99,L99,P99,P99,P99,P99),"")</f>
      </c>
      <c r="V99" s="6">
        <f>IF(W99=100,CONCATENATE(P99,P99,P99,P99,"&lt;?php",P99,V$1,P99,"?&gt;",P99,P99,P99,P99,P99),"")</f>
      </c>
      <c r="W99" s="11">
        <f>W98+1</f>
      </c>
      <c r="X99" s="5" t="s">
        <v>383</v>
      </c>
      <c r="Y99" s="5" t="s">
        <v>384</v>
      </c>
      <c r="Z99" s="5" t="s">
        <v>385</v>
      </c>
      <c r="AA99" s="5" t="s">
        <v>386</v>
      </c>
      <c r="AB99" s="4">
        <f>CONCATENATE(QBs!B35," ",QBs!A35)</f>
      </c>
      <c r="AC99" s="12">
        <f>QBs!E35</f>
      </c>
      <c r="AD99" s="6">
        <f>QBs!C35</f>
      </c>
      <c r="AE99" s="11">
        <f>QBs!D35</f>
      </c>
      <c r="AF99" s="11">
        <f>QBs!P35</f>
      </c>
      <c r="AG99" s="11">
        <f>QBs!R35</f>
      </c>
      <c r="AH99" s="11">
        <f>QBs!T35</f>
      </c>
      <c r="AI99" s="11">
        <f>QBs!V35</f>
      </c>
      <c r="AJ99" s="10">
        <f>QBs!X35</f>
      </c>
      <c r="AK99" s="6">
        <f>AB99</f>
      </c>
      <c r="AL99" s="102">
        <f>ROUNDUP((0.43+0.01*((STDEV($AQ$2:$AQ$312)-STDEV(AQ$2:AQ$312))))*AQ99,0)</f>
      </c>
      <c r="AM99" s="102">
        <f>ROUNDUP((0.43+0.01*((STDEV($AQ$2:$AQ$312)-STDEV(AR$2:AR$312))))*AR99,0)</f>
      </c>
      <c r="AN99" s="102">
        <f>ROUNDUP((0.43+0.01*((STDEV($AQ$2:$AQ$312)-STDEV(AS$2:AS$312))))*AS99,0)</f>
      </c>
      <c r="AO99" s="102">
        <f>ROUNDUP((0.43+0.01*((STDEV($AQ$2:$AQ$312)-STDEV(AT$2:AT$312))))*AT99,0)</f>
      </c>
      <c r="AP99" s="102">
        <f>ROUNDUP((0.43+0.01*((STDEV($AQ$2:$AQ$312)-STDEV(AU$2:AU$312))))*AU99,0)</f>
      </c>
      <c r="AQ99" s="11">
        <f>IF(AF99&gt;0,AF99,1)</f>
      </c>
      <c r="AR99" s="11">
        <f>IF(AG99&gt;0,AG99,1)</f>
      </c>
      <c r="AS99" s="11">
        <f>IF(AH99&gt;0,AH99,1)</f>
      </c>
      <c r="AT99" s="11">
        <f>IF(AI99&gt;0,AI99,1)</f>
      </c>
      <c r="AU99" s="11">
        <f>IF(AJ99&gt;0,AJ99,1)</f>
      </c>
    </row>
    <row x14ac:dyDescent="0.25" r="100" customHeight="1" ht="17.25">
      <c r="A100" s="3"/>
      <c r="B100" s="6">
        <f>IF(AB100&lt;&gt;AD100,CONCATENATE(J100,AB100,M100,AC100,M100,AD100,N100,O100,AE100,N100,K100,Q100,R100,S100,T100,U100,V100),CONCATENATE(J100,AB100,M100,AC100,N100,O100,AE100,N100,K100,Q100,R100,S100,T100,U100,V100))</f>
      </c>
      <c r="C100" s="6">
        <f>IF(AB100&lt;&gt;AD100,CONCATENATE(J100,AB100,M100,AC100,M100,AD100,N100,O100,AE100,N100,X100,Y100,AA100,AL100,Z100,K100,Q100,R100,S100,T100,U100,V100),CONCATENATE(J100,AB100,M100,AC100,N100,O100,AE100,N100,X100,Y100,AA100,AL100,Z100,K100,Q100,R100,S100,T100,U100,V100))</f>
      </c>
      <c r="D100" s="6">
        <f>IF(AB100&lt;&gt;AD100,CONCATENATE(J100,AB100,M100,AC100,M100,AD100,N100,O100,AE100,N100,X100,Y100,AA100,AM100,Z100,K100,Q100,R100,S100,T100,U100,V100),CONCATENATE(J100,AB100,M100,AC100,N100,O100,AE100,N100,X100,Y100,AA100,AM100,Z100,K100,Q100,R100,S100,T100,U100,V100))</f>
      </c>
      <c r="E100" s="6">
        <f>IF(AB100&lt;&gt;AD100,CONCATENATE(J100,AB100,M100,AC100,M100,AD100,N100,O100,AE100,N100,X100,Y100,AA100,AN100,Z100,K100,Q100,R100,S100,T100,U100,V100),CONCATENATE(J100,AB100,M100,AC100,N100,O100,AE100,N100,X100,Y100,AA100,AN100,Z100,K100,Q100,R100,S100,T100,U100,V100))</f>
      </c>
      <c r="F100" s="6">
        <f>IF(AB100&lt;&gt;AD100,CONCATENATE(J100,AB100,M100,AC100,M100,AD100,N100,O100,AE100,N100,X100,Y100,AA100,AO100,Z100,K100,Q100,R100,S100,T100,U100,V100),CONCATENATE(J100,AB100,M100,AC100,N100,O100,AE100,N100,X100,Y100,AA100,AO100,Z100,K100,Q100,R100,S100,T100,U100,V100))</f>
      </c>
      <c r="G100" s="6">
        <f>IF(AB100&lt;&gt;AD100,CONCATENATE(J100,AB100,M100,AC100,M100,AD100,N100,O100,AE100,N100,X100,Y100,AA100,AP100,Z100,K100,Q100,R100,S100,T100,U100,V100),CONCATENATE(J100,AB100,M100,AC100,N100,O100,AE100,N100,X100,Y100,AA100,AP100,Z100,K100,Q100,R100,S100,T100,U100,V100))</f>
      </c>
      <c r="H100" s="3" t="s">
        <v>375</v>
      </c>
      <c r="I100" s="3" t="s">
        <v>376</v>
      </c>
      <c r="J100" s="3" t="s">
        <v>377</v>
      </c>
      <c r="K100" s="3" t="s">
        <v>378</v>
      </c>
      <c r="L100" s="3" t="s">
        <v>379</v>
      </c>
      <c r="M100" s="3" t="s">
        <v>380</v>
      </c>
      <c r="N100" s="3" t="s">
        <v>381</v>
      </c>
      <c r="O100" s="3" t="s">
        <v>382</v>
      </c>
      <c r="P100" s="6">
        <f>CHAR(10)</f>
      </c>
      <c r="Q100" s="6">
        <f>IF(MOD(W100,10)=0,CONCATENATE(P100,P100,L100,L100,P100,P100,P100)," ")</f>
      </c>
      <c r="R100" s="6">
        <f>IF(W100=20,CONCATENATE(P100,P100,P100,L100,P100,"&lt;center&gt;",P100,P100,"&lt;?php",P100,R$1,P100,"?&gt;",P100,P100,"&lt;/center&gt;",P100,L100,P100,P100,P100,P100),"")</f>
      </c>
      <c r="S100" s="6">
        <f>IF(W100=40,CONCATENATE(P100,P100,P100,L100,P100,"&lt;center&gt;",P100,P100,"&lt;?php",P100,S$1,P100,"?&gt;",P100,P100,"&lt;/center&gt;",P100,L100,P100,P100,P100,P100),"")</f>
      </c>
      <c r="T100" s="6">
        <f>IF(W100=60,CONCATENATE(P100,P100,P100,L100,P100,"&lt;center&gt;",P100,P100,"&lt;?php",P100,T$1,P100,"?&gt;",P100,P100,"&lt;/center&gt;",P100,L100,P100,P100,P100,P100),"")</f>
      </c>
      <c r="U100" s="6">
        <f>IF(W100=80,CONCATENATE(P100,P100,P100,L100,P100,"&lt;center&gt;",P100,P100,"&lt;?php",P100,U$1,P100,"?&gt;",P100,P100,"&lt;/center&gt;",P100,L100,P100,P100,P100,P100),"")</f>
      </c>
      <c r="V100" s="6">
        <f>IF(W100=100,CONCATENATE(P100,P100,P100,P100,"&lt;?php",P100,V$1,P100,"?&gt;",P100,P100,P100,P100,P100),"")</f>
      </c>
      <c r="W100" s="11">
        <f>W99+1</f>
      </c>
      <c r="X100" s="5" t="s">
        <v>383</v>
      </c>
      <c r="Y100" s="5" t="s">
        <v>384</v>
      </c>
      <c r="Z100" s="5" t="s">
        <v>385</v>
      </c>
      <c r="AA100" s="5" t="s">
        <v>386</v>
      </c>
      <c r="AB100" s="4">
        <f>CONCATENATE(QBs!B36," ",QBs!A36)</f>
      </c>
      <c r="AC100" s="12">
        <f>QBs!E36</f>
      </c>
      <c r="AD100" s="6">
        <f>QBs!C36</f>
      </c>
      <c r="AE100" s="11">
        <f>QBs!D36</f>
      </c>
      <c r="AF100" s="11">
        <f>QBs!P36</f>
      </c>
      <c r="AG100" s="11">
        <f>QBs!R36</f>
      </c>
      <c r="AH100" s="11">
        <f>QBs!T36</f>
      </c>
      <c r="AI100" s="11">
        <f>QBs!V36</f>
      </c>
      <c r="AJ100" s="10">
        <f>QBs!X36</f>
      </c>
      <c r="AK100" s="6">
        <f>AB100</f>
      </c>
      <c r="AL100" s="102">
        <f>ROUNDUP((0.43+0.01*((STDEV($AQ$2:$AQ$312)-STDEV(AQ$2:AQ$312))))*AQ100,0)</f>
      </c>
      <c r="AM100" s="102">
        <f>ROUNDUP((0.43+0.01*((STDEV($AQ$2:$AQ$312)-STDEV(AR$2:AR$312))))*AR100,0)</f>
      </c>
      <c r="AN100" s="102">
        <f>ROUNDUP((0.43+0.01*((STDEV($AQ$2:$AQ$312)-STDEV(AS$2:AS$312))))*AS100,0)</f>
      </c>
      <c r="AO100" s="102">
        <f>ROUNDUP((0.43+0.01*((STDEV($AQ$2:$AQ$312)-STDEV(AT$2:AT$312))))*AT100,0)</f>
      </c>
      <c r="AP100" s="102">
        <f>ROUNDUP((0.43+0.01*((STDEV($AQ$2:$AQ$312)-STDEV(AU$2:AU$312))))*AU100,0)</f>
      </c>
      <c r="AQ100" s="11">
        <f>IF(AF100&gt;0,AF100,1)</f>
      </c>
      <c r="AR100" s="11">
        <f>IF(AG100&gt;0,AG100,1)</f>
      </c>
      <c r="AS100" s="11">
        <f>IF(AH100&gt;0,AH100,1)</f>
      </c>
      <c r="AT100" s="11">
        <f>IF(AI100&gt;0,AI100,1)</f>
      </c>
      <c r="AU100" s="11">
        <f>IF(AJ100&gt;0,AJ100,1)</f>
      </c>
    </row>
    <row x14ac:dyDescent="0.25" r="101" customHeight="1" ht="17.25">
      <c r="A101" s="3"/>
      <c r="B101" s="6">
        <f>IF(AB101&lt;&gt;AD101,CONCATENATE(J101,AB101,M101,AC101,M101,AD101,N101,O101,AE101,N101,K101,Q101,R101,S101,T101,U101,V101),CONCATENATE(J101,AB101,M101,AC101,N101,O101,AE101,N101,K101,Q101,R101,S101,T101,U101,V101))</f>
      </c>
      <c r="C101" s="6">
        <f>IF(AB101&lt;&gt;AD101,CONCATENATE(J101,AB101,M101,AC101,M101,AD101,N101,O101,AE101,N101,X101,Y101,AA101,AL101,Z101,K101,Q101,R101,S101,T101,U101,V101),CONCATENATE(J101,AB101,M101,AC101,N101,O101,AE101,N101,X101,Y101,AA101,AL101,Z101,K101,Q101,R101,S101,T101,U101,V101))</f>
      </c>
      <c r="D101" s="6">
        <f>IF(AB101&lt;&gt;AD101,CONCATENATE(J101,AB101,M101,AC101,M101,AD101,N101,O101,AE101,N101,X101,Y101,AA101,AM101,Z101,K101,Q101,R101,S101,T101,U101,V101),CONCATENATE(J101,AB101,M101,AC101,N101,O101,AE101,N101,X101,Y101,AA101,AM101,Z101,K101,Q101,R101,S101,T101,U101,V101))</f>
      </c>
      <c r="E101" s="6">
        <f>IF(AB101&lt;&gt;AD101,CONCATENATE(J101,AB101,M101,AC101,M101,AD101,N101,O101,AE101,N101,X101,Y101,AA101,AN101,Z101,K101,Q101,R101,S101,T101,U101,V101),CONCATENATE(J101,AB101,M101,AC101,N101,O101,AE101,N101,X101,Y101,AA101,AN101,Z101,K101,Q101,R101,S101,T101,U101,V101))</f>
      </c>
      <c r="F101" s="6">
        <f>IF(AB101&lt;&gt;AD101,CONCATENATE(J101,AB101,M101,AC101,M101,AD101,N101,O101,AE101,N101,X101,Y101,AA101,AO101,Z101,K101,Q101,R101,S101,T101,U101,V101),CONCATENATE(J101,AB101,M101,AC101,N101,O101,AE101,N101,X101,Y101,AA101,AO101,Z101,K101,Q101,R101,S101,T101,U101,V101))</f>
      </c>
      <c r="G101" s="6">
        <f>IF(AB101&lt;&gt;AD101,CONCATENATE(J101,AB101,M101,AC101,M101,AD101,N101,O101,AE101,N101,X101,Y101,AA101,AP101,Z101,K101,Q101,R101,S101,T101,U101,V101),CONCATENATE(J101,AB101,M101,AC101,N101,O101,AE101,N101,X101,Y101,AA101,AP101,Z101,K101,Q101,R101,S101,T101,U101,V101))</f>
      </c>
      <c r="H101" s="3" t="s">
        <v>375</v>
      </c>
      <c r="I101" s="3" t="s">
        <v>376</v>
      </c>
      <c r="J101" s="3" t="s">
        <v>377</v>
      </c>
      <c r="K101" s="3" t="s">
        <v>378</v>
      </c>
      <c r="L101" s="3" t="s">
        <v>379</v>
      </c>
      <c r="M101" s="3" t="s">
        <v>380</v>
      </c>
      <c r="N101" s="3" t="s">
        <v>381</v>
      </c>
      <c r="O101" s="3" t="s">
        <v>382</v>
      </c>
      <c r="P101" s="6">
        <f>CHAR(10)</f>
      </c>
      <c r="Q101" s="6">
        <f>IF(MOD(W101,10)=0,CONCATENATE(P101,P101,L101,L101,P101,P101,P101)," ")</f>
      </c>
      <c r="R101" s="6">
        <f>IF(W101=20,CONCATENATE(P101,P101,P101,L101,P101,"&lt;center&gt;",P101,P101,"&lt;?php",P101,R$1,P101,"?&gt;",P101,P101,"&lt;/center&gt;",P101,L101,P101,P101,P101,P101),"")</f>
      </c>
      <c r="S101" s="6">
        <f>IF(W101=40,CONCATENATE(P101,P101,P101,L101,P101,"&lt;center&gt;",P101,P101,"&lt;?php",P101,S$1,P101,"?&gt;",P101,P101,"&lt;/center&gt;",P101,L101,P101,P101,P101,P101),"")</f>
      </c>
      <c r="T101" s="6">
        <f>IF(W101=60,CONCATENATE(P101,P101,P101,L101,P101,"&lt;center&gt;",P101,P101,"&lt;?php",P101,T$1,P101,"?&gt;",P101,P101,"&lt;/center&gt;",P101,L101,P101,P101,P101,P101),"")</f>
      </c>
      <c r="U101" s="6">
        <f>IF(W101=80,CONCATENATE(P101,P101,P101,L101,P101,"&lt;center&gt;",P101,P101,"&lt;?php",P101,U$1,P101,"?&gt;",P101,P101,"&lt;/center&gt;",P101,L101,P101,P101,P101,P101),"")</f>
      </c>
      <c r="V101" s="6">
        <f>IF(W101=100,CONCATENATE(P101,P101,P101,P101,"&lt;?php",P101,V$1,P101,"?&gt;",P101,P101,P101,P101,P101),"")</f>
      </c>
      <c r="W101" s="11">
        <f>W100+1</f>
      </c>
      <c r="X101" s="5" t="s">
        <v>383</v>
      </c>
      <c r="Y101" s="5" t="s">
        <v>384</v>
      </c>
      <c r="Z101" s="5" t="s">
        <v>385</v>
      </c>
      <c r="AA101" s="5" t="s">
        <v>386</v>
      </c>
      <c r="AB101" s="4">
        <f>CONCATENATE(RBs!B2," ",RBs!A2)</f>
      </c>
      <c r="AC101" s="12">
        <f>RBs!E2</f>
      </c>
      <c r="AD101" s="6">
        <f>RBs!C2</f>
      </c>
      <c r="AE101" s="11">
        <f>RBs!D2</f>
      </c>
      <c r="AF101" s="11">
        <f>RBs!P2</f>
      </c>
      <c r="AG101" s="11">
        <f>RBs!R2</f>
      </c>
      <c r="AH101" s="11">
        <f>RBs!T2</f>
      </c>
      <c r="AI101" s="11">
        <f>RBs!V2</f>
      </c>
      <c r="AJ101" s="10">
        <f>RBs!X2</f>
      </c>
      <c r="AK101" s="6">
        <f>AB101</f>
      </c>
      <c r="AL101" s="102">
        <f>ROUNDUP((0.43+0.01*((STDEV($AQ$2:$AQ$312)-STDEV(AQ$2:AQ$312))))*AQ101,0)</f>
      </c>
      <c r="AM101" s="102">
        <f>ROUNDUP((0.43+0.01*((STDEV($AQ$2:$AQ$312)-STDEV(AR$2:AR$312))))*AR101,0)</f>
      </c>
      <c r="AN101" s="102">
        <f>ROUNDUP((0.43+0.01*((STDEV($AQ$2:$AQ$312)-STDEV(AS$2:AS$312))))*AS101,0)</f>
      </c>
      <c r="AO101" s="102">
        <f>ROUNDUP((0.43+0.01*((STDEV($AQ$2:$AQ$312)-STDEV(AT$2:AT$312))))*AT101,0)</f>
      </c>
      <c r="AP101" s="102">
        <f>ROUNDUP((0.43+0.01*((STDEV($AQ$2:$AQ$312)-STDEV(AU$2:AU$312))))*AU101,0)</f>
      </c>
      <c r="AQ101" s="11">
        <f>IF(AF101&gt;0,AF101,1)</f>
      </c>
      <c r="AR101" s="11">
        <f>IF(AG101&gt;0,AG101,1)</f>
      </c>
      <c r="AS101" s="11">
        <f>IF(AH101&gt;0,AH101,1)</f>
      </c>
      <c r="AT101" s="11">
        <f>IF(AI101&gt;0,AI101,1)</f>
      </c>
      <c r="AU101" s="11">
        <f>IF(AJ101&gt;0,AJ101,1)</f>
      </c>
    </row>
    <row x14ac:dyDescent="0.25" r="102" customHeight="1" ht="17.25">
      <c r="A102" s="3"/>
      <c r="B102" s="6">
        <f>IF(AB102&lt;&gt;AD102,CONCATENATE(J102,AB102,M102,AC102,M102,AD102,N102,O102,AE102,N102,K102,Q102,R102,S102,T102,U102,V102),CONCATENATE(J102,AB102,M102,AC102,N102,O102,AE102,N102,K102,Q102,R102,S102,T102,U102,V102))</f>
      </c>
      <c r="C102" s="6">
        <f>IF(AB102&lt;&gt;AD102,CONCATENATE(J102,AB102,M102,AC102,M102,AD102,N102,O102,AE102,N102,X102,Y102,AA102,AL102,Z102,K102,Q102,R102,S102,T102,U102,V102),CONCATENATE(J102,AB102,M102,AC102,N102,O102,AE102,N102,X102,Y102,AA102,AL102,Z102,K102,Q102,R102,S102,T102,U102,V102))</f>
      </c>
      <c r="D102" s="6">
        <f>IF(AB102&lt;&gt;AD102,CONCATENATE(J102,AB102,M102,AC102,M102,AD102,N102,O102,AE102,N102,X102,Y102,AA102,AM102,Z102,K102,Q102,R102,S102,T102,U102,V102),CONCATENATE(J102,AB102,M102,AC102,N102,O102,AE102,N102,X102,Y102,AA102,AM102,Z102,K102,Q102,R102,S102,T102,U102,V102))</f>
      </c>
      <c r="E102" s="6">
        <f>IF(AB102&lt;&gt;AD102,CONCATENATE(J102,AB102,M102,AC102,M102,AD102,N102,O102,AE102,N102,X102,Y102,AA102,AN102,Z102,K102,Q102,R102,S102,T102,U102,V102),CONCATENATE(J102,AB102,M102,AC102,N102,O102,AE102,N102,X102,Y102,AA102,AN102,Z102,K102,Q102,R102,S102,T102,U102,V102))</f>
      </c>
      <c r="F102" s="6">
        <f>IF(AB102&lt;&gt;AD102,CONCATENATE(J102,AB102,M102,AC102,M102,AD102,N102,O102,AE102,N102,X102,Y102,AA102,AO102,Z102,K102,Q102,R102,S102,T102,U102,V102),CONCATENATE(J102,AB102,M102,AC102,N102,O102,AE102,N102,X102,Y102,AA102,AO102,Z102,K102,Q102,R102,S102,T102,U102,V102))</f>
      </c>
      <c r="G102" s="6">
        <f>IF(AB102&lt;&gt;AD102,CONCATENATE(J102,AB102,M102,AC102,M102,AD102,N102,O102,AE102,N102,X102,Y102,AA102,AP102,Z102,K102,Q102,R102,S102,T102,U102,V102),CONCATENATE(J102,AB102,M102,AC102,N102,O102,AE102,N102,X102,Y102,AA102,AP102,Z102,K102,Q102,R102,S102,T102,U102,V102))</f>
      </c>
      <c r="H102" s="3" t="s">
        <v>375</v>
      </c>
      <c r="I102" s="3" t="s">
        <v>376</v>
      </c>
      <c r="J102" s="3" t="s">
        <v>377</v>
      </c>
      <c r="K102" s="3" t="s">
        <v>378</v>
      </c>
      <c r="L102" s="3" t="s">
        <v>379</v>
      </c>
      <c r="M102" s="3" t="s">
        <v>380</v>
      </c>
      <c r="N102" s="3" t="s">
        <v>381</v>
      </c>
      <c r="O102" s="3" t="s">
        <v>382</v>
      </c>
      <c r="P102" s="6">
        <f>CHAR(10)</f>
      </c>
      <c r="Q102" s="6">
        <f>IF(MOD(W102,10)=0,CONCATENATE(P102,P102,L102,L102,P102,P102,P102)," ")</f>
      </c>
      <c r="R102" s="6">
        <f>IF(W102=20,CONCATENATE(P102,P102,P102,L102,P102,"&lt;center&gt;",P102,P102,"&lt;?php",P102,R$1,P102,"?&gt;",P102,P102,"&lt;/center&gt;",P102,L102,P102,P102,P102,P102),"")</f>
      </c>
      <c r="S102" s="6">
        <f>IF(W102=40,CONCATENATE(P102,P102,P102,L102,P102,"&lt;center&gt;",P102,P102,"&lt;?php",P102,S$1,P102,"?&gt;",P102,P102,"&lt;/center&gt;",P102,L102,P102,P102,P102,P102),"")</f>
      </c>
      <c r="T102" s="6">
        <f>IF(W102=60,CONCATENATE(P102,P102,P102,L102,P102,"&lt;center&gt;",P102,P102,"&lt;?php",P102,T$1,P102,"?&gt;",P102,P102,"&lt;/center&gt;",P102,L102,P102,P102,P102,P102),"")</f>
      </c>
      <c r="U102" s="6">
        <f>IF(W102=80,CONCATENATE(P102,P102,P102,L102,P102,"&lt;center&gt;",P102,P102,"&lt;?php",P102,U$1,P102,"?&gt;",P102,P102,"&lt;/center&gt;",P102,L102,P102,P102,P102,P102),"")</f>
      </c>
      <c r="V102" s="6">
        <f>IF(W102=100,CONCATENATE(P102,P102,P102,P102,"&lt;?php",P102,V$1,P102,"?&gt;",P102,P102,P102,P102,P102),"")</f>
      </c>
      <c r="W102" s="11">
        <f>W101+1</f>
      </c>
      <c r="X102" s="5" t="s">
        <v>383</v>
      </c>
      <c r="Y102" s="5" t="s">
        <v>384</v>
      </c>
      <c r="Z102" s="5" t="s">
        <v>385</v>
      </c>
      <c r="AA102" s="5" t="s">
        <v>386</v>
      </c>
      <c r="AB102" s="4">
        <f>CONCATENATE(RBs!B3," ",RBs!A3)</f>
      </c>
      <c r="AC102" s="12">
        <f>RBs!E3</f>
      </c>
      <c r="AD102" s="6">
        <f>RBs!C3</f>
      </c>
      <c r="AE102" s="11">
        <f>RBs!D3</f>
      </c>
      <c r="AF102" s="11">
        <f>RBs!P3</f>
      </c>
      <c r="AG102" s="11">
        <f>RBs!R3</f>
      </c>
      <c r="AH102" s="11">
        <f>RBs!T3</f>
      </c>
      <c r="AI102" s="11">
        <f>RBs!V3</f>
      </c>
      <c r="AJ102" s="10">
        <f>RBs!X3</f>
      </c>
      <c r="AK102" s="6">
        <f>AB102</f>
      </c>
      <c r="AL102" s="102">
        <f>ROUNDUP((0.43+0.01*((STDEV($AQ$2:$AQ$312)-STDEV(AQ$2:AQ$312))))*AQ102,0)</f>
      </c>
      <c r="AM102" s="102">
        <f>ROUNDUP((0.43+0.01*((STDEV($AQ$2:$AQ$312)-STDEV(AR$2:AR$312))))*AR102,0)</f>
      </c>
      <c r="AN102" s="102">
        <f>ROUNDUP((0.43+0.01*((STDEV($AQ$2:$AQ$312)-STDEV(AS$2:AS$312))))*AS102,0)</f>
      </c>
      <c r="AO102" s="102">
        <f>ROUNDUP((0.43+0.01*((STDEV($AQ$2:$AQ$312)-STDEV(AT$2:AT$312))))*AT102,0)</f>
      </c>
      <c r="AP102" s="102">
        <f>ROUNDUP((0.43+0.01*((STDEV($AQ$2:$AQ$312)-STDEV(AU$2:AU$312))))*AU102,0)</f>
      </c>
      <c r="AQ102" s="11">
        <f>IF(AF102&gt;0,AF102,1)</f>
      </c>
      <c r="AR102" s="11">
        <f>IF(AG102&gt;0,AG102,1)</f>
      </c>
      <c r="AS102" s="11">
        <f>IF(AH102&gt;0,AH102,1)</f>
      </c>
      <c r="AT102" s="11">
        <f>IF(AI102&gt;0,AI102,1)</f>
      </c>
      <c r="AU102" s="11">
        <f>IF(AJ102&gt;0,AJ102,1)</f>
      </c>
    </row>
    <row x14ac:dyDescent="0.25" r="103" customHeight="1" ht="17.25">
      <c r="A103" s="3"/>
      <c r="B103" s="6">
        <f>IF(AB103&lt;&gt;AD103,CONCATENATE(J103,AB103,M103,AC103,M103,AD103,N103,O103,AE103,N103,K103,Q103,R103,S103,T103,U103,V103),CONCATENATE(J103,AB103,M103,AC103,N103,O103,AE103,N103,K103,Q103,R103,S103,T103,U103,V103))</f>
      </c>
      <c r="C103" s="6">
        <f>IF(AB103&lt;&gt;AD103,CONCATENATE(J103,AB103,M103,AC103,M103,AD103,N103,O103,AE103,N103,X103,Y103,AA103,AL103,Z103,K103,Q103,R103,S103,T103,U103,V103),CONCATENATE(J103,AB103,M103,AC103,N103,O103,AE103,N103,X103,Y103,AA103,AL103,Z103,K103,Q103,R103,S103,T103,U103,V103))</f>
      </c>
      <c r="D103" s="6">
        <f>IF(AB103&lt;&gt;AD103,CONCATENATE(J103,AB103,M103,AC103,M103,AD103,N103,O103,AE103,N103,X103,Y103,AA103,AM103,Z103,K103,Q103,R103,S103,T103,U103,V103),CONCATENATE(J103,AB103,M103,AC103,N103,O103,AE103,N103,X103,Y103,AA103,AM103,Z103,K103,Q103,R103,S103,T103,U103,V103))</f>
      </c>
      <c r="E103" s="6">
        <f>IF(AB103&lt;&gt;AD103,CONCATENATE(J103,AB103,M103,AC103,M103,AD103,N103,O103,AE103,N103,X103,Y103,AA103,AN103,Z103,K103,Q103,R103,S103,T103,U103,V103),CONCATENATE(J103,AB103,M103,AC103,N103,O103,AE103,N103,X103,Y103,AA103,AN103,Z103,K103,Q103,R103,S103,T103,U103,V103))</f>
      </c>
      <c r="F103" s="6">
        <f>IF(AB103&lt;&gt;AD103,CONCATENATE(J103,AB103,M103,AC103,M103,AD103,N103,O103,AE103,N103,X103,Y103,AA103,AO103,Z103,K103,Q103,R103,S103,T103,U103,V103),CONCATENATE(J103,AB103,M103,AC103,N103,O103,AE103,N103,X103,Y103,AA103,AO103,Z103,K103,Q103,R103,S103,T103,U103,V103))</f>
      </c>
      <c r="G103" s="6">
        <f>IF(AB103&lt;&gt;AD103,CONCATENATE(J103,AB103,M103,AC103,M103,AD103,N103,O103,AE103,N103,X103,Y103,AA103,AP103,Z103,K103,Q103,R103,S103,T103,U103,V103),CONCATENATE(J103,AB103,M103,AC103,N103,O103,AE103,N103,X103,Y103,AA103,AP103,Z103,K103,Q103,R103,S103,T103,U103,V103))</f>
      </c>
      <c r="H103" s="3" t="s">
        <v>375</v>
      </c>
      <c r="I103" s="3" t="s">
        <v>376</v>
      </c>
      <c r="J103" s="3" t="s">
        <v>377</v>
      </c>
      <c r="K103" s="3" t="s">
        <v>378</v>
      </c>
      <c r="L103" s="3" t="s">
        <v>379</v>
      </c>
      <c r="M103" s="3" t="s">
        <v>380</v>
      </c>
      <c r="N103" s="3" t="s">
        <v>381</v>
      </c>
      <c r="O103" s="3" t="s">
        <v>382</v>
      </c>
      <c r="P103" s="6">
        <f>CHAR(10)</f>
      </c>
      <c r="Q103" s="6">
        <f>IF(MOD(W103,10)=0,CONCATENATE(P103,P103,L103,L103,P103,P103,P103)," ")</f>
      </c>
      <c r="R103" s="6">
        <f>IF(W103=20,CONCATENATE(P103,P103,P103,L103,P103,"&lt;center&gt;",P103,P103,"&lt;?php",P103,R$1,P103,"?&gt;",P103,P103,"&lt;/center&gt;",P103,L103,P103,P103,P103,P103),"")</f>
      </c>
      <c r="S103" s="6">
        <f>IF(W103=40,CONCATENATE(P103,P103,P103,L103,P103,"&lt;center&gt;",P103,P103,"&lt;?php",P103,S$1,P103,"?&gt;",P103,P103,"&lt;/center&gt;",P103,L103,P103,P103,P103,P103),"")</f>
      </c>
      <c r="T103" s="6">
        <f>IF(W103=60,CONCATENATE(P103,P103,P103,L103,P103,"&lt;center&gt;",P103,P103,"&lt;?php",P103,T$1,P103,"?&gt;",P103,P103,"&lt;/center&gt;",P103,L103,P103,P103,P103,P103),"")</f>
      </c>
      <c r="U103" s="6">
        <f>IF(W103=80,CONCATENATE(P103,P103,P103,L103,P103,"&lt;center&gt;",P103,P103,"&lt;?php",P103,U$1,P103,"?&gt;",P103,P103,"&lt;/center&gt;",P103,L103,P103,P103,P103,P103),"")</f>
      </c>
      <c r="V103" s="6">
        <f>IF(W103=100,CONCATENATE(P103,P103,P103,P103,"&lt;?php",P103,V$1,P103,"?&gt;",P103,P103,P103,P103,P103),"")</f>
      </c>
      <c r="W103" s="11">
        <f>W102+1</f>
      </c>
      <c r="X103" s="5" t="s">
        <v>383</v>
      </c>
      <c r="Y103" s="5" t="s">
        <v>384</v>
      </c>
      <c r="Z103" s="5" t="s">
        <v>385</v>
      </c>
      <c r="AA103" s="5" t="s">
        <v>386</v>
      </c>
      <c r="AB103" s="4">
        <f>CONCATENATE(RBs!B4," ",RBs!A4)</f>
      </c>
      <c r="AC103" s="12">
        <f>RBs!E4</f>
      </c>
      <c r="AD103" s="6">
        <f>RBs!C4</f>
      </c>
      <c r="AE103" s="11">
        <f>RBs!D4</f>
      </c>
      <c r="AF103" s="11">
        <f>RBs!P4</f>
      </c>
      <c r="AG103" s="11">
        <f>RBs!R4</f>
      </c>
      <c r="AH103" s="11">
        <f>RBs!T4</f>
      </c>
      <c r="AI103" s="11">
        <f>RBs!V4</f>
      </c>
      <c r="AJ103" s="10">
        <f>RBs!X4</f>
      </c>
      <c r="AK103" s="6">
        <f>AB103</f>
      </c>
      <c r="AL103" s="102">
        <f>ROUNDUP((0.43+0.01*((STDEV($AQ$2:$AQ$312)-STDEV(AQ$2:AQ$312))))*AQ103,0)</f>
      </c>
      <c r="AM103" s="102">
        <f>ROUNDUP((0.43+0.01*((STDEV($AQ$2:$AQ$312)-STDEV(AR$2:AR$312))))*AR103,0)</f>
      </c>
      <c r="AN103" s="102">
        <f>ROUNDUP((0.43+0.01*((STDEV($AQ$2:$AQ$312)-STDEV(AS$2:AS$312))))*AS103,0)</f>
      </c>
      <c r="AO103" s="102">
        <f>ROUNDUP((0.43+0.01*((STDEV($AQ$2:$AQ$312)-STDEV(AT$2:AT$312))))*AT103,0)</f>
      </c>
      <c r="AP103" s="102">
        <f>ROUNDUP((0.43+0.01*((STDEV($AQ$2:$AQ$312)-STDEV(AU$2:AU$312))))*AU103,0)</f>
      </c>
      <c r="AQ103" s="11">
        <f>IF(AF103&gt;0,AF103,1)</f>
      </c>
      <c r="AR103" s="11">
        <f>IF(AG103&gt;0,AG103,1)</f>
      </c>
      <c r="AS103" s="11">
        <f>IF(AH103&gt;0,AH103,1)</f>
      </c>
      <c r="AT103" s="11">
        <f>IF(AI103&gt;0,AI103,1)</f>
      </c>
      <c r="AU103" s="11">
        <f>IF(AJ103&gt;0,AJ103,1)</f>
      </c>
    </row>
    <row x14ac:dyDescent="0.25" r="104" customHeight="1" ht="17.25">
      <c r="A104" s="3"/>
      <c r="B104" s="6">
        <f>IF(AB104&lt;&gt;AD104,CONCATENATE(J104,AB104,M104,AC104,M104,AD104,N104,O104,AE104,N104,K104,Q104,R104,S104,T104,U104,V104),CONCATENATE(J104,AB104,M104,AC104,N104,O104,AE104,N104,K104,Q104,R104,S104,T104,U104,V104))</f>
      </c>
      <c r="C104" s="6">
        <f>IF(AB104&lt;&gt;AD104,CONCATENATE(J104,AB104,M104,AC104,M104,AD104,N104,O104,AE104,N104,X104,Y104,AA104,AL104,Z104,K104,Q104,R104,S104,T104,U104,V104),CONCATENATE(J104,AB104,M104,AC104,N104,O104,AE104,N104,X104,Y104,AA104,AL104,Z104,K104,Q104,R104,S104,T104,U104,V104))</f>
      </c>
      <c r="D104" s="6">
        <f>IF(AB104&lt;&gt;AD104,CONCATENATE(J104,AB104,M104,AC104,M104,AD104,N104,O104,AE104,N104,X104,Y104,AA104,AM104,Z104,K104,Q104,R104,S104,T104,U104,V104),CONCATENATE(J104,AB104,M104,AC104,N104,O104,AE104,N104,X104,Y104,AA104,AM104,Z104,K104,Q104,R104,S104,T104,U104,V104))</f>
      </c>
      <c r="E104" s="6">
        <f>IF(AB104&lt;&gt;AD104,CONCATENATE(J104,AB104,M104,AC104,M104,AD104,N104,O104,AE104,N104,X104,Y104,AA104,AN104,Z104,K104,Q104,R104,S104,T104,U104,V104),CONCATENATE(J104,AB104,M104,AC104,N104,O104,AE104,N104,X104,Y104,AA104,AN104,Z104,K104,Q104,R104,S104,T104,U104,V104))</f>
      </c>
      <c r="F104" s="6">
        <f>IF(AB104&lt;&gt;AD104,CONCATENATE(J104,AB104,M104,AC104,M104,AD104,N104,O104,AE104,N104,X104,Y104,AA104,AO104,Z104,K104,Q104,R104,S104,T104,U104,V104),CONCATENATE(J104,AB104,M104,AC104,N104,O104,AE104,N104,X104,Y104,AA104,AO104,Z104,K104,Q104,R104,S104,T104,U104,V104))</f>
      </c>
      <c r="G104" s="6">
        <f>IF(AB104&lt;&gt;AD104,CONCATENATE(J104,AB104,M104,AC104,M104,AD104,N104,O104,AE104,N104,X104,Y104,AA104,AP104,Z104,K104,Q104,R104,S104,T104,U104,V104),CONCATENATE(J104,AB104,M104,AC104,N104,O104,AE104,N104,X104,Y104,AA104,AP104,Z104,K104,Q104,R104,S104,T104,U104,V104))</f>
      </c>
      <c r="H104" s="3" t="s">
        <v>375</v>
      </c>
      <c r="I104" s="3" t="s">
        <v>376</v>
      </c>
      <c r="J104" s="3" t="s">
        <v>377</v>
      </c>
      <c r="K104" s="3" t="s">
        <v>378</v>
      </c>
      <c r="L104" s="3" t="s">
        <v>379</v>
      </c>
      <c r="M104" s="3" t="s">
        <v>380</v>
      </c>
      <c r="N104" s="3" t="s">
        <v>381</v>
      </c>
      <c r="O104" s="3" t="s">
        <v>382</v>
      </c>
      <c r="P104" s="6">
        <f>CHAR(10)</f>
      </c>
      <c r="Q104" s="6">
        <f>IF(MOD(W104,10)=0,CONCATENATE(P104,P104,L104,L104,P104,P104,P104)," ")</f>
      </c>
      <c r="R104" s="6">
        <f>IF(W104=20,CONCATENATE(P104,P104,P104,L104,P104,"&lt;center&gt;",P104,P104,"&lt;?php",P104,R$1,P104,"?&gt;",P104,P104,"&lt;/center&gt;",P104,L104,P104,P104,P104,P104),"")</f>
      </c>
      <c r="S104" s="6">
        <f>IF(W104=40,CONCATENATE(P104,P104,P104,L104,P104,"&lt;center&gt;",P104,P104,"&lt;?php",P104,S$1,P104,"?&gt;",P104,P104,"&lt;/center&gt;",P104,L104,P104,P104,P104,P104),"")</f>
      </c>
      <c r="T104" s="6">
        <f>IF(W104=60,CONCATENATE(P104,P104,P104,L104,P104,"&lt;center&gt;",P104,P104,"&lt;?php",P104,T$1,P104,"?&gt;",P104,P104,"&lt;/center&gt;",P104,L104,P104,P104,P104,P104),"")</f>
      </c>
      <c r="U104" s="6">
        <f>IF(W104=80,CONCATENATE(P104,P104,P104,L104,P104,"&lt;center&gt;",P104,P104,"&lt;?php",P104,U$1,P104,"?&gt;",P104,P104,"&lt;/center&gt;",P104,L104,P104,P104,P104,P104),"")</f>
      </c>
      <c r="V104" s="6">
        <f>IF(W104=100,CONCATENATE(P104,P104,P104,P104,"&lt;?php",P104,V$1,P104,"?&gt;",P104,P104,P104,P104,P104),"")</f>
      </c>
      <c r="W104" s="11">
        <f>W103+1</f>
      </c>
      <c r="X104" s="5" t="s">
        <v>383</v>
      </c>
      <c r="Y104" s="5" t="s">
        <v>384</v>
      </c>
      <c r="Z104" s="5" t="s">
        <v>385</v>
      </c>
      <c r="AA104" s="5" t="s">
        <v>386</v>
      </c>
      <c r="AB104" s="4">
        <f>CONCATENATE(RBs!B5," ",RBs!A5)</f>
      </c>
      <c r="AC104" s="12">
        <f>RBs!E5</f>
      </c>
      <c r="AD104" s="6">
        <f>RBs!C5</f>
      </c>
      <c r="AE104" s="11">
        <f>RBs!D5</f>
      </c>
      <c r="AF104" s="11">
        <f>RBs!P5</f>
      </c>
      <c r="AG104" s="11">
        <f>RBs!R5</f>
      </c>
      <c r="AH104" s="11">
        <f>RBs!T5</f>
      </c>
      <c r="AI104" s="11">
        <f>RBs!V5</f>
      </c>
      <c r="AJ104" s="10">
        <f>RBs!X5</f>
      </c>
      <c r="AK104" s="6">
        <f>AB104</f>
      </c>
      <c r="AL104" s="102">
        <f>ROUNDUP((0.43+0.01*((STDEV($AQ$2:$AQ$312)-STDEV(AQ$2:AQ$312))))*AQ104,0)</f>
      </c>
      <c r="AM104" s="102">
        <f>ROUNDUP((0.43+0.01*((STDEV($AQ$2:$AQ$312)-STDEV(AR$2:AR$312))))*AR104,0)</f>
      </c>
      <c r="AN104" s="102">
        <f>ROUNDUP((0.43+0.01*((STDEV($AQ$2:$AQ$312)-STDEV(AS$2:AS$312))))*AS104,0)</f>
      </c>
      <c r="AO104" s="102">
        <f>ROUNDUP((0.43+0.01*((STDEV($AQ$2:$AQ$312)-STDEV(AT$2:AT$312))))*AT104,0)</f>
      </c>
      <c r="AP104" s="102">
        <f>ROUNDUP((0.43+0.01*((STDEV($AQ$2:$AQ$312)-STDEV(AU$2:AU$312))))*AU104,0)</f>
      </c>
      <c r="AQ104" s="11">
        <f>IF(AF104&gt;0,AF104,1)</f>
      </c>
      <c r="AR104" s="11">
        <f>IF(AG104&gt;0,AG104,1)</f>
      </c>
      <c r="AS104" s="11">
        <f>IF(AH104&gt;0,AH104,1)</f>
      </c>
      <c r="AT104" s="11">
        <f>IF(AI104&gt;0,AI104,1)</f>
      </c>
      <c r="AU104" s="11">
        <f>IF(AJ104&gt;0,AJ104,1)</f>
      </c>
    </row>
    <row x14ac:dyDescent="0.25" r="105" customHeight="1" ht="17.25">
      <c r="A105" s="3"/>
      <c r="B105" s="6">
        <f>IF(AB105&lt;&gt;AD105,CONCATENATE(J105,AB105,M105,AC105,M105,AD105,N105,O105,AE105,N105,K105,Q105,R105,S105,T105,U105,V105),CONCATENATE(J105,AB105,M105,AC105,N105,O105,AE105,N105,K105,Q105,R105,S105,T105,U105,V105))</f>
      </c>
      <c r="C105" s="6">
        <f>IF(AB105&lt;&gt;AD105,CONCATENATE(J105,AB105,M105,AC105,M105,AD105,N105,O105,AE105,N105,X105,Y105,AA105,AL105,Z105,K105,Q105,R105,S105,T105,U105,V105),CONCATENATE(J105,AB105,M105,AC105,N105,O105,AE105,N105,X105,Y105,AA105,AL105,Z105,K105,Q105,R105,S105,T105,U105,V105))</f>
      </c>
      <c r="D105" s="6">
        <f>IF(AB105&lt;&gt;AD105,CONCATENATE(J105,AB105,M105,AC105,M105,AD105,N105,O105,AE105,N105,X105,Y105,AA105,AM105,Z105,K105,Q105,R105,S105,T105,U105,V105),CONCATENATE(J105,AB105,M105,AC105,N105,O105,AE105,N105,X105,Y105,AA105,AM105,Z105,K105,Q105,R105,S105,T105,U105,V105))</f>
      </c>
      <c r="E105" s="6">
        <f>IF(AB105&lt;&gt;AD105,CONCATENATE(J105,AB105,M105,AC105,M105,AD105,N105,O105,AE105,N105,X105,Y105,AA105,AN105,Z105,K105,Q105,R105,S105,T105,U105,V105),CONCATENATE(J105,AB105,M105,AC105,N105,O105,AE105,N105,X105,Y105,AA105,AN105,Z105,K105,Q105,R105,S105,T105,U105,V105))</f>
      </c>
      <c r="F105" s="6">
        <f>IF(AB105&lt;&gt;AD105,CONCATENATE(J105,AB105,M105,AC105,M105,AD105,N105,O105,AE105,N105,X105,Y105,AA105,AO105,Z105,K105,Q105,R105,S105,T105,U105,V105),CONCATENATE(J105,AB105,M105,AC105,N105,O105,AE105,N105,X105,Y105,AA105,AO105,Z105,K105,Q105,R105,S105,T105,U105,V105))</f>
      </c>
      <c r="G105" s="6">
        <f>IF(AB105&lt;&gt;AD105,CONCATENATE(J105,AB105,M105,AC105,M105,AD105,N105,O105,AE105,N105,X105,Y105,AA105,AP105,Z105,K105,Q105,R105,S105,T105,U105,V105),CONCATENATE(J105,AB105,M105,AC105,N105,O105,AE105,N105,X105,Y105,AA105,AP105,Z105,K105,Q105,R105,S105,T105,U105,V105))</f>
      </c>
      <c r="H105" s="3" t="s">
        <v>375</v>
      </c>
      <c r="I105" s="3" t="s">
        <v>376</v>
      </c>
      <c r="J105" s="3" t="s">
        <v>377</v>
      </c>
      <c r="K105" s="3" t="s">
        <v>378</v>
      </c>
      <c r="L105" s="3" t="s">
        <v>379</v>
      </c>
      <c r="M105" s="3" t="s">
        <v>380</v>
      </c>
      <c r="N105" s="3" t="s">
        <v>381</v>
      </c>
      <c r="O105" s="3" t="s">
        <v>382</v>
      </c>
      <c r="P105" s="6">
        <f>CHAR(10)</f>
      </c>
      <c r="Q105" s="6">
        <f>IF(MOD(W105,10)=0,CONCATENATE(P105,P105,L105,L105,P105,P105,P105)," ")</f>
      </c>
      <c r="R105" s="6">
        <f>IF(W105=20,CONCATENATE(P105,P105,P105,L105,P105,"&lt;center&gt;",P105,P105,"&lt;?php",P105,R$1,P105,"?&gt;",P105,P105,"&lt;/center&gt;",P105,L105,P105,P105,P105,P105),"")</f>
      </c>
      <c r="S105" s="6">
        <f>IF(W105=40,CONCATENATE(P105,P105,P105,L105,P105,"&lt;center&gt;",P105,P105,"&lt;?php",P105,S$1,P105,"?&gt;",P105,P105,"&lt;/center&gt;",P105,L105,P105,P105,P105,P105),"")</f>
      </c>
      <c r="T105" s="6">
        <f>IF(W105=60,CONCATENATE(P105,P105,P105,L105,P105,"&lt;center&gt;",P105,P105,"&lt;?php",P105,T$1,P105,"?&gt;",P105,P105,"&lt;/center&gt;",P105,L105,P105,P105,P105,P105),"")</f>
      </c>
      <c r="U105" s="6">
        <f>IF(W105=80,CONCATENATE(P105,P105,P105,L105,P105,"&lt;center&gt;",P105,P105,"&lt;?php",P105,U$1,P105,"?&gt;",P105,P105,"&lt;/center&gt;",P105,L105,P105,P105,P105,P105),"")</f>
      </c>
      <c r="V105" s="6">
        <f>IF(W105=100,CONCATENATE(P105,P105,P105,P105,"&lt;?php",P105,V$1,P105,"?&gt;",P105,P105,P105,P105,P105),"")</f>
      </c>
      <c r="W105" s="11">
        <f>W104+1</f>
      </c>
      <c r="X105" s="5" t="s">
        <v>383</v>
      </c>
      <c r="Y105" s="5" t="s">
        <v>384</v>
      </c>
      <c r="Z105" s="5" t="s">
        <v>385</v>
      </c>
      <c r="AA105" s="5" t="s">
        <v>386</v>
      </c>
      <c r="AB105" s="4">
        <f>CONCATENATE(RBs!B6," ",RBs!A6)</f>
      </c>
      <c r="AC105" s="12">
        <f>RBs!E6</f>
      </c>
      <c r="AD105" s="6">
        <f>RBs!C6</f>
      </c>
      <c r="AE105" s="11">
        <f>RBs!D6</f>
      </c>
      <c r="AF105" s="11">
        <f>RBs!P6</f>
      </c>
      <c r="AG105" s="11">
        <f>RBs!R6</f>
      </c>
      <c r="AH105" s="11">
        <f>RBs!T6</f>
      </c>
      <c r="AI105" s="11">
        <f>RBs!V6</f>
      </c>
      <c r="AJ105" s="10">
        <f>RBs!X6</f>
      </c>
      <c r="AK105" s="6">
        <f>AB105</f>
      </c>
      <c r="AL105" s="102">
        <f>ROUNDUP((0.43+0.01*((STDEV($AQ$2:$AQ$312)-STDEV(AQ$2:AQ$312))))*AQ105,0)</f>
      </c>
      <c r="AM105" s="102">
        <f>ROUNDUP((0.43+0.01*((STDEV($AQ$2:$AQ$312)-STDEV(AR$2:AR$312))))*AR105,0)</f>
      </c>
      <c r="AN105" s="102">
        <f>ROUNDUP((0.43+0.01*((STDEV($AQ$2:$AQ$312)-STDEV(AS$2:AS$312))))*AS105,0)</f>
      </c>
      <c r="AO105" s="102">
        <f>ROUNDUP((0.43+0.01*((STDEV($AQ$2:$AQ$312)-STDEV(AT$2:AT$312))))*AT105,0)</f>
      </c>
      <c r="AP105" s="102">
        <f>ROUNDUP((0.43+0.01*((STDEV($AQ$2:$AQ$312)-STDEV(AU$2:AU$312))))*AU105,0)</f>
      </c>
      <c r="AQ105" s="11">
        <f>IF(AF105&gt;0,AF105,1)</f>
      </c>
      <c r="AR105" s="11">
        <f>IF(AG105&gt;0,AG105,1)</f>
      </c>
      <c r="AS105" s="11">
        <f>IF(AH105&gt;0,AH105,1)</f>
      </c>
      <c r="AT105" s="11">
        <f>IF(AI105&gt;0,AI105,1)</f>
      </c>
      <c r="AU105" s="11">
        <f>IF(AJ105&gt;0,AJ105,1)</f>
      </c>
    </row>
    <row x14ac:dyDescent="0.25" r="106" customHeight="1" ht="17.25">
      <c r="A106" s="3"/>
      <c r="B106" s="6">
        <f>IF(AB106&lt;&gt;AD106,CONCATENATE(J106,AB106,M106,AC106,M106,AD106,N106,O106,AE106,N106,K106,Q106,R106,S106,T106,U106,V106),CONCATENATE(J106,AB106,M106,AC106,N106,O106,AE106,N106,K106,Q106,R106,S106,T106,U106,V106))</f>
      </c>
      <c r="C106" s="6">
        <f>IF(AB106&lt;&gt;AD106,CONCATENATE(J106,AB106,M106,AC106,M106,AD106,N106,O106,AE106,N106,X106,Y106,AA106,AL106,Z106,K106,Q106,R106,S106,T106,U106,V106),CONCATENATE(J106,AB106,M106,AC106,N106,O106,AE106,N106,X106,Y106,AA106,AL106,Z106,K106,Q106,R106,S106,T106,U106,V106))</f>
      </c>
      <c r="D106" s="6">
        <f>IF(AB106&lt;&gt;AD106,CONCATENATE(J106,AB106,M106,AC106,M106,AD106,N106,O106,AE106,N106,X106,Y106,AA106,AM106,Z106,K106,Q106,R106,S106,T106,U106,V106),CONCATENATE(J106,AB106,M106,AC106,N106,O106,AE106,N106,X106,Y106,AA106,AM106,Z106,K106,Q106,R106,S106,T106,U106,V106))</f>
      </c>
      <c r="E106" s="6">
        <f>IF(AB106&lt;&gt;AD106,CONCATENATE(J106,AB106,M106,AC106,M106,AD106,N106,O106,AE106,N106,X106,Y106,AA106,AN106,Z106,K106,Q106,R106,S106,T106,U106,V106),CONCATENATE(J106,AB106,M106,AC106,N106,O106,AE106,N106,X106,Y106,AA106,AN106,Z106,K106,Q106,R106,S106,T106,U106,V106))</f>
      </c>
      <c r="F106" s="6">
        <f>IF(AB106&lt;&gt;AD106,CONCATENATE(J106,AB106,M106,AC106,M106,AD106,N106,O106,AE106,N106,X106,Y106,AA106,AO106,Z106,K106,Q106,R106,S106,T106,U106,V106),CONCATENATE(J106,AB106,M106,AC106,N106,O106,AE106,N106,X106,Y106,AA106,AO106,Z106,K106,Q106,R106,S106,T106,U106,V106))</f>
      </c>
      <c r="G106" s="6">
        <f>IF(AB106&lt;&gt;AD106,CONCATENATE(J106,AB106,M106,AC106,M106,AD106,N106,O106,AE106,N106,X106,Y106,AA106,AP106,Z106,K106,Q106,R106,S106,T106,U106,V106),CONCATENATE(J106,AB106,M106,AC106,N106,O106,AE106,N106,X106,Y106,AA106,AP106,Z106,K106,Q106,R106,S106,T106,U106,V106))</f>
      </c>
      <c r="H106" s="3" t="s">
        <v>375</v>
      </c>
      <c r="I106" s="3" t="s">
        <v>376</v>
      </c>
      <c r="J106" s="3" t="s">
        <v>377</v>
      </c>
      <c r="K106" s="3" t="s">
        <v>378</v>
      </c>
      <c r="L106" s="3" t="s">
        <v>379</v>
      </c>
      <c r="M106" s="3" t="s">
        <v>380</v>
      </c>
      <c r="N106" s="3" t="s">
        <v>381</v>
      </c>
      <c r="O106" s="3" t="s">
        <v>382</v>
      </c>
      <c r="P106" s="6">
        <f>CHAR(10)</f>
      </c>
      <c r="Q106" s="6">
        <f>IF(MOD(W106,10)=0,CONCATENATE(P106,P106,L106,L106,P106,P106,P106)," ")</f>
      </c>
      <c r="R106" s="6">
        <f>IF(W106=20,CONCATENATE(P106,P106,P106,L106,P106,"&lt;center&gt;",P106,P106,"&lt;?php",P106,R$1,P106,"?&gt;",P106,P106,"&lt;/center&gt;",P106,L106,P106,P106,P106,P106),"")</f>
      </c>
      <c r="S106" s="6">
        <f>IF(W106=40,CONCATENATE(P106,P106,P106,L106,P106,"&lt;center&gt;",P106,P106,"&lt;?php",P106,S$1,P106,"?&gt;",P106,P106,"&lt;/center&gt;",P106,L106,P106,P106,P106,P106),"")</f>
      </c>
      <c r="T106" s="6">
        <f>IF(W106=60,CONCATENATE(P106,P106,P106,L106,P106,"&lt;center&gt;",P106,P106,"&lt;?php",P106,T$1,P106,"?&gt;",P106,P106,"&lt;/center&gt;",P106,L106,P106,P106,P106,P106),"")</f>
      </c>
      <c r="U106" s="6">
        <f>IF(W106=80,CONCATENATE(P106,P106,P106,L106,P106,"&lt;center&gt;",P106,P106,"&lt;?php",P106,U$1,P106,"?&gt;",P106,P106,"&lt;/center&gt;",P106,L106,P106,P106,P106,P106),"")</f>
      </c>
      <c r="V106" s="6">
        <f>IF(W106=100,CONCATENATE(P106,P106,P106,P106,"&lt;?php",P106,V$1,P106,"?&gt;",P106,P106,P106,P106,P106),"")</f>
      </c>
      <c r="W106" s="11">
        <f>W105+1</f>
      </c>
      <c r="X106" s="5" t="s">
        <v>383</v>
      </c>
      <c r="Y106" s="5" t="s">
        <v>384</v>
      </c>
      <c r="Z106" s="5" t="s">
        <v>385</v>
      </c>
      <c r="AA106" s="5" t="s">
        <v>386</v>
      </c>
      <c r="AB106" s="4">
        <f>CONCATENATE(RBs!B7," ",RBs!A7)</f>
      </c>
      <c r="AC106" s="12">
        <f>RBs!E7</f>
      </c>
      <c r="AD106" s="6">
        <f>RBs!C7</f>
      </c>
      <c r="AE106" s="11">
        <f>RBs!D7</f>
      </c>
      <c r="AF106" s="11">
        <f>RBs!P7</f>
      </c>
      <c r="AG106" s="11">
        <f>RBs!R7</f>
      </c>
      <c r="AH106" s="11">
        <f>RBs!T7</f>
      </c>
      <c r="AI106" s="11">
        <f>RBs!V7</f>
      </c>
      <c r="AJ106" s="10">
        <f>RBs!X7</f>
      </c>
      <c r="AK106" s="6">
        <f>AB106</f>
      </c>
      <c r="AL106" s="102">
        <f>ROUNDUP((0.43+0.01*((STDEV($AQ$2:$AQ$312)-STDEV(AQ$2:AQ$312))))*AQ106,0)</f>
      </c>
      <c r="AM106" s="102">
        <f>ROUNDUP((0.43+0.01*((STDEV($AQ$2:$AQ$312)-STDEV(AR$2:AR$312))))*AR106,0)</f>
      </c>
      <c r="AN106" s="102">
        <f>ROUNDUP((0.43+0.01*((STDEV($AQ$2:$AQ$312)-STDEV(AS$2:AS$312))))*AS106,0)</f>
      </c>
      <c r="AO106" s="102">
        <f>ROUNDUP((0.43+0.01*((STDEV($AQ$2:$AQ$312)-STDEV(AT$2:AT$312))))*AT106,0)</f>
      </c>
      <c r="AP106" s="102">
        <f>ROUNDUP((0.43+0.01*((STDEV($AQ$2:$AQ$312)-STDEV(AU$2:AU$312))))*AU106,0)</f>
      </c>
      <c r="AQ106" s="11">
        <f>IF(AF106&gt;0,AF106,1)</f>
      </c>
      <c r="AR106" s="11">
        <f>IF(AG106&gt;0,AG106,1)</f>
      </c>
      <c r="AS106" s="11">
        <f>IF(AH106&gt;0,AH106,1)</f>
      </c>
      <c r="AT106" s="11">
        <f>IF(AI106&gt;0,AI106,1)</f>
      </c>
      <c r="AU106" s="11">
        <f>IF(AJ106&gt;0,AJ106,1)</f>
      </c>
    </row>
    <row x14ac:dyDescent="0.25" r="107" customHeight="1" ht="17.25">
      <c r="A107" s="3"/>
      <c r="B107" s="6">
        <f>IF(AB107&lt;&gt;AD107,CONCATENATE(J107,AB107,M107,AC107,M107,AD107,N107,O107,AE107,N107,K107,Q107,R107,S107,T107,U107,V107),CONCATENATE(J107,AB107,M107,AC107,N107,O107,AE107,N107,K107,Q107,R107,S107,T107,U107,V107))</f>
      </c>
      <c r="C107" s="6">
        <f>IF(AB107&lt;&gt;AD107,CONCATENATE(J107,AB107,M107,AC107,M107,AD107,N107,O107,AE107,N107,X107,Y107,AA107,AL107,Z107,K107,Q107,R107,S107,T107,U107,V107),CONCATENATE(J107,AB107,M107,AC107,N107,O107,AE107,N107,X107,Y107,AA107,AL107,Z107,K107,Q107,R107,S107,T107,U107,V107))</f>
      </c>
      <c r="D107" s="6">
        <f>IF(AB107&lt;&gt;AD107,CONCATENATE(J107,AB107,M107,AC107,M107,AD107,N107,O107,AE107,N107,X107,Y107,AA107,AM107,Z107,K107,Q107,R107,S107,T107,U107,V107),CONCATENATE(J107,AB107,M107,AC107,N107,O107,AE107,N107,X107,Y107,AA107,AM107,Z107,K107,Q107,R107,S107,T107,U107,V107))</f>
      </c>
      <c r="E107" s="6">
        <f>IF(AB107&lt;&gt;AD107,CONCATENATE(J107,AB107,M107,AC107,M107,AD107,N107,O107,AE107,N107,X107,Y107,AA107,AN107,Z107,K107,Q107,R107,S107,T107,U107,V107),CONCATENATE(J107,AB107,M107,AC107,N107,O107,AE107,N107,X107,Y107,AA107,AN107,Z107,K107,Q107,R107,S107,T107,U107,V107))</f>
      </c>
      <c r="F107" s="6">
        <f>IF(AB107&lt;&gt;AD107,CONCATENATE(J107,AB107,M107,AC107,M107,AD107,N107,O107,AE107,N107,X107,Y107,AA107,AO107,Z107,K107,Q107,R107,S107,T107,U107,V107),CONCATENATE(J107,AB107,M107,AC107,N107,O107,AE107,N107,X107,Y107,AA107,AO107,Z107,K107,Q107,R107,S107,T107,U107,V107))</f>
      </c>
      <c r="G107" s="6">
        <f>IF(AB107&lt;&gt;AD107,CONCATENATE(J107,AB107,M107,AC107,M107,AD107,N107,O107,AE107,N107,X107,Y107,AA107,AP107,Z107,K107,Q107,R107,S107,T107,U107,V107),CONCATENATE(J107,AB107,M107,AC107,N107,O107,AE107,N107,X107,Y107,AA107,AP107,Z107,K107,Q107,R107,S107,T107,U107,V107))</f>
      </c>
      <c r="H107" s="3" t="s">
        <v>375</v>
      </c>
      <c r="I107" s="3" t="s">
        <v>376</v>
      </c>
      <c r="J107" s="3" t="s">
        <v>377</v>
      </c>
      <c r="K107" s="3" t="s">
        <v>378</v>
      </c>
      <c r="L107" s="3" t="s">
        <v>379</v>
      </c>
      <c r="M107" s="3" t="s">
        <v>380</v>
      </c>
      <c r="N107" s="3" t="s">
        <v>381</v>
      </c>
      <c r="O107" s="3" t="s">
        <v>382</v>
      </c>
      <c r="P107" s="6">
        <f>CHAR(10)</f>
      </c>
      <c r="Q107" s="6">
        <f>IF(MOD(W107,10)=0,CONCATENATE(P107,P107,L107,L107,P107,P107,P107)," ")</f>
      </c>
      <c r="R107" s="6">
        <f>IF(W107=20,CONCATENATE(P107,P107,P107,L107,P107,"&lt;center&gt;",P107,P107,"&lt;?php",P107,R$1,P107,"?&gt;",P107,P107,"&lt;/center&gt;",P107,L107,P107,P107,P107,P107),"")</f>
      </c>
      <c r="S107" s="6">
        <f>IF(W107=40,CONCATENATE(P107,P107,P107,L107,P107,"&lt;center&gt;",P107,P107,"&lt;?php",P107,S$1,P107,"?&gt;",P107,P107,"&lt;/center&gt;",P107,L107,P107,P107,P107,P107),"")</f>
      </c>
      <c r="T107" s="6">
        <f>IF(W107=60,CONCATENATE(P107,P107,P107,L107,P107,"&lt;center&gt;",P107,P107,"&lt;?php",P107,T$1,P107,"?&gt;",P107,P107,"&lt;/center&gt;",P107,L107,P107,P107,P107,P107),"")</f>
      </c>
      <c r="U107" s="6">
        <f>IF(W107=80,CONCATENATE(P107,P107,P107,L107,P107,"&lt;center&gt;",P107,P107,"&lt;?php",P107,U$1,P107,"?&gt;",P107,P107,"&lt;/center&gt;",P107,L107,P107,P107,P107,P107),"")</f>
      </c>
      <c r="V107" s="6">
        <f>IF(W107=100,CONCATENATE(P107,P107,P107,P107,"&lt;?php",P107,V$1,P107,"?&gt;",P107,P107,P107,P107,P107),"")</f>
      </c>
      <c r="W107" s="11">
        <f>W106+1</f>
      </c>
      <c r="X107" s="5" t="s">
        <v>383</v>
      </c>
      <c r="Y107" s="5" t="s">
        <v>384</v>
      </c>
      <c r="Z107" s="5" t="s">
        <v>385</v>
      </c>
      <c r="AA107" s="5" t="s">
        <v>386</v>
      </c>
      <c r="AB107" s="4">
        <f>CONCATENATE(RBs!B8," ",RBs!A8)</f>
      </c>
      <c r="AC107" s="12">
        <f>RBs!E8</f>
      </c>
      <c r="AD107" s="6">
        <f>RBs!C8</f>
      </c>
      <c r="AE107" s="11">
        <f>RBs!D8</f>
      </c>
      <c r="AF107" s="11">
        <f>RBs!P8</f>
      </c>
      <c r="AG107" s="11">
        <f>RBs!R8</f>
      </c>
      <c r="AH107" s="11">
        <f>RBs!T8</f>
      </c>
      <c r="AI107" s="11">
        <f>RBs!V8</f>
      </c>
      <c r="AJ107" s="10">
        <f>RBs!X8</f>
      </c>
      <c r="AK107" s="6">
        <f>AB107</f>
      </c>
      <c r="AL107" s="102">
        <f>ROUNDUP((0.43+0.01*((STDEV($AQ$2:$AQ$312)-STDEV(AQ$2:AQ$312))))*AQ107,0)</f>
      </c>
      <c r="AM107" s="102">
        <f>ROUNDUP((0.43+0.01*((STDEV($AQ$2:$AQ$312)-STDEV(AR$2:AR$312))))*AR107,0)</f>
      </c>
      <c r="AN107" s="102">
        <f>ROUNDUP((0.43+0.01*((STDEV($AQ$2:$AQ$312)-STDEV(AS$2:AS$312))))*AS107,0)</f>
      </c>
      <c r="AO107" s="102">
        <f>ROUNDUP((0.43+0.01*((STDEV($AQ$2:$AQ$312)-STDEV(AT$2:AT$312))))*AT107,0)</f>
      </c>
      <c r="AP107" s="102">
        <f>ROUNDUP((0.43+0.01*((STDEV($AQ$2:$AQ$312)-STDEV(AU$2:AU$312))))*AU107,0)</f>
      </c>
      <c r="AQ107" s="11">
        <f>IF(AF107&gt;0,AF107,1)</f>
      </c>
      <c r="AR107" s="11">
        <f>IF(AG107&gt;0,AG107,1)</f>
      </c>
      <c r="AS107" s="11">
        <f>IF(AH107&gt;0,AH107,1)</f>
      </c>
      <c r="AT107" s="11">
        <f>IF(AI107&gt;0,AI107,1)</f>
      </c>
      <c r="AU107" s="11">
        <f>IF(AJ107&gt;0,AJ107,1)</f>
      </c>
    </row>
    <row x14ac:dyDescent="0.25" r="108" customHeight="1" ht="17.25">
      <c r="A108" s="3"/>
      <c r="B108" s="6">
        <f>IF(AB108&lt;&gt;AD108,CONCATENATE(J108,AB108,M108,AC108,M108,AD108,N108,O108,AE108,N108,K108,Q108,R108,S108,T108,U108,V108),CONCATENATE(J108,AB108,M108,AC108,N108,O108,AE108,N108,K108,Q108,R108,S108,T108,U108,V108))</f>
      </c>
      <c r="C108" s="6">
        <f>IF(AB108&lt;&gt;AD108,CONCATENATE(J108,AB108,M108,AC108,M108,AD108,N108,O108,AE108,N108,X108,Y108,AA108,AL108,Z108,K108,Q108,R108,S108,T108,U108,V108),CONCATENATE(J108,AB108,M108,AC108,N108,O108,AE108,N108,X108,Y108,AA108,AL108,Z108,K108,Q108,R108,S108,T108,U108,V108))</f>
      </c>
      <c r="D108" s="6">
        <f>IF(AB108&lt;&gt;AD108,CONCATENATE(J108,AB108,M108,AC108,M108,AD108,N108,O108,AE108,N108,X108,Y108,AA108,AM108,Z108,K108,Q108,R108,S108,T108,U108,V108),CONCATENATE(J108,AB108,M108,AC108,N108,O108,AE108,N108,X108,Y108,AA108,AM108,Z108,K108,Q108,R108,S108,T108,U108,V108))</f>
      </c>
      <c r="E108" s="6">
        <f>IF(AB108&lt;&gt;AD108,CONCATENATE(J108,AB108,M108,AC108,M108,AD108,N108,O108,AE108,N108,X108,Y108,AA108,AN108,Z108,K108,Q108,R108,S108,T108,U108,V108),CONCATENATE(J108,AB108,M108,AC108,N108,O108,AE108,N108,X108,Y108,AA108,AN108,Z108,K108,Q108,R108,S108,T108,U108,V108))</f>
      </c>
      <c r="F108" s="6">
        <f>IF(AB108&lt;&gt;AD108,CONCATENATE(J108,AB108,M108,AC108,M108,AD108,N108,O108,AE108,N108,X108,Y108,AA108,AO108,Z108,K108,Q108,R108,S108,T108,U108,V108),CONCATENATE(J108,AB108,M108,AC108,N108,O108,AE108,N108,X108,Y108,AA108,AO108,Z108,K108,Q108,R108,S108,T108,U108,V108))</f>
      </c>
      <c r="G108" s="6">
        <f>IF(AB108&lt;&gt;AD108,CONCATENATE(J108,AB108,M108,AC108,M108,AD108,N108,O108,AE108,N108,X108,Y108,AA108,AP108,Z108,K108,Q108,R108,S108,T108,U108,V108),CONCATENATE(J108,AB108,M108,AC108,N108,O108,AE108,N108,X108,Y108,AA108,AP108,Z108,K108,Q108,R108,S108,T108,U108,V108))</f>
      </c>
      <c r="H108" s="3" t="s">
        <v>375</v>
      </c>
      <c r="I108" s="3" t="s">
        <v>376</v>
      </c>
      <c r="J108" s="3" t="s">
        <v>377</v>
      </c>
      <c r="K108" s="3" t="s">
        <v>378</v>
      </c>
      <c r="L108" s="3" t="s">
        <v>379</v>
      </c>
      <c r="M108" s="3" t="s">
        <v>380</v>
      </c>
      <c r="N108" s="3" t="s">
        <v>381</v>
      </c>
      <c r="O108" s="3" t="s">
        <v>382</v>
      </c>
      <c r="P108" s="6">
        <f>CHAR(10)</f>
      </c>
      <c r="Q108" s="6">
        <f>IF(MOD(W108,10)=0,CONCATENATE(P108,P108,L108,L108,P108,P108,P108)," ")</f>
      </c>
      <c r="R108" s="6">
        <f>IF(W108=20,CONCATENATE(P108,P108,P108,L108,P108,"&lt;center&gt;",P108,P108,"&lt;?php",P108,R$1,P108,"?&gt;",P108,P108,"&lt;/center&gt;",P108,L108,P108,P108,P108,P108),"")</f>
      </c>
      <c r="S108" s="6">
        <f>IF(W108=40,CONCATENATE(P108,P108,P108,L108,P108,"&lt;center&gt;",P108,P108,"&lt;?php",P108,S$1,P108,"?&gt;",P108,P108,"&lt;/center&gt;",P108,L108,P108,P108,P108,P108),"")</f>
      </c>
      <c r="T108" s="6">
        <f>IF(W108=60,CONCATENATE(P108,P108,P108,L108,P108,"&lt;center&gt;",P108,P108,"&lt;?php",P108,T$1,P108,"?&gt;",P108,P108,"&lt;/center&gt;",P108,L108,P108,P108,P108,P108),"")</f>
      </c>
      <c r="U108" s="6">
        <f>IF(W108=80,CONCATENATE(P108,P108,P108,L108,P108,"&lt;center&gt;",P108,P108,"&lt;?php",P108,U$1,P108,"?&gt;",P108,P108,"&lt;/center&gt;",P108,L108,P108,P108,P108,P108),"")</f>
      </c>
      <c r="V108" s="6">
        <f>IF(W108=100,CONCATENATE(P108,P108,P108,P108,"&lt;?php",P108,V$1,P108,"?&gt;",P108,P108,P108,P108,P108),"")</f>
      </c>
      <c r="W108" s="11">
        <f>W107+1</f>
      </c>
      <c r="X108" s="5" t="s">
        <v>383</v>
      </c>
      <c r="Y108" s="5" t="s">
        <v>384</v>
      </c>
      <c r="Z108" s="5" t="s">
        <v>385</v>
      </c>
      <c r="AA108" s="5" t="s">
        <v>386</v>
      </c>
      <c r="AB108" s="4">
        <f>CONCATENATE(RBs!B9," ",RBs!A9)</f>
      </c>
      <c r="AC108" s="12">
        <f>RBs!E9</f>
      </c>
      <c r="AD108" s="6">
        <f>RBs!C9</f>
      </c>
      <c r="AE108" s="11">
        <f>RBs!D9</f>
      </c>
      <c r="AF108" s="11">
        <f>RBs!P9</f>
      </c>
      <c r="AG108" s="11">
        <f>RBs!R9</f>
      </c>
      <c r="AH108" s="11">
        <f>RBs!T9</f>
      </c>
      <c r="AI108" s="11">
        <f>RBs!V9</f>
      </c>
      <c r="AJ108" s="10">
        <f>RBs!X9</f>
      </c>
      <c r="AK108" s="6">
        <f>AB108</f>
      </c>
      <c r="AL108" s="102">
        <f>ROUNDUP((0.43+0.01*((STDEV($AQ$2:$AQ$312)-STDEV(AQ$2:AQ$312))))*AQ108,0)</f>
      </c>
      <c r="AM108" s="102">
        <f>ROUNDUP((0.43+0.01*((STDEV($AQ$2:$AQ$312)-STDEV(AR$2:AR$312))))*AR108,0)</f>
      </c>
      <c r="AN108" s="102">
        <f>ROUNDUP((0.43+0.01*((STDEV($AQ$2:$AQ$312)-STDEV(AS$2:AS$312))))*AS108,0)</f>
      </c>
      <c r="AO108" s="102">
        <f>ROUNDUP((0.43+0.01*((STDEV($AQ$2:$AQ$312)-STDEV(AT$2:AT$312))))*AT108,0)</f>
      </c>
      <c r="AP108" s="102">
        <f>ROUNDUP((0.43+0.01*((STDEV($AQ$2:$AQ$312)-STDEV(AU$2:AU$312))))*AU108,0)</f>
      </c>
      <c r="AQ108" s="11">
        <f>IF(AF108&gt;0,AF108,1)</f>
      </c>
      <c r="AR108" s="11">
        <f>IF(AG108&gt;0,AG108,1)</f>
      </c>
      <c r="AS108" s="11">
        <f>IF(AH108&gt;0,AH108,1)</f>
      </c>
      <c r="AT108" s="11">
        <f>IF(AI108&gt;0,AI108,1)</f>
      </c>
      <c r="AU108" s="11">
        <f>IF(AJ108&gt;0,AJ108,1)</f>
      </c>
    </row>
    <row x14ac:dyDescent="0.25" r="109" customHeight="1" ht="17.25">
      <c r="A109" s="3"/>
      <c r="B109" s="6">
        <f>IF(AB109&lt;&gt;AD109,CONCATENATE(J109,AB109,M109,AC109,M109,AD109,N109,O109,AE109,N109,K109,Q109,R109,S109,T109,U109,V109),CONCATENATE(J109,AB109,M109,AC109,N109,O109,AE109,N109,K109,Q109,R109,S109,T109,U109,V109))</f>
      </c>
      <c r="C109" s="6">
        <f>IF(AB109&lt;&gt;AD109,CONCATENATE(J109,AB109,M109,AC109,M109,AD109,N109,O109,AE109,N109,X109,Y109,AA109,AL109,Z109,K109,Q109,R109,S109,T109,U109,V109),CONCATENATE(J109,AB109,M109,AC109,N109,O109,AE109,N109,X109,Y109,AA109,AL109,Z109,K109,Q109,R109,S109,T109,U109,V109))</f>
      </c>
      <c r="D109" s="6">
        <f>IF(AB109&lt;&gt;AD109,CONCATENATE(J109,AB109,M109,AC109,M109,AD109,N109,O109,AE109,N109,X109,Y109,AA109,AM109,Z109,K109,Q109,R109,S109,T109,U109,V109),CONCATENATE(J109,AB109,M109,AC109,N109,O109,AE109,N109,X109,Y109,AA109,AM109,Z109,K109,Q109,R109,S109,T109,U109,V109))</f>
      </c>
      <c r="E109" s="6">
        <f>IF(AB109&lt;&gt;AD109,CONCATENATE(J109,AB109,M109,AC109,M109,AD109,N109,O109,AE109,N109,X109,Y109,AA109,AN109,Z109,K109,Q109,R109,S109,T109,U109,V109),CONCATENATE(J109,AB109,M109,AC109,N109,O109,AE109,N109,X109,Y109,AA109,AN109,Z109,K109,Q109,R109,S109,T109,U109,V109))</f>
      </c>
      <c r="F109" s="6">
        <f>IF(AB109&lt;&gt;AD109,CONCATENATE(J109,AB109,M109,AC109,M109,AD109,N109,O109,AE109,N109,X109,Y109,AA109,AO109,Z109,K109,Q109,R109,S109,T109,U109,V109),CONCATENATE(J109,AB109,M109,AC109,N109,O109,AE109,N109,X109,Y109,AA109,AO109,Z109,K109,Q109,R109,S109,T109,U109,V109))</f>
      </c>
      <c r="G109" s="6">
        <f>IF(AB109&lt;&gt;AD109,CONCATENATE(J109,AB109,M109,AC109,M109,AD109,N109,O109,AE109,N109,X109,Y109,AA109,AP109,Z109,K109,Q109,R109,S109,T109,U109,V109),CONCATENATE(J109,AB109,M109,AC109,N109,O109,AE109,N109,X109,Y109,AA109,AP109,Z109,K109,Q109,R109,S109,T109,U109,V109))</f>
      </c>
      <c r="H109" s="3" t="s">
        <v>375</v>
      </c>
      <c r="I109" s="3" t="s">
        <v>376</v>
      </c>
      <c r="J109" s="3" t="s">
        <v>377</v>
      </c>
      <c r="K109" s="3" t="s">
        <v>378</v>
      </c>
      <c r="L109" s="3" t="s">
        <v>379</v>
      </c>
      <c r="M109" s="3" t="s">
        <v>380</v>
      </c>
      <c r="N109" s="3" t="s">
        <v>381</v>
      </c>
      <c r="O109" s="3" t="s">
        <v>382</v>
      </c>
      <c r="P109" s="6">
        <f>CHAR(10)</f>
      </c>
      <c r="Q109" s="6">
        <f>IF(MOD(W109,10)=0,CONCATENATE(P109,P109,L109,L109,P109,P109,P109)," ")</f>
      </c>
      <c r="R109" s="6">
        <f>IF(W109=20,CONCATENATE(P109,P109,P109,L109,P109,"&lt;center&gt;",P109,P109,"&lt;?php",P109,R$1,P109,"?&gt;",P109,P109,"&lt;/center&gt;",P109,L109,P109,P109,P109,P109),"")</f>
      </c>
      <c r="S109" s="6">
        <f>IF(W109=40,CONCATENATE(P109,P109,P109,L109,P109,"&lt;center&gt;",P109,P109,"&lt;?php",P109,S$1,P109,"?&gt;",P109,P109,"&lt;/center&gt;",P109,L109,P109,P109,P109,P109),"")</f>
      </c>
      <c r="T109" s="6">
        <f>IF(W109=60,CONCATENATE(P109,P109,P109,L109,P109,"&lt;center&gt;",P109,P109,"&lt;?php",P109,T$1,P109,"?&gt;",P109,P109,"&lt;/center&gt;",P109,L109,P109,P109,P109,P109),"")</f>
      </c>
      <c r="U109" s="6">
        <f>IF(W109=80,CONCATENATE(P109,P109,P109,L109,P109,"&lt;center&gt;",P109,P109,"&lt;?php",P109,U$1,P109,"?&gt;",P109,P109,"&lt;/center&gt;",P109,L109,P109,P109,P109,P109),"")</f>
      </c>
      <c r="V109" s="6">
        <f>IF(W109=100,CONCATENATE(P109,P109,P109,P109,"&lt;?php",P109,V$1,P109,"?&gt;",P109,P109,P109,P109,P109),"")</f>
      </c>
      <c r="W109" s="11">
        <f>W108+1</f>
      </c>
      <c r="X109" s="5" t="s">
        <v>383</v>
      </c>
      <c r="Y109" s="5" t="s">
        <v>384</v>
      </c>
      <c r="Z109" s="5" t="s">
        <v>385</v>
      </c>
      <c r="AA109" s="5" t="s">
        <v>386</v>
      </c>
      <c r="AB109" s="4">
        <f>CONCATENATE(RBs!B10," ",RBs!A10)</f>
      </c>
      <c r="AC109" s="12">
        <f>RBs!E10</f>
      </c>
      <c r="AD109" s="6">
        <f>RBs!C10</f>
      </c>
      <c r="AE109" s="11">
        <f>RBs!D10</f>
      </c>
      <c r="AF109" s="11">
        <f>RBs!P10</f>
      </c>
      <c r="AG109" s="11">
        <f>RBs!R10</f>
      </c>
      <c r="AH109" s="11">
        <f>RBs!T10</f>
      </c>
      <c r="AI109" s="11">
        <f>RBs!V10</f>
      </c>
      <c r="AJ109" s="10">
        <f>RBs!X10</f>
      </c>
      <c r="AK109" s="6">
        <f>AB109</f>
      </c>
      <c r="AL109" s="102">
        <f>ROUNDUP((0.43+0.01*((STDEV($AQ$2:$AQ$312)-STDEV(AQ$2:AQ$312))))*AQ109,0)</f>
      </c>
      <c r="AM109" s="102">
        <f>ROUNDUP((0.43+0.01*((STDEV($AQ$2:$AQ$312)-STDEV(AR$2:AR$312))))*AR109,0)</f>
      </c>
      <c r="AN109" s="102">
        <f>ROUNDUP((0.43+0.01*((STDEV($AQ$2:$AQ$312)-STDEV(AS$2:AS$312))))*AS109,0)</f>
      </c>
      <c r="AO109" s="102">
        <f>ROUNDUP((0.43+0.01*((STDEV($AQ$2:$AQ$312)-STDEV(AT$2:AT$312))))*AT109,0)</f>
      </c>
      <c r="AP109" s="102">
        <f>ROUNDUP((0.43+0.01*((STDEV($AQ$2:$AQ$312)-STDEV(AU$2:AU$312))))*AU109,0)</f>
      </c>
      <c r="AQ109" s="11">
        <f>IF(AF109&gt;0,AF109,1)</f>
      </c>
      <c r="AR109" s="11">
        <f>IF(AG109&gt;0,AG109,1)</f>
      </c>
      <c r="AS109" s="11">
        <f>IF(AH109&gt;0,AH109,1)</f>
      </c>
      <c r="AT109" s="11">
        <f>IF(AI109&gt;0,AI109,1)</f>
      </c>
      <c r="AU109" s="11">
        <f>IF(AJ109&gt;0,AJ109,1)</f>
      </c>
    </row>
    <row x14ac:dyDescent="0.25" r="110" customHeight="1" ht="17.25">
      <c r="A110" s="3"/>
      <c r="B110" s="6">
        <f>IF(AB110&lt;&gt;AD110,CONCATENATE(J110,AB110,M110,AC110,M110,AD110,N110,O110,AE110,N110,K110,Q110,R110,S110,T110,U110,V110),CONCATENATE(J110,AB110,M110,AC110,N110,O110,AE110,N110,K110,Q110,R110,S110,T110,U110,V110))</f>
      </c>
      <c r="C110" s="6">
        <f>IF(AB110&lt;&gt;AD110,CONCATENATE(J110,AB110,M110,AC110,M110,AD110,N110,O110,AE110,N110,X110,Y110,AA110,AL110,Z110,K110,Q110,R110,S110,T110,U110,V110),CONCATENATE(J110,AB110,M110,AC110,N110,O110,AE110,N110,X110,Y110,AA110,AL110,Z110,K110,Q110,R110,S110,T110,U110,V110))</f>
      </c>
      <c r="D110" s="6">
        <f>IF(AB110&lt;&gt;AD110,CONCATENATE(J110,AB110,M110,AC110,M110,AD110,N110,O110,AE110,N110,X110,Y110,AA110,AM110,Z110,K110,Q110,R110,S110,T110,U110,V110),CONCATENATE(J110,AB110,M110,AC110,N110,O110,AE110,N110,X110,Y110,AA110,AM110,Z110,K110,Q110,R110,S110,T110,U110,V110))</f>
      </c>
      <c r="E110" s="6">
        <f>IF(AB110&lt;&gt;AD110,CONCATENATE(J110,AB110,M110,AC110,M110,AD110,N110,O110,AE110,N110,X110,Y110,AA110,AN110,Z110,K110,Q110,R110,S110,T110,U110,V110),CONCATENATE(J110,AB110,M110,AC110,N110,O110,AE110,N110,X110,Y110,AA110,AN110,Z110,K110,Q110,R110,S110,T110,U110,V110))</f>
      </c>
      <c r="F110" s="6">
        <f>IF(AB110&lt;&gt;AD110,CONCATENATE(J110,AB110,M110,AC110,M110,AD110,N110,O110,AE110,N110,X110,Y110,AA110,AO110,Z110,K110,Q110,R110,S110,T110,U110,V110),CONCATENATE(J110,AB110,M110,AC110,N110,O110,AE110,N110,X110,Y110,AA110,AO110,Z110,K110,Q110,R110,S110,T110,U110,V110))</f>
      </c>
      <c r="G110" s="6">
        <f>IF(AB110&lt;&gt;AD110,CONCATENATE(J110,AB110,M110,AC110,M110,AD110,N110,O110,AE110,N110,X110,Y110,AA110,AP110,Z110,K110,Q110,R110,S110,T110,U110,V110),CONCATENATE(J110,AB110,M110,AC110,N110,O110,AE110,N110,X110,Y110,AA110,AP110,Z110,K110,Q110,R110,S110,T110,U110,V110))</f>
      </c>
      <c r="H110" s="3" t="s">
        <v>375</v>
      </c>
      <c r="I110" s="3" t="s">
        <v>376</v>
      </c>
      <c r="J110" s="3" t="s">
        <v>377</v>
      </c>
      <c r="K110" s="3" t="s">
        <v>378</v>
      </c>
      <c r="L110" s="3" t="s">
        <v>379</v>
      </c>
      <c r="M110" s="3" t="s">
        <v>380</v>
      </c>
      <c r="N110" s="3" t="s">
        <v>381</v>
      </c>
      <c r="O110" s="3" t="s">
        <v>382</v>
      </c>
      <c r="P110" s="6">
        <f>CHAR(10)</f>
      </c>
      <c r="Q110" s="6">
        <f>IF(MOD(W110,10)=0,CONCATENATE(P110,P110,L110,L110,P110,P110,P110)," ")</f>
      </c>
      <c r="R110" s="6">
        <f>IF(W110=20,CONCATENATE(P110,P110,P110,L110,P110,"&lt;center&gt;",P110,P110,"&lt;?php",P110,R$1,P110,"?&gt;",P110,P110,"&lt;/center&gt;",P110,L110,P110,P110,P110,P110),"")</f>
      </c>
      <c r="S110" s="6">
        <f>IF(W110=40,CONCATENATE(P110,P110,P110,L110,P110,"&lt;center&gt;",P110,P110,"&lt;?php",P110,S$1,P110,"?&gt;",P110,P110,"&lt;/center&gt;",P110,L110,P110,P110,P110,P110),"")</f>
      </c>
      <c r="T110" s="6">
        <f>IF(W110=60,CONCATENATE(P110,P110,P110,L110,P110,"&lt;center&gt;",P110,P110,"&lt;?php",P110,T$1,P110,"?&gt;",P110,P110,"&lt;/center&gt;",P110,L110,P110,P110,P110,P110),"")</f>
      </c>
      <c r="U110" s="6">
        <f>IF(W110=80,CONCATENATE(P110,P110,P110,L110,P110,"&lt;center&gt;",P110,P110,"&lt;?php",P110,U$1,P110,"?&gt;",P110,P110,"&lt;/center&gt;",P110,L110,P110,P110,P110,P110),"")</f>
      </c>
      <c r="V110" s="6">
        <f>IF(W110=100,CONCATENATE(P110,P110,P110,P110,"&lt;?php",P110,V$1,P110,"?&gt;",P110,P110,P110,P110,P110),"")</f>
      </c>
      <c r="W110" s="11">
        <f>W109+1</f>
      </c>
      <c r="X110" s="5" t="s">
        <v>383</v>
      </c>
      <c r="Y110" s="5" t="s">
        <v>384</v>
      </c>
      <c r="Z110" s="5" t="s">
        <v>385</v>
      </c>
      <c r="AA110" s="5" t="s">
        <v>386</v>
      </c>
      <c r="AB110" s="4">
        <f>CONCATENATE(RBs!B11," ",RBs!A11)</f>
      </c>
      <c r="AC110" s="12">
        <f>RBs!E11</f>
      </c>
      <c r="AD110" s="6">
        <f>RBs!C11</f>
      </c>
      <c r="AE110" s="11">
        <f>RBs!D11</f>
      </c>
      <c r="AF110" s="11">
        <f>RBs!P11</f>
      </c>
      <c r="AG110" s="11">
        <f>RBs!R11</f>
      </c>
      <c r="AH110" s="11">
        <f>RBs!T11</f>
      </c>
      <c r="AI110" s="11">
        <f>RBs!V11</f>
      </c>
      <c r="AJ110" s="10">
        <f>RBs!X11</f>
      </c>
      <c r="AK110" s="6">
        <f>AB110</f>
      </c>
      <c r="AL110" s="102">
        <f>ROUNDUP((0.43+0.01*((STDEV($AQ$2:$AQ$312)-STDEV(AQ$2:AQ$312))))*AQ110,0)</f>
      </c>
      <c r="AM110" s="102">
        <f>ROUNDUP((0.43+0.01*((STDEV($AQ$2:$AQ$312)-STDEV(AR$2:AR$312))))*AR110,0)</f>
      </c>
      <c r="AN110" s="102">
        <f>ROUNDUP((0.43+0.01*((STDEV($AQ$2:$AQ$312)-STDEV(AS$2:AS$312))))*AS110,0)</f>
      </c>
      <c r="AO110" s="102">
        <f>ROUNDUP((0.43+0.01*((STDEV($AQ$2:$AQ$312)-STDEV(AT$2:AT$312))))*AT110,0)</f>
      </c>
      <c r="AP110" s="102">
        <f>ROUNDUP((0.43+0.01*((STDEV($AQ$2:$AQ$312)-STDEV(AU$2:AU$312))))*AU110,0)</f>
      </c>
      <c r="AQ110" s="11">
        <f>IF(AF110&gt;0,AF110,1)</f>
      </c>
      <c r="AR110" s="11">
        <f>IF(AG110&gt;0,AG110,1)</f>
      </c>
      <c r="AS110" s="11">
        <f>IF(AH110&gt;0,AH110,1)</f>
      </c>
      <c r="AT110" s="11">
        <f>IF(AI110&gt;0,AI110,1)</f>
      </c>
      <c r="AU110" s="11">
        <f>IF(AJ110&gt;0,AJ110,1)</f>
      </c>
    </row>
    <row x14ac:dyDescent="0.25" r="111" customHeight="1" ht="17.25">
      <c r="A111" s="3"/>
      <c r="B111" s="6">
        <f>IF(AB111&lt;&gt;AD111,CONCATENATE(J111,AB111,M111,AC111,M111,AD111,N111,O111,AE111,N111,K111,Q111,R111,S111,T111,U111,V111),CONCATENATE(J111,AB111,M111,AC111,N111,O111,AE111,N111,K111,Q111,R111,S111,T111,U111,V111))</f>
      </c>
      <c r="C111" s="6">
        <f>IF(AB111&lt;&gt;AD111,CONCATENATE(J111,AB111,M111,AC111,M111,AD111,N111,O111,AE111,N111,X111,Y111,AA111,AL111,Z111,K111,Q111,R111,S111,T111,U111,V111),CONCATENATE(J111,AB111,M111,AC111,N111,O111,AE111,N111,X111,Y111,AA111,AL111,Z111,K111,Q111,R111,S111,T111,U111,V111))</f>
      </c>
      <c r="D111" s="6">
        <f>IF(AB111&lt;&gt;AD111,CONCATENATE(J111,AB111,M111,AC111,M111,AD111,N111,O111,AE111,N111,X111,Y111,AA111,AM111,Z111,K111,Q111,R111,S111,T111,U111,V111),CONCATENATE(J111,AB111,M111,AC111,N111,O111,AE111,N111,X111,Y111,AA111,AM111,Z111,K111,Q111,R111,S111,T111,U111,V111))</f>
      </c>
      <c r="E111" s="6">
        <f>IF(AB111&lt;&gt;AD111,CONCATENATE(J111,AB111,M111,AC111,M111,AD111,N111,O111,AE111,N111,X111,Y111,AA111,AN111,Z111,K111,Q111,R111,S111,T111,U111,V111),CONCATENATE(J111,AB111,M111,AC111,N111,O111,AE111,N111,X111,Y111,AA111,AN111,Z111,K111,Q111,R111,S111,T111,U111,V111))</f>
      </c>
      <c r="F111" s="6">
        <f>IF(AB111&lt;&gt;AD111,CONCATENATE(J111,AB111,M111,AC111,M111,AD111,N111,O111,AE111,N111,X111,Y111,AA111,AO111,Z111,K111,Q111,R111,S111,T111,U111,V111),CONCATENATE(J111,AB111,M111,AC111,N111,O111,AE111,N111,X111,Y111,AA111,AO111,Z111,K111,Q111,R111,S111,T111,U111,V111))</f>
      </c>
      <c r="G111" s="6">
        <f>IF(AB111&lt;&gt;AD111,CONCATENATE(J111,AB111,M111,AC111,M111,AD111,N111,O111,AE111,N111,X111,Y111,AA111,AP111,Z111,K111,Q111,R111,S111,T111,U111,V111),CONCATENATE(J111,AB111,M111,AC111,N111,O111,AE111,N111,X111,Y111,AA111,AP111,Z111,K111,Q111,R111,S111,T111,U111,V111))</f>
      </c>
      <c r="H111" s="3" t="s">
        <v>375</v>
      </c>
      <c r="I111" s="3" t="s">
        <v>376</v>
      </c>
      <c r="J111" s="3" t="s">
        <v>377</v>
      </c>
      <c r="K111" s="3" t="s">
        <v>378</v>
      </c>
      <c r="L111" s="3" t="s">
        <v>379</v>
      </c>
      <c r="M111" s="3" t="s">
        <v>380</v>
      </c>
      <c r="N111" s="3" t="s">
        <v>381</v>
      </c>
      <c r="O111" s="3" t="s">
        <v>382</v>
      </c>
      <c r="P111" s="6">
        <f>CHAR(10)</f>
      </c>
      <c r="Q111" s="6">
        <f>IF(MOD(W111,10)=0,CONCATENATE(P111,P111,L111,L111,P111,P111,P111)," ")</f>
      </c>
      <c r="R111" s="6">
        <f>IF(W111=20,CONCATENATE(P111,P111,P111,L111,P111,"&lt;center&gt;",P111,P111,"&lt;?php",P111,R$1,P111,"?&gt;",P111,P111,"&lt;/center&gt;",P111,L111,P111,P111,P111,P111),"")</f>
      </c>
      <c r="S111" s="6">
        <f>IF(W111=40,CONCATENATE(P111,P111,P111,L111,P111,"&lt;center&gt;",P111,P111,"&lt;?php",P111,S$1,P111,"?&gt;",P111,P111,"&lt;/center&gt;",P111,L111,P111,P111,P111,P111),"")</f>
      </c>
      <c r="T111" s="6">
        <f>IF(W111=60,CONCATENATE(P111,P111,P111,L111,P111,"&lt;center&gt;",P111,P111,"&lt;?php",P111,T$1,P111,"?&gt;",P111,P111,"&lt;/center&gt;",P111,L111,P111,P111,P111,P111),"")</f>
      </c>
      <c r="U111" s="6">
        <f>IF(W111=80,CONCATENATE(P111,P111,P111,L111,P111,"&lt;center&gt;",P111,P111,"&lt;?php",P111,U$1,P111,"?&gt;",P111,P111,"&lt;/center&gt;",P111,L111,P111,P111,P111,P111),"")</f>
      </c>
      <c r="V111" s="6">
        <f>IF(W111=100,CONCATENATE(P111,P111,P111,P111,"&lt;?php",P111,V$1,P111,"?&gt;",P111,P111,P111,P111,P111),"")</f>
      </c>
      <c r="W111" s="11">
        <f>W110+1</f>
      </c>
      <c r="X111" s="5" t="s">
        <v>383</v>
      </c>
      <c r="Y111" s="5" t="s">
        <v>384</v>
      </c>
      <c r="Z111" s="5" t="s">
        <v>385</v>
      </c>
      <c r="AA111" s="5" t="s">
        <v>386</v>
      </c>
      <c r="AB111" s="4">
        <f>CONCATENATE(RBs!B12," ",RBs!A12)</f>
      </c>
      <c r="AC111" s="12">
        <f>RBs!E12</f>
      </c>
      <c r="AD111" s="6">
        <f>RBs!C12</f>
      </c>
      <c r="AE111" s="11">
        <f>RBs!D12</f>
      </c>
      <c r="AF111" s="11">
        <f>RBs!P12</f>
      </c>
      <c r="AG111" s="11">
        <f>RBs!R12</f>
      </c>
      <c r="AH111" s="11">
        <f>RBs!T12</f>
      </c>
      <c r="AI111" s="11">
        <f>RBs!V12</f>
      </c>
      <c r="AJ111" s="10">
        <f>RBs!X12</f>
      </c>
      <c r="AK111" s="6">
        <f>AB111</f>
      </c>
      <c r="AL111" s="102">
        <f>ROUNDUP((0.43+0.01*((STDEV($AQ$2:$AQ$312)-STDEV(AQ$2:AQ$312))))*AQ111,0)</f>
      </c>
      <c r="AM111" s="102">
        <f>ROUNDUP((0.43+0.01*((STDEV($AQ$2:$AQ$312)-STDEV(AR$2:AR$312))))*AR111,0)</f>
      </c>
      <c r="AN111" s="102">
        <f>ROUNDUP((0.43+0.01*((STDEV($AQ$2:$AQ$312)-STDEV(AS$2:AS$312))))*AS111,0)</f>
      </c>
      <c r="AO111" s="102">
        <f>ROUNDUP((0.43+0.01*((STDEV($AQ$2:$AQ$312)-STDEV(AT$2:AT$312))))*AT111,0)</f>
      </c>
      <c r="AP111" s="102">
        <f>ROUNDUP((0.43+0.01*((STDEV($AQ$2:$AQ$312)-STDEV(AU$2:AU$312))))*AU111,0)</f>
      </c>
      <c r="AQ111" s="11">
        <f>IF(AF111&gt;0,AF111,1)</f>
      </c>
      <c r="AR111" s="11">
        <f>IF(AG111&gt;0,AG111,1)</f>
      </c>
      <c r="AS111" s="11">
        <f>IF(AH111&gt;0,AH111,1)</f>
      </c>
      <c r="AT111" s="11">
        <f>IF(AI111&gt;0,AI111,1)</f>
      </c>
      <c r="AU111" s="11">
        <f>IF(AJ111&gt;0,AJ111,1)</f>
      </c>
    </row>
    <row x14ac:dyDescent="0.25" r="112" customHeight="1" ht="17.25">
      <c r="A112" s="3"/>
      <c r="B112" s="6">
        <f>IF(AB112&lt;&gt;AD112,CONCATENATE(J112,AB112,M112,AC112,M112,AD112,N112,O112,AE112,N112,K112,Q112,R112,S112,T112,U112,V112),CONCATENATE(J112,AB112,M112,AC112,N112,O112,AE112,N112,K112,Q112,R112,S112,T112,U112,V112))</f>
      </c>
      <c r="C112" s="6">
        <f>IF(AB112&lt;&gt;AD112,CONCATENATE(J112,AB112,M112,AC112,M112,AD112,N112,O112,AE112,N112,X112,Y112,AA112,AL112,Z112,K112,Q112,R112,S112,T112,U112,V112),CONCATENATE(J112,AB112,M112,AC112,N112,O112,AE112,N112,X112,Y112,AA112,AL112,Z112,K112,Q112,R112,S112,T112,U112,V112))</f>
      </c>
      <c r="D112" s="6">
        <f>IF(AB112&lt;&gt;AD112,CONCATENATE(J112,AB112,M112,AC112,M112,AD112,N112,O112,AE112,N112,X112,Y112,AA112,AM112,Z112,K112,Q112,R112,S112,T112,U112,V112),CONCATENATE(J112,AB112,M112,AC112,N112,O112,AE112,N112,X112,Y112,AA112,AM112,Z112,K112,Q112,R112,S112,T112,U112,V112))</f>
      </c>
      <c r="E112" s="6">
        <f>IF(AB112&lt;&gt;AD112,CONCATENATE(J112,AB112,M112,AC112,M112,AD112,N112,O112,AE112,N112,X112,Y112,AA112,AN112,Z112,K112,Q112,R112,S112,T112,U112,V112),CONCATENATE(J112,AB112,M112,AC112,N112,O112,AE112,N112,X112,Y112,AA112,AN112,Z112,K112,Q112,R112,S112,T112,U112,V112))</f>
      </c>
      <c r="F112" s="6">
        <f>IF(AB112&lt;&gt;AD112,CONCATENATE(J112,AB112,M112,AC112,M112,AD112,N112,O112,AE112,N112,X112,Y112,AA112,AO112,Z112,K112,Q112,R112,S112,T112,U112,V112),CONCATENATE(J112,AB112,M112,AC112,N112,O112,AE112,N112,X112,Y112,AA112,AO112,Z112,K112,Q112,R112,S112,T112,U112,V112))</f>
      </c>
      <c r="G112" s="6">
        <f>IF(AB112&lt;&gt;AD112,CONCATENATE(J112,AB112,M112,AC112,M112,AD112,N112,O112,AE112,N112,X112,Y112,AA112,AP112,Z112,K112,Q112,R112,S112,T112,U112,V112),CONCATENATE(J112,AB112,M112,AC112,N112,O112,AE112,N112,X112,Y112,AA112,AP112,Z112,K112,Q112,R112,S112,T112,U112,V112))</f>
      </c>
      <c r="H112" s="3" t="s">
        <v>375</v>
      </c>
      <c r="I112" s="3" t="s">
        <v>376</v>
      </c>
      <c r="J112" s="3" t="s">
        <v>377</v>
      </c>
      <c r="K112" s="3" t="s">
        <v>378</v>
      </c>
      <c r="L112" s="3" t="s">
        <v>379</v>
      </c>
      <c r="M112" s="3" t="s">
        <v>380</v>
      </c>
      <c r="N112" s="3" t="s">
        <v>381</v>
      </c>
      <c r="O112" s="3" t="s">
        <v>382</v>
      </c>
      <c r="P112" s="6">
        <f>CHAR(10)</f>
      </c>
      <c r="Q112" s="6">
        <f>IF(MOD(W112,10)=0,CONCATENATE(P112,P112,L112,L112,P112,P112,P112)," ")</f>
      </c>
      <c r="R112" s="6">
        <f>IF(W112=20,CONCATENATE(P112,P112,P112,L112,P112,"&lt;center&gt;",P112,P112,"&lt;?php",P112,R$1,P112,"?&gt;",P112,P112,"&lt;/center&gt;",P112,L112,P112,P112,P112,P112),"")</f>
      </c>
      <c r="S112" s="6">
        <f>IF(W112=40,CONCATENATE(P112,P112,P112,L112,P112,"&lt;center&gt;",P112,P112,"&lt;?php",P112,S$1,P112,"?&gt;",P112,P112,"&lt;/center&gt;",P112,L112,P112,P112,P112,P112),"")</f>
      </c>
      <c r="T112" s="6">
        <f>IF(W112=60,CONCATENATE(P112,P112,P112,L112,P112,"&lt;center&gt;",P112,P112,"&lt;?php",P112,T$1,P112,"?&gt;",P112,P112,"&lt;/center&gt;",P112,L112,P112,P112,P112,P112),"")</f>
      </c>
      <c r="U112" s="6">
        <f>IF(W112=80,CONCATENATE(P112,P112,P112,L112,P112,"&lt;center&gt;",P112,P112,"&lt;?php",P112,U$1,P112,"?&gt;",P112,P112,"&lt;/center&gt;",P112,L112,P112,P112,P112,P112),"")</f>
      </c>
      <c r="V112" s="6">
        <f>IF(W112=100,CONCATENATE(P112,P112,P112,P112,"&lt;?php",P112,V$1,P112,"?&gt;",P112,P112,P112,P112,P112),"")</f>
      </c>
      <c r="W112" s="11">
        <f>W111+1</f>
      </c>
      <c r="X112" s="5" t="s">
        <v>383</v>
      </c>
      <c r="Y112" s="5" t="s">
        <v>384</v>
      </c>
      <c r="Z112" s="5" t="s">
        <v>385</v>
      </c>
      <c r="AA112" s="5" t="s">
        <v>386</v>
      </c>
      <c r="AB112" s="4">
        <f>CONCATENATE(RBs!B13," ",RBs!A13)</f>
      </c>
      <c r="AC112" s="12">
        <f>RBs!E13</f>
      </c>
      <c r="AD112" s="6">
        <f>RBs!C13</f>
      </c>
      <c r="AE112" s="11">
        <f>RBs!D13</f>
      </c>
      <c r="AF112" s="11">
        <f>RBs!P13</f>
      </c>
      <c r="AG112" s="11">
        <f>RBs!R13</f>
      </c>
      <c r="AH112" s="11">
        <f>RBs!T13</f>
      </c>
      <c r="AI112" s="11">
        <f>RBs!V13</f>
      </c>
      <c r="AJ112" s="10">
        <f>RBs!X13</f>
      </c>
      <c r="AK112" s="6">
        <f>AB112</f>
      </c>
      <c r="AL112" s="102">
        <f>ROUNDUP((0.43+0.01*((STDEV($AQ$2:$AQ$312)-STDEV(AQ$2:AQ$312))))*AQ112,0)</f>
      </c>
      <c r="AM112" s="102">
        <f>ROUNDUP((0.43+0.01*((STDEV($AQ$2:$AQ$312)-STDEV(AR$2:AR$312))))*AR112,0)</f>
      </c>
      <c r="AN112" s="102">
        <f>ROUNDUP((0.43+0.01*((STDEV($AQ$2:$AQ$312)-STDEV(AS$2:AS$312))))*AS112,0)</f>
      </c>
      <c r="AO112" s="102">
        <f>ROUNDUP((0.43+0.01*((STDEV($AQ$2:$AQ$312)-STDEV(AT$2:AT$312))))*AT112,0)</f>
      </c>
      <c r="AP112" s="102">
        <f>ROUNDUP((0.43+0.01*((STDEV($AQ$2:$AQ$312)-STDEV(AU$2:AU$312))))*AU112,0)</f>
      </c>
      <c r="AQ112" s="11">
        <f>IF(AF112&gt;0,AF112,1)</f>
      </c>
      <c r="AR112" s="11">
        <f>IF(AG112&gt;0,AG112,1)</f>
      </c>
      <c r="AS112" s="11">
        <f>IF(AH112&gt;0,AH112,1)</f>
      </c>
      <c r="AT112" s="11">
        <f>IF(AI112&gt;0,AI112,1)</f>
      </c>
      <c r="AU112" s="11">
        <f>IF(AJ112&gt;0,AJ112,1)</f>
      </c>
    </row>
    <row x14ac:dyDescent="0.25" r="113" customHeight="1" ht="17.25">
      <c r="A113" s="3"/>
      <c r="B113" s="6">
        <f>IF(AB113&lt;&gt;AD113,CONCATENATE(J113,AB113,M113,AC113,M113,AD113,N113,O113,AE113,N113,K113,Q113,R113,S113,T113,U113,V113),CONCATENATE(J113,AB113,M113,AC113,N113,O113,AE113,N113,K113,Q113,R113,S113,T113,U113,V113))</f>
      </c>
      <c r="C113" s="6">
        <f>IF(AB113&lt;&gt;AD113,CONCATENATE(J113,AB113,M113,AC113,M113,AD113,N113,O113,AE113,N113,X113,Y113,AA113,AL113,Z113,K113,Q113,R113,S113,T113,U113,V113),CONCATENATE(J113,AB113,M113,AC113,N113,O113,AE113,N113,X113,Y113,AA113,AL113,Z113,K113,Q113,R113,S113,T113,U113,V113))</f>
      </c>
      <c r="D113" s="6">
        <f>IF(AB113&lt;&gt;AD113,CONCATENATE(J113,AB113,M113,AC113,M113,AD113,N113,O113,AE113,N113,X113,Y113,AA113,AM113,Z113,K113,Q113,R113,S113,T113,U113,V113),CONCATENATE(J113,AB113,M113,AC113,N113,O113,AE113,N113,X113,Y113,AA113,AM113,Z113,K113,Q113,R113,S113,T113,U113,V113))</f>
      </c>
      <c r="E113" s="6">
        <f>IF(AB113&lt;&gt;AD113,CONCATENATE(J113,AB113,M113,AC113,M113,AD113,N113,O113,AE113,N113,X113,Y113,AA113,AN113,Z113,K113,Q113,R113,S113,T113,U113,V113),CONCATENATE(J113,AB113,M113,AC113,N113,O113,AE113,N113,X113,Y113,AA113,AN113,Z113,K113,Q113,R113,S113,T113,U113,V113))</f>
      </c>
      <c r="F113" s="6">
        <f>IF(AB113&lt;&gt;AD113,CONCATENATE(J113,AB113,M113,AC113,M113,AD113,N113,O113,AE113,N113,X113,Y113,AA113,AO113,Z113,K113,Q113,R113,S113,T113,U113,V113),CONCATENATE(J113,AB113,M113,AC113,N113,O113,AE113,N113,X113,Y113,AA113,AO113,Z113,K113,Q113,R113,S113,T113,U113,V113))</f>
      </c>
      <c r="G113" s="6">
        <f>IF(AB113&lt;&gt;AD113,CONCATENATE(J113,AB113,M113,AC113,M113,AD113,N113,O113,AE113,N113,X113,Y113,AA113,AP113,Z113,K113,Q113,R113,S113,T113,U113,V113),CONCATENATE(J113,AB113,M113,AC113,N113,O113,AE113,N113,X113,Y113,AA113,AP113,Z113,K113,Q113,R113,S113,T113,U113,V113))</f>
      </c>
      <c r="H113" s="3" t="s">
        <v>375</v>
      </c>
      <c r="I113" s="3" t="s">
        <v>376</v>
      </c>
      <c r="J113" s="3" t="s">
        <v>377</v>
      </c>
      <c r="K113" s="3" t="s">
        <v>378</v>
      </c>
      <c r="L113" s="3" t="s">
        <v>379</v>
      </c>
      <c r="M113" s="3" t="s">
        <v>380</v>
      </c>
      <c r="N113" s="3" t="s">
        <v>381</v>
      </c>
      <c r="O113" s="3" t="s">
        <v>382</v>
      </c>
      <c r="P113" s="6">
        <f>CHAR(10)</f>
      </c>
      <c r="Q113" s="6">
        <f>IF(MOD(W113,10)=0,CONCATENATE(P113,P113,L113,L113,P113,P113,P113)," ")</f>
      </c>
      <c r="R113" s="6">
        <f>IF(W113=20,CONCATENATE(P113,P113,P113,L113,P113,"&lt;center&gt;",P113,P113,"&lt;?php",P113,R$1,P113,"?&gt;",P113,P113,"&lt;/center&gt;",P113,L113,P113,P113,P113,P113),"")</f>
      </c>
      <c r="S113" s="6">
        <f>IF(W113=40,CONCATENATE(P113,P113,P113,L113,P113,"&lt;center&gt;",P113,P113,"&lt;?php",P113,S$1,P113,"?&gt;",P113,P113,"&lt;/center&gt;",P113,L113,P113,P113,P113,P113),"")</f>
      </c>
      <c r="T113" s="6">
        <f>IF(W113=60,CONCATENATE(P113,P113,P113,L113,P113,"&lt;center&gt;",P113,P113,"&lt;?php",P113,T$1,P113,"?&gt;",P113,P113,"&lt;/center&gt;",P113,L113,P113,P113,P113,P113),"")</f>
      </c>
      <c r="U113" s="6">
        <f>IF(W113=80,CONCATENATE(P113,P113,P113,L113,P113,"&lt;center&gt;",P113,P113,"&lt;?php",P113,U$1,P113,"?&gt;",P113,P113,"&lt;/center&gt;",P113,L113,P113,P113,P113,P113),"")</f>
      </c>
      <c r="V113" s="6">
        <f>IF(W113=100,CONCATENATE(P113,P113,P113,P113,"&lt;?php",P113,V$1,P113,"?&gt;",P113,P113,P113,P113,P113),"")</f>
      </c>
      <c r="W113" s="11">
        <f>W112+1</f>
      </c>
      <c r="X113" s="5" t="s">
        <v>383</v>
      </c>
      <c r="Y113" s="5" t="s">
        <v>384</v>
      </c>
      <c r="Z113" s="5" t="s">
        <v>385</v>
      </c>
      <c r="AA113" s="5" t="s">
        <v>386</v>
      </c>
      <c r="AB113" s="4">
        <f>CONCATENATE(RBs!B14," ",RBs!A14)</f>
      </c>
      <c r="AC113" s="12">
        <f>RBs!E14</f>
      </c>
      <c r="AD113" s="6">
        <f>RBs!C14</f>
      </c>
      <c r="AE113" s="11">
        <f>RBs!D14</f>
      </c>
      <c r="AF113" s="11">
        <f>RBs!P14</f>
      </c>
      <c r="AG113" s="11">
        <f>RBs!R14</f>
      </c>
      <c r="AH113" s="11">
        <f>RBs!T14</f>
      </c>
      <c r="AI113" s="11">
        <f>RBs!V14</f>
      </c>
      <c r="AJ113" s="10">
        <f>RBs!X14</f>
      </c>
      <c r="AK113" s="6">
        <f>AB113</f>
      </c>
      <c r="AL113" s="102">
        <f>ROUNDUP((0.43+0.01*((STDEV($AQ$2:$AQ$312)-STDEV(AQ$2:AQ$312))))*AQ113,0)</f>
      </c>
      <c r="AM113" s="102">
        <f>ROUNDUP((0.43+0.01*((STDEV($AQ$2:$AQ$312)-STDEV(AR$2:AR$312))))*AR113,0)</f>
      </c>
      <c r="AN113" s="102">
        <f>ROUNDUP((0.43+0.01*((STDEV($AQ$2:$AQ$312)-STDEV(AS$2:AS$312))))*AS113,0)</f>
      </c>
      <c r="AO113" s="102">
        <f>ROUNDUP((0.43+0.01*((STDEV($AQ$2:$AQ$312)-STDEV(AT$2:AT$312))))*AT113,0)</f>
      </c>
      <c r="AP113" s="102">
        <f>ROUNDUP((0.43+0.01*((STDEV($AQ$2:$AQ$312)-STDEV(AU$2:AU$312))))*AU113,0)</f>
      </c>
      <c r="AQ113" s="11">
        <f>IF(AF113&gt;0,AF113,1)</f>
      </c>
      <c r="AR113" s="11">
        <f>IF(AG113&gt;0,AG113,1)</f>
      </c>
      <c r="AS113" s="11">
        <f>IF(AH113&gt;0,AH113,1)</f>
      </c>
      <c r="AT113" s="11">
        <f>IF(AI113&gt;0,AI113,1)</f>
      </c>
      <c r="AU113" s="11">
        <f>IF(AJ113&gt;0,AJ113,1)</f>
      </c>
    </row>
    <row x14ac:dyDescent="0.25" r="114" customHeight="1" ht="17.25">
      <c r="A114" s="3"/>
      <c r="B114" s="6">
        <f>IF(AB114&lt;&gt;AD114,CONCATENATE(J114,AB114,M114,AC114,M114,AD114,N114,O114,AE114,N114,K114,Q114,R114,S114,T114,U114,V114),CONCATENATE(J114,AB114,M114,AC114,N114,O114,AE114,N114,K114,Q114,R114,S114,T114,U114,V114))</f>
      </c>
      <c r="C114" s="6">
        <f>IF(AB114&lt;&gt;AD114,CONCATENATE(J114,AB114,M114,AC114,M114,AD114,N114,O114,AE114,N114,X114,Y114,AA114,AL114,Z114,K114,Q114,R114,S114,T114,U114,V114),CONCATENATE(J114,AB114,M114,AC114,N114,O114,AE114,N114,X114,Y114,AA114,AL114,Z114,K114,Q114,R114,S114,T114,U114,V114))</f>
      </c>
      <c r="D114" s="6">
        <f>IF(AB114&lt;&gt;AD114,CONCATENATE(J114,AB114,M114,AC114,M114,AD114,N114,O114,AE114,N114,X114,Y114,AA114,AM114,Z114,K114,Q114,R114,S114,T114,U114,V114),CONCATENATE(J114,AB114,M114,AC114,N114,O114,AE114,N114,X114,Y114,AA114,AM114,Z114,K114,Q114,R114,S114,T114,U114,V114))</f>
      </c>
      <c r="E114" s="6">
        <f>IF(AB114&lt;&gt;AD114,CONCATENATE(J114,AB114,M114,AC114,M114,AD114,N114,O114,AE114,N114,X114,Y114,AA114,AN114,Z114,K114,Q114,R114,S114,T114,U114,V114),CONCATENATE(J114,AB114,M114,AC114,N114,O114,AE114,N114,X114,Y114,AA114,AN114,Z114,K114,Q114,R114,S114,T114,U114,V114))</f>
      </c>
      <c r="F114" s="6">
        <f>IF(AB114&lt;&gt;AD114,CONCATENATE(J114,AB114,M114,AC114,M114,AD114,N114,O114,AE114,N114,X114,Y114,AA114,AO114,Z114,K114,Q114,R114,S114,T114,U114,V114),CONCATENATE(J114,AB114,M114,AC114,N114,O114,AE114,N114,X114,Y114,AA114,AO114,Z114,K114,Q114,R114,S114,T114,U114,V114))</f>
      </c>
      <c r="G114" s="6">
        <f>IF(AB114&lt;&gt;AD114,CONCATENATE(J114,AB114,M114,AC114,M114,AD114,N114,O114,AE114,N114,X114,Y114,AA114,AP114,Z114,K114,Q114,R114,S114,T114,U114,V114),CONCATENATE(J114,AB114,M114,AC114,N114,O114,AE114,N114,X114,Y114,AA114,AP114,Z114,K114,Q114,R114,S114,T114,U114,V114))</f>
      </c>
      <c r="H114" s="3" t="s">
        <v>375</v>
      </c>
      <c r="I114" s="3" t="s">
        <v>376</v>
      </c>
      <c r="J114" s="3" t="s">
        <v>377</v>
      </c>
      <c r="K114" s="3" t="s">
        <v>378</v>
      </c>
      <c r="L114" s="3" t="s">
        <v>379</v>
      </c>
      <c r="M114" s="3" t="s">
        <v>380</v>
      </c>
      <c r="N114" s="3" t="s">
        <v>381</v>
      </c>
      <c r="O114" s="3" t="s">
        <v>382</v>
      </c>
      <c r="P114" s="6">
        <f>CHAR(10)</f>
      </c>
      <c r="Q114" s="6">
        <f>IF(MOD(W114,10)=0,CONCATENATE(P114,P114,L114,L114,P114,P114,P114)," ")</f>
      </c>
      <c r="R114" s="6">
        <f>IF(W114=20,CONCATENATE(P114,P114,P114,L114,P114,"&lt;center&gt;",P114,P114,"&lt;?php",P114,R$1,P114,"?&gt;",P114,P114,"&lt;/center&gt;",P114,L114,P114,P114,P114,P114),"")</f>
      </c>
      <c r="S114" s="6">
        <f>IF(W114=40,CONCATENATE(P114,P114,P114,L114,P114,"&lt;center&gt;",P114,P114,"&lt;?php",P114,S$1,P114,"?&gt;",P114,P114,"&lt;/center&gt;",P114,L114,P114,P114,P114,P114),"")</f>
      </c>
      <c r="T114" s="6">
        <f>IF(W114=60,CONCATENATE(P114,P114,P114,L114,P114,"&lt;center&gt;",P114,P114,"&lt;?php",P114,T$1,P114,"?&gt;",P114,P114,"&lt;/center&gt;",P114,L114,P114,P114,P114,P114),"")</f>
      </c>
      <c r="U114" s="6">
        <f>IF(W114=80,CONCATENATE(P114,P114,P114,L114,P114,"&lt;center&gt;",P114,P114,"&lt;?php",P114,U$1,P114,"?&gt;",P114,P114,"&lt;/center&gt;",P114,L114,P114,P114,P114,P114),"")</f>
      </c>
      <c r="V114" s="6">
        <f>IF(W114=100,CONCATENATE(P114,P114,P114,P114,"&lt;?php",P114,V$1,P114,"?&gt;",P114,P114,P114,P114,P114),"")</f>
      </c>
      <c r="W114" s="11">
        <f>W113+1</f>
      </c>
      <c r="X114" s="5" t="s">
        <v>383</v>
      </c>
      <c r="Y114" s="5" t="s">
        <v>384</v>
      </c>
      <c r="Z114" s="5" t="s">
        <v>385</v>
      </c>
      <c r="AA114" s="5" t="s">
        <v>386</v>
      </c>
      <c r="AB114" s="4">
        <f>CONCATENATE(RBs!B15," ",RBs!A15)</f>
      </c>
      <c r="AC114" s="12">
        <f>RBs!E15</f>
      </c>
      <c r="AD114" s="6">
        <f>RBs!C15</f>
      </c>
      <c r="AE114" s="11">
        <f>RBs!D15</f>
      </c>
      <c r="AF114" s="11">
        <f>RBs!P15</f>
      </c>
      <c r="AG114" s="11">
        <f>RBs!R15</f>
      </c>
      <c r="AH114" s="11">
        <f>RBs!T15</f>
      </c>
      <c r="AI114" s="11">
        <f>RBs!V15</f>
      </c>
      <c r="AJ114" s="10">
        <f>RBs!X15</f>
      </c>
      <c r="AK114" s="6">
        <f>AB114</f>
      </c>
      <c r="AL114" s="102">
        <f>ROUNDUP((0.43+0.01*((STDEV($AQ$2:$AQ$312)-STDEV(AQ$2:AQ$312))))*AQ114,0)</f>
      </c>
      <c r="AM114" s="102">
        <f>ROUNDUP((0.43+0.01*((STDEV($AQ$2:$AQ$312)-STDEV(AR$2:AR$312))))*AR114,0)</f>
      </c>
      <c r="AN114" s="102">
        <f>ROUNDUP((0.43+0.01*((STDEV($AQ$2:$AQ$312)-STDEV(AS$2:AS$312))))*AS114,0)</f>
      </c>
      <c r="AO114" s="102">
        <f>ROUNDUP((0.43+0.01*((STDEV($AQ$2:$AQ$312)-STDEV(AT$2:AT$312))))*AT114,0)</f>
      </c>
      <c r="AP114" s="102">
        <f>ROUNDUP((0.43+0.01*((STDEV($AQ$2:$AQ$312)-STDEV(AU$2:AU$312))))*AU114,0)</f>
      </c>
      <c r="AQ114" s="11">
        <f>IF(AF114&gt;0,AF114,1)</f>
      </c>
      <c r="AR114" s="11">
        <f>IF(AG114&gt;0,AG114,1)</f>
      </c>
      <c r="AS114" s="11">
        <f>IF(AH114&gt;0,AH114,1)</f>
      </c>
      <c r="AT114" s="11">
        <f>IF(AI114&gt;0,AI114,1)</f>
      </c>
      <c r="AU114" s="11">
        <f>IF(AJ114&gt;0,AJ114,1)</f>
      </c>
    </row>
    <row x14ac:dyDescent="0.25" r="115" customHeight="1" ht="17.25">
      <c r="A115" s="3"/>
      <c r="B115" s="6">
        <f>IF(AB115&lt;&gt;AD115,CONCATENATE(J115,AB115,M115,AC115,M115,AD115,N115,O115,AE115,N115,K115,Q115,R115,S115,T115,U115,V115),CONCATENATE(J115,AB115,M115,AC115,N115,O115,AE115,N115,K115,Q115,R115,S115,T115,U115,V115))</f>
      </c>
      <c r="C115" s="6">
        <f>IF(AB115&lt;&gt;AD115,CONCATENATE(J115,AB115,M115,AC115,M115,AD115,N115,O115,AE115,N115,X115,Y115,AA115,AL115,Z115,K115,Q115,R115,S115,T115,U115,V115),CONCATENATE(J115,AB115,M115,AC115,N115,O115,AE115,N115,X115,Y115,AA115,AL115,Z115,K115,Q115,R115,S115,T115,U115,V115))</f>
      </c>
      <c r="D115" s="6">
        <f>IF(AB115&lt;&gt;AD115,CONCATENATE(J115,AB115,M115,AC115,M115,AD115,N115,O115,AE115,N115,X115,Y115,AA115,AM115,Z115,K115,Q115,R115,S115,T115,U115,V115),CONCATENATE(J115,AB115,M115,AC115,N115,O115,AE115,N115,X115,Y115,AA115,AM115,Z115,K115,Q115,R115,S115,T115,U115,V115))</f>
      </c>
      <c r="E115" s="6">
        <f>IF(AB115&lt;&gt;AD115,CONCATENATE(J115,AB115,M115,AC115,M115,AD115,N115,O115,AE115,N115,X115,Y115,AA115,AN115,Z115,K115,Q115,R115,S115,T115,U115,V115),CONCATENATE(J115,AB115,M115,AC115,N115,O115,AE115,N115,X115,Y115,AA115,AN115,Z115,K115,Q115,R115,S115,T115,U115,V115))</f>
      </c>
      <c r="F115" s="6">
        <f>IF(AB115&lt;&gt;AD115,CONCATENATE(J115,AB115,M115,AC115,M115,AD115,N115,O115,AE115,N115,X115,Y115,AA115,AO115,Z115,K115,Q115,R115,S115,T115,U115,V115),CONCATENATE(J115,AB115,M115,AC115,N115,O115,AE115,N115,X115,Y115,AA115,AO115,Z115,K115,Q115,R115,S115,T115,U115,V115))</f>
      </c>
      <c r="G115" s="6">
        <f>IF(AB115&lt;&gt;AD115,CONCATENATE(J115,AB115,M115,AC115,M115,AD115,N115,O115,AE115,N115,X115,Y115,AA115,AP115,Z115,K115,Q115,R115,S115,T115,U115,V115),CONCATENATE(J115,AB115,M115,AC115,N115,O115,AE115,N115,X115,Y115,AA115,AP115,Z115,K115,Q115,R115,S115,T115,U115,V115))</f>
      </c>
      <c r="H115" s="3" t="s">
        <v>375</v>
      </c>
      <c r="I115" s="3" t="s">
        <v>376</v>
      </c>
      <c r="J115" s="3" t="s">
        <v>377</v>
      </c>
      <c r="K115" s="3" t="s">
        <v>378</v>
      </c>
      <c r="L115" s="3" t="s">
        <v>379</v>
      </c>
      <c r="M115" s="3" t="s">
        <v>380</v>
      </c>
      <c r="N115" s="3" t="s">
        <v>381</v>
      </c>
      <c r="O115" s="3" t="s">
        <v>382</v>
      </c>
      <c r="P115" s="6">
        <f>CHAR(10)</f>
      </c>
      <c r="Q115" s="6">
        <f>IF(MOD(W115,10)=0,CONCATENATE(P115,P115,L115,L115,P115,P115,P115)," ")</f>
      </c>
      <c r="R115" s="6">
        <f>IF(W115=20,CONCATENATE(P115,P115,P115,L115,P115,"&lt;center&gt;",P115,P115,"&lt;?php",P115,R$1,P115,"?&gt;",P115,P115,"&lt;/center&gt;",P115,L115,P115,P115,P115,P115),"")</f>
      </c>
      <c r="S115" s="6">
        <f>IF(W115=40,CONCATENATE(P115,P115,P115,L115,P115,"&lt;center&gt;",P115,P115,"&lt;?php",P115,S$1,P115,"?&gt;",P115,P115,"&lt;/center&gt;",P115,L115,P115,P115,P115,P115),"")</f>
      </c>
      <c r="T115" s="6">
        <f>IF(W115=60,CONCATENATE(P115,P115,P115,L115,P115,"&lt;center&gt;",P115,P115,"&lt;?php",P115,T$1,P115,"?&gt;",P115,P115,"&lt;/center&gt;",P115,L115,P115,P115,P115,P115),"")</f>
      </c>
      <c r="U115" s="6">
        <f>IF(W115=80,CONCATENATE(P115,P115,P115,L115,P115,"&lt;center&gt;",P115,P115,"&lt;?php",P115,U$1,P115,"?&gt;",P115,P115,"&lt;/center&gt;",P115,L115,P115,P115,P115,P115),"")</f>
      </c>
      <c r="V115" s="6">
        <f>IF(W115=100,CONCATENATE(P115,P115,P115,P115,"&lt;?php",P115,V$1,P115,"?&gt;",P115,P115,P115,P115,P115),"")</f>
      </c>
      <c r="W115" s="11">
        <f>W114+1</f>
      </c>
      <c r="X115" s="5" t="s">
        <v>383</v>
      </c>
      <c r="Y115" s="5" t="s">
        <v>384</v>
      </c>
      <c r="Z115" s="5" t="s">
        <v>385</v>
      </c>
      <c r="AA115" s="5" t="s">
        <v>386</v>
      </c>
      <c r="AB115" s="4">
        <f>CONCATENATE(RBs!B16," ",RBs!A16)</f>
      </c>
      <c r="AC115" s="12">
        <f>RBs!E16</f>
      </c>
      <c r="AD115" s="6">
        <f>RBs!C16</f>
      </c>
      <c r="AE115" s="11">
        <f>RBs!D16</f>
      </c>
      <c r="AF115" s="11">
        <f>RBs!P16</f>
      </c>
      <c r="AG115" s="11">
        <f>RBs!R16</f>
      </c>
      <c r="AH115" s="11">
        <f>RBs!T16</f>
      </c>
      <c r="AI115" s="11">
        <f>RBs!V16</f>
      </c>
      <c r="AJ115" s="10">
        <f>RBs!X16</f>
      </c>
      <c r="AK115" s="6">
        <f>AB115</f>
      </c>
      <c r="AL115" s="102">
        <f>ROUNDUP((0.43+0.01*((STDEV($AQ$2:$AQ$312)-STDEV(AQ$2:AQ$312))))*AQ115,0)</f>
      </c>
      <c r="AM115" s="102">
        <f>ROUNDUP((0.43+0.01*((STDEV($AQ$2:$AQ$312)-STDEV(AR$2:AR$312))))*AR115,0)</f>
      </c>
      <c r="AN115" s="102">
        <f>ROUNDUP((0.43+0.01*((STDEV($AQ$2:$AQ$312)-STDEV(AS$2:AS$312))))*AS115,0)</f>
      </c>
      <c r="AO115" s="102">
        <f>ROUNDUP((0.43+0.01*((STDEV($AQ$2:$AQ$312)-STDEV(AT$2:AT$312))))*AT115,0)</f>
      </c>
      <c r="AP115" s="102">
        <f>ROUNDUP((0.43+0.01*((STDEV($AQ$2:$AQ$312)-STDEV(AU$2:AU$312))))*AU115,0)</f>
      </c>
      <c r="AQ115" s="11">
        <f>IF(AF115&gt;0,AF115,1)</f>
      </c>
      <c r="AR115" s="11">
        <f>IF(AG115&gt;0,AG115,1)</f>
      </c>
      <c r="AS115" s="11">
        <f>IF(AH115&gt;0,AH115,1)</f>
      </c>
      <c r="AT115" s="11">
        <f>IF(AI115&gt;0,AI115,1)</f>
      </c>
      <c r="AU115" s="11">
        <f>IF(AJ115&gt;0,AJ115,1)</f>
      </c>
    </row>
    <row x14ac:dyDescent="0.25" r="116" customHeight="1" ht="17.25">
      <c r="A116" s="3"/>
      <c r="B116" s="6">
        <f>IF(AB116&lt;&gt;AD116,CONCATENATE(J116,AB116,M116,AC116,M116,AD116,N116,O116,AE116,N116,K116,Q116,R116,S116,T116,U116,V116),CONCATENATE(J116,AB116,M116,AC116,N116,O116,AE116,N116,K116,Q116,R116,S116,T116,U116,V116))</f>
      </c>
      <c r="C116" s="6">
        <f>IF(AB116&lt;&gt;AD116,CONCATENATE(J116,AB116,M116,AC116,M116,AD116,N116,O116,AE116,N116,X116,Y116,AA116,AL116,Z116,K116,Q116,R116,S116,T116,U116,V116),CONCATENATE(J116,AB116,M116,AC116,N116,O116,AE116,N116,X116,Y116,AA116,AL116,Z116,K116,Q116,R116,S116,T116,U116,V116))</f>
      </c>
      <c r="D116" s="6">
        <f>IF(AB116&lt;&gt;AD116,CONCATENATE(J116,AB116,M116,AC116,M116,AD116,N116,O116,AE116,N116,X116,Y116,AA116,AM116,Z116,K116,Q116,R116,S116,T116,U116,V116),CONCATENATE(J116,AB116,M116,AC116,N116,O116,AE116,N116,X116,Y116,AA116,AM116,Z116,K116,Q116,R116,S116,T116,U116,V116))</f>
      </c>
      <c r="E116" s="6">
        <f>IF(AB116&lt;&gt;AD116,CONCATENATE(J116,AB116,M116,AC116,M116,AD116,N116,O116,AE116,N116,X116,Y116,AA116,AN116,Z116,K116,Q116,R116,S116,T116,U116,V116),CONCATENATE(J116,AB116,M116,AC116,N116,O116,AE116,N116,X116,Y116,AA116,AN116,Z116,K116,Q116,R116,S116,T116,U116,V116))</f>
      </c>
      <c r="F116" s="6">
        <f>IF(AB116&lt;&gt;AD116,CONCATENATE(J116,AB116,M116,AC116,M116,AD116,N116,O116,AE116,N116,X116,Y116,AA116,AO116,Z116,K116,Q116,R116,S116,T116,U116,V116),CONCATENATE(J116,AB116,M116,AC116,N116,O116,AE116,N116,X116,Y116,AA116,AO116,Z116,K116,Q116,R116,S116,T116,U116,V116))</f>
      </c>
      <c r="G116" s="6">
        <f>IF(AB116&lt;&gt;AD116,CONCATENATE(J116,AB116,M116,AC116,M116,AD116,N116,O116,AE116,N116,X116,Y116,AA116,AP116,Z116,K116,Q116,R116,S116,T116,U116,V116),CONCATENATE(J116,AB116,M116,AC116,N116,O116,AE116,N116,X116,Y116,AA116,AP116,Z116,K116,Q116,R116,S116,T116,U116,V116))</f>
      </c>
      <c r="H116" s="3" t="s">
        <v>375</v>
      </c>
      <c r="I116" s="3" t="s">
        <v>376</v>
      </c>
      <c r="J116" s="3" t="s">
        <v>377</v>
      </c>
      <c r="K116" s="3" t="s">
        <v>378</v>
      </c>
      <c r="L116" s="3" t="s">
        <v>379</v>
      </c>
      <c r="M116" s="3" t="s">
        <v>380</v>
      </c>
      <c r="N116" s="3" t="s">
        <v>381</v>
      </c>
      <c r="O116" s="3" t="s">
        <v>382</v>
      </c>
      <c r="P116" s="6">
        <f>CHAR(10)</f>
      </c>
      <c r="Q116" s="6">
        <f>IF(MOD(W116,10)=0,CONCATENATE(P116,P116,L116,L116,P116,P116,P116)," ")</f>
      </c>
      <c r="R116" s="6">
        <f>IF(W116=20,CONCATENATE(P116,P116,P116,L116,P116,"&lt;center&gt;",P116,P116,"&lt;?php",P116,R$1,P116,"?&gt;",P116,P116,"&lt;/center&gt;",P116,L116,P116,P116,P116,P116),"")</f>
      </c>
      <c r="S116" s="6">
        <f>IF(W116=40,CONCATENATE(P116,P116,P116,L116,P116,"&lt;center&gt;",P116,P116,"&lt;?php",P116,S$1,P116,"?&gt;",P116,P116,"&lt;/center&gt;",P116,L116,P116,P116,P116,P116),"")</f>
      </c>
      <c r="T116" s="6">
        <f>IF(W116=60,CONCATENATE(P116,P116,P116,L116,P116,"&lt;center&gt;",P116,P116,"&lt;?php",P116,T$1,P116,"?&gt;",P116,P116,"&lt;/center&gt;",P116,L116,P116,P116,P116,P116),"")</f>
      </c>
      <c r="U116" s="6">
        <f>IF(W116=80,CONCATENATE(P116,P116,P116,L116,P116,"&lt;center&gt;",P116,P116,"&lt;?php",P116,U$1,P116,"?&gt;",P116,P116,"&lt;/center&gt;",P116,L116,P116,P116,P116,P116),"")</f>
      </c>
      <c r="V116" s="6">
        <f>IF(W116=100,CONCATENATE(P116,P116,P116,P116,"&lt;?php",P116,V$1,P116,"?&gt;",P116,P116,P116,P116,P116),"")</f>
      </c>
      <c r="W116" s="11">
        <f>W115+1</f>
      </c>
      <c r="X116" s="5" t="s">
        <v>383</v>
      </c>
      <c r="Y116" s="5" t="s">
        <v>384</v>
      </c>
      <c r="Z116" s="5" t="s">
        <v>385</v>
      </c>
      <c r="AA116" s="5" t="s">
        <v>386</v>
      </c>
      <c r="AB116" s="4">
        <f>CONCATENATE(RBs!B17," ",RBs!A17)</f>
      </c>
      <c r="AC116" s="12">
        <f>RBs!E17</f>
      </c>
      <c r="AD116" s="6">
        <f>RBs!C17</f>
      </c>
      <c r="AE116" s="11">
        <f>RBs!D17</f>
      </c>
      <c r="AF116" s="11">
        <f>RBs!P17</f>
      </c>
      <c r="AG116" s="11">
        <f>RBs!R17</f>
      </c>
      <c r="AH116" s="11">
        <f>RBs!T17</f>
      </c>
      <c r="AI116" s="11">
        <f>RBs!V17</f>
      </c>
      <c r="AJ116" s="103">
        <f>RBs!X17</f>
      </c>
      <c r="AK116" s="6">
        <f>AB116</f>
      </c>
      <c r="AL116" s="102">
        <f>ROUNDUP((0.43+0.01*((STDEV($AQ$2:$AQ$312)-STDEV(AQ$2:AQ$312))))*AQ116,0)</f>
      </c>
      <c r="AM116" s="102">
        <f>ROUNDUP((0.43+0.01*((STDEV($AQ$2:$AQ$312)-STDEV(AR$2:AR$312))))*AR116,0)</f>
      </c>
      <c r="AN116" s="102">
        <f>ROUNDUP((0.43+0.01*((STDEV($AQ$2:$AQ$312)-STDEV(AS$2:AS$312))))*AS116,0)</f>
      </c>
      <c r="AO116" s="102">
        <f>ROUNDUP((0.43+0.01*((STDEV($AQ$2:$AQ$312)-STDEV(AT$2:AT$312))))*AT116,0)</f>
      </c>
      <c r="AP116" s="102">
        <f>ROUNDUP((0.43+0.01*((STDEV($AQ$2:$AQ$312)-STDEV(AU$2:AU$312))))*AU116,0)</f>
      </c>
      <c r="AQ116" s="11">
        <f>IF(AF116&gt;0,AF116,1)</f>
      </c>
      <c r="AR116" s="11">
        <f>IF(AG116&gt;0,AG116,1)</f>
      </c>
      <c r="AS116" s="11">
        <f>IF(AH116&gt;0,AH116,1)</f>
      </c>
      <c r="AT116" s="11">
        <f>IF(AI116&gt;0,AI116,1)</f>
      </c>
      <c r="AU116" s="11">
        <f>IF(AJ116&gt;0,AJ116,1)</f>
      </c>
    </row>
    <row x14ac:dyDescent="0.25" r="117" customHeight="1" ht="17.25">
      <c r="A117" s="3"/>
      <c r="B117" s="6">
        <f>IF(AB117&lt;&gt;AD117,CONCATENATE(J117,AB117,M117,AC117,M117,AD117,N117,O117,AE117,N117,K117,Q117,R117,S117,T117,U117,V117),CONCATENATE(J117,AB117,M117,AC117,N117,O117,AE117,N117,K117,Q117,R117,S117,T117,U117,V117))</f>
      </c>
      <c r="C117" s="6">
        <f>IF(AB117&lt;&gt;AD117,CONCATENATE(J117,AB117,M117,AC117,M117,AD117,N117,O117,AE117,N117,X117,Y117,AA117,AL117,Z117,K117,Q117,R117,S117,T117,U117,V117),CONCATENATE(J117,AB117,M117,AC117,N117,O117,AE117,N117,X117,Y117,AA117,AL117,Z117,K117,Q117,R117,S117,T117,U117,V117))</f>
      </c>
      <c r="D117" s="6">
        <f>IF(AB117&lt;&gt;AD117,CONCATENATE(J117,AB117,M117,AC117,M117,AD117,N117,O117,AE117,N117,X117,Y117,AA117,AM117,Z117,K117,Q117,R117,S117,T117,U117,V117),CONCATENATE(J117,AB117,M117,AC117,N117,O117,AE117,N117,X117,Y117,AA117,AM117,Z117,K117,Q117,R117,S117,T117,U117,V117))</f>
      </c>
      <c r="E117" s="6">
        <f>IF(AB117&lt;&gt;AD117,CONCATENATE(J117,AB117,M117,AC117,M117,AD117,N117,O117,AE117,N117,X117,Y117,AA117,AN117,Z117,K117,Q117,R117,S117,T117,U117,V117),CONCATENATE(J117,AB117,M117,AC117,N117,O117,AE117,N117,X117,Y117,AA117,AN117,Z117,K117,Q117,R117,S117,T117,U117,V117))</f>
      </c>
      <c r="F117" s="6">
        <f>IF(AB117&lt;&gt;AD117,CONCATENATE(J117,AB117,M117,AC117,M117,AD117,N117,O117,AE117,N117,X117,Y117,AA117,AO117,Z117,K117,Q117,R117,S117,T117,U117,V117),CONCATENATE(J117,AB117,M117,AC117,N117,O117,AE117,N117,X117,Y117,AA117,AO117,Z117,K117,Q117,R117,S117,T117,U117,V117))</f>
      </c>
      <c r="G117" s="6">
        <f>IF(AB117&lt;&gt;AD117,CONCATENATE(J117,AB117,M117,AC117,M117,AD117,N117,O117,AE117,N117,X117,Y117,AA117,AP117,Z117,K117,Q117,R117,S117,T117,U117,V117),CONCATENATE(J117,AB117,M117,AC117,N117,O117,AE117,N117,X117,Y117,AA117,AP117,Z117,K117,Q117,R117,S117,T117,U117,V117))</f>
      </c>
      <c r="H117" s="3" t="s">
        <v>375</v>
      </c>
      <c r="I117" s="3" t="s">
        <v>376</v>
      </c>
      <c r="J117" s="3" t="s">
        <v>377</v>
      </c>
      <c r="K117" s="3" t="s">
        <v>378</v>
      </c>
      <c r="L117" s="3" t="s">
        <v>379</v>
      </c>
      <c r="M117" s="3" t="s">
        <v>380</v>
      </c>
      <c r="N117" s="3" t="s">
        <v>381</v>
      </c>
      <c r="O117" s="3" t="s">
        <v>382</v>
      </c>
      <c r="P117" s="6">
        <f>CHAR(10)</f>
      </c>
      <c r="Q117" s="6">
        <f>IF(MOD(W117,10)=0,CONCATENATE(P117,P117,L117,L117,P117,P117,P117)," ")</f>
      </c>
      <c r="R117" s="6">
        <f>IF(W117=20,CONCATENATE(P117,P117,P117,L117,P117,"&lt;center&gt;",P117,P117,"&lt;?php",P117,R$1,P117,"?&gt;",P117,P117,"&lt;/center&gt;",P117,L117,P117,P117,P117,P117),"")</f>
      </c>
      <c r="S117" s="6">
        <f>IF(W117=40,CONCATENATE(P117,P117,P117,L117,P117,"&lt;center&gt;",P117,P117,"&lt;?php",P117,S$1,P117,"?&gt;",P117,P117,"&lt;/center&gt;",P117,L117,P117,P117,P117,P117),"")</f>
      </c>
      <c r="T117" s="6">
        <f>IF(W117=60,CONCATENATE(P117,P117,P117,L117,P117,"&lt;center&gt;",P117,P117,"&lt;?php",P117,T$1,P117,"?&gt;",P117,P117,"&lt;/center&gt;",P117,L117,P117,P117,P117,P117),"")</f>
      </c>
      <c r="U117" s="6">
        <f>IF(W117=80,CONCATENATE(P117,P117,P117,L117,P117,"&lt;center&gt;",P117,P117,"&lt;?php",P117,U$1,P117,"?&gt;",P117,P117,"&lt;/center&gt;",P117,L117,P117,P117,P117,P117),"")</f>
      </c>
      <c r="V117" s="6">
        <f>IF(W117=100,CONCATENATE(P117,P117,P117,P117,"&lt;?php",P117,V$1,P117,"?&gt;",P117,P117,P117,P117,P117),"")</f>
      </c>
      <c r="W117" s="11">
        <f>W116+1</f>
      </c>
      <c r="X117" s="5" t="s">
        <v>383</v>
      </c>
      <c r="Y117" s="5" t="s">
        <v>384</v>
      </c>
      <c r="Z117" s="5" t="s">
        <v>385</v>
      </c>
      <c r="AA117" s="5" t="s">
        <v>386</v>
      </c>
      <c r="AB117" s="4">
        <f>CONCATENATE(RBs!B18," ",RBs!A18)</f>
      </c>
      <c r="AC117" s="12">
        <f>RBs!E18</f>
      </c>
      <c r="AD117" s="6">
        <f>RBs!C18</f>
      </c>
      <c r="AE117" s="11">
        <f>RBs!D18</f>
      </c>
      <c r="AF117" s="11">
        <f>RBs!P18</f>
      </c>
      <c r="AG117" s="11">
        <f>RBs!R18</f>
      </c>
      <c r="AH117" s="11">
        <f>RBs!T18</f>
      </c>
      <c r="AI117" s="11">
        <f>RBs!V18</f>
      </c>
      <c r="AJ117" s="10">
        <f>RBs!X18</f>
      </c>
      <c r="AK117" s="6">
        <f>AB117</f>
      </c>
      <c r="AL117" s="102">
        <f>ROUNDUP((0.43+0.01*((STDEV($AQ$2:$AQ$312)-STDEV(AQ$2:AQ$312))))*AQ117,0)</f>
      </c>
      <c r="AM117" s="102">
        <f>ROUNDUP((0.43+0.01*((STDEV($AQ$2:$AQ$312)-STDEV(AR$2:AR$312))))*AR117,0)</f>
      </c>
      <c r="AN117" s="102">
        <f>ROUNDUP((0.43+0.01*((STDEV($AQ$2:$AQ$312)-STDEV(AS$2:AS$312))))*AS117,0)</f>
      </c>
      <c r="AO117" s="102">
        <f>ROUNDUP((0.43+0.01*((STDEV($AQ$2:$AQ$312)-STDEV(AT$2:AT$312))))*AT117,0)</f>
      </c>
      <c r="AP117" s="102">
        <f>ROUNDUP((0.43+0.01*((STDEV($AQ$2:$AQ$312)-STDEV(AU$2:AU$312))))*AU117,0)</f>
      </c>
      <c r="AQ117" s="11">
        <f>IF(AF117&gt;0,AF117,1)</f>
      </c>
      <c r="AR117" s="11">
        <f>IF(AG117&gt;0,AG117,1)</f>
      </c>
      <c r="AS117" s="11">
        <f>IF(AH117&gt;0,AH117,1)</f>
      </c>
      <c r="AT117" s="11">
        <f>IF(AI117&gt;0,AI117,1)</f>
      </c>
      <c r="AU117" s="11">
        <f>IF(AJ117&gt;0,AJ117,1)</f>
      </c>
    </row>
    <row x14ac:dyDescent="0.25" r="118" customHeight="1" ht="17.25">
      <c r="A118" s="3"/>
      <c r="B118" s="6">
        <f>IF(AB118&lt;&gt;AD118,CONCATENATE(J118,AB118,M118,AC118,M118,AD118,N118,O118,AE118,N118,K118,Q118,R118,S118,T118,U118,V118),CONCATENATE(J118,AB118,M118,AC118,N118,O118,AE118,N118,K118,Q118,R118,S118,T118,U118,V118))</f>
      </c>
      <c r="C118" s="6">
        <f>IF(AB118&lt;&gt;AD118,CONCATENATE(J118,AB118,M118,AC118,M118,AD118,N118,O118,AE118,N118,X118,Y118,AA118,AL118,Z118,K118,Q118,R118,S118,T118,U118,V118),CONCATENATE(J118,AB118,M118,AC118,N118,O118,AE118,N118,X118,Y118,AA118,AL118,Z118,K118,Q118,R118,S118,T118,U118,V118))</f>
      </c>
      <c r="D118" s="6">
        <f>IF(AB118&lt;&gt;AD118,CONCATENATE(J118,AB118,M118,AC118,M118,AD118,N118,O118,AE118,N118,X118,Y118,AA118,AM118,Z118,K118,Q118,R118,S118,T118,U118,V118),CONCATENATE(J118,AB118,M118,AC118,N118,O118,AE118,N118,X118,Y118,AA118,AM118,Z118,K118,Q118,R118,S118,T118,U118,V118))</f>
      </c>
      <c r="E118" s="6">
        <f>IF(AB118&lt;&gt;AD118,CONCATENATE(J118,AB118,M118,AC118,M118,AD118,N118,O118,AE118,N118,X118,Y118,AA118,AN118,Z118,K118,Q118,R118,S118,T118,U118,V118),CONCATENATE(J118,AB118,M118,AC118,N118,O118,AE118,N118,X118,Y118,AA118,AN118,Z118,K118,Q118,R118,S118,T118,U118,V118))</f>
      </c>
      <c r="F118" s="6">
        <f>IF(AB118&lt;&gt;AD118,CONCATENATE(J118,AB118,M118,AC118,M118,AD118,N118,O118,AE118,N118,X118,Y118,AA118,AO118,Z118,K118,Q118,R118,S118,T118,U118,V118),CONCATENATE(J118,AB118,M118,AC118,N118,O118,AE118,N118,X118,Y118,AA118,AO118,Z118,K118,Q118,R118,S118,T118,U118,V118))</f>
      </c>
      <c r="G118" s="6">
        <f>IF(AB118&lt;&gt;AD118,CONCATENATE(J118,AB118,M118,AC118,M118,AD118,N118,O118,AE118,N118,X118,Y118,AA118,AP118,Z118,K118,Q118,R118,S118,T118,U118,V118),CONCATENATE(J118,AB118,M118,AC118,N118,O118,AE118,N118,X118,Y118,AA118,AP118,Z118,K118,Q118,R118,S118,T118,U118,V118))</f>
      </c>
      <c r="H118" s="3" t="s">
        <v>375</v>
      </c>
      <c r="I118" s="3" t="s">
        <v>376</v>
      </c>
      <c r="J118" s="3" t="s">
        <v>377</v>
      </c>
      <c r="K118" s="3" t="s">
        <v>378</v>
      </c>
      <c r="L118" s="3" t="s">
        <v>379</v>
      </c>
      <c r="M118" s="3" t="s">
        <v>380</v>
      </c>
      <c r="N118" s="3" t="s">
        <v>381</v>
      </c>
      <c r="O118" s="3" t="s">
        <v>382</v>
      </c>
      <c r="P118" s="6">
        <f>CHAR(10)</f>
      </c>
      <c r="Q118" s="6">
        <f>IF(MOD(W118,10)=0,CONCATENATE(P118,P118,L118,L118,P118,P118,P118)," ")</f>
      </c>
      <c r="R118" s="6">
        <f>IF(W118=20,CONCATENATE(P118,P118,P118,L118,P118,"&lt;center&gt;",P118,P118,"&lt;?php",P118,R$1,P118,"?&gt;",P118,P118,"&lt;/center&gt;",P118,L118,P118,P118,P118,P118),"")</f>
      </c>
      <c r="S118" s="6">
        <f>IF(W118=40,CONCATENATE(P118,P118,P118,L118,P118,"&lt;center&gt;",P118,P118,"&lt;?php",P118,S$1,P118,"?&gt;",P118,P118,"&lt;/center&gt;",P118,L118,P118,P118,P118,P118),"")</f>
      </c>
      <c r="T118" s="6">
        <f>IF(W118=60,CONCATENATE(P118,P118,P118,L118,P118,"&lt;center&gt;",P118,P118,"&lt;?php",P118,T$1,P118,"?&gt;",P118,P118,"&lt;/center&gt;",P118,L118,P118,P118,P118,P118),"")</f>
      </c>
      <c r="U118" s="6">
        <f>IF(W118=80,CONCATENATE(P118,P118,P118,L118,P118,"&lt;center&gt;",P118,P118,"&lt;?php",P118,U$1,P118,"?&gt;",P118,P118,"&lt;/center&gt;",P118,L118,P118,P118,P118,P118),"")</f>
      </c>
      <c r="V118" s="6">
        <f>IF(W118=100,CONCATENATE(P118,P118,P118,P118,"&lt;?php",P118,V$1,P118,"?&gt;",P118,P118,P118,P118,P118),"")</f>
      </c>
      <c r="W118" s="11">
        <f>W117+1</f>
      </c>
      <c r="X118" s="5" t="s">
        <v>383</v>
      </c>
      <c r="Y118" s="5" t="s">
        <v>384</v>
      </c>
      <c r="Z118" s="5" t="s">
        <v>385</v>
      </c>
      <c r="AA118" s="5" t="s">
        <v>386</v>
      </c>
      <c r="AB118" s="4">
        <f>CONCATENATE(RBs!B19," ",RBs!A19)</f>
      </c>
      <c r="AC118" s="12">
        <f>RBs!E19</f>
      </c>
      <c r="AD118" s="6">
        <f>RBs!C19</f>
      </c>
      <c r="AE118" s="11">
        <f>RBs!D19</f>
      </c>
      <c r="AF118" s="11">
        <f>RBs!P19</f>
      </c>
      <c r="AG118" s="11">
        <f>RBs!R19</f>
      </c>
      <c r="AH118" s="11">
        <f>RBs!T19</f>
      </c>
      <c r="AI118" s="11">
        <f>RBs!V19</f>
      </c>
      <c r="AJ118" s="10">
        <f>RBs!X19</f>
      </c>
      <c r="AK118" s="6">
        <f>AB118</f>
      </c>
      <c r="AL118" s="102">
        <f>ROUNDUP((0.43+0.01*((STDEV($AQ$2:$AQ$312)-STDEV(AQ$2:AQ$312))))*AQ118,0)</f>
      </c>
      <c r="AM118" s="102">
        <f>ROUNDUP((0.43+0.01*((STDEV($AQ$2:$AQ$312)-STDEV(AR$2:AR$312))))*AR118,0)</f>
      </c>
      <c r="AN118" s="102">
        <f>ROUNDUP((0.43+0.01*((STDEV($AQ$2:$AQ$312)-STDEV(AS$2:AS$312))))*AS118,0)</f>
      </c>
      <c r="AO118" s="102">
        <f>ROUNDUP((0.43+0.01*((STDEV($AQ$2:$AQ$312)-STDEV(AT$2:AT$312))))*AT118,0)</f>
      </c>
      <c r="AP118" s="102">
        <f>ROUNDUP((0.43+0.01*((STDEV($AQ$2:$AQ$312)-STDEV(AU$2:AU$312))))*AU118,0)</f>
      </c>
      <c r="AQ118" s="11">
        <f>IF(AF118&gt;0,AF118,1)</f>
      </c>
      <c r="AR118" s="11">
        <f>IF(AG118&gt;0,AG118,1)</f>
      </c>
      <c r="AS118" s="11">
        <f>IF(AH118&gt;0,AH118,1)</f>
      </c>
      <c r="AT118" s="11">
        <f>IF(AI118&gt;0,AI118,1)</f>
      </c>
      <c r="AU118" s="11">
        <f>IF(AJ118&gt;0,AJ118,1)</f>
      </c>
    </row>
    <row x14ac:dyDescent="0.25" r="119" customHeight="1" ht="17.25">
      <c r="A119" s="3"/>
      <c r="B119" s="6">
        <f>IF(AB119&lt;&gt;AD119,CONCATENATE(J119,AB119,M119,AC119,M119,AD119,N119,O119,AE119,N119,K119,Q119,R119,S119,T119,U119,V119),CONCATENATE(J119,AB119,M119,AC119,N119,O119,AE119,N119,K119,Q119,R119,S119,T119,U119,V119))</f>
      </c>
      <c r="C119" s="6">
        <f>IF(AB119&lt;&gt;AD119,CONCATENATE(J119,AB119,M119,AC119,M119,AD119,N119,O119,AE119,N119,X119,Y119,AA119,AL119,Z119,K119,Q119,R119,S119,T119,U119,V119),CONCATENATE(J119,AB119,M119,AC119,N119,O119,AE119,N119,X119,Y119,AA119,AL119,Z119,K119,Q119,R119,S119,T119,U119,V119))</f>
      </c>
      <c r="D119" s="6">
        <f>IF(AB119&lt;&gt;AD119,CONCATENATE(J119,AB119,M119,AC119,M119,AD119,N119,O119,AE119,N119,X119,Y119,AA119,AM119,Z119,K119,Q119,R119,S119,T119,U119,V119),CONCATENATE(J119,AB119,M119,AC119,N119,O119,AE119,N119,X119,Y119,AA119,AM119,Z119,K119,Q119,R119,S119,T119,U119,V119))</f>
      </c>
      <c r="E119" s="6">
        <f>IF(AB119&lt;&gt;AD119,CONCATENATE(J119,AB119,M119,AC119,M119,AD119,N119,O119,AE119,N119,X119,Y119,AA119,AN119,Z119,K119,Q119,R119,S119,T119,U119,V119),CONCATENATE(J119,AB119,M119,AC119,N119,O119,AE119,N119,X119,Y119,AA119,AN119,Z119,K119,Q119,R119,S119,T119,U119,V119))</f>
      </c>
      <c r="F119" s="6">
        <f>IF(AB119&lt;&gt;AD119,CONCATENATE(J119,AB119,M119,AC119,M119,AD119,N119,O119,AE119,N119,X119,Y119,AA119,AO119,Z119,K119,Q119,R119,S119,T119,U119,V119),CONCATENATE(J119,AB119,M119,AC119,N119,O119,AE119,N119,X119,Y119,AA119,AO119,Z119,K119,Q119,R119,S119,T119,U119,V119))</f>
      </c>
      <c r="G119" s="6">
        <f>IF(AB119&lt;&gt;AD119,CONCATENATE(J119,AB119,M119,AC119,M119,AD119,N119,O119,AE119,N119,X119,Y119,AA119,AP119,Z119,K119,Q119,R119,S119,T119,U119,V119),CONCATENATE(J119,AB119,M119,AC119,N119,O119,AE119,N119,X119,Y119,AA119,AP119,Z119,K119,Q119,R119,S119,T119,U119,V119))</f>
      </c>
      <c r="H119" s="3" t="s">
        <v>375</v>
      </c>
      <c r="I119" s="3" t="s">
        <v>376</v>
      </c>
      <c r="J119" s="3" t="s">
        <v>377</v>
      </c>
      <c r="K119" s="3" t="s">
        <v>378</v>
      </c>
      <c r="L119" s="3" t="s">
        <v>379</v>
      </c>
      <c r="M119" s="3" t="s">
        <v>380</v>
      </c>
      <c r="N119" s="3" t="s">
        <v>381</v>
      </c>
      <c r="O119" s="3" t="s">
        <v>382</v>
      </c>
      <c r="P119" s="6">
        <f>CHAR(10)</f>
      </c>
      <c r="Q119" s="6">
        <f>IF(MOD(W119,10)=0,CONCATENATE(P119,P119,L119,L119,P119,P119,P119)," ")</f>
      </c>
      <c r="R119" s="6">
        <f>IF(W119=20,CONCATENATE(P119,P119,P119,L119,P119,"&lt;center&gt;",P119,P119,"&lt;?php",P119,R$1,P119,"?&gt;",P119,P119,"&lt;/center&gt;",P119,L119,P119,P119,P119,P119),"")</f>
      </c>
      <c r="S119" s="6">
        <f>IF(W119=40,CONCATENATE(P119,P119,P119,L119,P119,"&lt;center&gt;",P119,P119,"&lt;?php",P119,S$1,P119,"?&gt;",P119,P119,"&lt;/center&gt;",P119,L119,P119,P119,P119,P119),"")</f>
      </c>
      <c r="T119" s="6">
        <f>IF(W119=60,CONCATENATE(P119,P119,P119,L119,P119,"&lt;center&gt;",P119,P119,"&lt;?php",P119,T$1,P119,"?&gt;",P119,P119,"&lt;/center&gt;",P119,L119,P119,P119,P119,P119),"")</f>
      </c>
      <c r="U119" s="6">
        <f>IF(W119=80,CONCATENATE(P119,P119,P119,L119,P119,"&lt;center&gt;",P119,P119,"&lt;?php",P119,U$1,P119,"?&gt;",P119,P119,"&lt;/center&gt;",P119,L119,P119,P119,P119,P119),"")</f>
      </c>
      <c r="V119" s="6">
        <f>IF(W119=100,CONCATENATE(P119,P119,P119,P119,"&lt;?php",P119,V$1,P119,"?&gt;",P119,P119,P119,P119,P119),"")</f>
      </c>
      <c r="W119" s="11">
        <f>W118+1</f>
      </c>
      <c r="X119" s="5" t="s">
        <v>383</v>
      </c>
      <c r="Y119" s="5" t="s">
        <v>384</v>
      </c>
      <c r="Z119" s="5" t="s">
        <v>385</v>
      </c>
      <c r="AA119" s="5" t="s">
        <v>386</v>
      </c>
      <c r="AB119" s="4">
        <f>CONCATENATE(RBs!B20," ",RBs!A20)</f>
      </c>
      <c r="AC119" s="12">
        <f>RBs!E20</f>
      </c>
      <c r="AD119" s="6">
        <f>RBs!C20</f>
      </c>
      <c r="AE119" s="11">
        <f>RBs!D20</f>
      </c>
      <c r="AF119" s="11">
        <f>RBs!P20</f>
      </c>
      <c r="AG119" s="11">
        <f>RBs!R20</f>
      </c>
      <c r="AH119" s="11">
        <f>RBs!T20</f>
      </c>
      <c r="AI119" s="11">
        <f>RBs!V20</f>
      </c>
      <c r="AJ119" s="10">
        <f>RBs!X20</f>
      </c>
      <c r="AK119" s="6">
        <f>AB119</f>
      </c>
      <c r="AL119" s="102">
        <f>ROUNDUP((0.43+0.01*((STDEV($AQ$2:$AQ$312)-STDEV(AQ$2:AQ$312))))*AQ119,0)</f>
      </c>
      <c r="AM119" s="102">
        <f>ROUNDUP((0.43+0.01*((STDEV($AQ$2:$AQ$312)-STDEV(AR$2:AR$312))))*AR119,0)</f>
      </c>
      <c r="AN119" s="102">
        <f>ROUNDUP((0.43+0.01*((STDEV($AQ$2:$AQ$312)-STDEV(AS$2:AS$312))))*AS119,0)</f>
      </c>
      <c r="AO119" s="102">
        <f>ROUNDUP((0.43+0.01*((STDEV($AQ$2:$AQ$312)-STDEV(AT$2:AT$312))))*AT119,0)</f>
      </c>
      <c r="AP119" s="102">
        <f>ROUNDUP((0.43+0.01*((STDEV($AQ$2:$AQ$312)-STDEV(AU$2:AU$312))))*AU119,0)</f>
      </c>
      <c r="AQ119" s="11">
        <f>IF(AF119&gt;0,AF119,1)</f>
      </c>
      <c r="AR119" s="11">
        <f>IF(AG119&gt;0,AG119,1)</f>
      </c>
      <c r="AS119" s="11">
        <f>IF(AH119&gt;0,AH119,1)</f>
      </c>
      <c r="AT119" s="11">
        <f>IF(AI119&gt;0,AI119,1)</f>
      </c>
      <c r="AU119" s="11">
        <f>IF(AJ119&gt;0,AJ119,1)</f>
      </c>
    </row>
    <row x14ac:dyDescent="0.25" r="120" customHeight="1" ht="17.25">
      <c r="A120" s="3"/>
      <c r="B120" s="6">
        <f>IF(AB120&lt;&gt;AD120,CONCATENATE(J120,AB120,M120,AC120,M120,AD120,N120,O120,AE120,N120,K120,Q120,R120,S120,T120,U120,V120),CONCATENATE(J120,AB120,M120,AC120,N120,O120,AE120,N120,K120,Q120,R120,S120,T120,U120,V120))</f>
      </c>
      <c r="C120" s="6">
        <f>IF(AB120&lt;&gt;AD120,CONCATENATE(J120,AB120,M120,AC120,M120,AD120,N120,O120,AE120,N120,X120,Y120,AA120,AL120,Z120,K120,Q120,R120,S120,T120,U120,V120),CONCATENATE(J120,AB120,M120,AC120,N120,O120,AE120,N120,X120,Y120,AA120,AL120,Z120,K120,Q120,R120,S120,T120,U120,V120))</f>
      </c>
      <c r="D120" s="6">
        <f>IF(AB120&lt;&gt;AD120,CONCATENATE(J120,AB120,M120,AC120,M120,AD120,N120,O120,AE120,N120,X120,Y120,AA120,AM120,Z120,K120,Q120,R120,S120,T120,U120,V120),CONCATENATE(J120,AB120,M120,AC120,N120,O120,AE120,N120,X120,Y120,AA120,AM120,Z120,K120,Q120,R120,S120,T120,U120,V120))</f>
      </c>
      <c r="E120" s="6">
        <f>IF(AB120&lt;&gt;AD120,CONCATENATE(J120,AB120,M120,AC120,M120,AD120,N120,O120,AE120,N120,X120,Y120,AA120,AN120,Z120,K120,Q120,R120,S120,T120,U120,V120),CONCATENATE(J120,AB120,M120,AC120,N120,O120,AE120,N120,X120,Y120,AA120,AN120,Z120,K120,Q120,R120,S120,T120,U120,V120))</f>
      </c>
      <c r="F120" s="6">
        <f>IF(AB120&lt;&gt;AD120,CONCATENATE(J120,AB120,M120,AC120,M120,AD120,N120,O120,AE120,N120,X120,Y120,AA120,AO120,Z120,K120,Q120,R120,S120,T120,U120,V120),CONCATENATE(J120,AB120,M120,AC120,N120,O120,AE120,N120,X120,Y120,AA120,AO120,Z120,K120,Q120,R120,S120,T120,U120,V120))</f>
      </c>
      <c r="G120" s="6">
        <f>IF(AB120&lt;&gt;AD120,CONCATENATE(J120,AB120,M120,AC120,M120,AD120,N120,O120,AE120,N120,X120,Y120,AA120,AP120,Z120,K120,Q120,R120,S120,T120,U120,V120),CONCATENATE(J120,AB120,M120,AC120,N120,O120,AE120,N120,X120,Y120,AA120,AP120,Z120,K120,Q120,R120,S120,T120,U120,V120))</f>
      </c>
      <c r="H120" s="3" t="s">
        <v>375</v>
      </c>
      <c r="I120" s="3" t="s">
        <v>376</v>
      </c>
      <c r="J120" s="3" t="s">
        <v>377</v>
      </c>
      <c r="K120" s="3" t="s">
        <v>378</v>
      </c>
      <c r="L120" s="3" t="s">
        <v>379</v>
      </c>
      <c r="M120" s="3" t="s">
        <v>380</v>
      </c>
      <c r="N120" s="3" t="s">
        <v>381</v>
      </c>
      <c r="O120" s="3" t="s">
        <v>382</v>
      </c>
      <c r="P120" s="6">
        <f>CHAR(10)</f>
      </c>
      <c r="Q120" s="6">
        <f>IF(MOD(W120,10)=0,CONCATENATE(P120,P120,L120,L120,P120,P120,P120)," ")</f>
      </c>
      <c r="R120" s="6">
        <f>IF(W120=20,CONCATENATE(P120,P120,P120,L120,P120,"&lt;center&gt;",P120,P120,"&lt;?php",P120,R$1,P120,"?&gt;",P120,P120,"&lt;/center&gt;",P120,L120,P120,P120,P120,P120),"")</f>
      </c>
      <c r="S120" s="6">
        <f>IF(W120=40,CONCATENATE(P120,P120,P120,L120,P120,"&lt;center&gt;",P120,P120,"&lt;?php",P120,S$1,P120,"?&gt;",P120,P120,"&lt;/center&gt;",P120,L120,P120,P120,P120,P120),"")</f>
      </c>
      <c r="T120" s="6">
        <f>IF(W120=60,CONCATENATE(P120,P120,P120,L120,P120,"&lt;center&gt;",P120,P120,"&lt;?php",P120,T$1,P120,"?&gt;",P120,P120,"&lt;/center&gt;",P120,L120,P120,P120,P120,P120),"")</f>
      </c>
      <c r="U120" s="6">
        <f>IF(W120=80,CONCATENATE(P120,P120,P120,L120,P120,"&lt;center&gt;",P120,P120,"&lt;?php",P120,U$1,P120,"?&gt;",P120,P120,"&lt;/center&gt;",P120,L120,P120,P120,P120,P120),"")</f>
      </c>
      <c r="V120" s="6">
        <f>IF(W120=100,CONCATENATE(P120,P120,P120,P120,"&lt;?php",P120,V$1,P120,"?&gt;",P120,P120,P120,P120,P120),"")</f>
      </c>
      <c r="W120" s="11">
        <f>W119+1</f>
      </c>
      <c r="X120" s="5" t="s">
        <v>383</v>
      </c>
      <c r="Y120" s="5" t="s">
        <v>384</v>
      </c>
      <c r="Z120" s="5" t="s">
        <v>385</v>
      </c>
      <c r="AA120" s="5" t="s">
        <v>386</v>
      </c>
      <c r="AB120" s="4">
        <f>CONCATENATE(RBs!B21," ",RBs!A21)</f>
      </c>
      <c r="AC120" s="12">
        <f>RBs!E21</f>
      </c>
      <c r="AD120" s="6">
        <f>RBs!C21</f>
      </c>
      <c r="AE120" s="11">
        <f>RBs!D21</f>
      </c>
      <c r="AF120" s="11">
        <f>RBs!P21</f>
      </c>
      <c r="AG120" s="11">
        <f>RBs!R21</f>
      </c>
      <c r="AH120" s="11">
        <f>RBs!T21</f>
      </c>
      <c r="AI120" s="11">
        <f>RBs!V21</f>
      </c>
      <c r="AJ120" s="10">
        <f>RBs!X21</f>
      </c>
      <c r="AK120" s="6">
        <f>AB120</f>
      </c>
      <c r="AL120" s="102">
        <f>ROUNDUP((0.43+0.01*((STDEV($AQ$2:$AQ$312)-STDEV(AQ$2:AQ$312))))*AQ120,0)</f>
      </c>
      <c r="AM120" s="102">
        <f>ROUNDUP((0.43+0.01*((STDEV($AQ$2:$AQ$312)-STDEV(AR$2:AR$312))))*AR120,0)</f>
      </c>
      <c r="AN120" s="102">
        <f>ROUNDUP((0.43+0.01*((STDEV($AQ$2:$AQ$312)-STDEV(AS$2:AS$312))))*AS120,0)</f>
      </c>
      <c r="AO120" s="102">
        <f>ROUNDUP((0.43+0.01*((STDEV($AQ$2:$AQ$312)-STDEV(AT$2:AT$312))))*AT120,0)</f>
      </c>
      <c r="AP120" s="102">
        <f>ROUNDUP((0.43+0.01*((STDEV($AQ$2:$AQ$312)-STDEV(AU$2:AU$312))))*AU120,0)</f>
      </c>
      <c r="AQ120" s="11">
        <f>IF(AF120&gt;0,AF120,1)</f>
      </c>
      <c r="AR120" s="11">
        <f>IF(AG120&gt;0,AG120,1)</f>
      </c>
      <c r="AS120" s="11">
        <f>IF(AH120&gt;0,AH120,1)</f>
      </c>
      <c r="AT120" s="11">
        <f>IF(AI120&gt;0,AI120,1)</f>
      </c>
      <c r="AU120" s="11">
        <f>IF(AJ120&gt;0,AJ120,1)</f>
      </c>
    </row>
    <row x14ac:dyDescent="0.25" r="121" customHeight="1" ht="17.25">
      <c r="A121" s="3"/>
      <c r="B121" s="6">
        <f>IF(AB121&lt;&gt;AD121,CONCATENATE(J121,AB121,M121,AC121,M121,AD121,N121,O121,AE121,N121,K121,Q121,R121,S121,T121,U121,V121),CONCATENATE(J121,AB121,M121,AC121,N121,O121,AE121,N121,K121,Q121,R121,S121,T121,U121,V121))</f>
      </c>
      <c r="C121" s="6">
        <f>IF(AB121&lt;&gt;AD121,CONCATENATE(J121,AB121,M121,AC121,M121,AD121,N121,O121,AE121,N121,X121,Y121,AA121,AL121,Z121,K121,Q121,R121,S121,T121,U121,V121),CONCATENATE(J121,AB121,M121,AC121,N121,O121,AE121,N121,X121,Y121,AA121,AL121,Z121,K121,Q121,R121,S121,T121,U121,V121))</f>
      </c>
      <c r="D121" s="6">
        <f>IF(AB121&lt;&gt;AD121,CONCATENATE(J121,AB121,M121,AC121,M121,AD121,N121,O121,AE121,N121,X121,Y121,AA121,AM121,Z121,K121,Q121,R121,S121,T121,U121,V121),CONCATENATE(J121,AB121,M121,AC121,N121,O121,AE121,N121,X121,Y121,AA121,AM121,Z121,K121,Q121,R121,S121,T121,U121,V121))</f>
      </c>
      <c r="E121" s="6">
        <f>IF(AB121&lt;&gt;AD121,CONCATENATE(J121,AB121,M121,AC121,M121,AD121,N121,O121,AE121,N121,X121,Y121,AA121,AN121,Z121,K121,Q121,R121,S121,T121,U121,V121),CONCATENATE(J121,AB121,M121,AC121,N121,O121,AE121,N121,X121,Y121,AA121,AN121,Z121,K121,Q121,R121,S121,T121,U121,V121))</f>
      </c>
      <c r="F121" s="6">
        <f>IF(AB121&lt;&gt;AD121,CONCATENATE(J121,AB121,M121,AC121,M121,AD121,N121,O121,AE121,N121,X121,Y121,AA121,AO121,Z121,K121,Q121,R121,S121,T121,U121,V121),CONCATENATE(J121,AB121,M121,AC121,N121,O121,AE121,N121,X121,Y121,AA121,AO121,Z121,K121,Q121,R121,S121,T121,U121,V121))</f>
      </c>
      <c r="G121" s="6">
        <f>IF(AB121&lt;&gt;AD121,CONCATENATE(J121,AB121,M121,AC121,M121,AD121,N121,O121,AE121,N121,X121,Y121,AA121,AP121,Z121,K121,Q121,R121,S121,T121,U121,V121),CONCATENATE(J121,AB121,M121,AC121,N121,O121,AE121,N121,X121,Y121,AA121,AP121,Z121,K121,Q121,R121,S121,T121,U121,V121))</f>
      </c>
      <c r="H121" s="3" t="s">
        <v>375</v>
      </c>
      <c r="I121" s="3" t="s">
        <v>376</v>
      </c>
      <c r="J121" s="3" t="s">
        <v>377</v>
      </c>
      <c r="K121" s="3" t="s">
        <v>378</v>
      </c>
      <c r="L121" s="3" t="s">
        <v>379</v>
      </c>
      <c r="M121" s="3" t="s">
        <v>380</v>
      </c>
      <c r="N121" s="3" t="s">
        <v>381</v>
      </c>
      <c r="O121" s="3" t="s">
        <v>382</v>
      </c>
      <c r="P121" s="6">
        <f>CHAR(10)</f>
      </c>
      <c r="Q121" s="6">
        <f>IF(MOD(W121,10)=0,CONCATENATE(P121,P121,L121,L121,P121,P121,P121)," ")</f>
      </c>
      <c r="R121" s="6">
        <f>IF(W121=20,CONCATENATE(P121,P121,P121,L121,P121,"&lt;center&gt;",P121,P121,"&lt;?php",P121,R$1,P121,"?&gt;",P121,P121,"&lt;/center&gt;",P121,L121,P121,P121,P121,P121),"")</f>
      </c>
      <c r="S121" s="6">
        <f>IF(W121=40,CONCATENATE(P121,P121,P121,L121,P121,"&lt;center&gt;",P121,P121,"&lt;?php",P121,S$1,P121,"?&gt;",P121,P121,"&lt;/center&gt;",P121,L121,P121,P121,P121,P121),"")</f>
      </c>
      <c r="T121" s="6">
        <f>IF(W121=60,CONCATENATE(P121,P121,P121,L121,P121,"&lt;center&gt;",P121,P121,"&lt;?php",P121,T$1,P121,"?&gt;",P121,P121,"&lt;/center&gt;",P121,L121,P121,P121,P121,P121),"")</f>
      </c>
      <c r="U121" s="6">
        <f>IF(W121=80,CONCATENATE(P121,P121,P121,L121,P121,"&lt;center&gt;",P121,P121,"&lt;?php",P121,U$1,P121,"?&gt;",P121,P121,"&lt;/center&gt;",P121,L121,P121,P121,P121,P121),"")</f>
      </c>
      <c r="V121" s="6">
        <f>IF(W121=100,CONCATENATE(P121,P121,P121,P121,"&lt;?php",P121,V$1,P121,"?&gt;",P121,P121,P121,P121,P121),"")</f>
      </c>
      <c r="W121" s="11">
        <f>W120+1</f>
      </c>
      <c r="X121" s="5" t="s">
        <v>383</v>
      </c>
      <c r="Y121" s="5" t="s">
        <v>384</v>
      </c>
      <c r="Z121" s="5" t="s">
        <v>385</v>
      </c>
      <c r="AA121" s="5" t="s">
        <v>386</v>
      </c>
      <c r="AB121" s="4">
        <f>CONCATENATE(RBs!B22," ",RBs!A22)</f>
      </c>
      <c r="AC121" s="12">
        <f>RBs!E22</f>
      </c>
      <c r="AD121" s="6">
        <f>RBs!C22</f>
      </c>
      <c r="AE121" s="11">
        <f>RBs!D22</f>
      </c>
      <c r="AF121" s="11">
        <f>RBs!P22</f>
      </c>
      <c r="AG121" s="11">
        <f>RBs!R22</f>
      </c>
      <c r="AH121" s="11">
        <f>RBs!T22</f>
      </c>
      <c r="AI121" s="11">
        <f>RBs!V22</f>
      </c>
      <c r="AJ121" s="10">
        <f>RBs!X22</f>
      </c>
      <c r="AK121" s="6">
        <f>AB121</f>
      </c>
      <c r="AL121" s="102">
        <f>ROUNDUP((0.43+0.01*((STDEV($AQ$2:$AQ$312)-STDEV(AQ$2:AQ$312))))*AQ121,0)</f>
      </c>
      <c r="AM121" s="102">
        <f>ROUNDUP((0.43+0.01*((STDEV($AQ$2:$AQ$312)-STDEV(AR$2:AR$312))))*AR121,0)</f>
      </c>
      <c r="AN121" s="102">
        <f>ROUNDUP((0.43+0.01*((STDEV($AQ$2:$AQ$312)-STDEV(AS$2:AS$312))))*AS121,0)</f>
      </c>
      <c r="AO121" s="102">
        <f>ROUNDUP((0.43+0.01*((STDEV($AQ$2:$AQ$312)-STDEV(AT$2:AT$312))))*AT121,0)</f>
      </c>
      <c r="AP121" s="102">
        <f>ROUNDUP((0.43+0.01*((STDEV($AQ$2:$AQ$312)-STDEV(AU$2:AU$312))))*AU121,0)</f>
      </c>
      <c r="AQ121" s="11">
        <f>IF(AF121&gt;0,AF121,1)</f>
      </c>
      <c r="AR121" s="11">
        <f>IF(AG121&gt;0,AG121,1)</f>
      </c>
      <c r="AS121" s="11">
        <f>IF(AH121&gt;0,AH121,1)</f>
      </c>
      <c r="AT121" s="11">
        <f>IF(AI121&gt;0,AI121,1)</f>
      </c>
      <c r="AU121" s="11">
        <f>IF(AJ121&gt;0,AJ121,1)</f>
      </c>
    </row>
    <row x14ac:dyDescent="0.25" r="122" customHeight="1" ht="17.25">
      <c r="A122" s="3"/>
      <c r="B122" s="6">
        <f>IF(AB122&lt;&gt;AD122,CONCATENATE(J122,AB122,M122,AC122,M122,AD122,N122,O122,AE122,N122,K122,Q122,R122,S122,T122,U122,V122),CONCATENATE(J122,AB122,M122,AC122,N122,O122,AE122,N122,K122,Q122,R122,S122,T122,U122,V122))</f>
      </c>
      <c r="C122" s="6">
        <f>IF(AB122&lt;&gt;AD122,CONCATENATE(J122,AB122,M122,AC122,M122,AD122,N122,O122,AE122,N122,X122,Y122,AA122,AL122,Z122,K122,Q122,R122,S122,T122,U122,V122),CONCATENATE(J122,AB122,M122,AC122,N122,O122,AE122,N122,X122,Y122,AA122,AL122,Z122,K122,Q122,R122,S122,T122,U122,V122))</f>
      </c>
      <c r="D122" s="6">
        <f>IF(AB122&lt;&gt;AD122,CONCATENATE(J122,AB122,M122,AC122,M122,AD122,N122,O122,AE122,N122,X122,Y122,AA122,AM122,Z122,K122,Q122,R122,S122,T122,U122,V122),CONCATENATE(J122,AB122,M122,AC122,N122,O122,AE122,N122,X122,Y122,AA122,AM122,Z122,K122,Q122,R122,S122,T122,U122,V122))</f>
      </c>
      <c r="E122" s="6">
        <f>IF(AB122&lt;&gt;AD122,CONCATENATE(J122,AB122,M122,AC122,M122,AD122,N122,O122,AE122,N122,X122,Y122,AA122,AN122,Z122,K122,Q122,R122,S122,T122,U122,V122),CONCATENATE(J122,AB122,M122,AC122,N122,O122,AE122,N122,X122,Y122,AA122,AN122,Z122,K122,Q122,R122,S122,T122,U122,V122))</f>
      </c>
      <c r="F122" s="6">
        <f>IF(AB122&lt;&gt;AD122,CONCATENATE(J122,AB122,M122,AC122,M122,AD122,N122,O122,AE122,N122,X122,Y122,AA122,AO122,Z122,K122,Q122,R122,S122,T122,U122,V122),CONCATENATE(J122,AB122,M122,AC122,N122,O122,AE122,N122,X122,Y122,AA122,AO122,Z122,K122,Q122,R122,S122,T122,U122,V122))</f>
      </c>
      <c r="G122" s="6">
        <f>IF(AB122&lt;&gt;AD122,CONCATENATE(J122,AB122,M122,AC122,M122,AD122,N122,O122,AE122,N122,X122,Y122,AA122,AP122,Z122,K122,Q122,R122,S122,T122,U122,V122),CONCATENATE(J122,AB122,M122,AC122,N122,O122,AE122,N122,X122,Y122,AA122,AP122,Z122,K122,Q122,R122,S122,T122,U122,V122))</f>
      </c>
      <c r="H122" s="3" t="s">
        <v>375</v>
      </c>
      <c r="I122" s="3" t="s">
        <v>376</v>
      </c>
      <c r="J122" s="3" t="s">
        <v>377</v>
      </c>
      <c r="K122" s="3" t="s">
        <v>378</v>
      </c>
      <c r="L122" s="3" t="s">
        <v>379</v>
      </c>
      <c r="M122" s="3" t="s">
        <v>380</v>
      </c>
      <c r="N122" s="3" t="s">
        <v>381</v>
      </c>
      <c r="O122" s="3" t="s">
        <v>382</v>
      </c>
      <c r="P122" s="6">
        <f>CHAR(10)</f>
      </c>
      <c r="Q122" s="6">
        <f>IF(MOD(W122,10)=0,CONCATENATE(P122,P122,L122,L122,P122,P122,P122)," ")</f>
      </c>
      <c r="R122" s="6">
        <f>IF(W122=20,CONCATENATE(P122,P122,P122,L122,P122,"&lt;center&gt;",P122,P122,"&lt;?php",P122,R$1,P122,"?&gt;",P122,P122,"&lt;/center&gt;",P122,L122,P122,P122,P122,P122),"")</f>
      </c>
      <c r="S122" s="6">
        <f>IF(W122=40,CONCATENATE(P122,P122,P122,L122,P122,"&lt;center&gt;",P122,P122,"&lt;?php",P122,S$1,P122,"?&gt;",P122,P122,"&lt;/center&gt;",P122,L122,P122,P122,P122,P122),"")</f>
      </c>
      <c r="T122" s="6">
        <f>IF(W122=60,CONCATENATE(P122,P122,P122,L122,P122,"&lt;center&gt;",P122,P122,"&lt;?php",P122,T$1,P122,"?&gt;",P122,P122,"&lt;/center&gt;",P122,L122,P122,P122,P122,P122),"")</f>
      </c>
      <c r="U122" s="6">
        <f>IF(W122=80,CONCATENATE(P122,P122,P122,L122,P122,"&lt;center&gt;",P122,P122,"&lt;?php",P122,U$1,P122,"?&gt;",P122,P122,"&lt;/center&gt;",P122,L122,P122,P122,P122,P122),"")</f>
      </c>
      <c r="V122" s="6">
        <f>IF(W122=100,CONCATENATE(P122,P122,P122,P122,"&lt;?php",P122,V$1,P122,"?&gt;",P122,P122,P122,P122,P122),"")</f>
      </c>
      <c r="W122" s="11">
        <f>W121+1</f>
      </c>
      <c r="X122" s="5" t="s">
        <v>383</v>
      </c>
      <c r="Y122" s="5" t="s">
        <v>384</v>
      </c>
      <c r="Z122" s="5" t="s">
        <v>385</v>
      </c>
      <c r="AA122" s="5" t="s">
        <v>386</v>
      </c>
      <c r="AB122" s="4">
        <f>CONCATENATE(RBs!B23," ",RBs!A23)</f>
      </c>
      <c r="AC122" s="12">
        <f>RBs!E23</f>
      </c>
      <c r="AD122" s="6">
        <f>RBs!C23</f>
      </c>
      <c r="AE122" s="11">
        <f>RBs!D23</f>
      </c>
      <c r="AF122" s="11">
        <f>RBs!P23</f>
      </c>
      <c r="AG122" s="11">
        <f>RBs!R23</f>
      </c>
      <c r="AH122" s="11">
        <f>RBs!T23</f>
      </c>
      <c r="AI122" s="11">
        <f>RBs!V23</f>
      </c>
      <c r="AJ122" s="10">
        <f>RBs!X23</f>
      </c>
      <c r="AK122" s="6">
        <f>AB122</f>
      </c>
      <c r="AL122" s="102">
        <f>ROUNDUP((0.43+0.01*((STDEV($AQ$2:$AQ$312)-STDEV(AQ$2:AQ$312))))*AQ122,0)</f>
      </c>
      <c r="AM122" s="102">
        <f>ROUNDUP((0.43+0.01*((STDEV($AQ$2:$AQ$312)-STDEV(AR$2:AR$312))))*AR122,0)</f>
      </c>
      <c r="AN122" s="102">
        <f>ROUNDUP((0.43+0.01*((STDEV($AQ$2:$AQ$312)-STDEV(AS$2:AS$312))))*AS122,0)</f>
      </c>
      <c r="AO122" s="102">
        <f>ROUNDUP((0.43+0.01*((STDEV($AQ$2:$AQ$312)-STDEV(AT$2:AT$312))))*AT122,0)</f>
      </c>
      <c r="AP122" s="102">
        <f>ROUNDUP((0.43+0.01*((STDEV($AQ$2:$AQ$312)-STDEV(AU$2:AU$312))))*AU122,0)</f>
      </c>
      <c r="AQ122" s="11">
        <f>IF(AF122&gt;0,AF122,1)</f>
      </c>
      <c r="AR122" s="11">
        <f>IF(AG122&gt;0,AG122,1)</f>
      </c>
      <c r="AS122" s="11">
        <f>IF(AH122&gt;0,AH122,1)</f>
      </c>
      <c r="AT122" s="11">
        <f>IF(AI122&gt;0,AI122,1)</f>
      </c>
      <c r="AU122" s="11">
        <f>IF(AJ122&gt;0,AJ122,1)</f>
      </c>
    </row>
    <row x14ac:dyDescent="0.25" r="123" customHeight="1" ht="17.25">
      <c r="A123" s="3"/>
      <c r="B123" s="6">
        <f>IF(AB123&lt;&gt;AD123,CONCATENATE(J123,AB123,M123,AC123,M123,AD123,N123,O123,AE123,N123,K123,Q123,R123,S123,T123,U123,V123),CONCATENATE(J123,AB123,M123,AC123,N123,O123,AE123,N123,K123,Q123,R123,S123,T123,U123,V123))</f>
      </c>
      <c r="C123" s="6">
        <f>IF(AB123&lt;&gt;AD123,CONCATENATE(J123,AB123,M123,AC123,M123,AD123,N123,O123,AE123,N123,X123,Y123,AA123,AL123,Z123,K123,Q123,R123,S123,T123,U123,V123),CONCATENATE(J123,AB123,M123,AC123,N123,O123,AE123,N123,X123,Y123,AA123,AL123,Z123,K123,Q123,R123,S123,T123,U123,V123))</f>
      </c>
      <c r="D123" s="6">
        <f>IF(AB123&lt;&gt;AD123,CONCATENATE(J123,AB123,M123,AC123,M123,AD123,N123,O123,AE123,N123,X123,Y123,AA123,AM123,Z123,K123,Q123,R123,S123,T123,U123,V123),CONCATENATE(J123,AB123,M123,AC123,N123,O123,AE123,N123,X123,Y123,AA123,AM123,Z123,K123,Q123,R123,S123,T123,U123,V123))</f>
      </c>
      <c r="E123" s="6">
        <f>IF(AB123&lt;&gt;AD123,CONCATENATE(J123,AB123,M123,AC123,M123,AD123,N123,O123,AE123,N123,X123,Y123,AA123,AN123,Z123,K123,Q123,R123,S123,T123,U123,V123),CONCATENATE(J123,AB123,M123,AC123,N123,O123,AE123,N123,X123,Y123,AA123,AN123,Z123,K123,Q123,R123,S123,T123,U123,V123))</f>
      </c>
      <c r="F123" s="6">
        <f>IF(AB123&lt;&gt;AD123,CONCATENATE(J123,AB123,M123,AC123,M123,AD123,N123,O123,AE123,N123,X123,Y123,AA123,AO123,Z123,K123,Q123,R123,S123,T123,U123,V123),CONCATENATE(J123,AB123,M123,AC123,N123,O123,AE123,N123,X123,Y123,AA123,AO123,Z123,K123,Q123,R123,S123,T123,U123,V123))</f>
      </c>
      <c r="G123" s="6">
        <f>IF(AB123&lt;&gt;AD123,CONCATENATE(J123,AB123,M123,AC123,M123,AD123,N123,O123,AE123,N123,X123,Y123,AA123,AP123,Z123,K123,Q123,R123,S123,T123,U123,V123),CONCATENATE(J123,AB123,M123,AC123,N123,O123,AE123,N123,X123,Y123,AA123,AP123,Z123,K123,Q123,R123,S123,T123,U123,V123))</f>
      </c>
      <c r="H123" s="3" t="s">
        <v>375</v>
      </c>
      <c r="I123" s="3" t="s">
        <v>376</v>
      </c>
      <c r="J123" s="3" t="s">
        <v>377</v>
      </c>
      <c r="K123" s="3" t="s">
        <v>378</v>
      </c>
      <c r="L123" s="3" t="s">
        <v>379</v>
      </c>
      <c r="M123" s="3" t="s">
        <v>380</v>
      </c>
      <c r="N123" s="3" t="s">
        <v>381</v>
      </c>
      <c r="O123" s="3" t="s">
        <v>382</v>
      </c>
      <c r="P123" s="6">
        <f>CHAR(10)</f>
      </c>
      <c r="Q123" s="6">
        <f>IF(MOD(W123,10)=0,CONCATENATE(P123,P123,L123,L123,P123,P123,P123)," ")</f>
      </c>
      <c r="R123" s="6">
        <f>IF(W123=20,CONCATENATE(P123,P123,P123,L123,P123,"&lt;center&gt;",P123,P123,"&lt;?php",P123,R$1,P123,"?&gt;",P123,P123,"&lt;/center&gt;",P123,L123,P123,P123,P123,P123),"")</f>
      </c>
      <c r="S123" s="6">
        <f>IF(W123=40,CONCATENATE(P123,P123,P123,L123,P123,"&lt;center&gt;",P123,P123,"&lt;?php",P123,S$1,P123,"?&gt;",P123,P123,"&lt;/center&gt;",P123,L123,P123,P123,P123,P123),"")</f>
      </c>
      <c r="T123" s="6">
        <f>IF(W123=60,CONCATENATE(P123,P123,P123,L123,P123,"&lt;center&gt;",P123,P123,"&lt;?php",P123,T$1,P123,"?&gt;",P123,P123,"&lt;/center&gt;",P123,L123,P123,P123,P123,P123),"")</f>
      </c>
      <c r="U123" s="6">
        <f>IF(W123=80,CONCATENATE(P123,P123,P123,L123,P123,"&lt;center&gt;",P123,P123,"&lt;?php",P123,U$1,P123,"?&gt;",P123,P123,"&lt;/center&gt;",P123,L123,P123,P123,P123,P123),"")</f>
      </c>
      <c r="V123" s="6">
        <f>IF(W123=100,CONCATENATE(P123,P123,P123,P123,"&lt;?php",P123,V$1,P123,"?&gt;",P123,P123,P123,P123,P123),"")</f>
      </c>
      <c r="W123" s="11">
        <f>W122+1</f>
      </c>
      <c r="X123" s="5" t="s">
        <v>383</v>
      </c>
      <c r="Y123" s="5" t="s">
        <v>384</v>
      </c>
      <c r="Z123" s="5" t="s">
        <v>385</v>
      </c>
      <c r="AA123" s="5" t="s">
        <v>386</v>
      </c>
      <c r="AB123" s="4">
        <f>CONCATENATE(RBs!B24," ",RBs!A24)</f>
      </c>
      <c r="AC123" s="12">
        <f>RBs!E24</f>
      </c>
      <c r="AD123" s="6">
        <f>RBs!C24</f>
      </c>
      <c r="AE123" s="11">
        <f>RBs!D24</f>
      </c>
      <c r="AF123" s="11">
        <f>RBs!P24</f>
      </c>
      <c r="AG123" s="11">
        <f>RBs!R24</f>
      </c>
      <c r="AH123" s="11">
        <f>RBs!T24</f>
      </c>
      <c r="AI123" s="11">
        <f>RBs!V24</f>
      </c>
      <c r="AJ123" s="10">
        <f>RBs!X24</f>
      </c>
      <c r="AK123" s="6">
        <f>AB123</f>
      </c>
      <c r="AL123" s="102">
        <f>ROUNDUP((0.43+0.01*((STDEV($AQ$2:$AQ$312)-STDEV(AQ$2:AQ$312))))*AQ123,0)</f>
      </c>
      <c r="AM123" s="102">
        <f>ROUNDUP((0.43+0.01*((STDEV($AQ$2:$AQ$312)-STDEV(AR$2:AR$312))))*AR123,0)</f>
      </c>
      <c r="AN123" s="102">
        <f>ROUNDUP((0.43+0.01*((STDEV($AQ$2:$AQ$312)-STDEV(AS$2:AS$312))))*AS123,0)</f>
      </c>
      <c r="AO123" s="102">
        <f>ROUNDUP((0.43+0.01*((STDEV($AQ$2:$AQ$312)-STDEV(AT$2:AT$312))))*AT123,0)</f>
      </c>
      <c r="AP123" s="102">
        <f>ROUNDUP((0.43+0.01*((STDEV($AQ$2:$AQ$312)-STDEV(AU$2:AU$312))))*AU123,0)</f>
      </c>
      <c r="AQ123" s="11">
        <f>IF(AF123&gt;0,AF123,1)</f>
      </c>
      <c r="AR123" s="11">
        <f>IF(AG123&gt;0,AG123,1)</f>
      </c>
      <c r="AS123" s="11">
        <f>IF(AH123&gt;0,AH123,1)</f>
      </c>
      <c r="AT123" s="11">
        <f>IF(AI123&gt;0,AI123,1)</f>
      </c>
      <c r="AU123" s="11">
        <f>IF(AJ123&gt;0,AJ123,1)</f>
      </c>
    </row>
    <row x14ac:dyDescent="0.25" r="124" customHeight="1" ht="17.25">
      <c r="A124" s="3"/>
      <c r="B124" s="6">
        <f>IF(AB124&lt;&gt;AD124,CONCATENATE(J124,AB124,M124,AC124,M124,AD124,N124,O124,AE124,N124,K124,Q124,R124,S124,T124,U124,V124),CONCATENATE(J124,AB124,M124,AC124,N124,O124,AE124,N124,K124,Q124,R124,S124,T124,U124,V124))</f>
      </c>
      <c r="C124" s="6">
        <f>IF(AB124&lt;&gt;AD124,CONCATENATE(J124,AB124,M124,AC124,M124,AD124,N124,O124,AE124,N124,X124,Y124,AA124,AL124,Z124,K124,Q124,R124,S124,T124,U124,V124),CONCATENATE(J124,AB124,M124,AC124,N124,O124,AE124,N124,X124,Y124,AA124,AL124,Z124,K124,Q124,R124,S124,T124,U124,V124))</f>
      </c>
      <c r="D124" s="6">
        <f>IF(AB124&lt;&gt;AD124,CONCATENATE(J124,AB124,M124,AC124,M124,AD124,N124,O124,AE124,N124,X124,Y124,AA124,AM124,Z124,K124,Q124,R124,S124,T124,U124,V124),CONCATENATE(J124,AB124,M124,AC124,N124,O124,AE124,N124,X124,Y124,AA124,AM124,Z124,K124,Q124,R124,S124,T124,U124,V124))</f>
      </c>
      <c r="E124" s="6">
        <f>IF(AB124&lt;&gt;AD124,CONCATENATE(J124,AB124,M124,AC124,M124,AD124,N124,O124,AE124,N124,X124,Y124,AA124,AN124,Z124,K124,Q124,R124,S124,T124,U124,V124),CONCATENATE(J124,AB124,M124,AC124,N124,O124,AE124,N124,X124,Y124,AA124,AN124,Z124,K124,Q124,R124,S124,T124,U124,V124))</f>
      </c>
      <c r="F124" s="6">
        <f>IF(AB124&lt;&gt;AD124,CONCATENATE(J124,AB124,M124,AC124,M124,AD124,N124,O124,AE124,N124,X124,Y124,AA124,AO124,Z124,K124,Q124,R124,S124,T124,U124,V124),CONCATENATE(J124,AB124,M124,AC124,N124,O124,AE124,N124,X124,Y124,AA124,AO124,Z124,K124,Q124,R124,S124,T124,U124,V124))</f>
      </c>
      <c r="G124" s="6">
        <f>IF(AB124&lt;&gt;AD124,CONCATENATE(J124,AB124,M124,AC124,M124,AD124,N124,O124,AE124,N124,X124,Y124,AA124,AP124,Z124,K124,Q124,R124,S124,T124,U124,V124),CONCATENATE(J124,AB124,M124,AC124,N124,O124,AE124,N124,X124,Y124,AA124,AP124,Z124,K124,Q124,R124,S124,T124,U124,V124))</f>
      </c>
      <c r="H124" s="3" t="s">
        <v>375</v>
      </c>
      <c r="I124" s="3" t="s">
        <v>376</v>
      </c>
      <c r="J124" s="3" t="s">
        <v>377</v>
      </c>
      <c r="K124" s="3" t="s">
        <v>378</v>
      </c>
      <c r="L124" s="3" t="s">
        <v>379</v>
      </c>
      <c r="M124" s="3" t="s">
        <v>380</v>
      </c>
      <c r="N124" s="3" t="s">
        <v>381</v>
      </c>
      <c r="O124" s="3" t="s">
        <v>382</v>
      </c>
      <c r="P124" s="6">
        <f>CHAR(10)</f>
      </c>
      <c r="Q124" s="6">
        <f>IF(MOD(W124,10)=0,CONCATENATE(P124,P124,L124,L124,P124,P124,P124)," ")</f>
      </c>
      <c r="R124" s="6">
        <f>IF(W124=20,CONCATENATE(P124,P124,P124,L124,P124,"&lt;center&gt;",P124,P124,"&lt;?php",P124,R$1,P124,"?&gt;",P124,P124,"&lt;/center&gt;",P124,L124,P124,P124,P124,P124),"")</f>
      </c>
      <c r="S124" s="6">
        <f>IF(W124=40,CONCATENATE(P124,P124,P124,L124,P124,"&lt;center&gt;",P124,P124,"&lt;?php",P124,S$1,P124,"?&gt;",P124,P124,"&lt;/center&gt;",P124,L124,P124,P124,P124,P124),"")</f>
      </c>
      <c r="T124" s="6">
        <f>IF(W124=60,CONCATENATE(P124,P124,P124,L124,P124,"&lt;center&gt;",P124,P124,"&lt;?php",P124,T$1,P124,"?&gt;",P124,P124,"&lt;/center&gt;",P124,L124,P124,P124,P124,P124),"")</f>
      </c>
      <c r="U124" s="6">
        <f>IF(W124=80,CONCATENATE(P124,P124,P124,L124,P124,"&lt;center&gt;",P124,P124,"&lt;?php",P124,U$1,P124,"?&gt;",P124,P124,"&lt;/center&gt;",P124,L124,P124,P124,P124,P124),"")</f>
      </c>
      <c r="V124" s="6">
        <f>IF(W124=100,CONCATENATE(P124,P124,P124,P124,"&lt;?php",P124,V$1,P124,"?&gt;",P124,P124,P124,P124,P124),"")</f>
      </c>
      <c r="W124" s="11">
        <f>W123+1</f>
      </c>
      <c r="X124" s="5" t="s">
        <v>383</v>
      </c>
      <c r="Y124" s="5" t="s">
        <v>384</v>
      </c>
      <c r="Z124" s="5" t="s">
        <v>385</v>
      </c>
      <c r="AA124" s="5" t="s">
        <v>386</v>
      </c>
      <c r="AB124" s="4">
        <f>CONCATENATE(RBs!B25," ",RBs!A25)</f>
      </c>
      <c r="AC124" s="12">
        <f>RBs!E25</f>
      </c>
      <c r="AD124" s="6">
        <f>RBs!C25</f>
      </c>
      <c r="AE124" s="11">
        <f>RBs!D25</f>
      </c>
      <c r="AF124" s="11">
        <f>RBs!P25</f>
      </c>
      <c r="AG124" s="11">
        <f>RBs!R25</f>
      </c>
      <c r="AH124" s="11">
        <f>RBs!T25</f>
      </c>
      <c r="AI124" s="11">
        <f>RBs!V25</f>
      </c>
      <c r="AJ124" s="10">
        <f>RBs!X25</f>
      </c>
      <c r="AK124" s="6">
        <f>AB124</f>
      </c>
      <c r="AL124" s="102">
        <f>ROUNDUP((0.43+0.01*((STDEV($AQ$2:$AQ$312)-STDEV(AQ$2:AQ$312))))*AQ124,0)</f>
      </c>
      <c r="AM124" s="102">
        <f>ROUNDUP((0.43+0.01*((STDEV($AQ$2:$AQ$312)-STDEV(AR$2:AR$312))))*AR124,0)</f>
      </c>
      <c r="AN124" s="102">
        <f>ROUNDUP((0.43+0.01*((STDEV($AQ$2:$AQ$312)-STDEV(AS$2:AS$312))))*AS124,0)</f>
      </c>
      <c r="AO124" s="102">
        <f>ROUNDUP((0.43+0.01*((STDEV($AQ$2:$AQ$312)-STDEV(AT$2:AT$312))))*AT124,0)</f>
      </c>
      <c r="AP124" s="102">
        <f>ROUNDUP((0.43+0.01*((STDEV($AQ$2:$AQ$312)-STDEV(AU$2:AU$312))))*AU124,0)</f>
      </c>
      <c r="AQ124" s="11">
        <f>IF(AF124&gt;0,AF124,1)</f>
      </c>
      <c r="AR124" s="11">
        <f>IF(AG124&gt;0,AG124,1)</f>
      </c>
      <c r="AS124" s="11">
        <f>IF(AH124&gt;0,AH124,1)</f>
      </c>
      <c r="AT124" s="11">
        <f>IF(AI124&gt;0,AI124,1)</f>
      </c>
      <c r="AU124" s="11">
        <f>IF(AJ124&gt;0,AJ124,1)</f>
      </c>
    </row>
    <row x14ac:dyDescent="0.25" r="125" customHeight="1" ht="17.25">
      <c r="A125" s="3"/>
      <c r="B125" s="6">
        <f>IF(AB125&lt;&gt;AD125,CONCATENATE(J125,AB125,M125,AC125,M125,AD125,N125,O125,AE125,N125,K125,Q125,R125,S125,T125,U125,V125),CONCATENATE(J125,AB125,M125,AC125,N125,O125,AE125,N125,K125,Q125,R125,S125,T125,U125,V125))</f>
      </c>
      <c r="C125" s="6">
        <f>IF(AB125&lt;&gt;AD125,CONCATENATE(J125,AB125,M125,AC125,M125,AD125,N125,O125,AE125,N125,X125,Y125,AA125,AL125,Z125,K125,Q125,R125,S125,T125,U125,V125),CONCATENATE(J125,AB125,M125,AC125,N125,O125,AE125,N125,X125,Y125,AA125,AL125,Z125,K125,Q125,R125,S125,T125,U125,V125))</f>
      </c>
      <c r="D125" s="6">
        <f>IF(AB125&lt;&gt;AD125,CONCATENATE(J125,AB125,M125,AC125,M125,AD125,N125,O125,AE125,N125,X125,Y125,AA125,AM125,Z125,K125,Q125,R125,S125,T125,U125,V125),CONCATENATE(J125,AB125,M125,AC125,N125,O125,AE125,N125,X125,Y125,AA125,AM125,Z125,K125,Q125,R125,S125,T125,U125,V125))</f>
      </c>
      <c r="E125" s="6">
        <f>IF(AB125&lt;&gt;AD125,CONCATENATE(J125,AB125,M125,AC125,M125,AD125,N125,O125,AE125,N125,X125,Y125,AA125,AN125,Z125,K125,Q125,R125,S125,T125,U125,V125),CONCATENATE(J125,AB125,M125,AC125,N125,O125,AE125,N125,X125,Y125,AA125,AN125,Z125,K125,Q125,R125,S125,T125,U125,V125))</f>
      </c>
      <c r="F125" s="6">
        <f>IF(AB125&lt;&gt;AD125,CONCATENATE(J125,AB125,M125,AC125,M125,AD125,N125,O125,AE125,N125,X125,Y125,AA125,AO125,Z125,K125,Q125,R125,S125,T125,U125,V125),CONCATENATE(J125,AB125,M125,AC125,N125,O125,AE125,N125,X125,Y125,AA125,AO125,Z125,K125,Q125,R125,S125,T125,U125,V125))</f>
      </c>
      <c r="G125" s="6">
        <f>IF(AB125&lt;&gt;AD125,CONCATENATE(J125,AB125,M125,AC125,M125,AD125,N125,O125,AE125,N125,X125,Y125,AA125,AP125,Z125,K125,Q125,R125,S125,T125,U125,V125),CONCATENATE(J125,AB125,M125,AC125,N125,O125,AE125,N125,X125,Y125,AA125,AP125,Z125,K125,Q125,R125,S125,T125,U125,V125))</f>
      </c>
      <c r="H125" s="3" t="s">
        <v>375</v>
      </c>
      <c r="I125" s="3" t="s">
        <v>376</v>
      </c>
      <c r="J125" s="3" t="s">
        <v>377</v>
      </c>
      <c r="K125" s="3" t="s">
        <v>378</v>
      </c>
      <c r="L125" s="3" t="s">
        <v>379</v>
      </c>
      <c r="M125" s="3" t="s">
        <v>380</v>
      </c>
      <c r="N125" s="3" t="s">
        <v>381</v>
      </c>
      <c r="O125" s="3" t="s">
        <v>382</v>
      </c>
      <c r="P125" s="6">
        <f>CHAR(10)</f>
      </c>
      <c r="Q125" s="6">
        <f>IF(MOD(W125,10)=0,CONCATENATE(P125,P125,L125,L125,P125,P125,P125)," ")</f>
      </c>
      <c r="R125" s="6">
        <f>IF(W125=20,CONCATENATE(P125,P125,P125,L125,P125,"&lt;center&gt;",P125,P125,"&lt;?php",P125,R$1,P125,"?&gt;",P125,P125,"&lt;/center&gt;",P125,L125,P125,P125,P125,P125),"")</f>
      </c>
      <c r="S125" s="6">
        <f>IF(W125=40,CONCATENATE(P125,P125,P125,L125,P125,"&lt;center&gt;",P125,P125,"&lt;?php",P125,S$1,P125,"?&gt;",P125,P125,"&lt;/center&gt;",P125,L125,P125,P125,P125,P125),"")</f>
      </c>
      <c r="T125" s="6">
        <f>IF(W125=60,CONCATENATE(P125,P125,P125,L125,P125,"&lt;center&gt;",P125,P125,"&lt;?php",P125,T$1,P125,"?&gt;",P125,P125,"&lt;/center&gt;",P125,L125,P125,P125,P125,P125),"")</f>
      </c>
      <c r="U125" s="6">
        <f>IF(W125=80,CONCATENATE(P125,P125,P125,L125,P125,"&lt;center&gt;",P125,P125,"&lt;?php",P125,U$1,P125,"?&gt;",P125,P125,"&lt;/center&gt;",P125,L125,P125,P125,P125,P125),"")</f>
      </c>
      <c r="V125" s="6">
        <f>IF(W125=100,CONCATENATE(P125,P125,P125,P125,"&lt;?php",P125,V$1,P125,"?&gt;",P125,P125,P125,P125,P125),"")</f>
      </c>
      <c r="W125" s="11">
        <f>W124+1</f>
      </c>
      <c r="X125" s="5" t="s">
        <v>383</v>
      </c>
      <c r="Y125" s="5" t="s">
        <v>384</v>
      </c>
      <c r="Z125" s="5" t="s">
        <v>385</v>
      </c>
      <c r="AA125" s="5" t="s">
        <v>386</v>
      </c>
      <c r="AB125" s="4">
        <f>CONCATENATE(RBs!B26," ",RBs!A26)</f>
      </c>
      <c r="AC125" s="12">
        <f>RBs!E26</f>
      </c>
      <c r="AD125" s="6">
        <f>RBs!C26</f>
      </c>
      <c r="AE125" s="11">
        <f>RBs!D26</f>
      </c>
      <c r="AF125" s="11">
        <f>RBs!P26</f>
      </c>
      <c r="AG125" s="11">
        <f>RBs!R26</f>
      </c>
      <c r="AH125" s="11">
        <f>RBs!T26</f>
      </c>
      <c r="AI125" s="11">
        <f>RBs!V26</f>
      </c>
      <c r="AJ125" s="10">
        <f>RBs!X26</f>
      </c>
      <c r="AK125" s="6">
        <f>AB125</f>
      </c>
      <c r="AL125" s="102">
        <f>ROUNDUP((0.43+0.01*((STDEV($AQ$2:$AQ$312)-STDEV(AQ$2:AQ$312))))*AQ125,0)</f>
      </c>
      <c r="AM125" s="102">
        <f>ROUNDUP((0.43+0.01*((STDEV($AQ$2:$AQ$312)-STDEV(AR$2:AR$312))))*AR125,0)</f>
      </c>
      <c r="AN125" s="102">
        <f>ROUNDUP((0.43+0.01*((STDEV($AQ$2:$AQ$312)-STDEV(AS$2:AS$312))))*AS125,0)</f>
      </c>
      <c r="AO125" s="102">
        <f>ROUNDUP((0.43+0.01*((STDEV($AQ$2:$AQ$312)-STDEV(AT$2:AT$312))))*AT125,0)</f>
      </c>
      <c r="AP125" s="102">
        <f>ROUNDUP((0.43+0.01*((STDEV($AQ$2:$AQ$312)-STDEV(AU$2:AU$312))))*AU125,0)</f>
      </c>
      <c r="AQ125" s="11">
        <f>IF(AF125&gt;0,AF125,1)</f>
      </c>
      <c r="AR125" s="11">
        <f>IF(AG125&gt;0,AG125,1)</f>
      </c>
      <c r="AS125" s="11">
        <f>IF(AH125&gt;0,AH125,1)</f>
      </c>
      <c r="AT125" s="11">
        <f>IF(AI125&gt;0,AI125,1)</f>
      </c>
      <c r="AU125" s="11">
        <f>IF(AJ125&gt;0,AJ125,1)</f>
      </c>
    </row>
    <row x14ac:dyDescent="0.25" r="126" customHeight="1" ht="17.25">
      <c r="A126" s="3"/>
      <c r="B126" s="6">
        <f>IF(AB126&lt;&gt;AD126,CONCATENATE(J126,AB126,M126,AC126,M126,AD126,N126,O126,AE126,N126,K126,Q126,R126,S126,T126,U126,V126),CONCATENATE(J126,AB126,M126,AC126,N126,O126,AE126,N126,K126,Q126,R126,S126,T126,U126,V126))</f>
      </c>
      <c r="C126" s="6">
        <f>IF(AB126&lt;&gt;AD126,CONCATENATE(J126,AB126,M126,AC126,M126,AD126,N126,O126,AE126,N126,X126,Y126,AA126,AL126,Z126,K126,Q126,R126,S126,T126,U126,V126),CONCATENATE(J126,AB126,M126,AC126,N126,O126,AE126,N126,X126,Y126,AA126,AL126,Z126,K126,Q126,R126,S126,T126,U126,V126))</f>
      </c>
      <c r="D126" s="6">
        <f>IF(AB126&lt;&gt;AD126,CONCATENATE(J126,AB126,M126,AC126,M126,AD126,N126,O126,AE126,N126,X126,Y126,AA126,AM126,Z126,K126,Q126,R126,S126,T126,U126,V126),CONCATENATE(J126,AB126,M126,AC126,N126,O126,AE126,N126,X126,Y126,AA126,AM126,Z126,K126,Q126,R126,S126,T126,U126,V126))</f>
      </c>
      <c r="E126" s="6">
        <f>IF(AB126&lt;&gt;AD126,CONCATENATE(J126,AB126,M126,AC126,M126,AD126,N126,O126,AE126,N126,X126,Y126,AA126,AN126,Z126,K126,Q126,R126,S126,T126,U126,V126),CONCATENATE(J126,AB126,M126,AC126,N126,O126,AE126,N126,X126,Y126,AA126,AN126,Z126,K126,Q126,R126,S126,T126,U126,V126))</f>
      </c>
      <c r="F126" s="6">
        <f>IF(AB126&lt;&gt;AD126,CONCATENATE(J126,AB126,M126,AC126,M126,AD126,N126,O126,AE126,N126,X126,Y126,AA126,AO126,Z126,K126,Q126,R126,S126,T126,U126,V126),CONCATENATE(J126,AB126,M126,AC126,N126,O126,AE126,N126,X126,Y126,AA126,AO126,Z126,K126,Q126,R126,S126,T126,U126,V126))</f>
      </c>
      <c r="G126" s="6">
        <f>IF(AB126&lt;&gt;AD126,CONCATENATE(J126,AB126,M126,AC126,M126,AD126,N126,O126,AE126,N126,X126,Y126,AA126,AP126,Z126,K126,Q126,R126,S126,T126,U126,V126),CONCATENATE(J126,AB126,M126,AC126,N126,O126,AE126,N126,X126,Y126,AA126,AP126,Z126,K126,Q126,R126,S126,T126,U126,V126))</f>
      </c>
      <c r="H126" s="3" t="s">
        <v>375</v>
      </c>
      <c r="I126" s="3" t="s">
        <v>376</v>
      </c>
      <c r="J126" s="3" t="s">
        <v>377</v>
      </c>
      <c r="K126" s="3" t="s">
        <v>378</v>
      </c>
      <c r="L126" s="3" t="s">
        <v>379</v>
      </c>
      <c r="M126" s="3" t="s">
        <v>380</v>
      </c>
      <c r="N126" s="3" t="s">
        <v>381</v>
      </c>
      <c r="O126" s="3" t="s">
        <v>382</v>
      </c>
      <c r="P126" s="6">
        <f>CHAR(10)</f>
      </c>
      <c r="Q126" s="6">
        <f>IF(MOD(W126,10)=0,CONCATENATE(P126,P126,L126,L126,P126,P126,P126)," ")</f>
      </c>
      <c r="R126" s="6">
        <f>IF(W126=20,CONCATENATE(P126,P126,P126,L126,P126,"&lt;center&gt;",P126,P126,"&lt;?php",P126,R$1,P126,"?&gt;",P126,P126,"&lt;/center&gt;",P126,L126,P126,P126,P126,P126),"")</f>
      </c>
      <c r="S126" s="6">
        <f>IF(W126=40,CONCATENATE(P126,P126,P126,L126,P126,"&lt;center&gt;",P126,P126,"&lt;?php",P126,S$1,P126,"?&gt;",P126,P126,"&lt;/center&gt;",P126,L126,P126,P126,P126,P126),"")</f>
      </c>
      <c r="T126" s="6">
        <f>IF(W126=60,CONCATENATE(P126,P126,P126,L126,P126,"&lt;center&gt;",P126,P126,"&lt;?php",P126,T$1,P126,"?&gt;",P126,P126,"&lt;/center&gt;",P126,L126,P126,P126,P126,P126),"")</f>
      </c>
      <c r="U126" s="6">
        <f>IF(W126=80,CONCATENATE(P126,P126,P126,L126,P126,"&lt;center&gt;",P126,P126,"&lt;?php",P126,U$1,P126,"?&gt;",P126,P126,"&lt;/center&gt;",P126,L126,P126,P126,P126,P126),"")</f>
      </c>
      <c r="V126" s="6">
        <f>IF(W126=100,CONCATENATE(P126,P126,P126,P126,"&lt;?php",P126,V$1,P126,"?&gt;",P126,P126,P126,P126,P126),"")</f>
      </c>
      <c r="W126" s="11">
        <f>W125+1</f>
      </c>
      <c r="X126" s="5" t="s">
        <v>383</v>
      </c>
      <c r="Y126" s="5" t="s">
        <v>384</v>
      </c>
      <c r="Z126" s="5" t="s">
        <v>385</v>
      </c>
      <c r="AA126" s="5" t="s">
        <v>386</v>
      </c>
      <c r="AB126" s="4">
        <f>CONCATENATE(RBs!B27," ",RBs!A27)</f>
      </c>
      <c r="AC126" s="12">
        <f>RBs!E27</f>
      </c>
      <c r="AD126" s="6">
        <f>RBs!C27</f>
      </c>
      <c r="AE126" s="11">
        <f>RBs!D27</f>
      </c>
      <c r="AF126" s="11">
        <f>RBs!P27</f>
      </c>
      <c r="AG126" s="11">
        <f>RBs!R27</f>
      </c>
      <c r="AH126" s="11">
        <f>RBs!T27</f>
      </c>
      <c r="AI126" s="11">
        <f>RBs!V27</f>
      </c>
      <c r="AJ126" s="10">
        <f>RBs!X27</f>
      </c>
      <c r="AK126" s="6">
        <f>AB126</f>
      </c>
      <c r="AL126" s="102">
        <f>ROUNDUP((0.43+0.01*((STDEV($AQ$2:$AQ$312)-STDEV(AQ$2:AQ$312))))*AQ126,0)</f>
      </c>
      <c r="AM126" s="102">
        <f>ROUNDUP((0.43+0.01*((STDEV($AQ$2:$AQ$312)-STDEV(AR$2:AR$312))))*AR126,0)</f>
      </c>
      <c r="AN126" s="102">
        <f>ROUNDUP((0.43+0.01*((STDEV($AQ$2:$AQ$312)-STDEV(AS$2:AS$312))))*AS126,0)</f>
      </c>
      <c r="AO126" s="102">
        <f>ROUNDUP((0.43+0.01*((STDEV($AQ$2:$AQ$312)-STDEV(AT$2:AT$312))))*AT126,0)</f>
      </c>
      <c r="AP126" s="102">
        <f>ROUNDUP((0.43+0.01*((STDEV($AQ$2:$AQ$312)-STDEV(AU$2:AU$312))))*AU126,0)</f>
      </c>
      <c r="AQ126" s="11">
        <f>IF(AF126&gt;0,AF126,1)</f>
      </c>
      <c r="AR126" s="11">
        <f>IF(AG126&gt;0,AG126,1)</f>
      </c>
      <c r="AS126" s="11">
        <f>IF(AH126&gt;0,AH126,1)</f>
      </c>
      <c r="AT126" s="11">
        <f>IF(AI126&gt;0,AI126,1)</f>
      </c>
      <c r="AU126" s="11">
        <f>IF(AJ126&gt;0,AJ126,1)</f>
      </c>
    </row>
    <row x14ac:dyDescent="0.25" r="127" customHeight="1" ht="17.25">
      <c r="A127" s="3"/>
      <c r="B127" s="6">
        <f>IF(AB127&lt;&gt;AD127,CONCATENATE(J127,AB127,M127,AC127,M127,AD127,N127,O127,AE127,N127,K127,Q127,R127,S127,T127,U127,V127),CONCATENATE(J127,AB127,M127,AC127,N127,O127,AE127,N127,K127,Q127,R127,S127,T127,U127,V127))</f>
      </c>
      <c r="C127" s="6">
        <f>IF(AB127&lt;&gt;AD127,CONCATENATE(J127,AB127,M127,AC127,M127,AD127,N127,O127,AE127,N127,X127,Y127,AA127,AL127,Z127,K127,Q127,R127,S127,T127,U127,V127),CONCATENATE(J127,AB127,M127,AC127,N127,O127,AE127,N127,X127,Y127,AA127,AL127,Z127,K127,Q127,R127,S127,T127,U127,V127))</f>
      </c>
      <c r="D127" s="6">
        <f>IF(AB127&lt;&gt;AD127,CONCATENATE(J127,AB127,M127,AC127,M127,AD127,N127,O127,AE127,N127,X127,Y127,AA127,AM127,Z127,K127,Q127,R127,S127,T127,U127,V127),CONCATENATE(J127,AB127,M127,AC127,N127,O127,AE127,N127,X127,Y127,AA127,AM127,Z127,K127,Q127,R127,S127,T127,U127,V127))</f>
      </c>
      <c r="E127" s="6">
        <f>IF(AB127&lt;&gt;AD127,CONCATENATE(J127,AB127,M127,AC127,M127,AD127,N127,O127,AE127,N127,X127,Y127,AA127,AN127,Z127,K127,Q127,R127,S127,T127,U127,V127),CONCATENATE(J127,AB127,M127,AC127,N127,O127,AE127,N127,X127,Y127,AA127,AN127,Z127,K127,Q127,R127,S127,T127,U127,V127))</f>
      </c>
      <c r="F127" s="6">
        <f>IF(AB127&lt;&gt;AD127,CONCATENATE(J127,AB127,M127,AC127,M127,AD127,N127,O127,AE127,N127,X127,Y127,AA127,AO127,Z127,K127,Q127,R127,S127,T127,U127,V127),CONCATENATE(J127,AB127,M127,AC127,N127,O127,AE127,N127,X127,Y127,AA127,AO127,Z127,K127,Q127,R127,S127,T127,U127,V127))</f>
      </c>
      <c r="G127" s="6">
        <f>IF(AB127&lt;&gt;AD127,CONCATENATE(J127,AB127,M127,AC127,M127,AD127,N127,O127,AE127,N127,X127,Y127,AA127,AP127,Z127,K127,Q127,R127,S127,T127,U127,V127),CONCATENATE(J127,AB127,M127,AC127,N127,O127,AE127,N127,X127,Y127,AA127,AP127,Z127,K127,Q127,R127,S127,T127,U127,V127))</f>
      </c>
      <c r="H127" s="3" t="s">
        <v>375</v>
      </c>
      <c r="I127" s="3" t="s">
        <v>376</v>
      </c>
      <c r="J127" s="3" t="s">
        <v>377</v>
      </c>
      <c r="K127" s="3" t="s">
        <v>378</v>
      </c>
      <c r="L127" s="3" t="s">
        <v>379</v>
      </c>
      <c r="M127" s="3" t="s">
        <v>380</v>
      </c>
      <c r="N127" s="3" t="s">
        <v>381</v>
      </c>
      <c r="O127" s="3" t="s">
        <v>382</v>
      </c>
      <c r="P127" s="6">
        <f>CHAR(10)</f>
      </c>
      <c r="Q127" s="6">
        <f>IF(MOD(W127,10)=0,CONCATENATE(P127,P127,L127,L127,P127,P127,P127)," ")</f>
      </c>
      <c r="R127" s="6">
        <f>IF(W127=20,CONCATENATE(P127,P127,P127,L127,P127,"&lt;center&gt;",P127,P127,"&lt;?php",P127,R$1,P127,"?&gt;",P127,P127,"&lt;/center&gt;",P127,L127,P127,P127,P127,P127),"")</f>
      </c>
      <c r="S127" s="6">
        <f>IF(W127=40,CONCATENATE(P127,P127,P127,L127,P127,"&lt;center&gt;",P127,P127,"&lt;?php",P127,S$1,P127,"?&gt;",P127,P127,"&lt;/center&gt;",P127,L127,P127,P127,P127,P127),"")</f>
      </c>
      <c r="T127" s="6">
        <f>IF(W127=60,CONCATENATE(P127,P127,P127,L127,P127,"&lt;center&gt;",P127,P127,"&lt;?php",P127,T$1,P127,"?&gt;",P127,P127,"&lt;/center&gt;",P127,L127,P127,P127,P127,P127),"")</f>
      </c>
      <c r="U127" s="6">
        <f>IF(W127=80,CONCATENATE(P127,P127,P127,L127,P127,"&lt;center&gt;",P127,P127,"&lt;?php",P127,U$1,P127,"?&gt;",P127,P127,"&lt;/center&gt;",P127,L127,P127,P127,P127,P127),"")</f>
      </c>
      <c r="V127" s="6">
        <f>IF(W127=100,CONCATENATE(P127,P127,P127,P127,"&lt;?php",P127,V$1,P127,"?&gt;",P127,P127,P127,P127,P127),"")</f>
      </c>
      <c r="W127" s="11">
        <f>W126+1</f>
      </c>
      <c r="X127" s="5" t="s">
        <v>383</v>
      </c>
      <c r="Y127" s="5" t="s">
        <v>384</v>
      </c>
      <c r="Z127" s="5" t="s">
        <v>385</v>
      </c>
      <c r="AA127" s="5" t="s">
        <v>386</v>
      </c>
      <c r="AB127" s="4">
        <f>CONCATENATE(RBs!B28," ",RBs!A28)</f>
      </c>
      <c r="AC127" s="12">
        <f>RBs!E28</f>
      </c>
      <c r="AD127" s="6">
        <f>RBs!C28</f>
      </c>
      <c r="AE127" s="11">
        <f>RBs!D28</f>
      </c>
      <c r="AF127" s="11">
        <f>RBs!P28</f>
      </c>
      <c r="AG127" s="11">
        <f>RBs!R28</f>
      </c>
      <c r="AH127" s="11">
        <f>RBs!T28</f>
      </c>
      <c r="AI127" s="11">
        <f>RBs!V28</f>
      </c>
      <c r="AJ127" s="10">
        <f>RBs!X28</f>
      </c>
      <c r="AK127" s="6">
        <f>AB127</f>
      </c>
      <c r="AL127" s="102">
        <f>ROUNDUP((0.43+0.01*((STDEV($AQ$2:$AQ$312)-STDEV(AQ$2:AQ$312))))*AQ127,0)</f>
      </c>
      <c r="AM127" s="102">
        <f>ROUNDUP((0.43+0.01*((STDEV($AQ$2:$AQ$312)-STDEV(AR$2:AR$312))))*AR127,0)</f>
      </c>
      <c r="AN127" s="102">
        <f>ROUNDUP((0.43+0.01*((STDEV($AQ$2:$AQ$312)-STDEV(AS$2:AS$312))))*AS127,0)</f>
      </c>
      <c r="AO127" s="102">
        <f>ROUNDUP((0.43+0.01*((STDEV($AQ$2:$AQ$312)-STDEV(AT$2:AT$312))))*AT127,0)</f>
      </c>
      <c r="AP127" s="102">
        <f>ROUNDUP((0.43+0.01*((STDEV($AQ$2:$AQ$312)-STDEV(AU$2:AU$312))))*AU127,0)</f>
      </c>
      <c r="AQ127" s="11">
        <f>IF(AF127&gt;0,AF127,1)</f>
      </c>
      <c r="AR127" s="11">
        <f>IF(AG127&gt;0,AG127,1)</f>
      </c>
      <c r="AS127" s="11">
        <f>IF(AH127&gt;0,AH127,1)</f>
      </c>
      <c r="AT127" s="11">
        <f>IF(AI127&gt;0,AI127,1)</f>
      </c>
      <c r="AU127" s="11">
        <f>IF(AJ127&gt;0,AJ127,1)</f>
      </c>
    </row>
    <row x14ac:dyDescent="0.25" r="128" customHeight="1" ht="17.25">
      <c r="A128" s="3"/>
      <c r="B128" s="6">
        <f>IF(AB128&lt;&gt;AD128,CONCATENATE(J128,AB128,M128,AC128,M128,AD128,N128,O128,AE128,N128,K128,Q128,R128,S128,T128,U128,V128),CONCATENATE(J128,AB128,M128,AC128,N128,O128,AE128,N128,K128,Q128,R128,S128,T128,U128,V128))</f>
      </c>
      <c r="C128" s="6">
        <f>IF(AB128&lt;&gt;AD128,CONCATENATE(J128,AB128,M128,AC128,M128,AD128,N128,O128,AE128,N128,X128,Y128,AA128,AL128,Z128,K128,Q128,R128,S128,T128,U128,V128),CONCATENATE(J128,AB128,M128,AC128,N128,O128,AE128,N128,X128,Y128,AA128,AL128,Z128,K128,Q128,R128,S128,T128,U128,V128))</f>
      </c>
      <c r="D128" s="6">
        <f>IF(AB128&lt;&gt;AD128,CONCATENATE(J128,AB128,M128,AC128,M128,AD128,N128,O128,AE128,N128,X128,Y128,AA128,AM128,Z128,K128,Q128,R128,S128,T128,U128,V128),CONCATENATE(J128,AB128,M128,AC128,N128,O128,AE128,N128,X128,Y128,AA128,AM128,Z128,K128,Q128,R128,S128,T128,U128,V128))</f>
      </c>
      <c r="E128" s="6">
        <f>IF(AB128&lt;&gt;AD128,CONCATENATE(J128,AB128,M128,AC128,M128,AD128,N128,O128,AE128,N128,X128,Y128,AA128,AN128,Z128,K128,Q128,R128,S128,T128,U128,V128),CONCATENATE(J128,AB128,M128,AC128,N128,O128,AE128,N128,X128,Y128,AA128,AN128,Z128,K128,Q128,R128,S128,T128,U128,V128))</f>
      </c>
      <c r="F128" s="6">
        <f>IF(AB128&lt;&gt;AD128,CONCATENATE(J128,AB128,M128,AC128,M128,AD128,N128,O128,AE128,N128,X128,Y128,AA128,AO128,Z128,K128,Q128,R128,S128,T128,U128,V128),CONCATENATE(J128,AB128,M128,AC128,N128,O128,AE128,N128,X128,Y128,AA128,AO128,Z128,K128,Q128,R128,S128,T128,U128,V128))</f>
      </c>
      <c r="G128" s="6">
        <f>IF(AB128&lt;&gt;AD128,CONCATENATE(J128,AB128,M128,AC128,M128,AD128,N128,O128,AE128,N128,X128,Y128,AA128,AP128,Z128,K128,Q128,R128,S128,T128,U128,V128),CONCATENATE(J128,AB128,M128,AC128,N128,O128,AE128,N128,X128,Y128,AA128,AP128,Z128,K128,Q128,R128,S128,T128,U128,V128))</f>
      </c>
      <c r="H128" s="3" t="s">
        <v>375</v>
      </c>
      <c r="I128" s="3" t="s">
        <v>376</v>
      </c>
      <c r="J128" s="3" t="s">
        <v>377</v>
      </c>
      <c r="K128" s="3" t="s">
        <v>378</v>
      </c>
      <c r="L128" s="3" t="s">
        <v>379</v>
      </c>
      <c r="M128" s="3" t="s">
        <v>380</v>
      </c>
      <c r="N128" s="3" t="s">
        <v>381</v>
      </c>
      <c r="O128" s="3" t="s">
        <v>382</v>
      </c>
      <c r="P128" s="6">
        <f>CHAR(10)</f>
      </c>
      <c r="Q128" s="6">
        <f>IF(MOD(W128,10)=0,CONCATENATE(P128,P128,L128,L128,P128,P128,P128)," ")</f>
      </c>
      <c r="R128" s="6">
        <f>IF(W128=20,CONCATENATE(P128,P128,P128,L128,P128,"&lt;center&gt;",P128,P128,"&lt;?php",P128,R$1,P128,"?&gt;",P128,P128,"&lt;/center&gt;",P128,L128,P128,P128,P128,P128),"")</f>
      </c>
      <c r="S128" s="6">
        <f>IF(W128=40,CONCATENATE(P128,P128,P128,L128,P128,"&lt;center&gt;",P128,P128,"&lt;?php",P128,S$1,P128,"?&gt;",P128,P128,"&lt;/center&gt;",P128,L128,P128,P128,P128,P128),"")</f>
      </c>
      <c r="T128" s="6">
        <f>IF(W128=60,CONCATENATE(P128,P128,P128,L128,P128,"&lt;center&gt;",P128,P128,"&lt;?php",P128,T$1,P128,"?&gt;",P128,P128,"&lt;/center&gt;",P128,L128,P128,P128,P128,P128),"")</f>
      </c>
      <c r="U128" s="6">
        <f>IF(W128=80,CONCATENATE(P128,P128,P128,L128,P128,"&lt;center&gt;",P128,P128,"&lt;?php",P128,U$1,P128,"?&gt;",P128,P128,"&lt;/center&gt;",P128,L128,P128,P128,P128,P128),"")</f>
      </c>
      <c r="V128" s="6">
        <f>IF(W128=100,CONCATENATE(P128,P128,P128,P128,"&lt;?php",P128,V$1,P128,"?&gt;",P128,P128,P128,P128,P128),"")</f>
      </c>
      <c r="W128" s="11">
        <f>W127+1</f>
      </c>
      <c r="X128" s="5" t="s">
        <v>383</v>
      </c>
      <c r="Y128" s="5" t="s">
        <v>384</v>
      </c>
      <c r="Z128" s="5" t="s">
        <v>385</v>
      </c>
      <c r="AA128" s="5" t="s">
        <v>386</v>
      </c>
      <c r="AB128" s="4">
        <f>CONCATENATE(RBs!B29," ",RBs!A29)</f>
      </c>
      <c r="AC128" s="12">
        <f>RBs!E29</f>
      </c>
      <c r="AD128" s="6">
        <f>RBs!C29</f>
      </c>
      <c r="AE128" s="11">
        <f>RBs!D29</f>
      </c>
      <c r="AF128" s="11">
        <f>RBs!P29</f>
      </c>
      <c r="AG128" s="11">
        <f>RBs!R29</f>
      </c>
      <c r="AH128" s="11">
        <f>RBs!T29</f>
      </c>
      <c r="AI128" s="11">
        <f>RBs!V29</f>
      </c>
      <c r="AJ128" s="10">
        <f>RBs!X29</f>
      </c>
      <c r="AK128" s="6">
        <f>AB128</f>
      </c>
      <c r="AL128" s="102">
        <f>ROUNDUP((0.43+0.01*((STDEV($AQ$2:$AQ$312)-STDEV(AQ$2:AQ$312))))*AQ128,0)</f>
      </c>
      <c r="AM128" s="102">
        <f>ROUNDUP((0.43+0.01*((STDEV($AQ$2:$AQ$312)-STDEV(AR$2:AR$312))))*AR128,0)</f>
      </c>
      <c r="AN128" s="102">
        <f>ROUNDUP((0.43+0.01*((STDEV($AQ$2:$AQ$312)-STDEV(AS$2:AS$312))))*AS128,0)</f>
      </c>
      <c r="AO128" s="102">
        <f>ROUNDUP((0.43+0.01*((STDEV($AQ$2:$AQ$312)-STDEV(AT$2:AT$312))))*AT128,0)</f>
      </c>
      <c r="AP128" s="102">
        <f>ROUNDUP((0.43+0.01*((STDEV($AQ$2:$AQ$312)-STDEV(AU$2:AU$312))))*AU128,0)</f>
      </c>
      <c r="AQ128" s="11">
        <f>IF(AF128&gt;0,AF128,1)</f>
      </c>
      <c r="AR128" s="11">
        <f>IF(AG128&gt;0,AG128,1)</f>
      </c>
      <c r="AS128" s="11">
        <f>IF(AH128&gt;0,AH128,1)</f>
      </c>
      <c r="AT128" s="11">
        <f>IF(AI128&gt;0,AI128,1)</f>
      </c>
      <c r="AU128" s="11">
        <f>IF(AJ128&gt;0,AJ128,1)</f>
      </c>
    </row>
    <row x14ac:dyDescent="0.25" r="129" customHeight="1" ht="17.25">
      <c r="A129" s="3"/>
      <c r="B129" s="6">
        <f>IF(AB129&lt;&gt;AD129,CONCATENATE(J129,AB129,M129,AC129,M129,AD129,N129,O129,AE129,N129,K129,Q129,R129,S129,T129,U129,V129),CONCATENATE(J129,AB129,M129,AC129,N129,O129,AE129,N129,K129,Q129,R129,S129,T129,U129,V129))</f>
      </c>
      <c r="C129" s="6">
        <f>IF(AB129&lt;&gt;AD129,CONCATENATE(J129,AB129,M129,AC129,M129,AD129,N129,O129,AE129,N129,X129,Y129,AA129,AL129,Z129,K129,Q129,R129,S129,T129,U129,V129),CONCATENATE(J129,AB129,M129,AC129,N129,O129,AE129,N129,X129,Y129,AA129,AL129,Z129,K129,Q129,R129,S129,T129,U129,V129))</f>
      </c>
      <c r="D129" s="6">
        <f>IF(AB129&lt;&gt;AD129,CONCATENATE(J129,AB129,M129,AC129,M129,AD129,N129,O129,AE129,N129,X129,Y129,AA129,AM129,Z129,K129,Q129,R129,S129,T129,U129,V129),CONCATENATE(J129,AB129,M129,AC129,N129,O129,AE129,N129,X129,Y129,AA129,AM129,Z129,K129,Q129,R129,S129,T129,U129,V129))</f>
      </c>
      <c r="E129" s="6">
        <f>IF(AB129&lt;&gt;AD129,CONCATENATE(J129,AB129,M129,AC129,M129,AD129,N129,O129,AE129,N129,X129,Y129,AA129,AN129,Z129,K129,Q129,R129,S129,T129,U129,V129),CONCATENATE(J129,AB129,M129,AC129,N129,O129,AE129,N129,X129,Y129,AA129,AN129,Z129,K129,Q129,R129,S129,T129,U129,V129))</f>
      </c>
      <c r="F129" s="6">
        <f>IF(AB129&lt;&gt;AD129,CONCATENATE(J129,AB129,M129,AC129,M129,AD129,N129,O129,AE129,N129,X129,Y129,AA129,AO129,Z129,K129,Q129,R129,S129,T129,U129,V129),CONCATENATE(J129,AB129,M129,AC129,N129,O129,AE129,N129,X129,Y129,AA129,AO129,Z129,K129,Q129,R129,S129,T129,U129,V129))</f>
      </c>
      <c r="G129" s="6">
        <f>IF(AB129&lt;&gt;AD129,CONCATENATE(J129,AB129,M129,AC129,M129,AD129,N129,O129,AE129,N129,X129,Y129,AA129,AP129,Z129,K129,Q129,R129,S129,T129,U129,V129),CONCATENATE(J129,AB129,M129,AC129,N129,O129,AE129,N129,X129,Y129,AA129,AP129,Z129,K129,Q129,R129,S129,T129,U129,V129))</f>
      </c>
      <c r="H129" s="3" t="s">
        <v>375</v>
      </c>
      <c r="I129" s="3" t="s">
        <v>376</v>
      </c>
      <c r="J129" s="3" t="s">
        <v>377</v>
      </c>
      <c r="K129" s="3" t="s">
        <v>378</v>
      </c>
      <c r="L129" s="3" t="s">
        <v>379</v>
      </c>
      <c r="M129" s="3" t="s">
        <v>380</v>
      </c>
      <c r="N129" s="3" t="s">
        <v>381</v>
      </c>
      <c r="O129" s="3" t="s">
        <v>382</v>
      </c>
      <c r="P129" s="6">
        <f>CHAR(10)</f>
      </c>
      <c r="Q129" s="6">
        <f>IF(MOD(W129,10)=0,CONCATENATE(P129,P129,L129,L129,P129,P129,P129)," ")</f>
      </c>
      <c r="R129" s="6">
        <f>IF(W129=20,CONCATENATE(P129,P129,P129,L129,P129,"&lt;center&gt;",P129,P129,"&lt;?php",P129,R$1,P129,"?&gt;",P129,P129,"&lt;/center&gt;",P129,L129,P129,P129,P129,P129),"")</f>
      </c>
      <c r="S129" s="6">
        <f>IF(W129=40,CONCATENATE(P129,P129,P129,L129,P129,"&lt;center&gt;",P129,P129,"&lt;?php",P129,S$1,P129,"?&gt;",P129,P129,"&lt;/center&gt;",P129,L129,P129,P129,P129,P129),"")</f>
      </c>
      <c r="T129" s="6">
        <f>IF(W129=60,CONCATENATE(P129,P129,P129,L129,P129,"&lt;center&gt;",P129,P129,"&lt;?php",P129,T$1,P129,"?&gt;",P129,P129,"&lt;/center&gt;",P129,L129,P129,P129,P129,P129),"")</f>
      </c>
      <c r="U129" s="6">
        <f>IF(W129=80,CONCATENATE(P129,P129,P129,L129,P129,"&lt;center&gt;",P129,P129,"&lt;?php",P129,U$1,P129,"?&gt;",P129,P129,"&lt;/center&gt;",P129,L129,P129,P129,P129,P129),"")</f>
      </c>
      <c r="V129" s="6">
        <f>IF(W129=100,CONCATENATE(P129,P129,P129,P129,"&lt;?php",P129,V$1,P129,"?&gt;",P129,P129,P129,P129,P129),"")</f>
      </c>
      <c r="W129" s="11">
        <f>W128+1</f>
      </c>
      <c r="X129" s="5" t="s">
        <v>383</v>
      </c>
      <c r="Y129" s="5" t="s">
        <v>384</v>
      </c>
      <c r="Z129" s="5" t="s">
        <v>385</v>
      </c>
      <c r="AA129" s="5" t="s">
        <v>386</v>
      </c>
      <c r="AB129" s="4">
        <f>CONCATENATE(RBs!B30," ",RBs!A30)</f>
      </c>
      <c r="AC129" s="12">
        <f>RBs!E30</f>
      </c>
      <c r="AD129" s="6">
        <f>RBs!C30</f>
      </c>
      <c r="AE129" s="11">
        <f>RBs!D30</f>
      </c>
      <c r="AF129" s="11">
        <f>RBs!P30</f>
      </c>
      <c r="AG129" s="11">
        <f>RBs!R30</f>
      </c>
      <c r="AH129" s="11">
        <f>RBs!T30</f>
      </c>
      <c r="AI129" s="11">
        <f>RBs!V30</f>
      </c>
      <c r="AJ129" s="10">
        <f>RBs!X30</f>
      </c>
      <c r="AK129" s="6">
        <f>AB129</f>
      </c>
      <c r="AL129" s="102">
        <f>ROUNDUP((0.43+0.01*((STDEV($AQ$2:$AQ$312)-STDEV(AQ$2:AQ$312))))*AQ129,0)</f>
      </c>
      <c r="AM129" s="102">
        <f>ROUNDUP((0.43+0.01*((STDEV($AQ$2:$AQ$312)-STDEV(AR$2:AR$312))))*AR129,0)</f>
      </c>
      <c r="AN129" s="102">
        <f>ROUNDUP((0.43+0.01*((STDEV($AQ$2:$AQ$312)-STDEV(AS$2:AS$312))))*AS129,0)</f>
      </c>
      <c r="AO129" s="102">
        <f>ROUNDUP((0.43+0.01*((STDEV($AQ$2:$AQ$312)-STDEV(AT$2:AT$312))))*AT129,0)</f>
      </c>
      <c r="AP129" s="102">
        <f>ROUNDUP((0.43+0.01*((STDEV($AQ$2:$AQ$312)-STDEV(AU$2:AU$312))))*AU129,0)</f>
      </c>
      <c r="AQ129" s="11">
        <f>IF(AF129&gt;0,AF129,1)</f>
      </c>
      <c r="AR129" s="11">
        <f>IF(AG129&gt;0,AG129,1)</f>
      </c>
      <c r="AS129" s="11">
        <f>IF(AH129&gt;0,AH129,1)</f>
      </c>
      <c r="AT129" s="11">
        <f>IF(AI129&gt;0,AI129,1)</f>
      </c>
      <c r="AU129" s="11">
        <f>IF(AJ129&gt;0,AJ129,1)</f>
      </c>
    </row>
    <row x14ac:dyDescent="0.25" r="130" customHeight="1" ht="17.25">
      <c r="A130" s="3"/>
      <c r="B130" s="6">
        <f>IF(AB130&lt;&gt;AD130,CONCATENATE(J130,AB130,M130,AC130,M130,AD130,N130,O130,AE130,N130,K130,Q130,R130,S130,T130,U130,V130),CONCATENATE(J130,AB130,M130,AC130,N130,O130,AE130,N130,K130,Q130,R130,S130,T130,U130,V130))</f>
      </c>
      <c r="C130" s="6">
        <f>IF(AB130&lt;&gt;AD130,CONCATENATE(J130,AB130,M130,AC130,M130,AD130,N130,O130,AE130,N130,X130,Y130,AA130,AL130,Z130,K130,Q130,R130,S130,T130,U130,V130),CONCATENATE(J130,AB130,M130,AC130,N130,O130,AE130,N130,X130,Y130,AA130,AL130,Z130,K130,Q130,R130,S130,T130,U130,V130))</f>
      </c>
      <c r="D130" s="6">
        <f>IF(AB130&lt;&gt;AD130,CONCATENATE(J130,AB130,M130,AC130,M130,AD130,N130,O130,AE130,N130,X130,Y130,AA130,AM130,Z130,K130,Q130,R130,S130,T130,U130,V130),CONCATENATE(J130,AB130,M130,AC130,N130,O130,AE130,N130,X130,Y130,AA130,AM130,Z130,K130,Q130,R130,S130,T130,U130,V130))</f>
      </c>
      <c r="E130" s="6">
        <f>IF(AB130&lt;&gt;AD130,CONCATENATE(J130,AB130,M130,AC130,M130,AD130,N130,O130,AE130,N130,X130,Y130,AA130,AN130,Z130,K130,Q130,R130,S130,T130,U130,V130),CONCATENATE(J130,AB130,M130,AC130,N130,O130,AE130,N130,X130,Y130,AA130,AN130,Z130,K130,Q130,R130,S130,T130,U130,V130))</f>
      </c>
      <c r="F130" s="6">
        <f>IF(AB130&lt;&gt;AD130,CONCATENATE(J130,AB130,M130,AC130,M130,AD130,N130,O130,AE130,N130,X130,Y130,AA130,AO130,Z130,K130,Q130,R130,S130,T130,U130,V130),CONCATENATE(J130,AB130,M130,AC130,N130,O130,AE130,N130,X130,Y130,AA130,AO130,Z130,K130,Q130,R130,S130,T130,U130,V130))</f>
      </c>
      <c r="G130" s="6">
        <f>IF(AB130&lt;&gt;AD130,CONCATENATE(J130,AB130,M130,AC130,M130,AD130,N130,O130,AE130,N130,X130,Y130,AA130,AP130,Z130,K130,Q130,R130,S130,T130,U130,V130),CONCATENATE(J130,AB130,M130,AC130,N130,O130,AE130,N130,X130,Y130,AA130,AP130,Z130,K130,Q130,R130,S130,T130,U130,V130))</f>
      </c>
      <c r="H130" s="3" t="s">
        <v>375</v>
      </c>
      <c r="I130" s="3" t="s">
        <v>376</v>
      </c>
      <c r="J130" s="3" t="s">
        <v>377</v>
      </c>
      <c r="K130" s="3" t="s">
        <v>378</v>
      </c>
      <c r="L130" s="3" t="s">
        <v>379</v>
      </c>
      <c r="M130" s="3" t="s">
        <v>380</v>
      </c>
      <c r="N130" s="3" t="s">
        <v>381</v>
      </c>
      <c r="O130" s="3" t="s">
        <v>382</v>
      </c>
      <c r="P130" s="6">
        <f>CHAR(10)</f>
      </c>
      <c r="Q130" s="6">
        <f>IF(MOD(W130,10)=0,CONCATENATE(P130,P130,L130,L130,P130,P130,P130)," ")</f>
      </c>
      <c r="R130" s="6">
        <f>IF(W130=20,CONCATENATE(P130,P130,P130,L130,P130,"&lt;center&gt;",P130,P130,"&lt;?php",P130,R$1,P130,"?&gt;",P130,P130,"&lt;/center&gt;",P130,L130,P130,P130,P130,P130),"")</f>
      </c>
      <c r="S130" s="6">
        <f>IF(W130=40,CONCATENATE(P130,P130,P130,L130,P130,"&lt;center&gt;",P130,P130,"&lt;?php",P130,S$1,P130,"?&gt;",P130,P130,"&lt;/center&gt;",P130,L130,P130,P130,P130,P130),"")</f>
      </c>
      <c r="T130" s="6">
        <f>IF(W130=60,CONCATENATE(P130,P130,P130,L130,P130,"&lt;center&gt;",P130,P130,"&lt;?php",P130,T$1,P130,"?&gt;",P130,P130,"&lt;/center&gt;",P130,L130,P130,P130,P130,P130),"")</f>
      </c>
      <c r="U130" s="6">
        <f>IF(W130=80,CONCATENATE(P130,P130,P130,L130,P130,"&lt;center&gt;",P130,P130,"&lt;?php",P130,U$1,P130,"?&gt;",P130,P130,"&lt;/center&gt;",P130,L130,P130,P130,P130,P130),"")</f>
      </c>
      <c r="V130" s="6">
        <f>IF(W130=100,CONCATENATE(P130,P130,P130,P130,"&lt;?php",P130,V$1,P130,"?&gt;",P130,P130,P130,P130,P130),"")</f>
      </c>
      <c r="W130" s="11">
        <f>W129+1</f>
      </c>
      <c r="X130" s="5" t="s">
        <v>383</v>
      </c>
      <c r="Y130" s="5" t="s">
        <v>384</v>
      </c>
      <c r="Z130" s="5" t="s">
        <v>385</v>
      </c>
      <c r="AA130" s="5" t="s">
        <v>386</v>
      </c>
      <c r="AB130" s="4">
        <f>CONCATENATE(RBs!B31," ",RBs!A31)</f>
      </c>
      <c r="AC130" s="12">
        <f>RBs!E31</f>
      </c>
      <c r="AD130" s="6">
        <f>RBs!C31</f>
      </c>
      <c r="AE130" s="11">
        <f>RBs!D31</f>
      </c>
      <c r="AF130" s="11">
        <f>RBs!P31</f>
      </c>
      <c r="AG130" s="11">
        <f>RBs!R31</f>
      </c>
      <c r="AH130" s="11">
        <f>RBs!T31</f>
      </c>
      <c r="AI130" s="11">
        <f>RBs!V31</f>
      </c>
      <c r="AJ130" s="10">
        <f>RBs!X31</f>
      </c>
      <c r="AK130" s="6">
        <f>AB130</f>
      </c>
      <c r="AL130" s="102">
        <f>ROUNDUP((0.43+0.01*((STDEV($AQ$2:$AQ$312)-STDEV(AQ$2:AQ$312))))*AQ130,0)</f>
      </c>
      <c r="AM130" s="102">
        <f>ROUNDUP((0.43+0.01*((STDEV($AQ$2:$AQ$312)-STDEV(AR$2:AR$312))))*AR130,0)</f>
      </c>
      <c r="AN130" s="102">
        <f>ROUNDUP((0.43+0.01*((STDEV($AQ$2:$AQ$312)-STDEV(AS$2:AS$312))))*AS130,0)</f>
      </c>
      <c r="AO130" s="102">
        <f>ROUNDUP((0.43+0.01*((STDEV($AQ$2:$AQ$312)-STDEV(AT$2:AT$312))))*AT130,0)</f>
      </c>
      <c r="AP130" s="102">
        <f>ROUNDUP((0.43+0.01*((STDEV($AQ$2:$AQ$312)-STDEV(AU$2:AU$312))))*AU130,0)</f>
      </c>
      <c r="AQ130" s="11">
        <f>IF(AF130&gt;0,AF130,1)</f>
      </c>
      <c r="AR130" s="11">
        <f>IF(AG130&gt;0,AG130,1)</f>
      </c>
      <c r="AS130" s="11">
        <f>IF(AH130&gt;0,AH130,1)</f>
      </c>
      <c r="AT130" s="11">
        <f>IF(AI130&gt;0,AI130,1)</f>
      </c>
      <c r="AU130" s="11">
        <f>IF(AJ130&gt;0,AJ130,1)</f>
      </c>
    </row>
    <row x14ac:dyDescent="0.25" r="131" customHeight="1" ht="17.25">
      <c r="A131" s="3"/>
      <c r="B131" s="6">
        <f>IF(AB131&lt;&gt;AD131,CONCATENATE(J131,AB131,M131,AC131,M131,AD131,N131,O131,AE131,N131,K131,Q131,R131,S131,T131,U131,V131),CONCATENATE(J131,AB131,M131,AC131,N131,O131,AE131,N131,K131,Q131,R131,S131,T131,U131,V131))</f>
      </c>
      <c r="C131" s="6">
        <f>IF(AB131&lt;&gt;AD131,CONCATENATE(J131,AB131,M131,AC131,M131,AD131,N131,O131,AE131,N131,X131,Y131,AA131,AL131,Z131,K131,Q131,R131,S131,T131,U131,V131),CONCATENATE(J131,AB131,M131,AC131,N131,O131,AE131,N131,X131,Y131,AA131,AL131,Z131,K131,Q131,R131,S131,T131,U131,V131))</f>
      </c>
      <c r="D131" s="6">
        <f>IF(AB131&lt;&gt;AD131,CONCATENATE(J131,AB131,M131,AC131,M131,AD131,N131,O131,AE131,N131,X131,Y131,AA131,AM131,Z131,K131,Q131,R131,S131,T131,U131,V131),CONCATENATE(J131,AB131,M131,AC131,N131,O131,AE131,N131,X131,Y131,AA131,AM131,Z131,K131,Q131,R131,S131,T131,U131,V131))</f>
      </c>
      <c r="E131" s="6">
        <f>IF(AB131&lt;&gt;AD131,CONCATENATE(J131,AB131,M131,AC131,M131,AD131,N131,O131,AE131,N131,X131,Y131,AA131,AN131,Z131,K131,Q131,R131,S131,T131,U131,V131),CONCATENATE(J131,AB131,M131,AC131,N131,O131,AE131,N131,X131,Y131,AA131,AN131,Z131,K131,Q131,R131,S131,T131,U131,V131))</f>
      </c>
      <c r="F131" s="6">
        <f>IF(AB131&lt;&gt;AD131,CONCATENATE(J131,AB131,M131,AC131,M131,AD131,N131,O131,AE131,N131,X131,Y131,AA131,AO131,Z131,K131,Q131,R131,S131,T131,U131,V131),CONCATENATE(J131,AB131,M131,AC131,N131,O131,AE131,N131,X131,Y131,AA131,AO131,Z131,K131,Q131,R131,S131,T131,U131,V131))</f>
      </c>
      <c r="G131" s="6">
        <f>IF(AB131&lt;&gt;AD131,CONCATENATE(J131,AB131,M131,AC131,M131,AD131,N131,O131,AE131,N131,X131,Y131,AA131,AP131,Z131,K131,Q131,R131,S131,T131,U131,V131),CONCATENATE(J131,AB131,M131,AC131,N131,O131,AE131,N131,X131,Y131,AA131,AP131,Z131,K131,Q131,R131,S131,T131,U131,V131))</f>
      </c>
      <c r="H131" s="3" t="s">
        <v>375</v>
      </c>
      <c r="I131" s="3" t="s">
        <v>376</v>
      </c>
      <c r="J131" s="3" t="s">
        <v>377</v>
      </c>
      <c r="K131" s="3" t="s">
        <v>378</v>
      </c>
      <c r="L131" s="3" t="s">
        <v>379</v>
      </c>
      <c r="M131" s="3" t="s">
        <v>380</v>
      </c>
      <c r="N131" s="3" t="s">
        <v>381</v>
      </c>
      <c r="O131" s="3" t="s">
        <v>382</v>
      </c>
      <c r="P131" s="6">
        <f>CHAR(10)</f>
      </c>
      <c r="Q131" s="6">
        <f>IF(MOD(W131,10)=0,CONCATENATE(P131,P131,L131,L131,P131,P131,P131)," ")</f>
      </c>
      <c r="R131" s="6">
        <f>IF(W131=20,CONCATENATE(P131,P131,P131,L131,P131,"&lt;center&gt;",P131,P131,"&lt;?php",P131,R$1,P131,"?&gt;",P131,P131,"&lt;/center&gt;",P131,L131,P131,P131,P131,P131),"")</f>
      </c>
      <c r="S131" s="6">
        <f>IF(W131=40,CONCATENATE(P131,P131,P131,L131,P131,"&lt;center&gt;",P131,P131,"&lt;?php",P131,S$1,P131,"?&gt;",P131,P131,"&lt;/center&gt;",P131,L131,P131,P131,P131,P131),"")</f>
      </c>
      <c r="T131" s="6">
        <f>IF(W131=60,CONCATENATE(P131,P131,P131,L131,P131,"&lt;center&gt;",P131,P131,"&lt;?php",P131,T$1,P131,"?&gt;",P131,P131,"&lt;/center&gt;",P131,L131,P131,P131,P131,P131),"")</f>
      </c>
      <c r="U131" s="6">
        <f>IF(W131=80,CONCATENATE(P131,P131,P131,L131,P131,"&lt;center&gt;",P131,P131,"&lt;?php",P131,U$1,P131,"?&gt;",P131,P131,"&lt;/center&gt;",P131,L131,P131,P131,P131,P131),"")</f>
      </c>
      <c r="V131" s="6">
        <f>IF(W131=100,CONCATENATE(P131,P131,P131,P131,"&lt;?php",P131,V$1,P131,"?&gt;",P131,P131,P131,P131,P131),"")</f>
      </c>
      <c r="W131" s="11">
        <f>W130+1</f>
      </c>
      <c r="X131" s="5" t="s">
        <v>383</v>
      </c>
      <c r="Y131" s="5" t="s">
        <v>384</v>
      </c>
      <c r="Z131" s="5" t="s">
        <v>385</v>
      </c>
      <c r="AA131" s="5" t="s">
        <v>386</v>
      </c>
      <c r="AB131" s="4">
        <f>CONCATENATE(RBs!B32," ",RBs!A32)</f>
      </c>
      <c r="AC131" s="12">
        <f>RBs!E32</f>
      </c>
      <c r="AD131" s="6">
        <f>RBs!C32</f>
      </c>
      <c r="AE131" s="11">
        <f>RBs!D32</f>
      </c>
      <c r="AF131" s="11">
        <f>RBs!P32</f>
      </c>
      <c r="AG131" s="11">
        <f>RBs!R32</f>
      </c>
      <c r="AH131" s="11">
        <f>RBs!T32</f>
      </c>
      <c r="AI131" s="11">
        <f>RBs!V32</f>
      </c>
      <c r="AJ131" s="10">
        <f>RBs!X32</f>
      </c>
      <c r="AK131" s="6">
        <f>AB131</f>
      </c>
      <c r="AL131" s="102">
        <f>ROUNDUP((0.43+0.01*((STDEV($AQ$2:$AQ$312)-STDEV(AQ$2:AQ$312))))*AQ131,0)</f>
      </c>
      <c r="AM131" s="102">
        <f>ROUNDUP((0.43+0.01*((STDEV($AQ$2:$AQ$312)-STDEV(AR$2:AR$312))))*AR131,0)</f>
      </c>
      <c r="AN131" s="102">
        <f>ROUNDUP((0.43+0.01*((STDEV($AQ$2:$AQ$312)-STDEV(AS$2:AS$312))))*AS131,0)</f>
      </c>
      <c r="AO131" s="102">
        <f>ROUNDUP((0.43+0.01*((STDEV($AQ$2:$AQ$312)-STDEV(AT$2:AT$312))))*AT131,0)</f>
      </c>
      <c r="AP131" s="102">
        <f>ROUNDUP((0.43+0.01*((STDEV($AQ$2:$AQ$312)-STDEV(AU$2:AU$312))))*AU131,0)</f>
      </c>
      <c r="AQ131" s="11">
        <f>IF(AF131&gt;0,AF131,1)</f>
      </c>
      <c r="AR131" s="11">
        <f>IF(AG131&gt;0,AG131,1)</f>
      </c>
      <c r="AS131" s="11">
        <f>IF(AH131&gt;0,AH131,1)</f>
      </c>
      <c r="AT131" s="11">
        <f>IF(AI131&gt;0,AI131,1)</f>
      </c>
      <c r="AU131" s="11">
        <f>IF(AJ131&gt;0,AJ131,1)</f>
      </c>
    </row>
    <row x14ac:dyDescent="0.25" r="132" customHeight="1" ht="17.25">
      <c r="A132" s="3"/>
      <c r="B132" s="6">
        <f>IF(AB132&lt;&gt;AD132,CONCATENATE(J132,AB132,M132,AC132,M132,AD132,N132,O132,AE132,N132,K132,Q132,R132,S132,T132,U132,V132),CONCATENATE(J132,AB132,M132,AC132,N132,O132,AE132,N132,K132,Q132,R132,S132,T132,U132,V132))</f>
      </c>
      <c r="C132" s="6">
        <f>IF(AB132&lt;&gt;AD132,CONCATENATE(J132,AB132,M132,AC132,M132,AD132,N132,O132,AE132,N132,X132,Y132,AA132,AL132,Z132,K132,Q132,R132,S132,T132,U132,V132),CONCATENATE(J132,AB132,M132,AC132,N132,O132,AE132,N132,X132,Y132,AA132,AL132,Z132,K132,Q132,R132,S132,T132,U132,V132))</f>
      </c>
      <c r="D132" s="6">
        <f>IF(AB132&lt;&gt;AD132,CONCATENATE(J132,AB132,M132,AC132,M132,AD132,N132,O132,AE132,N132,X132,Y132,AA132,AM132,Z132,K132,Q132,R132,S132,T132,U132,V132),CONCATENATE(J132,AB132,M132,AC132,N132,O132,AE132,N132,X132,Y132,AA132,AM132,Z132,K132,Q132,R132,S132,T132,U132,V132))</f>
      </c>
      <c r="E132" s="6">
        <f>IF(AB132&lt;&gt;AD132,CONCATENATE(J132,AB132,M132,AC132,M132,AD132,N132,O132,AE132,N132,X132,Y132,AA132,AN132,Z132,K132,Q132,R132,S132,T132,U132,V132),CONCATENATE(J132,AB132,M132,AC132,N132,O132,AE132,N132,X132,Y132,AA132,AN132,Z132,K132,Q132,R132,S132,T132,U132,V132))</f>
      </c>
      <c r="F132" s="6">
        <f>IF(AB132&lt;&gt;AD132,CONCATENATE(J132,AB132,M132,AC132,M132,AD132,N132,O132,AE132,N132,X132,Y132,AA132,AO132,Z132,K132,Q132,R132,S132,T132,U132,V132),CONCATENATE(J132,AB132,M132,AC132,N132,O132,AE132,N132,X132,Y132,AA132,AO132,Z132,K132,Q132,R132,S132,T132,U132,V132))</f>
      </c>
      <c r="G132" s="6">
        <f>IF(AB132&lt;&gt;AD132,CONCATENATE(J132,AB132,M132,AC132,M132,AD132,N132,O132,AE132,N132,X132,Y132,AA132,AP132,Z132,K132,Q132,R132,S132,T132,U132,V132),CONCATENATE(J132,AB132,M132,AC132,N132,O132,AE132,N132,X132,Y132,AA132,AP132,Z132,K132,Q132,R132,S132,T132,U132,V132))</f>
      </c>
      <c r="H132" s="3" t="s">
        <v>375</v>
      </c>
      <c r="I132" s="3" t="s">
        <v>376</v>
      </c>
      <c r="J132" s="3" t="s">
        <v>377</v>
      </c>
      <c r="K132" s="3" t="s">
        <v>378</v>
      </c>
      <c r="L132" s="3" t="s">
        <v>379</v>
      </c>
      <c r="M132" s="3" t="s">
        <v>380</v>
      </c>
      <c r="N132" s="3" t="s">
        <v>381</v>
      </c>
      <c r="O132" s="3" t="s">
        <v>382</v>
      </c>
      <c r="P132" s="6">
        <f>CHAR(10)</f>
      </c>
      <c r="Q132" s="6">
        <f>IF(MOD(W132,10)=0,CONCATENATE(P132,P132,L132,L132,P132,P132,P132)," ")</f>
      </c>
      <c r="R132" s="6">
        <f>IF(W132=20,CONCATENATE(P132,P132,P132,L132,P132,"&lt;center&gt;",P132,P132,"&lt;?php",P132,R$1,P132,"?&gt;",P132,P132,"&lt;/center&gt;",P132,L132,P132,P132,P132,P132),"")</f>
      </c>
      <c r="S132" s="6">
        <f>IF(W132=40,CONCATENATE(P132,P132,P132,L132,P132,"&lt;center&gt;",P132,P132,"&lt;?php",P132,S$1,P132,"?&gt;",P132,P132,"&lt;/center&gt;",P132,L132,P132,P132,P132,P132),"")</f>
      </c>
      <c r="T132" s="6">
        <f>IF(W132=60,CONCATENATE(P132,P132,P132,L132,P132,"&lt;center&gt;",P132,P132,"&lt;?php",P132,T$1,P132,"?&gt;",P132,P132,"&lt;/center&gt;",P132,L132,P132,P132,P132,P132),"")</f>
      </c>
      <c r="U132" s="6">
        <f>IF(W132=80,CONCATENATE(P132,P132,P132,L132,P132,"&lt;center&gt;",P132,P132,"&lt;?php",P132,U$1,P132,"?&gt;",P132,P132,"&lt;/center&gt;",P132,L132,P132,P132,P132,P132),"")</f>
      </c>
      <c r="V132" s="6">
        <f>IF(W132=100,CONCATENATE(P132,P132,P132,P132,"&lt;?php",P132,V$1,P132,"?&gt;",P132,P132,P132,P132,P132),"")</f>
      </c>
      <c r="W132" s="11">
        <f>W131+1</f>
      </c>
      <c r="X132" s="5" t="s">
        <v>383</v>
      </c>
      <c r="Y132" s="5" t="s">
        <v>384</v>
      </c>
      <c r="Z132" s="5" t="s">
        <v>385</v>
      </c>
      <c r="AA132" s="5" t="s">
        <v>386</v>
      </c>
      <c r="AB132" s="4">
        <f>CONCATENATE(RBs!B33," ",RBs!A33)</f>
      </c>
      <c r="AC132" s="12">
        <f>RBs!E33</f>
      </c>
      <c r="AD132" s="6">
        <f>RBs!C33</f>
      </c>
      <c r="AE132" s="11">
        <f>RBs!D33</f>
      </c>
      <c r="AF132" s="11">
        <f>RBs!P33</f>
      </c>
      <c r="AG132" s="11">
        <f>RBs!R33</f>
      </c>
      <c r="AH132" s="11">
        <f>RBs!T33</f>
      </c>
      <c r="AI132" s="11">
        <f>RBs!V33</f>
      </c>
      <c r="AJ132" s="10">
        <f>RBs!X33</f>
      </c>
      <c r="AK132" s="6">
        <f>AB132</f>
      </c>
      <c r="AL132" s="102">
        <f>ROUNDUP((0.43+0.01*((STDEV($AQ$2:$AQ$312)-STDEV(AQ$2:AQ$312))))*AQ132,0)</f>
      </c>
      <c r="AM132" s="102">
        <f>ROUNDUP((0.43+0.01*((STDEV($AQ$2:$AQ$312)-STDEV(AR$2:AR$312))))*AR132,0)</f>
      </c>
      <c r="AN132" s="102">
        <f>ROUNDUP((0.43+0.01*((STDEV($AQ$2:$AQ$312)-STDEV(AS$2:AS$312))))*AS132,0)</f>
      </c>
      <c r="AO132" s="102">
        <f>ROUNDUP((0.43+0.01*((STDEV($AQ$2:$AQ$312)-STDEV(AT$2:AT$312))))*AT132,0)</f>
      </c>
      <c r="AP132" s="102">
        <f>ROUNDUP((0.43+0.01*((STDEV($AQ$2:$AQ$312)-STDEV(AU$2:AU$312))))*AU132,0)</f>
      </c>
      <c r="AQ132" s="11">
        <f>IF(AF132&gt;0,AF132,1)</f>
      </c>
      <c r="AR132" s="11">
        <f>IF(AG132&gt;0,AG132,1)</f>
      </c>
      <c r="AS132" s="11">
        <f>IF(AH132&gt;0,AH132,1)</f>
      </c>
      <c r="AT132" s="11">
        <f>IF(AI132&gt;0,AI132,1)</f>
      </c>
      <c r="AU132" s="11">
        <f>IF(AJ132&gt;0,AJ132,1)</f>
      </c>
    </row>
    <row x14ac:dyDescent="0.25" r="133" customHeight="1" ht="17.25">
      <c r="A133" s="3"/>
      <c r="B133" s="6">
        <f>IF(AB133&lt;&gt;AD133,CONCATENATE(J133,AB133,M133,AC133,M133,AD133,N133,O133,AE133,N133,K133,Q133,R133,S133,T133,U133,V133),CONCATENATE(J133,AB133,M133,AC133,N133,O133,AE133,N133,K133,Q133,R133,S133,T133,U133,V133))</f>
      </c>
      <c r="C133" s="6">
        <f>IF(AB133&lt;&gt;AD133,CONCATENATE(J133,AB133,M133,AC133,M133,AD133,N133,O133,AE133,N133,X133,Y133,AA133,AL133,Z133,K133,Q133,R133,S133,T133,U133,V133),CONCATENATE(J133,AB133,M133,AC133,N133,O133,AE133,N133,X133,Y133,AA133,AL133,Z133,K133,Q133,R133,S133,T133,U133,V133))</f>
      </c>
      <c r="D133" s="6">
        <f>IF(AB133&lt;&gt;AD133,CONCATENATE(J133,AB133,M133,AC133,M133,AD133,N133,O133,AE133,N133,X133,Y133,AA133,AM133,Z133,K133,Q133,R133,S133,T133,U133,V133),CONCATENATE(J133,AB133,M133,AC133,N133,O133,AE133,N133,X133,Y133,AA133,AM133,Z133,K133,Q133,R133,S133,T133,U133,V133))</f>
      </c>
      <c r="E133" s="6">
        <f>IF(AB133&lt;&gt;AD133,CONCATENATE(J133,AB133,M133,AC133,M133,AD133,N133,O133,AE133,N133,X133,Y133,AA133,AN133,Z133,K133,Q133,R133,S133,T133,U133,V133),CONCATENATE(J133,AB133,M133,AC133,N133,O133,AE133,N133,X133,Y133,AA133,AN133,Z133,K133,Q133,R133,S133,T133,U133,V133))</f>
      </c>
      <c r="F133" s="6">
        <f>IF(AB133&lt;&gt;AD133,CONCATENATE(J133,AB133,M133,AC133,M133,AD133,N133,O133,AE133,N133,X133,Y133,AA133,AO133,Z133,K133,Q133,R133,S133,T133,U133,V133),CONCATENATE(J133,AB133,M133,AC133,N133,O133,AE133,N133,X133,Y133,AA133,AO133,Z133,K133,Q133,R133,S133,T133,U133,V133))</f>
      </c>
      <c r="G133" s="6">
        <f>IF(AB133&lt;&gt;AD133,CONCATENATE(J133,AB133,M133,AC133,M133,AD133,N133,O133,AE133,N133,X133,Y133,AA133,AP133,Z133,K133,Q133,R133,S133,T133,U133,V133),CONCATENATE(J133,AB133,M133,AC133,N133,O133,AE133,N133,X133,Y133,AA133,AP133,Z133,K133,Q133,R133,S133,T133,U133,V133))</f>
      </c>
      <c r="H133" s="3" t="s">
        <v>375</v>
      </c>
      <c r="I133" s="3" t="s">
        <v>376</v>
      </c>
      <c r="J133" s="3" t="s">
        <v>377</v>
      </c>
      <c r="K133" s="3" t="s">
        <v>378</v>
      </c>
      <c r="L133" s="3" t="s">
        <v>379</v>
      </c>
      <c r="M133" s="3" t="s">
        <v>380</v>
      </c>
      <c r="N133" s="3" t="s">
        <v>381</v>
      </c>
      <c r="O133" s="3" t="s">
        <v>382</v>
      </c>
      <c r="P133" s="6">
        <f>CHAR(10)</f>
      </c>
      <c r="Q133" s="6">
        <f>IF(MOD(W133,10)=0,CONCATENATE(P133,P133,L133,L133,P133,P133,P133)," ")</f>
      </c>
      <c r="R133" s="6">
        <f>IF(W133=20,CONCATENATE(P133,P133,P133,L133,P133,"&lt;center&gt;",P133,P133,"&lt;?php",P133,R$1,P133,"?&gt;",P133,P133,"&lt;/center&gt;",P133,L133,P133,P133,P133,P133),"")</f>
      </c>
      <c r="S133" s="6">
        <f>IF(W133=40,CONCATENATE(P133,P133,P133,L133,P133,"&lt;center&gt;",P133,P133,"&lt;?php",P133,S$1,P133,"?&gt;",P133,P133,"&lt;/center&gt;",P133,L133,P133,P133,P133,P133),"")</f>
      </c>
      <c r="T133" s="6">
        <f>IF(W133=60,CONCATENATE(P133,P133,P133,L133,P133,"&lt;center&gt;",P133,P133,"&lt;?php",P133,T$1,P133,"?&gt;",P133,P133,"&lt;/center&gt;",P133,L133,P133,P133,P133,P133),"")</f>
      </c>
      <c r="U133" s="6">
        <f>IF(W133=80,CONCATENATE(P133,P133,P133,L133,P133,"&lt;center&gt;",P133,P133,"&lt;?php",P133,U$1,P133,"?&gt;",P133,P133,"&lt;/center&gt;",P133,L133,P133,P133,P133,P133),"")</f>
      </c>
      <c r="V133" s="6">
        <f>IF(W133=100,CONCATENATE(P133,P133,P133,P133,"&lt;?php",P133,V$1,P133,"?&gt;",P133,P133,P133,P133,P133),"")</f>
      </c>
      <c r="W133" s="11">
        <f>W132+1</f>
      </c>
      <c r="X133" s="5" t="s">
        <v>383</v>
      </c>
      <c r="Y133" s="5" t="s">
        <v>384</v>
      </c>
      <c r="Z133" s="5" t="s">
        <v>385</v>
      </c>
      <c r="AA133" s="5" t="s">
        <v>386</v>
      </c>
      <c r="AB133" s="4">
        <f>CONCATENATE(RBs!B34," ",RBs!A34)</f>
      </c>
      <c r="AC133" s="12">
        <f>RBs!E34</f>
      </c>
      <c r="AD133" s="6">
        <f>RBs!C34</f>
      </c>
      <c r="AE133" s="11">
        <f>RBs!D34</f>
      </c>
      <c r="AF133" s="11">
        <f>RBs!P34</f>
      </c>
      <c r="AG133" s="11">
        <f>RBs!R34</f>
      </c>
      <c r="AH133" s="11">
        <f>RBs!T34</f>
      </c>
      <c r="AI133" s="11">
        <f>RBs!V34</f>
      </c>
      <c r="AJ133" s="10">
        <f>RBs!X34</f>
      </c>
      <c r="AK133" s="6">
        <f>AB133</f>
      </c>
      <c r="AL133" s="102">
        <f>ROUNDUP((0.43+0.01*((STDEV($AQ$2:$AQ$312)-STDEV(AQ$2:AQ$312))))*AQ133,0)</f>
      </c>
      <c r="AM133" s="102">
        <f>ROUNDUP((0.43+0.01*((STDEV($AQ$2:$AQ$312)-STDEV(AR$2:AR$312))))*AR133,0)</f>
      </c>
      <c r="AN133" s="102">
        <f>ROUNDUP((0.43+0.01*((STDEV($AQ$2:$AQ$312)-STDEV(AS$2:AS$312))))*AS133,0)</f>
      </c>
      <c r="AO133" s="102">
        <f>ROUNDUP((0.43+0.01*((STDEV($AQ$2:$AQ$312)-STDEV(AT$2:AT$312))))*AT133,0)</f>
      </c>
      <c r="AP133" s="102">
        <f>ROUNDUP((0.43+0.01*((STDEV($AQ$2:$AQ$312)-STDEV(AU$2:AU$312))))*AU133,0)</f>
      </c>
      <c r="AQ133" s="11">
        <f>IF(AF133&gt;0,AF133,1)</f>
      </c>
      <c r="AR133" s="11">
        <f>IF(AG133&gt;0,AG133,1)</f>
      </c>
      <c r="AS133" s="11">
        <f>IF(AH133&gt;0,AH133,1)</f>
      </c>
      <c r="AT133" s="11">
        <f>IF(AI133&gt;0,AI133,1)</f>
      </c>
      <c r="AU133" s="11">
        <f>IF(AJ133&gt;0,AJ133,1)</f>
      </c>
    </row>
    <row x14ac:dyDescent="0.25" r="134" customHeight="1" ht="17.25">
      <c r="A134" s="3"/>
      <c r="B134" s="6">
        <f>IF(AB134&lt;&gt;AD134,CONCATENATE(J134,AB134,M134,AC134,M134,AD134,N134,O134,AE134,N134,K134,Q134,R134,S134,T134,U134,V134),CONCATENATE(J134,AB134,M134,AC134,N134,O134,AE134,N134,K134,Q134,R134,S134,T134,U134,V134))</f>
      </c>
      <c r="C134" s="6">
        <f>IF(AB134&lt;&gt;AD134,CONCATENATE(J134,AB134,M134,AC134,M134,AD134,N134,O134,AE134,N134,X134,Y134,AA134,AL134,Z134,K134,Q134,R134,S134,T134,U134,V134),CONCATENATE(J134,AB134,M134,AC134,N134,O134,AE134,N134,X134,Y134,AA134,AL134,Z134,K134,Q134,R134,S134,T134,U134,V134))</f>
      </c>
      <c r="D134" s="6">
        <f>IF(AB134&lt;&gt;AD134,CONCATENATE(J134,AB134,M134,AC134,M134,AD134,N134,O134,AE134,N134,X134,Y134,AA134,AM134,Z134,K134,Q134,R134,S134,T134,U134,V134),CONCATENATE(J134,AB134,M134,AC134,N134,O134,AE134,N134,X134,Y134,AA134,AM134,Z134,K134,Q134,R134,S134,T134,U134,V134))</f>
      </c>
      <c r="E134" s="6">
        <f>IF(AB134&lt;&gt;AD134,CONCATENATE(J134,AB134,M134,AC134,M134,AD134,N134,O134,AE134,N134,X134,Y134,AA134,AN134,Z134,K134,Q134,R134,S134,T134,U134,V134),CONCATENATE(J134,AB134,M134,AC134,N134,O134,AE134,N134,X134,Y134,AA134,AN134,Z134,K134,Q134,R134,S134,T134,U134,V134))</f>
      </c>
      <c r="F134" s="6">
        <f>IF(AB134&lt;&gt;AD134,CONCATENATE(J134,AB134,M134,AC134,M134,AD134,N134,O134,AE134,N134,X134,Y134,AA134,AO134,Z134,K134,Q134,R134,S134,T134,U134,V134),CONCATENATE(J134,AB134,M134,AC134,N134,O134,AE134,N134,X134,Y134,AA134,AO134,Z134,K134,Q134,R134,S134,T134,U134,V134))</f>
      </c>
      <c r="G134" s="6">
        <f>IF(AB134&lt;&gt;AD134,CONCATENATE(J134,AB134,M134,AC134,M134,AD134,N134,O134,AE134,N134,X134,Y134,AA134,AP134,Z134,K134,Q134,R134,S134,T134,U134,V134),CONCATENATE(J134,AB134,M134,AC134,N134,O134,AE134,N134,X134,Y134,AA134,AP134,Z134,K134,Q134,R134,S134,T134,U134,V134))</f>
      </c>
      <c r="H134" s="3" t="s">
        <v>375</v>
      </c>
      <c r="I134" s="3" t="s">
        <v>376</v>
      </c>
      <c r="J134" s="3" t="s">
        <v>377</v>
      </c>
      <c r="K134" s="3" t="s">
        <v>378</v>
      </c>
      <c r="L134" s="3" t="s">
        <v>379</v>
      </c>
      <c r="M134" s="3" t="s">
        <v>380</v>
      </c>
      <c r="N134" s="3" t="s">
        <v>381</v>
      </c>
      <c r="O134" s="3" t="s">
        <v>382</v>
      </c>
      <c r="P134" s="6">
        <f>CHAR(10)</f>
      </c>
      <c r="Q134" s="6">
        <f>IF(MOD(W134,10)=0,CONCATENATE(P134,P134,L134,L134,P134,P134,P134)," ")</f>
      </c>
      <c r="R134" s="6">
        <f>IF(W134=20,CONCATENATE(P134,P134,P134,L134,P134,"&lt;center&gt;",P134,P134,"&lt;?php",P134,R$1,P134,"?&gt;",P134,P134,"&lt;/center&gt;",P134,L134,P134,P134,P134,P134),"")</f>
      </c>
      <c r="S134" s="6">
        <f>IF(W134=40,CONCATENATE(P134,P134,P134,L134,P134,"&lt;center&gt;",P134,P134,"&lt;?php",P134,S$1,P134,"?&gt;",P134,P134,"&lt;/center&gt;",P134,L134,P134,P134,P134,P134),"")</f>
      </c>
      <c r="T134" s="6">
        <f>IF(W134=60,CONCATENATE(P134,P134,P134,L134,P134,"&lt;center&gt;",P134,P134,"&lt;?php",P134,T$1,P134,"?&gt;",P134,P134,"&lt;/center&gt;",P134,L134,P134,P134,P134,P134),"")</f>
      </c>
      <c r="U134" s="6">
        <f>IF(W134=80,CONCATENATE(P134,P134,P134,L134,P134,"&lt;center&gt;",P134,P134,"&lt;?php",P134,U$1,P134,"?&gt;",P134,P134,"&lt;/center&gt;",P134,L134,P134,P134,P134,P134),"")</f>
      </c>
      <c r="V134" s="6">
        <f>IF(W134=100,CONCATENATE(P134,P134,P134,P134,"&lt;?php",P134,V$1,P134,"?&gt;",P134,P134,P134,P134,P134),"")</f>
      </c>
      <c r="W134" s="11">
        <f>W133+1</f>
      </c>
      <c r="X134" s="5" t="s">
        <v>383</v>
      </c>
      <c r="Y134" s="5" t="s">
        <v>384</v>
      </c>
      <c r="Z134" s="5" t="s">
        <v>385</v>
      </c>
      <c r="AA134" s="5" t="s">
        <v>386</v>
      </c>
      <c r="AB134" s="4">
        <f>CONCATENATE(RBs!B35," ",RBs!A35)</f>
      </c>
      <c r="AC134" s="12">
        <f>RBs!E35</f>
      </c>
      <c r="AD134" s="6">
        <f>RBs!C35</f>
      </c>
      <c r="AE134" s="11">
        <f>RBs!D35</f>
      </c>
      <c r="AF134" s="11">
        <f>RBs!P35</f>
      </c>
      <c r="AG134" s="11">
        <f>RBs!R35</f>
      </c>
      <c r="AH134" s="11">
        <f>RBs!T35</f>
      </c>
      <c r="AI134" s="11">
        <f>RBs!V35</f>
      </c>
      <c r="AJ134" s="10">
        <f>RBs!X35</f>
      </c>
      <c r="AK134" s="6">
        <f>AB134</f>
      </c>
      <c r="AL134" s="102">
        <f>ROUNDUP((0.43+0.01*((STDEV($AQ$2:$AQ$312)-STDEV(AQ$2:AQ$312))))*AQ134,0)</f>
      </c>
      <c r="AM134" s="102">
        <f>ROUNDUP((0.43+0.01*((STDEV($AQ$2:$AQ$312)-STDEV(AR$2:AR$312))))*AR134,0)</f>
      </c>
      <c r="AN134" s="102">
        <f>ROUNDUP((0.43+0.01*((STDEV($AQ$2:$AQ$312)-STDEV(AS$2:AS$312))))*AS134,0)</f>
      </c>
      <c r="AO134" s="102">
        <f>ROUNDUP((0.43+0.01*((STDEV($AQ$2:$AQ$312)-STDEV(AT$2:AT$312))))*AT134,0)</f>
      </c>
      <c r="AP134" s="102">
        <f>ROUNDUP((0.43+0.01*((STDEV($AQ$2:$AQ$312)-STDEV(AU$2:AU$312))))*AU134,0)</f>
      </c>
      <c r="AQ134" s="11">
        <f>IF(AF134&gt;0,AF134,1)</f>
      </c>
      <c r="AR134" s="11">
        <f>IF(AG134&gt;0,AG134,1)</f>
      </c>
      <c r="AS134" s="11">
        <f>IF(AH134&gt;0,AH134,1)</f>
      </c>
      <c r="AT134" s="11">
        <f>IF(AI134&gt;0,AI134,1)</f>
      </c>
      <c r="AU134" s="11">
        <f>IF(AJ134&gt;0,AJ134,1)</f>
      </c>
    </row>
    <row x14ac:dyDescent="0.25" r="135" customHeight="1" ht="17.25">
      <c r="A135" s="3"/>
      <c r="B135" s="6">
        <f>IF(AB135&lt;&gt;AD135,CONCATENATE(J135,AB135,M135,AC135,M135,AD135,N135,O135,AE135,N135,K135,Q135,R135,S135,T135,U135,V135),CONCATENATE(J135,AB135,M135,AC135,N135,O135,AE135,N135,K135,Q135,R135,S135,T135,U135,V135))</f>
      </c>
      <c r="C135" s="6">
        <f>IF(AB135&lt;&gt;AD135,CONCATENATE(J135,AB135,M135,AC135,M135,AD135,N135,O135,AE135,N135,X135,Y135,AA135,AL135,Z135,K135,Q135,R135,S135,T135,U135,V135),CONCATENATE(J135,AB135,M135,AC135,N135,O135,AE135,N135,X135,Y135,AA135,AL135,Z135,K135,Q135,R135,S135,T135,U135,V135))</f>
      </c>
      <c r="D135" s="6">
        <f>IF(AB135&lt;&gt;AD135,CONCATENATE(J135,AB135,M135,AC135,M135,AD135,N135,O135,AE135,N135,X135,Y135,AA135,AM135,Z135,K135,Q135,R135,S135,T135,U135,V135),CONCATENATE(J135,AB135,M135,AC135,N135,O135,AE135,N135,X135,Y135,AA135,AM135,Z135,K135,Q135,R135,S135,T135,U135,V135))</f>
      </c>
      <c r="E135" s="6">
        <f>IF(AB135&lt;&gt;AD135,CONCATENATE(J135,AB135,M135,AC135,M135,AD135,N135,O135,AE135,N135,X135,Y135,AA135,AN135,Z135,K135,Q135,R135,S135,T135,U135,V135),CONCATENATE(J135,AB135,M135,AC135,N135,O135,AE135,N135,X135,Y135,AA135,AN135,Z135,K135,Q135,R135,S135,T135,U135,V135))</f>
      </c>
      <c r="F135" s="6">
        <f>IF(AB135&lt;&gt;AD135,CONCATENATE(J135,AB135,M135,AC135,M135,AD135,N135,O135,AE135,N135,X135,Y135,AA135,AO135,Z135,K135,Q135,R135,S135,T135,U135,V135),CONCATENATE(J135,AB135,M135,AC135,N135,O135,AE135,N135,X135,Y135,AA135,AO135,Z135,K135,Q135,R135,S135,T135,U135,V135))</f>
      </c>
      <c r="G135" s="6">
        <f>IF(AB135&lt;&gt;AD135,CONCATENATE(J135,AB135,M135,AC135,M135,AD135,N135,O135,AE135,N135,X135,Y135,AA135,AP135,Z135,K135,Q135,R135,S135,T135,U135,V135),CONCATENATE(J135,AB135,M135,AC135,N135,O135,AE135,N135,X135,Y135,AA135,AP135,Z135,K135,Q135,R135,S135,T135,U135,V135))</f>
      </c>
      <c r="H135" s="3" t="s">
        <v>375</v>
      </c>
      <c r="I135" s="3" t="s">
        <v>376</v>
      </c>
      <c r="J135" s="3" t="s">
        <v>377</v>
      </c>
      <c r="K135" s="3" t="s">
        <v>378</v>
      </c>
      <c r="L135" s="3" t="s">
        <v>379</v>
      </c>
      <c r="M135" s="3" t="s">
        <v>380</v>
      </c>
      <c r="N135" s="3" t="s">
        <v>381</v>
      </c>
      <c r="O135" s="3" t="s">
        <v>382</v>
      </c>
      <c r="P135" s="6">
        <f>CHAR(10)</f>
      </c>
      <c r="Q135" s="6">
        <f>IF(MOD(W135,10)=0,CONCATENATE(P135,P135,L135,L135,P135,P135,P135)," ")</f>
      </c>
      <c r="R135" s="6">
        <f>IF(W135=20,CONCATENATE(P135,P135,P135,L135,P135,"&lt;center&gt;",P135,P135,"&lt;?php",P135,R$1,P135,"?&gt;",P135,P135,"&lt;/center&gt;",P135,L135,P135,P135,P135,P135),"")</f>
      </c>
      <c r="S135" s="6">
        <f>IF(W135=40,CONCATENATE(P135,P135,P135,L135,P135,"&lt;center&gt;",P135,P135,"&lt;?php",P135,S$1,P135,"?&gt;",P135,P135,"&lt;/center&gt;",P135,L135,P135,P135,P135,P135),"")</f>
      </c>
      <c r="T135" s="6">
        <f>IF(W135=60,CONCATENATE(P135,P135,P135,L135,P135,"&lt;center&gt;",P135,P135,"&lt;?php",P135,T$1,P135,"?&gt;",P135,P135,"&lt;/center&gt;",P135,L135,P135,P135,P135,P135),"")</f>
      </c>
      <c r="U135" s="6">
        <f>IF(W135=80,CONCATENATE(P135,P135,P135,L135,P135,"&lt;center&gt;",P135,P135,"&lt;?php",P135,U$1,P135,"?&gt;",P135,P135,"&lt;/center&gt;",P135,L135,P135,P135,P135,P135),"")</f>
      </c>
      <c r="V135" s="6">
        <f>IF(W135=100,CONCATENATE(P135,P135,P135,P135,"&lt;?php",P135,V$1,P135,"?&gt;",P135,P135,P135,P135,P135),"")</f>
      </c>
      <c r="W135" s="11">
        <f>W134+1</f>
      </c>
      <c r="X135" s="5" t="s">
        <v>383</v>
      </c>
      <c r="Y135" s="5" t="s">
        <v>384</v>
      </c>
      <c r="Z135" s="5" t="s">
        <v>385</v>
      </c>
      <c r="AA135" s="5" t="s">
        <v>386</v>
      </c>
      <c r="AB135" s="4">
        <f>CONCATENATE(RBs!B36," ",RBs!A36)</f>
      </c>
      <c r="AC135" s="12">
        <f>RBs!E36</f>
      </c>
      <c r="AD135" s="6">
        <f>RBs!C36</f>
      </c>
      <c r="AE135" s="11">
        <f>RBs!D36</f>
      </c>
      <c r="AF135" s="11">
        <f>RBs!P36</f>
      </c>
      <c r="AG135" s="11">
        <f>RBs!R36</f>
      </c>
      <c r="AH135" s="11">
        <f>RBs!T36</f>
      </c>
      <c r="AI135" s="11">
        <f>RBs!V36</f>
      </c>
      <c r="AJ135" s="10">
        <f>RBs!X36</f>
      </c>
      <c r="AK135" s="6">
        <f>AB135</f>
      </c>
      <c r="AL135" s="102">
        <f>ROUNDUP((0.43+0.01*((STDEV($AQ$2:$AQ$312)-STDEV(AQ$2:AQ$312))))*AQ135,0)</f>
      </c>
      <c r="AM135" s="102">
        <f>ROUNDUP((0.43+0.01*((STDEV($AQ$2:$AQ$312)-STDEV(AR$2:AR$312))))*AR135,0)</f>
      </c>
      <c r="AN135" s="102">
        <f>ROUNDUP((0.43+0.01*((STDEV($AQ$2:$AQ$312)-STDEV(AS$2:AS$312))))*AS135,0)</f>
      </c>
      <c r="AO135" s="102">
        <f>ROUNDUP((0.43+0.01*((STDEV($AQ$2:$AQ$312)-STDEV(AT$2:AT$312))))*AT135,0)</f>
      </c>
      <c r="AP135" s="102">
        <f>ROUNDUP((0.43+0.01*((STDEV($AQ$2:$AQ$312)-STDEV(AU$2:AU$312))))*AU135,0)</f>
      </c>
      <c r="AQ135" s="11">
        <f>IF(AF135&gt;0,AF135,1)</f>
      </c>
      <c r="AR135" s="11">
        <f>IF(AG135&gt;0,AG135,1)</f>
      </c>
      <c r="AS135" s="11">
        <f>IF(AH135&gt;0,AH135,1)</f>
      </c>
      <c r="AT135" s="11">
        <f>IF(AI135&gt;0,AI135,1)</f>
      </c>
      <c r="AU135" s="11">
        <f>IF(AJ135&gt;0,AJ135,1)</f>
      </c>
    </row>
    <row x14ac:dyDescent="0.25" r="136" customHeight="1" ht="17.25">
      <c r="A136" s="3"/>
      <c r="B136" s="6">
        <f>IF(AB136&lt;&gt;AD136,CONCATENATE(J136,AB136,M136,AC136,M136,AD136,N136,O136,AE136,N136,K136,Q136,R136,S136,T136,U136,V136),CONCATENATE(J136,AB136,M136,AC136,N136,O136,AE136,N136,K136,Q136,R136,S136,T136,U136,V136))</f>
      </c>
      <c r="C136" s="6">
        <f>IF(AB136&lt;&gt;AD136,CONCATENATE(J136,AB136,M136,AC136,M136,AD136,N136,O136,AE136,N136,X136,Y136,AA136,AL136,Z136,K136,Q136,R136,S136,T136,U136,V136),CONCATENATE(J136,AB136,M136,AC136,N136,O136,AE136,N136,X136,Y136,AA136,AL136,Z136,K136,Q136,R136,S136,T136,U136,V136))</f>
      </c>
      <c r="D136" s="6">
        <f>IF(AB136&lt;&gt;AD136,CONCATENATE(J136,AB136,M136,AC136,M136,AD136,N136,O136,AE136,N136,X136,Y136,AA136,AM136,Z136,K136,Q136,R136,S136,T136,U136,V136),CONCATENATE(J136,AB136,M136,AC136,N136,O136,AE136,N136,X136,Y136,AA136,AM136,Z136,K136,Q136,R136,S136,T136,U136,V136))</f>
      </c>
      <c r="E136" s="6">
        <f>IF(AB136&lt;&gt;AD136,CONCATENATE(J136,AB136,M136,AC136,M136,AD136,N136,O136,AE136,N136,X136,Y136,AA136,AN136,Z136,K136,Q136,R136,S136,T136,U136,V136),CONCATENATE(J136,AB136,M136,AC136,N136,O136,AE136,N136,X136,Y136,AA136,AN136,Z136,K136,Q136,R136,S136,T136,U136,V136))</f>
      </c>
      <c r="F136" s="6">
        <f>IF(AB136&lt;&gt;AD136,CONCATENATE(J136,AB136,M136,AC136,M136,AD136,N136,O136,AE136,N136,X136,Y136,AA136,AO136,Z136,K136,Q136,R136,S136,T136,U136,V136),CONCATENATE(J136,AB136,M136,AC136,N136,O136,AE136,N136,X136,Y136,AA136,AO136,Z136,K136,Q136,R136,S136,T136,U136,V136))</f>
      </c>
      <c r="G136" s="6">
        <f>IF(AB136&lt;&gt;AD136,CONCATENATE(J136,AB136,M136,AC136,M136,AD136,N136,O136,AE136,N136,X136,Y136,AA136,AP136,Z136,K136,Q136,R136,S136,T136,U136,V136),CONCATENATE(J136,AB136,M136,AC136,N136,O136,AE136,N136,X136,Y136,AA136,AP136,Z136,K136,Q136,R136,S136,T136,U136,V136))</f>
      </c>
      <c r="H136" s="3" t="s">
        <v>375</v>
      </c>
      <c r="I136" s="3" t="s">
        <v>376</v>
      </c>
      <c r="J136" s="3" t="s">
        <v>377</v>
      </c>
      <c r="K136" s="3" t="s">
        <v>378</v>
      </c>
      <c r="L136" s="3" t="s">
        <v>379</v>
      </c>
      <c r="M136" s="3" t="s">
        <v>380</v>
      </c>
      <c r="N136" s="3" t="s">
        <v>381</v>
      </c>
      <c r="O136" s="3" t="s">
        <v>382</v>
      </c>
      <c r="P136" s="6">
        <f>CHAR(10)</f>
      </c>
      <c r="Q136" s="6">
        <f>IF(MOD(W136,10)=0,CONCATENATE(P136,P136,L136,L136,P136,P136,P136)," ")</f>
      </c>
      <c r="R136" s="6">
        <f>IF(W136=20,CONCATENATE(P136,P136,P136,L136,P136,"&lt;center&gt;",P136,P136,"&lt;?php",P136,R$1,P136,"?&gt;",P136,P136,"&lt;/center&gt;",P136,L136,P136,P136,P136,P136),"")</f>
      </c>
      <c r="S136" s="6">
        <f>IF(W136=40,CONCATENATE(P136,P136,P136,L136,P136,"&lt;center&gt;",P136,P136,"&lt;?php",P136,S$1,P136,"?&gt;",P136,P136,"&lt;/center&gt;",P136,L136,P136,P136,P136,P136),"")</f>
      </c>
      <c r="T136" s="6">
        <f>IF(W136=60,CONCATENATE(P136,P136,P136,L136,P136,"&lt;center&gt;",P136,P136,"&lt;?php",P136,T$1,P136,"?&gt;",P136,P136,"&lt;/center&gt;",P136,L136,P136,P136,P136,P136),"")</f>
      </c>
      <c r="U136" s="6">
        <f>IF(W136=80,CONCATENATE(P136,P136,P136,L136,P136,"&lt;center&gt;",P136,P136,"&lt;?php",P136,U$1,P136,"?&gt;",P136,P136,"&lt;/center&gt;",P136,L136,P136,P136,P136,P136),"")</f>
      </c>
      <c r="V136" s="6">
        <f>IF(W136=100,CONCATENATE(P136,P136,P136,P136,"&lt;?php",P136,V$1,P136,"?&gt;",P136,P136,P136,P136,P136),"")</f>
      </c>
      <c r="W136" s="11">
        <f>W135+1</f>
      </c>
      <c r="X136" s="5" t="s">
        <v>383</v>
      </c>
      <c r="Y136" s="5" t="s">
        <v>384</v>
      </c>
      <c r="Z136" s="5" t="s">
        <v>385</v>
      </c>
      <c r="AA136" s="5" t="s">
        <v>386</v>
      </c>
      <c r="AB136" s="4">
        <f>CONCATENATE(RBs!B37," ",RBs!A37)</f>
      </c>
      <c r="AC136" s="12">
        <f>RBs!E37</f>
      </c>
      <c r="AD136" s="6">
        <f>RBs!C37</f>
      </c>
      <c r="AE136" s="11">
        <f>RBs!D37</f>
      </c>
      <c r="AF136" s="11">
        <f>RBs!P37</f>
      </c>
      <c r="AG136" s="11">
        <f>RBs!R37</f>
      </c>
      <c r="AH136" s="11">
        <f>RBs!T37</f>
      </c>
      <c r="AI136" s="11">
        <f>RBs!V37</f>
      </c>
      <c r="AJ136" s="10">
        <f>RBs!X37</f>
      </c>
      <c r="AK136" s="6">
        <f>AB136</f>
      </c>
      <c r="AL136" s="102">
        <f>ROUNDUP((0.43+0.01*((STDEV($AQ$2:$AQ$312)-STDEV(AQ$2:AQ$312))))*AQ136,0)</f>
      </c>
      <c r="AM136" s="102">
        <f>ROUNDUP((0.43+0.01*((STDEV($AQ$2:$AQ$312)-STDEV(AR$2:AR$312))))*AR136,0)</f>
      </c>
      <c r="AN136" s="102">
        <f>ROUNDUP((0.43+0.01*((STDEV($AQ$2:$AQ$312)-STDEV(AS$2:AS$312))))*AS136,0)</f>
      </c>
      <c r="AO136" s="102">
        <f>ROUNDUP((0.43+0.01*((STDEV($AQ$2:$AQ$312)-STDEV(AT$2:AT$312))))*AT136,0)</f>
      </c>
      <c r="AP136" s="102">
        <f>ROUNDUP((0.43+0.01*((STDEV($AQ$2:$AQ$312)-STDEV(AU$2:AU$312))))*AU136,0)</f>
      </c>
      <c r="AQ136" s="11">
        <f>IF(AF136&gt;0,AF136,1)</f>
      </c>
      <c r="AR136" s="11">
        <f>IF(AG136&gt;0,AG136,1)</f>
      </c>
      <c r="AS136" s="11">
        <f>IF(AH136&gt;0,AH136,1)</f>
      </c>
      <c r="AT136" s="11">
        <f>IF(AI136&gt;0,AI136,1)</f>
      </c>
      <c r="AU136" s="11">
        <f>IF(AJ136&gt;0,AJ136,1)</f>
      </c>
    </row>
    <row x14ac:dyDescent="0.25" r="137" customHeight="1" ht="17.25">
      <c r="A137" s="3"/>
      <c r="B137" s="6">
        <f>IF(AB137&lt;&gt;AD137,CONCATENATE(J137,AB137,M137,AC137,M137,AD137,N137,O137,AE137,N137,K137,Q137,R137,S137,T137,U137,V137),CONCATENATE(J137,AB137,M137,AC137,N137,O137,AE137,N137,K137,Q137,R137,S137,T137,U137,V137))</f>
      </c>
      <c r="C137" s="6">
        <f>IF(AB137&lt;&gt;AD137,CONCATENATE(J137,AB137,M137,AC137,M137,AD137,N137,O137,AE137,N137,X137,Y137,AA137,AL137,Z137,K137,Q137,R137,S137,T137,U137,V137),CONCATENATE(J137,AB137,M137,AC137,N137,O137,AE137,N137,X137,Y137,AA137,AL137,Z137,K137,Q137,R137,S137,T137,U137,V137))</f>
      </c>
      <c r="D137" s="6">
        <f>IF(AB137&lt;&gt;AD137,CONCATENATE(J137,AB137,M137,AC137,M137,AD137,N137,O137,AE137,N137,X137,Y137,AA137,AM137,Z137,K137,Q137,R137,S137,T137,U137,V137),CONCATENATE(J137,AB137,M137,AC137,N137,O137,AE137,N137,X137,Y137,AA137,AM137,Z137,K137,Q137,R137,S137,T137,U137,V137))</f>
      </c>
      <c r="E137" s="6">
        <f>IF(AB137&lt;&gt;AD137,CONCATENATE(J137,AB137,M137,AC137,M137,AD137,N137,O137,AE137,N137,X137,Y137,AA137,AN137,Z137,K137,Q137,R137,S137,T137,U137,V137),CONCATENATE(J137,AB137,M137,AC137,N137,O137,AE137,N137,X137,Y137,AA137,AN137,Z137,K137,Q137,R137,S137,T137,U137,V137))</f>
      </c>
      <c r="F137" s="6">
        <f>IF(AB137&lt;&gt;AD137,CONCATENATE(J137,AB137,M137,AC137,M137,AD137,N137,O137,AE137,N137,X137,Y137,AA137,AO137,Z137,K137,Q137,R137,S137,T137,U137,V137),CONCATENATE(J137,AB137,M137,AC137,N137,O137,AE137,N137,X137,Y137,AA137,AO137,Z137,K137,Q137,R137,S137,T137,U137,V137))</f>
      </c>
      <c r="G137" s="6">
        <f>IF(AB137&lt;&gt;AD137,CONCATENATE(J137,AB137,M137,AC137,M137,AD137,N137,O137,AE137,N137,X137,Y137,AA137,AP137,Z137,K137,Q137,R137,S137,T137,U137,V137),CONCATENATE(J137,AB137,M137,AC137,N137,O137,AE137,N137,X137,Y137,AA137,AP137,Z137,K137,Q137,R137,S137,T137,U137,V137))</f>
      </c>
      <c r="H137" s="3" t="s">
        <v>375</v>
      </c>
      <c r="I137" s="3" t="s">
        <v>376</v>
      </c>
      <c r="J137" s="3" t="s">
        <v>377</v>
      </c>
      <c r="K137" s="3" t="s">
        <v>378</v>
      </c>
      <c r="L137" s="3" t="s">
        <v>379</v>
      </c>
      <c r="M137" s="3" t="s">
        <v>380</v>
      </c>
      <c r="N137" s="3" t="s">
        <v>381</v>
      </c>
      <c r="O137" s="3" t="s">
        <v>382</v>
      </c>
      <c r="P137" s="6">
        <f>CHAR(10)</f>
      </c>
      <c r="Q137" s="6">
        <f>IF(MOD(W137,10)=0,CONCATENATE(P137,P137,L137,L137,P137,P137,P137)," ")</f>
      </c>
      <c r="R137" s="6">
        <f>IF(W137=20,CONCATENATE(P137,P137,P137,L137,P137,"&lt;center&gt;",P137,P137,"&lt;?php",P137,R$1,P137,"?&gt;",P137,P137,"&lt;/center&gt;",P137,L137,P137,P137,P137,P137),"")</f>
      </c>
      <c r="S137" s="6">
        <f>IF(W137=40,CONCATENATE(P137,P137,P137,L137,P137,"&lt;center&gt;",P137,P137,"&lt;?php",P137,S$1,P137,"?&gt;",P137,P137,"&lt;/center&gt;",P137,L137,P137,P137,P137,P137),"")</f>
      </c>
      <c r="T137" s="6">
        <f>IF(W137=60,CONCATENATE(P137,P137,P137,L137,P137,"&lt;center&gt;",P137,P137,"&lt;?php",P137,T$1,P137,"?&gt;",P137,P137,"&lt;/center&gt;",P137,L137,P137,P137,P137,P137),"")</f>
      </c>
      <c r="U137" s="6">
        <f>IF(W137=80,CONCATENATE(P137,P137,P137,L137,P137,"&lt;center&gt;",P137,P137,"&lt;?php",P137,U$1,P137,"?&gt;",P137,P137,"&lt;/center&gt;",P137,L137,P137,P137,P137,P137),"")</f>
      </c>
      <c r="V137" s="6">
        <f>IF(W137=100,CONCATENATE(P137,P137,P137,P137,"&lt;?php",P137,V$1,P137,"?&gt;",P137,P137,P137,P137,P137),"")</f>
      </c>
      <c r="W137" s="11">
        <f>W136+1</f>
      </c>
      <c r="X137" s="5" t="s">
        <v>383</v>
      </c>
      <c r="Y137" s="5" t="s">
        <v>384</v>
      </c>
      <c r="Z137" s="5" t="s">
        <v>385</v>
      </c>
      <c r="AA137" s="5" t="s">
        <v>386</v>
      </c>
      <c r="AB137" s="4">
        <f>CONCATENATE(RBs!B38," ",RBs!A38)</f>
      </c>
      <c r="AC137" s="12">
        <f>RBs!E38</f>
      </c>
      <c r="AD137" s="6">
        <f>RBs!C38</f>
      </c>
      <c r="AE137" s="11">
        <f>RBs!D38</f>
      </c>
      <c r="AF137" s="11">
        <f>RBs!P38</f>
      </c>
      <c r="AG137" s="11">
        <f>RBs!R38</f>
      </c>
      <c r="AH137" s="11">
        <f>RBs!T38</f>
      </c>
      <c r="AI137" s="11">
        <f>RBs!V38</f>
      </c>
      <c r="AJ137" s="10">
        <f>RBs!X38</f>
      </c>
      <c r="AK137" s="6">
        <f>AB137</f>
      </c>
      <c r="AL137" s="102">
        <f>ROUNDUP((0.43+0.01*((STDEV($AQ$2:$AQ$312)-STDEV(AQ$2:AQ$312))))*AQ137,0)</f>
      </c>
      <c r="AM137" s="102">
        <f>ROUNDUP((0.43+0.01*((STDEV($AQ$2:$AQ$312)-STDEV(AR$2:AR$312))))*AR137,0)</f>
      </c>
      <c r="AN137" s="102">
        <f>ROUNDUP((0.43+0.01*((STDEV($AQ$2:$AQ$312)-STDEV(AS$2:AS$312))))*AS137,0)</f>
      </c>
      <c r="AO137" s="102">
        <f>ROUNDUP((0.43+0.01*((STDEV($AQ$2:$AQ$312)-STDEV(AT$2:AT$312))))*AT137,0)</f>
      </c>
      <c r="AP137" s="102">
        <f>ROUNDUP((0.43+0.01*((STDEV($AQ$2:$AQ$312)-STDEV(AU$2:AU$312))))*AU137,0)</f>
      </c>
      <c r="AQ137" s="11">
        <f>IF(AF137&gt;0,AF137,1)</f>
      </c>
      <c r="AR137" s="11">
        <f>IF(AG137&gt;0,AG137,1)</f>
      </c>
      <c r="AS137" s="11">
        <f>IF(AH137&gt;0,AH137,1)</f>
      </c>
      <c r="AT137" s="11">
        <f>IF(AI137&gt;0,AI137,1)</f>
      </c>
      <c r="AU137" s="11">
        <f>IF(AJ137&gt;0,AJ137,1)</f>
      </c>
    </row>
    <row x14ac:dyDescent="0.25" r="138" customHeight="1" ht="17.25">
      <c r="A138" s="3"/>
      <c r="B138" s="6">
        <f>IF(AB138&lt;&gt;AD138,CONCATENATE(J138,AB138,M138,AC138,M138,AD138,N138,O138,AE138,N138,K138,Q138,R138,S138,T138,U138,V138),CONCATENATE(J138,AB138,M138,AC138,N138,O138,AE138,N138,K138,Q138,R138,S138,T138,U138,V138))</f>
      </c>
      <c r="C138" s="6">
        <f>IF(AB138&lt;&gt;AD138,CONCATENATE(J138,AB138,M138,AC138,M138,AD138,N138,O138,AE138,N138,X138,Y138,AA138,AL138,Z138,K138,Q138,R138,S138,T138,U138,V138),CONCATENATE(J138,AB138,M138,AC138,N138,O138,AE138,N138,X138,Y138,AA138,AL138,Z138,K138,Q138,R138,S138,T138,U138,V138))</f>
      </c>
      <c r="D138" s="6">
        <f>IF(AB138&lt;&gt;AD138,CONCATENATE(J138,AB138,M138,AC138,M138,AD138,N138,O138,AE138,N138,X138,Y138,AA138,AM138,Z138,K138,Q138,R138,S138,T138,U138,V138),CONCATENATE(J138,AB138,M138,AC138,N138,O138,AE138,N138,X138,Y138,AA138,AM138,Z138,K138,Q138,R138,S138,T138,U138,V138))</f>
      </c>
      <c r="E138" s="6">
        <f>IF(AB138&lt;&gt;AD138,CONCATENATE(J138,AB138,M138,AC138,M138,AD138,N138,O138,AE138,N138,X138,Y138,AA138,AN138,Z138,K138,Q138,R138,S138,T138,U138,V138),CONCATENATE(J138,AB138,M138,AC138,N138,O138,AE138,N138,X138,Y138,AA138,AN138,Z138,K138,Q138,R138,S138,T138,U138,V138))</f>
      </c>
      <c r="F138" s="6">
        <f>IF(AB138&lt;&gt;AD138,CONCATENATE(J138,AB138,M138,AC138,M138,AD138,N138,O138,AE138,N138,X138,Y138,AA138,AO138,Z138,K138,Q138,R138,S138,T138,U138,V138),CONCATENATE(J138,AB138,M138,AC138,N138,O138,AE138,N138,X138,Y138,AA138,AO138,Z138,K138,Q138,R138,S138,T138,U138,V138))</f>
      </c>
      <c r="G138" s="6">
        <f>IF(AB138&lt;&gt;AD138,CONCATENATE(J138,AB138,M138,AC138,M138,AD138,N138,O138,AE138,N138,X138,Y138,AA138,AP138,Z138,K138,Q138,R138,S138,T138,U138,V138),CONCATENATE(J138,AB138,M138,AC138,N138,O138,AE138,N138,X138,Y138,AA138,AP138,Z138,K138,Q138,R138,S138,T138,U138,V138))</f>
      </c>
      <c r="H138" s="3" t="s">
        <v>375</v>
      </c>
      <c r="I138" s="3" t="s">
        <v>376</v>
      </c>
      <c r="J138" s="3" t="s">
        <v>377</v>
      </c>
      <c r="K138" s="3" t="s">
        <v>378</v>
      </c>
      <c r="L138" s="3" t="s">
        <v>379</v>
      </c>
      <c r="M138" s="3" t="s">
        <v>380</v>
      </c>
      <c r="N138" s="3" t="s">
        <v>381</v>
      </c>
      <c r="O138" s="3" t="s">
        <v>382</v>
      </c>
      <c r="P138" s="6">
        <f>CHAR(10)</f>
      </c>
      <c r="Q138" s="6">
        <f>IF(MOD(W138,10)=0,CONCATENATE(P138,P138,L138,L138,P138,P138,P138)," ")</f>
      </c>
      <c r="R138" s="6">
        <f>IF(W138=20,CONCATENATE(P138,P138,P138,L138,P138,"&lt;center&gt;",P138,P138,"&lt;?php",P138,R$1,P138,"?&gt;",P138,P138,"&lt;/center&gt;",P138,L138,P138,P138,P138,P138),"")</f>
      </c>
      <c r="S138" s="6">
        <f>IF(W138=40,CONCATENATE(P138,P138,P138,L138,P138,"&lt;center&gt;",P138,P138,"&lt;?php",P138,S$1,P138,"?&gt;",P138,P138,"&lt;/center&gt;",P138,L138,P138,P138,P138,P138),"")</f>
      </c>
      <c r="T138" s="6">
        <f>IF(W138=60,CONCATENATE(P138,P138,P138,L138,P138,"&lt;center&gt;",P138,P138,"&lt;?php",P138,T$1,P138,"?&gt;",P138,P138,"&lt;/center&gt;",P138,L138,P138,P138,P138,P138),"")</f>
      </c>
      <c r="U138" s="6">
        <f>IF(W138=80,CONCATENATE(P138,P138,P138,L138,P138,"&lt;center&gt;",P138,P138,"&lt;?php",P138,U$1,P138,"?&gt;",P138,P138,"&lt;/center&gt;",P138,L138,P138,P138,P138,P138),"")</f>
      </c>
      <c r="V138" s="6">
        <f>IF(W138=100,CONCATENATE(P138,P138,P138,P138,"&lt;?php",P138,V$1,P138,"?&gt;",P138,P138,P138,P138,P138),"")</f>
      </c>
      <c r="W138" s="11">
        <f>W137+1</f>
      </c>
      <c r="X138" s="5" t="s">
        <v>383</v>
      </c>
      <c r="Y138" s="5" t="s">
        <v>384</v>
      </c>
      <c r="Z138" s="5" t="s">
        <v>385</v>
      </c>
      <c r="AA138" s="5" t="s">
        <v>386</v>
      </c>
      <c r="AB138" s="4">
        <f>CONCATENATE(RBs!B39," ",RBs!A39)</f>
      </c>
      <c r="AC138" s="12">
        <f>RBs!E39</f>
      </c>
      <c r="AD138" s="6">
        <f>RBs!C39</f>
      </c>
      <c r="AE138" s="11">
        <f>RBs!D39</f>
      </c>
      <c r="AF138" s="11">
        <f>RBs!P39</f>
      </c>
      <c r="AG138" s="11">
        <f>RBs!R39</f>
      </c>
      <c r="AH138" s="11">
        <f>RBs!T39</f>
      </c>
      <c r="AI138" s="11">
        <f>RBs!V39</f>
      </c>
      <c r="AJ138" s="10">
        <f>RBs!X39</f>
      </c>
      <c r="AK138" s="6">
        <f>AB138</f>
      </c>
      <c r="AL138" s="102">
        <f>ROUNDUP((0.43+0.01*((STDEV($AQ$2:$AQ$312)-STDEV(AQ$2:AQ$312))))*AQ138,0)</f>
      </c>
      <c r="AM138" s="102">
        <f>ROUNDUP((0.43+0.01*((STDEV($AQ$2:$AQ$312)-STDEV(AR$2:AR$312))))*AR138,0)</f>
      </c>
      <c r="AN138" s="102">
        <f>ROUNDUP((0.43+0.01*((STDEV($AQ$2:$AQ$312)-STDEV(AS$2:AS$312))))*AS138,0)</f>
      </c>
      <c r="AO138" s="102">
        <f>ROUNDUP((0.43+0.01*((STDEV($AQ$2:$AQ$312)-STDEV(AT$2:AT$312))))*AT138,0)</f>
      </c>
      <c r="AP138" s="102">
        <f>ROUNDUP((0.43+0.01*((STDEV($AQ$2:$AQ$312)-STDEV(AU$2:AU$312))))*AU138,0)</f>
      </c>
      <c r="AQ138" s="11">
        <f>IF(AF138&gt;0,AF138,1)</f>
      </c>
      <c r="AR138" s="11">
        <f>IF(AG138&gt;0,AG138,1)</f>
      </c>
      <c r="AS138" s="11">
        <f>IF(AH138&gt;0,AH138,1)</f>
      </c>
      <c r="AT138" s="11">
        <f>IF(AI138&gt;0,AI138,1)</f>
      </c>
      <c r="AU138" s="11">
        <f>IF(AJ138&gt;0,AJ138,1)</f>
      </c>
    </row>
    <row x14ac:dyDescent="0.25" r="139" customHeight="1" ht="17.25">
      <c r="A139" s="3"/>
      <c r="B139" s="6">
        <f>IF(AB139&lt;&gt;AD139,CONCATENATE(J139,AB139,M139,AC139,M139,AD139,N139,O139,AE139,N139,K139,Q139,R139,S139,T139,U139,V139),CONCATENATE(J139,AB139,M139,AC139,N139,O139,AE139,N139,K139,Q139,R139,S139,T139,U139,V139))</f>
      </c>
      <c r="C139" s="6">
        <f>IF(AB139&lt;&gt;AD139,CONCATENATE(J139,AB139,M139,AC139,M139,AD139,N139,O139,AE139,N139,X139,Y139,AA139,AL139,Z139,K139,Q139,R139,S139,T139,U139,V139),CONCATENATE(J139,AB139,M139,AC139,N139,O139,AE139,N139,X139,Y139,AA139,AL139,Z139,K139,Q139,R139,S139,T139,U139,V139))</f>
      </c>
      <c r="D139" s="6">
        <f>IF(AB139&lt;&gt;AD139,CONCATENATE(J139,AB139,M139,AC139,M139,AD139,N139,O139,AE139,N139,X139,Y139,AA139,AM139,Z139,K139,Q139,R139,S139,T139,U139,V139),CONCATENATE(J139,AB139,M139,AC139,N139,O139,AE139,N139,X139,Y139,AA139,AM139,Z139,K139,Q139,R139,S139,T139,U139,V139))</f>
      </c>
      <c r="E139" s="6">
        <f>IF(AB139&lt;&gt;AD139,CONCATENATE(J139,AB139,M139,AC139,M139,AD139,N139,O139,AE139,N139,X139,Y139,AA139,AN139,Z139,K139,Q139,R139,S139,T139,U139,V139),CONCATENATE(J139,AB139,M139,AC139,N139,O139,AE139,N139,X139,Y139,AA139,AN139,Z139,K139,Q139,R139,S139,T139,U139,V139))</f>
      </c>
      <c r="F139" s="6">
        <f>IF(AB139&lt;&gt;AD139,CONCATENATE(J139,AB139,M139,AC139,M139,AD139,N139,O139,AE139,N139,X139,Y139,AA139,AO139,Z139,K139,Q139,R139,S139,T139,U139,V139),CONCATENATE(J139,AB139,M139,AC139,N139,O139,AE139,N139,X139,Y139,AA139,AO139,Z139,K139,Q139,R139,S139,T139,U139,V139))</f>
      </c>
      <c r="G139" s="6">
        <f>IF(AB139&lt;&gt;AD139,CONCATENATE(J139,AB139,M139,AC139,M139,AD139,N139,O139,AE139,N139,X139,Y139,AA139,AP139,Z139,K139,Q139,R139,S139,T139,U139,V139),CONCATENATE(J139,AB139,M139,AC139,N139,O139,AE139,N139,X139,Y139,AA139,AP139,Z139,K139,Q139,R139,S139,T139,U139,V139))</f>
      </c>
      <c r="H139" s="3" t="s">
        <v>375</v>
      </c>
      <c r="I139" s="3" t="s">
        <v>376</v>
      </c>
      <c r="J139" s="3" t="s">
        <v>377</v>
      </c>
      <c r="K139" s="3" t="s">
        <v>378</v>
      </c>
      <c r="L139" s="3" t="s">
        <v>379</v>
      </c>
      <c r="M139" s="3" t="s">
        <v>380</v>
      </c>
      <c r="N139" s="3" t="s">
        <v>381</v>
      </c>
      <c r="O139" s="3" t="s">
        <v>382</v>
      </c>
      <c r="P139" s="6">
        <f>CHAR(10)</f>
      </c>
      <c r="Q139" s="6">
        <f>IF(MOD(W139,10)=0,CONCATENATE(P139,P139,L139,L139,P139,P139,P139)," ")</f>
      </c>
      <c r="R139" s="6">
        <f>IF(W139=20,CONCATENATE(P139,P139,P139,L139,P139,"&lt;center&gt;",P139,P139,"&lt;?php",P139,R$1,P139,"?&gt;",P139,P139,"&lt;/center&gt;",P139,L139,P139,P139,P139,P139),"")</f>
      </c>
      <c r="S139" s="6">
        <f>IF(W139=40,CONCATENATE(P139,P139,P139,L139,P139,"&lt;center&gt;",P139,P139,"&lt;?php",P139,S$1,P139,"?&gt;",P139,P139,"&lt;/center&gt;",P139,L139,P139,P139,P139,P139),"")</f>
      </c>
      <c r="T139" s="6">
        <f>IF(W139=60,CONCATENATE(P139,P139,P139,L139,P139,"&lt;center&gt;",P139,P139,"&lt;?php",P139,T$1,P139,"?&gt;",P139,P139,"&lt;/center&gt;",P139,L139,P139,P139,P139,P139),"")</f>
      </c>
      <c r="U139" s="6">
        <f>IF(W139=80,CONCATENATE(P139,P139,P139,L139,P139,"&lt;center&gt;",P139,P139,"&lt;?php",P139,U$1,P139,"?&gt;",P139,P139,"&lt;/center&gt;",P139,L139,P139,P139,P139,P139),"")</f>
      </c>
      <c r="V139" s="6">
        <f>IF(W139=100,CONCATENATE(P139,P139,P139,P139,"&lt;?php",P139,V$1,P139,"?&gt;",P139,P139,P139,P139,P139),"")</f>
      </c>
      <c r="W139" s="11">
        <f>W138+1</f>
      </c>
      <c r="X139" s="5" t="s">
        <v>383</v>
      </c>
      <c r="Y139" s="5" t="s">
        <v>384</v>
      </c>
      <c r="Z139" s="5" t="s">
        <v>385</v>
      </c>
      <c r="AA139" s="5" t="s">
        <v>386</v>
      </c>
      <c r="AB139" s="4">
        <f>CONCATENATE(RBs!B40," ",RBs!A40)</f>
      </c>
      <c r="AC139" s="12">
        <f>RBs!E40</f>
      </c>
      <c r="AD139" s="6">
        <f>RBs!C40</f>
      </c>
      <c r="AE139" s="11">
        <f>RBs!D40</f>
      </c>
      <c r="AF139" s="11">
        <f>RBs!P40</f>
      </c>
      <c r="AG139" s="11">
        <f>RBs!R40</f>
      </c>
      <c r="AH139" s="11">
        <f>RBs!T40</f>
      </c>
      <c r="AI139" s="11">
        <f>RBs!V40</f>
      </c>
      <c r="AJ139" s="10">
        <f>RBs!X40</f>
      </c>
      <c r="AK139" s="6">
        <f>AB139</f>
      </c>
      <c r="AL139" s="102">
        <f>ROUNDUP((0.43+0.01*((STDEV($AQ$2:$AQ$312)-STDEV(AQ$2:AQ$312))))*AQ139,0)</f>
      </c>
      <c r="AM139" s="102">
        <f>ROUNDUP((0.43+0.01*((STDEV($AQ$2:$AQ$312)-STDEV(AR$2:AR$312))))*AR139,0)</f>
      </c>
      <c r="AN139" s="102">
        <f>ROUNDUP((0.43+0.01*((STDEV($AQ$2:$AQ$312)-STDEV(AS$2:AS$312))))*AS139,0)</f>
      </c>
      <c r="AO139" s="102">
        <f>ROUNDUP((0.43+0.01*((STDEV($AQ$2:$AQ$312)-STDEV(AT$2:AT$312))))*AT139,0)</f>
      </c>
      <c r="AP139" s="102">
        <f>ROUNDUP((0.43+0.01*((STDEV($AQ$2:$AQ$312)-STDEV(AU$2:AU$312))))*AU139,0)</f>
      </c>
      <c r="AQ139" s="11">
        <f>IF(AF139&gt;0,AF139,1)</f>
      </c>
      <c r="AR139" s="11">
        <f>IF(AG139&gt;0,AG139,1)</f>
      </c>
      <c r="AS139" s="11">
        <f>IF(AH139&gt;0,AH139,1)</f>
      </c>
      <c r="AT139" s="11">
        <f>IF(AI139&gt;0,AI139,1)</f>
      </c>
      <c r="AU139" s="11">
        <f>IF(AJ139&gt;0,AJ139,1)</f>
      </c>
    </row>
    <row x14ac:dyDescent="0.25" r="140" customHeight="1" ht="17.25">
      <c r="A140" s="3"/>
      <c r="B140" s="6">
        <f>IF(AB140&lt;&gt;AD140,CONCATENATE(J140,AB140,M140,AC140,M140,AD140,N140,O140,AE140,N140,K140,Q140,R140,S140,T140,U140,V140),CONCATENATE(J140,AB140,M140,AC140,N140,O140,AE140,N140,K140,Q140,R140,S140,T140,U140,V140))</f>
      </c>
      <c r="C140" s="6">
        <f>IF(AB140&lt;&gt;AD140,CONCATENATE(J140,AB140,M140,AC140,M140,AD140,N140,O140,AE140,N140,X140,Y140,AA140,AL140,Z140,K140,Q140,R140,S140,T140,U140,V140),CONCATENATE(J140,AB140,M140,AC140,N140,O140,AE140,N140,X140,Y140,AA140,AL140,Z140,K140,Q140,R140,S140,T140,U140,V140))</f>
      </c>
      <c r="D140" s="6">
        <f>IF(AB140&lt;&gt;AD140,CONCATENATE(J140,AB140,M140,AC140,M140,AD140,N140,O140,AE140,N140,X140,Y140,AA140,AM140,Z140,K140,Q140,R140,S140,T140,U140,V140),CONCATENATE(J140,AB140,M140,AC140,N140,O140,AE140,N140,X140,Y140,AA140,AM140,Z140,K140,Q140,R140,S140,T140,U140,V140))</f>
      </c>
      <c r="E140" s="6">
        <f>IF(AB140&lt;&gt;AD140,CONCATENATE(J140,AB140,M140,AC140,M140,AD140,N140,O140,AE140,N140,X140,Y140,AA140,AN140,Z140,K140,Q140,R140,S140,T140,U140,V140),CONCATENATE(J140,AB140,M140,AC140,N140,O140,AE140,N140,X140,Y140,AA140,AN140,Z140,K140,Q140,R140,S140,T140,U140,V140))</f>
      </c>
      <c r="F140" s="6">
        <f>IF(AB140&lt;&gt;AD140,CONCATENATE(J140,AB140,M140,AC140,M140,AD140,N140,O140,AE140,N140,X140,Y140,AA140,AO140,Z140,K140,Q140,R140,S140,T140,U140,V140),CONCATENATE(J140,AB140,M140,AC140,N140,O140,AE140,N140,X140,Y140,AA140,AO140,Z140,K140,Q140,R140,S140,T140,U140,V140))</f>
      </c>
      <c r="G140" s="6">
        <f>IF(AB140&lt;&gt;AD140,CONCATENATE(J140,AB140,M140,AC140,M140,AD140,N140,O140,AE140,N140,X140,Y140,AA140,AP140,Z140,K140,Q140,R140,S140,T140,U140,V140),CONCATENATE(J140,AB140,M140,AC140,N140,O140,AE140,N140,X140,Y140,AA140,AP140,Z140,K140,Q140,R140,S140,T140,U140,V140))</f>
      </c>
      <c r="H140" s="3" t="s">
        <v>375</v>
      </c>
      <c r="I140" s="3" t="s">
        <v>376</v>
      </c>
      <c r="J140" s="3" t="s">
        <v>377</v>
      </c>
      <c r="K140" s="3" t="s">
        <v>378</v>
      </c>
      <c r="L140" s="3" t="s">
        <v>379</v>
      </c>
      <c r="M140" s="3" t="s">
        <v>380</v>
      </c>
      <c r="N140" s="3" t="s">
        <v>381</v>
      </c>
      <c r="O140" s="3" t="s">
        <v>382</v>
      </c>
      <c r="P140" s="6">
        <f>CHAR(10)</f>
      </c>
      <c r="Q140" s="6">
        <f>IF(MOD(W140,10)=0,CONCATENATE(P140,P140,L140,L140,P140,P140,P140)," ")</f>
      </c>
      <c r="R140" s="6">
        <f>IF(W140=20,CONCATENATE(P140,P140,P140,L140,P140,"&lt;center&gt;",P140,P140,"&lt;?php",P140,R$1,P140,"?&gt;",P140,P140,"&lt;/center&gt;",P140,L140,P140,P140,P140,P140),"")</f>
      </c>
      <c r="S140" s="6">
        <f>IF(W140=40,CONCATENATE(P140,P140,P140,L140,P140,"&lt;center&gt;",P140,P140,"&lt;?php",P140,S$1,P140,"?&gt;",P140,P140,"&lt;/center&gt;",P140,L140,P140,P140,P140,P140),"")</f>
      </c>
      <c r="T140" s="6">
        <f>IF(W140=60,CONCATENATE(P140,P140,P140,L140,P140,"&lt;center&gt;",P140,P140,"&lt;?php",P140,T$1,P140,"?&gt;",P140,P140,"&lt;/center&gt;",P140,L140,P140,P140,P140,P140),"")</f>
      </c>
      <c r="U140" s="6">
        <f>IF(W140=80,CONCATENATE(P140,P140,P140,L140,P140,"&lt;center&gt;",P140,P140,"&lt;?php",P140,U$1,P140,"?&gt;",P140,P140,"&lt;/center&gt;",P140,L140,P140,P140,P140,P140),"")</f>
      </c>
      <c r="V140" s="6">
        <f>IF(W140=100,CONCATENATE(P140,P140,P140,P140,"&lt;?php",P140,V$1,P140,"?&gt;",P140,P140,P140,P140,P140),"")</f>
      </c>
      <c r="W140" s="11">
        <f>W139+1</f>
      </c>
      <c r="X140" s="5" t="s">
        <v>383</v>
      </c>
      <c r="Y140" s="5" t="s">
        <v>384</v>
      </c>
      <c r="Z140" s="5" t="s">
        <v>385</v>
      </c>
      <c r="AA140" s="5" t="s">
        <v>386</v>
      </c>
      <c r="AB140" s="4">
        <f>CONCATENATE(RBs!B41," ",RBs!A41)</f>
      </c>
      <c r="AC140" s="12">
        <f>RBs!E41</f>
      </c>
      <c r="AD140" s="6">
        <f>RBs!C41</f>
      </c>
      <c r="AE140" s="11">
        <f>RBs!D41</f>
      </c>
      <c r="AF140" s="11">
        <f>RBs!P41</f>
      </c>
      <c r="AG140" s="11">
        <f>RBs!R41</f>
      </c>
      <c r="AH140" s="11">
        <f>RBs!T41</f>
      </c>
      <c r="AI140" s="11">
        <f>RBs!V41</f>
      </c>
      <c r="AJ140" s="10">
        <f>RBs!X41</f>
      </c>
      <c r="AK140" s="6">
        <f>AB140</f>
      </c>
      <c r="AL140" s="102">
        <f>ROUNDUP((0.43+0.01*((STDEV($AQ$2:$AQ$312)-STDEV(AQ$2:AQ$312))))*AQ140,0)</f>
      </c>
      <c r="AM140" s="102">
        <f>ROUNDUP((0.43+0.01*((STDEV($AQ$2:$AQ$312)-STDEV(AR$2:AR$312))))*AR140,0)</f>
      </c>
      <c r="AN140" s="102">
        <f>ROUNDUP((0.43+0.01*((STDEV($AQ$2:$AQ$312)-STDEV(AS$2:AS$312))))*AS140,0)</f>
      </c>
      <c r="AO140" s="102">
        <f>ROUNDUP((0.43+0.01*((STDEV($AQ$2:$AQ$312)-STDEV(AT$2:AT$312))))*AT140,0)</f>
      </c>
      <c r="AP140" s="102">
        <f>ROUNDUP((0.43+0.01*((STDEV($AQ$2:$AQ$312)-STDEV(AU$2:AU$312))))*AU140,0)</f>
      </c>
      <c r="AQ140" s="11">
        <f>IF(AF140&gt;0,AF140,1)</f>
      </c>
      <c r="AR140" s="11">
        <f>IF(AG140&gt;0,AG140,1)</f>
      </c>
      <c r="AS140" s="11">
        <f>IF(AH140&gt;0,AH140,1)</f>
      </c>
      <c r="AT140" s="11">
        <f>IF(AI140&gt;0,AI140,1)</f>
      </c>
      <c r="AU140" s="11">
        <f>IF(AJ140&gt;0,AJ140,1)</f>
      </c>
    </row>
    <row x14ac:dyDescent="0.25" r="141" customHeight="1" ht="17.25">
      <c r="A141" s="3"/>
      <c r="B141" s="6">
        <f>IF(AB141&lt;&gt;AD141,CONCATENATE(J141,AB141,M141,AC141,M141,AD141,N141,O141,AE141,N141,K141,Q141,R141,S141,T141,U141,V141),CONCATENATE(J141,AB141,M141,AC141,N141,O141,AE141,N141,K141,Q141,R141,S141,T141,U141,V141))</f>
      </c>
      <c r="C141" s="6">
        <f>IF(AB141&lt;&gt;AD141,CONCATENATE(J141,AB141,M141,AC141,M141,AD141,N141,O141,AE141,N141,X141,Y141,AA141,AL141,Z141,K141,Q141,R141,S141,T141,U141,V141),CONCATENATE(J141,AB141,M141,AC141,N141,O141,AE141,N141,X141,Y141,AA141,AL141,Z141,K141,Q141,R141,S141,T141,U141,V141))</f>
      </c>
      <c r="D141" s="6">
        <f>IF(AB141&lt;&gt;AD141,CONCATENATE(J141,AB141,M141,AC141,M141,AD141,N141,O141,AE141,N141,X141,Y141,AA141,AM141,Z141,K141,Q141,R141,S141,T141,U141,V141),CONCATENATE(J141,AB141,M141,AC141,N141,O141,AE141,N141,X141,Y141,AA141,AM141,Z141,K141,Q141,R141,S141,T141,U141,V141))</f>
      </c>
      <c r="E141" s="6">
        <f>IF(AB141&lt;&gt;AD141,CONCATENATE(J141,AB141,M141,AC141,M141,AD141,N141,O141,AE141,N141,X141,Y141,AA141,AN141,Z141,K141,Q141,R141,S141,T141,U141,V141),CONCATENATE(J141,AB141,M141,AC141,N141,O141,AE141,N141,X141,Y141,AA141,AN141,Z141,K141,Q141,R141,S141,T141,U141,V141))</f>
      </c>
      <c r="F141" s="6">
        <f>IF(AB141&lt;&gt;AD141,CONCATENATE(J141,AB141,M141,AC141,M141,AD141,N141,O141,AE141,N141,X141,Y141,AA141,AO141,Z141,K141,Q141,R141,S141,T141,U141,V141),CONCATENATE(J141,AB141,M141,AC141,N141,O141,AE141,N141,X141,Y141,AA141,AO141,Z141,K141,Q141,R141,S141,T141,U141,V141))</f>
      </c>
      <c r="G141" s="6">
        <f>IF(AB141&lt;&gt;AD141,CONCATENATE(J141,AB141,M141,AC141,M141,AD141,N141,O141,AE141,N141,X141,Y141,AA141,AP141,Z141,K141,Q141,R141,S141,T141,U141,V141),CONCATENATE(J141,AB141,M141,AC141,N141,O141,AE141,N141,X141,Y141,AA141,AP141,Z141,K141,Q141,R141,S141,T141,U141,V141))</f>
      </c>
      <c r="H141" s="3" t="s">
        <v>375</v>
      </c>
      <c r="I141" s="3" t="s">
        <v>376</v>
      </c>
      <c r="J141" s="3" t="s">
        <v>377</v>
      </c>
      <c r="K141" s="3" t="s">
        <v>378</v>
      </c>
      <c r="L141" s="3" t="s">
        <v>379</v>
      </c>
      <c r="M141" s="3" t="s">
        <v>380</v>
      </c>
      <c r="N141" s="3" t="s">
        <v>381</v>
      </c>
      <c r="O141" s="3" t="s">
        <v>382</v>
      </c>
      <c r="P141" s="6">
        <f>CHAR(10)</f>
      </c>
      <c r="Q141" s="6">
        <f>IF(MOD(W141,10)=0,CONCATENATE(P141,P141,L141,L141,P141,P141,P141)," ")</f>
      </c>
      <c r="R141" s="6">
        <f>IF(W141=20,CONCATENATE(P141,P141,P141,L141,P141,"&lt;center&gt;",P141,P141,"&lt;?php",P141,R$1,P141,"?&gt;",P141,P141,"&lt;/center&gt;",P141,L141,P141,P141,P141,P141),"")</f>
      </c>
      <c r="S141" s="6">
        <f>IF(W141=40,CONCATENATE(P141,P141,P141,L141,P141,"&lt;center&gt;",P141,P141,"&lt;?php",P141,S$1,P141,"?&gt;",P141,P141,"&lt;/center&gt;",P141,L141,P141,P141,P141,P141),"")</f>
      </c>
      <c r="T141" s="6">
        <f>IF(W141=60,CONCATENATE(P141,P141,P141,L141,P141,"&lt;center&gt;",P141,P141,"&lt;?php",P141,T$1,P141,"?&gt;",P141,P141,"&lt;/center&gt;",P141,L141,P141,P141,P141,P141),"")</f>
      </c>
      <c r="U141" s="6">
        <f>IF(W141=80,CONCATENATE(P141,P141,P141,L141,P141,"&lt;center&gt;",P141,P141,"&lt;?php",P141,U$1,P141,"?&gt;",P141,P141,"&lt;/center&gt;",P141,L141,P141,P141,P141,P141),"")</f>
      </c>
      <c r="V141" s="6">
        <f>IF(W141=100,CONCATENATE(P141,P141,P141,P141,"&lt;?php",P141,V$1,P141,"?&gt;",P141,P141,P141,P141,P141),"")</f>
      </c>
      <c r="W141" s="11">
        <f>W140+1</f>
      </c>
      <c r="X141" s="5" t="s">
        <v>383</v>
      </c>
      <c r="Y141" s="5" t="s">
        <v>384</v>
      </c>
      <c r="Z141" s="5" t="s">
        <v>385</v>
      </c>
      <c r="AA141" s="5" t="s">
        <v>386</v>
      </c>
      <c r="AB141" s="4">
        <f>CONCATENATE(RBs!B42," ",RBs!A42)</f>
      </c>
      <c r="AC141" s="12">
        <f>RBs!E42</f>
      </c>
      <c r="AD141" s="6">
        <f>RBs!C42</f>
      </c>
      <c r="AE141" s="11">
        <f>RBs!D42</f>
      </c>
      <c r="AF141" s="11">
        <f>RBs!P42</f>
      </c>
      <c r="AG141" s="11">
        <f>RBs!R42</f>
      </c>
      <c r="AH141" s="11">
        <f>RBs!T42</f>
      </c>
      <c r="AI141" s="11">
        <f>RBs!V42</f>
      </c>
      <c r="AJ141" s="10">
        <f>RBs!X42</f>
      </c>
      <c r="AK141" s="6">
        <f>AB141</f>
      </c>
      <c r="AL141" s="102">
        <f>ROUNDUP((0.43+0.01*((STDEV($AQ$2:$AQ$312)-STDEV(AQ$2:AQ$312))))*AQ141,0)</f>
      </c>
      <c r="AM141" s="102">
        <f>ROUNDUP((0.43+0.01*((STDEV($AQ$2:$AQ$312)-STDEV(AR$2:AR$312))))*AR141,0)</f>
      </c>
      <c r="AN141" s="102">
        <f>ROUNDUP((0.43+0.01*((STDEV($AQ$2:$AQ$312)-STDEV(AS$2:AS$312))))*AS141,0)</f>
      </c>
      <c r="AO141" s="102">
        <f>ROUNDUP((0.43+0.01*((STDEV($AQ$2:$AQ$312)-STDEV(AT$2:AT$312))))*AT141,0)</f>
      </c>
      <c r="AP141" s="102">
        <f>ROUNDUP((0.43+0.01*((STDEV($AQ$2:$AQ$312)-STDEV(AU$2:AU$312))))*AU141,0)</f>
      </c>
      <c r="AQ141" s="11">
        <f>IF(AF141&gt;0,AF141,1)</f>
      </c>
      <c r="AR141" s="11">
        <f>IF(AG141&gt;0,AG141,1)</f>
      </c>
      <c r="AS141" s="11">
        <f>IF(AH141&gt;0,AH141,1)</f>
      </c>
      <c r="AT141" s="11">
        <f>IF(AI141&gt;0,AI141,1)</f>
      </c>
      <c r="AU141" s="11">
        <f>IF(AJ141&gt;0,AJ141,1)</f>
      </c>
    </row>
    <row x14ac:dyDescent="0.25" r="142" customHeight="1" ht="17.25">
      <c r="A142" s="3"/>
      <c r="B142" s="6">
        <f>IF(AB142&lt;&gt;AD142,CONCATENATE(J142,AB142,M142,AC142,M142,AD142,N142,O142,AE142,N142,K142,Q142,R142,S142,T142,U142,V142),CONCATENATE(J142,AB142,M142,AC142,N142,O142,AE142,N142,K142,Q142,R142,S142,T142,U142,V142))</f>
      </c>
      <c r="C142" s="6">
        <f>IF(AB142&lt;&gt;AD142,CONCATENATE(J142,AB142,M142,AC142,M142,AD142,N142,O142,AE142,N142,X142,Y142,AA142,AL142,Z142,K142,Q142,R142,S142,T142,U142,V142),CONCATENATE(J142,AB142,M142,AC142,N142,O142,AE142,N142,X142,Y142,AA142,AL142,Z142,K142,Q142,R142,S142,T142,U142,V142))</f>
      </c>
      <c r="D142" s="6">
        <f>IF(AB142&lt;&gt;AD142,CONCATENATE(J142,AB142,M142,AC142,M142,AD142,N142,O142,AE142,N142,X142,Y142,AA142,AM142,Z142,K142,Q142,R142,S142,T142,U142,V142),CONCATENATE(J142,AB142,M142,AC142,N142,O142,AE142,N142,X142,Y142,AA142,AM142,Z142,K142,Q142,R142,S142,T142,U142,V142))</f>
      </c>
      <c r="E142" s="6">
        <f>IF(AB142&lt;&gt;AD142,CONCATENATE(J142,AB142,M142,AC142,M142,AD142,N142,O142,AE142,N142,X142,Y142,AA142,AN142,Z142,K142,Q142,R142,S142,T142,U142,V142),CONCATENATE(J142,AB142,M142,AC142,N142,O142,AE142,N142,X142,Y142,AA142,AN142,Z142,K142,Q142,R142,S142,T142,U142,V142))</f>
      </c>
      <c r="F142" s="6">
        <f>IF(AB142&lt;&gt;AD142,CONCATENATE(J142,AB142,M142,AC142,M142,AD142,N142,O142,AE142,N142,X142,Y142,AA142,AO142,Z142,K142,Q142,R142,S142,T142,U142,V142),CONCATENATE(J142,AB142,M142,AC142,N142,O142,AE142,N142,X142,Y142,AA142,AO142,Z142,K142,Q142,R142,S142,T142,U142,V142))</f>
      </c>
      <c r="G142" s="6">
        <f>IF(AB142&lt;&gt;AD142,CONCATENATE(J142,AB142,M142,AC142,M142,AD142,N142,O142,AE142,N142,X142,Y142,AA142,AP142,Z142,K142,Q142,R142,S142,T142,U142,V142),CONCATENATE(J142,AB142,M142,AC142,N142,O142,AE142,N142,X142,Y142,AA142,AP142,Z142,K142,Q142,R142,S142,T142,U142,V142))</f>
      </c>
      <c r="H142" s="3" t="s">
        <v>375</v>
      </c>
      <c r="I142" s="3" t="s">
        <v>376</v>
      </c>
      <c r="J142" s="3" t="s">
        <v>377</v>
      </c>
      <c r="K142" s="3" t="s">
        <v>378</v>
      </c>
      <c r="L142" s="3" t="s">
        <v>379</v>
      </c>
      <c r="M142" s="3" t="s">
        <v>380</v>
      </c>
      <c r="N142" s="3" t="s">
        <v>381</v>
      </c>
      <c r="O142" s="3" t="s">
        <v>382</v>
      </c>
      <c r="P142" s="6">
        <f>CHAR(10)</f>
      </c>
      <c r="Q142" s="6">
        <f>IF(MOD(W142,10)=0,CONCATENATE(P142,P142,L142,L142,P142,P142,P142)," ")</f>
      </c>
      <c r="R142" s="6">
        <f>IF(W142=20,CONCATENATE(P142,P142,P142,L142,P142,"&lt;center&gt;",P142,P142,"&lt;?php",P142,R$1,P142,"?&gt;",P142,P142,"&lt;/center&gt;",P142,L142,P142,P142,P142,P142),"")</f>
      </c>
      <c r="S142" s="6">
        <f>IF(W142=40,CONCATENATE(P142,P142,P142,L142,P142,"&lt;center&gt;",P142,P142,"&lt;?php",P142,S$1,P142,"?&gt;",P142,P142,"&lt;/center&gt;",P142,L142,P142,P142,P142,P142),"")</f>
      </c>
      <c r="T142" s="6">
        <f>IF(W142=60,CONCATENATE(P142,P142,P142,L142,P142,"&lt;center&gt;",P142,P142,"&lt;?php",P142,T$1,P142,"?&gt;",P142,P142,"&lt;/center&gt;",P142,L142,P142,P142,P142,P142),"")</f>
      </c>
      <c r="U142" s="6">
        <f>IF(W142=80,CONCATENATE(P142,P142,P142,L142,P142,"&lt;center&gt;",P142,P142,"&lt;?php",P142,U$1,P142,"?&gt;",P142,P142,"&lt;/center&gt;",P142,L142,P142,P142,P142,P142),"")</f>
      </c>
      <c r="V142" s="6">
        <f>IF(W142=100,CONCATENATE(P142,P142,P142,P142,"&lt;?php",P142,V$1,P142,"?&gt;",P142,P142,P142,P142,P142),"")</f>
      </c>
      <c r="W142" s="11">
        <f>W141+1</f>
      </c>
      <c r="X142" s="5" t="s">
        <v>383</v>
      </c>
      <c r="Y142" s="5" t="s">
        <v>384</v>
      </c>
      <c r="Z142" s="5" t="s">
        <v>385</v>
      </c>
      <c r="AA142" s="5" t="s">
        <v>386</v>
      </c>
      <c r="AB142" s="4">
        <f>CONCATENATE(RBs!B43," ",RBs!A43)</f>
      </c>
      <c r="AC142" s="12">
        <f>RBs!E43</f>
      </c>
      <c r="AD142" s="6">
        <f>RBs!C43</f>
      </c>
      <c r="AE142" s="11">
        <f>RBs!D43</f>
      </c>
      <c r="AF142" s="11">
        <f>RBs!P43</f>
      </c>
      <c r="AG142" s="11">
        <f>RBs!R43</f>
      </c>
      <c r="AH142" s="11">
        <f>RBs!T43</f>
      </c>
      <c r="AI142" s="11">
        <f>RBs!V43</f>
      </c>
      <c r="AJ142" s="10">
        <f>RBs!X43</f>
      </c>
      <c r="AK142" s="6">
        <f>AB142</f>
      </c>
      <c r="AL142" s="102">
        <f>ROUNDUP((0.43+0.01*((STDEV($AQ$2:$AQ$312)-STDEV(AQ$2:AQ$312))))*AQ142,0)</f>
      </c>
      <c r="AM142" s="102">
        <f>ROUNDUP((0.43+0.01*((STDEV($AQ$2:$AQ$312)-STDEV(AR$2:AR$312))))*AR142,0)</f>
      </c>
      <c r="AN142" s="102">
        <f>ROUNDUP((0.43+0.01*((STDEV($AQ$2:$AQ$312)-STDEV(AS$2:AS$312))))*AS142,0)</f>
      </c>
      <c r="AO142" s="102">
        <f>ROUNDUP((0.43+0.01*((STDEV($AQ$2:$AQ$312)-STDEV(AT$2:AT$312))))*AT142,0)</f>
      </c>
      <c r="AP142" s="102">
        <f>ROUNDUP((0.43+0.01*((STDEV($AQ$2:$AQ$312)-STDEV(AU$2:AU$312))))*AU142,0)</f>
      </c>
      <c r="AQ142" s="11">
        <f>IF(AF142&gt;0,AF142,1)</f>
      </c>
      <c r="AR142" s="11">
        <f>IF(AG142&gt;0,AG142,1)</f>
      </c>
      <c r="AS142" s="11">
        <f>IF(AH142&gt;0,AH142,1)</f>
      </c>
      <c r="AT142" s="11">
        <f>IF(AI142&gt;0,AI142,1)</f>
      </c>
      <c r="AU142" s="11">
        <f>IF(AJ142&gt;0,AJ142,1)</f>
      </c>
    </row>
    <row x14ac:dyDescent="0.25" r="143" customHeight="1" ht="17.25">
      <c r="A143" s="3"/>
      <c r="B143" s="6">
        <f>IF(AB143&lt;&gt;AD143,CONCATENATE(J143,AB143,M143,AC143,M143,AD143,N143,O143,AE143,N143,K143,Q143,R143,S143,T143,U143,V143),CONCATENATE(J143,AB143,M143,AC143,N143,O143,AE143,N143,K143,Q143,R143,S143,T143,U143,V143))</f>
      </c>
      <c r="C143" s="6">
        <f>IF(AB143&lt;&gt;AD143,CONCATENATE(J143,AB143,M143,AC143,M143,AD143,N143,O143,AE143,N143,X143,Y143,AA143,AL143,Z143,K143,Q143,R143,S143,T143,U143,V143),CONCATENATE(J143,AB143,M143,AC143,N143,O143,AE143,N143,X143,Y143,AA143,AL143,Z143,K143,Q143,R143,S143,T143,U143,V143))</f>
      </c>
      <c r="D143" s="6">
        <f>IF(AB143&lt;&gt;AD143,CONCATENATE(J143,AB143,M143,AC143,M143,AD143,N143,O143,AE143,N143,X143,Y143,AA143,AM143,Z143,K143,Q143,R143,S143,T143,U143,V143),CONCATENATE(J143,AB143,M143,AC143,N143,O143,AE143,N143,X143,Y143,AA143,AM143,Z143,K143,Q143,R143,S143,T143,U143,V143))</f>
      </c>
      <c r="E143" s="6">
        <f>IF(AB143&lt;&gt;AD143,CONCATENATE(J143,AB143,M143,AC143,M143,AD143,N143,O143,AE143,N143,X143,Y143,AA143,AN143,Z143,K143,Q143,R143,S143,T143,U143,V143),CONCATENATE(J143,AB143,M143,AC143,N143,O143,AE143,N143,X143,Y143,AA143,AN143,Z143,K143,Q143,R143,S143,T143,U143,V143))</f>
      </c>
      <c r="F143" s="6">
        <f>IF(AB143&lt;&gt;AD143,CONCATENATE(J143,AB143,M143,AC143,M143,AD143,N143,O143,AE143,N143,X143,Y143,AA143,AO143,Z143,K143,Q143,R143,S143,T143,U143,V143),CONCATENATE(J143,AB143,M143,AC143,N143,O143,AE143,N143,X143,Y143,AA143,AO143,Z143,K143,Q143,R143,S143,T143,U143,V143))</f>
      </c>
      <c r="G143" s="6">
        <f>IF(AB143&lt;&gt;AD143,CONCATENATE(J143,AB143,M143,AC143,M143,AD143,N143,O143,AE143,N143,X143,Y143,AA143,AP143,Z143,K143,Q143,R143,S143,T143,U143,V143),CONCATENATE(J143,AB143,M143,AC143,N143,O143,AE143,N143,X143,Y143,AA143,AP143,Z143,K143,Q143,R143,S143,T143,U143,V143))</f>
      </c>
      <c r="H143" s="3" t="s">
        <v>375</v>
      </c>
      <c r="I143" s="3" t="s">
        <v>376</v>
      </c>
      <c r="J143" s="3" t="s">
        <v>377</v>
      </c>
      <c r="K143" s="3" t="s">
        <v>378</v>
      </c>
      <c r="L143" s="3" t="s">
        <v>379</v>
      </c>
      <c r="M143" s="3" t="s">
        <v>380</v>
      </c>
      <c r="N143" s="3" t="s">
        <v>381</v>
      </c>
      <c r="O143" s="3" t="s">
        <v>382</v>
      </c>
      <c r="P143" s="6">
        <f>CHAR(10)</f>
      </c>
      <c r="Q143" s="6">
        <f>IF(MOD(W143,10)=0,CONCATENATE(P143,P143,L143,L143,P143,P143,P143)," ")</f>
      </c>
      <c r="R143" s="6">
        <f>IF(W143=20,CONCATENATE(P143,P143,P143,L143,P143,"&lt;center&gt;",P143,P143,"&lt;?php",P143,R$1,P143,"?&gt;",P143,P143,"&lt;/center&gt;",P143,L143,P143,P143,P143,P143),"")</f>
      </c>
      <c r="S143" s="6">
        <f>IF(W143=40,CONCATENATE(P143,P143,P143,L143,P143,"&lt;center&gt;",P143,P143,"&lt;?php",P143,S$1,P143,"?&gt;",P143,P143,"&lt;/center&gt;",P143,L143,P143,P143,P143,P143),"")</f>
      </c>
      <c r="T143" s="6">
        <f>IF(W143=60,CONCATENATE(P143,P143,P143,L143,P143,"&lt;center&gt;",P143,P143,"&lt;?php",P143,T$1,P143,"?&gt;",P143,P143,"&lt;/center&gt;",P143,L143,P143,P143,P143,P143),"")</f>
      </c>
      <c r="U143" s="6">
        <f>IF(W143=80,CONCATENATE(P143,P143,P143,L143,P143,"&lt;center&gt;",P143,P143,"&lt;?php",P143,U$1,P143,"?&gt;",P143,P143,"&lt;/center&gt;",P143,L143,P143,P143,P143,P143),"")</f>
      </c>
      <c r="V143" s="6">
        <f>IF(W143=100,CONCATENATE(P143,P143,P143,P143,"&lt;?php",P143,V$1,P143,"?&gt;",P143,P143,P143,P143,P143),"")</f>
      </c>
      <c r="W143" s="11">
        <f>W142+1</f>
      </c>
      <c r="X143" s="5" t="s">
        <v>383</v>
      </c>
      <c r="Y143" s="5" t="s">
        <v>384</v>
      </c>
      <c r="Z143" s="5" t="s">
        <v>385</v>
      </c>
      <c r="AA143" s="5" t="s">
        <v>386</v>
      </c>
      <c r="AB143" s="4">
        <f>CONCATENATE(RBs!B44," ",RBs!A44)</f>
      </c>
      <c r="AC143" s="12">
        <f>RBs!E44</f>
      </c>
      <c r="AD143" s="6">
        <f>RBs!C44</f>
      </c>
      <c r="AE143" s="11">
        <f>RBs!D44</f>
      </c>
      <c r="AF143" s="11">
        <f>RBs!P44</f>
      </c>
      <c r="AG143" s="11">
        <f>RBs!R44</f>
      </c>
      <c r="AH143" s="11">
        <f>RBs!T44</f>
      </c>
      <c r="AI143" s="11">
        <f>RBs!V44</f>
      </c>
      <c r="AJ143" s="10">
        <f>RBs!X44</f>
      </c>
      <c r="AK143" s="6">
        <f>AB143</f>
      </c>
      <c r="AL143" s="102">
        <f>ROUNDUP((0.43+0.01*((STDEV($AQ$2:$AQ$312)-STDEV(AQ$2:AQ$312))))*AQ143,0)</f>
      </c>
      <c r="AM143" s="102">
        <f>ROUNDUP((0.43+0.01*((STDEV($AQ$2:$AQ$312)-STDEV(AR$2:AR$312))))*AR143,0)</f>
      </c>
      <c r="AN143" s="102">
        <f>ROUNDUP((0.43+0.01*((STDEV($AQ$2:$AQ$312)-STDEV(AS$2:AS$312))))*AS143,0)</f>
      </c>
      <c r="AO143" s="102">
        <f>ROUNDUP((0.43+0.01*((STDEV($AQ$2:$AQ$312)-STDEV(AT$2:AT$312))))*AT143,0)</f>
      </c>
      <c r="AP143" s="102">
        <f>ROUNDUP((0.43+0.01*((STDEV($AQ$2:$AQ$312)-STDEV(AU$2:AU$312))))*AU143,0)</f>
      </c>
      <c r="AQ143" s="11">
        <f>IF(AF143&gt;0,AF143,1)</f>
      </c>
      <c r="AR143" s="11">
        <f>IF(AG143&gt;0,AG143,1)</f>
      </c>
      <c r="AS143" s="11">
        <f>IF(AH143&gt;0,AH143,1)</f>
      </c>
      <c r="AT143" s="11">
        <f>IF(AI143&gt;0,AI143,1)</f>
      </c>
      <c r="AU143" s="11">
        <f>IF(AJ143&gt;0,AJ143,1)</f>
      </c>
    </row>
    <row x14ac:dyDescent="0.25" r="144" customHeight="1" ht="17.25">
      <c r="A144" s="3"/>
      <c r="B144" s="6">
        <f>IF(AB144&lt;&gt;AD144,CONCATENATE(J144,AB144,M144,AC144,M144,AD144,N144,O144,AE144,N144,K144,Q144,R144,S144,T144,U144,V144),CONCATENATE(J144,AB144,M144,AC144,N144,O144,AE144,N144,K144,Q144,R144,S144,T144,U144,V144))</f>
      </c>
      <c r="C144" s="6">
        <f>IF(AB144&lt;&gt;AD144,CONCATENATE(J144,AB144,M144,AC144,M144,AD144,N144,O144,AE144,N144,X144,Y144,AA144,AL144,Z144,K144,Q144,R144,S144,T144,U144,V144),CONCATENATE(J144,AB144,M144,AC144,N144,O144,AE144,N144,X144,Y144,AA144,AL144,Z144,K144,Q144,R144,S144,T144,U144,V144))</f>
      </c>
      <c r="D144" s="6">
        <f>IF(AB144&lt;&gt;AD144,CONCATENATE(J144,AB144,M144,AC144,M144,AD144,N144,O144,AE144,N144,X144,Y144,AA144,AM144,Z144,K144,Q144,R144,S144,T144,U144,V144),CONCATENATE(J144,AB144,M144,AC144,N144,O144,AE144,N144,X144,Y144,AA144,AM144,Z144,K144,Q144,R144,S144,T144,U144,V144))</f>
      </c>
      <c r="E144" s="6">
        <f>IF(AB144&lt;&gt;AD144,CONCATENATE(J144,AB144,M144,AC144,M144,AD144,N144,O144,AE144,N144,X144,Y144,AA144,AN144,Z144,K144,Q144,R144,S144,T144,U144,V144),CONCATENATE(J144,AB144,M144,AC144,N144,O144,AE144,N144,X144,Y144,AA144,AN144,Z144,K144,Q144,R144,S144,T144,U144,V144))</f>
      </c>
      <c r="F144" s="6">
        <f>IF(AB144&lt;&gt;AD144,CONCATENATE(J144,AB144,M144,AC144,M144,AD144,N144,O144,AE144,N144,X144,Y144,AA144,AO144,Z144,K144,Q144,R144,S144,T144,U144,V144),CONCATENATE(J144,AB144,M144,AC144,N144,O144,AE144,N144,X144,Y144,AA144,AO144,Z144,K144,Q144,R144,S144,T144,U144,V144))</f>
      </c>
      <c r="G144" s="6">
        <f>IF(AB144&lt;&gt;AD144,CONCATENATE(J144,AB144,M144,AC144,M144,AD144,N144,O144,AE144,N144,X144,Y144,AA144,AP144,Z144,K144,Q144,R144,S144,T144,U144,V144),CONCATENATE(J144,AB144,M144,AC144,N144,O144,AE144,N144,X144,Y144,AA144,AP144,Z144,K144,Q144,R144,S144,T144,U144,V144))</f>
      </c>
      <c r="H144" s="3" t="s">
        <v>375</v>
      </c>
      <c r="I144" s="3" t="s">
        <v>376</v>
      </c>
      <c r="J144" s="3" t="s">
        <v>377</v>
      </c>
      <c r="K144" s="3" t="s">
        <v>378</v>
      </c>
      <c r="L144" s="3" t="s">
        <v>379</v>
      </c>
      <c r="M144" s="3" t="s">
        <v>380</v>
      </c>
      <c r="N144" s="3" t="s">
        <v>381</v>
      </c>
      <c r="O144" s="3" t="s">
        <v>382</v>
      </c>
      <c r="P144" s="6">
        <f>CHAR(10)</f>
      </c>
      <c r="Q144" s="6">
        <f>IF(MOD(W144,10)=0,CONCATENATE(P144,P144,L144,L144,P144,P144,P144)," ")</f>
      </c>
      <c r="R144" s="6">
        <f>IF(W144=20,CONCATENATE(P144,P144,P144,L144,P144,"&lt;center&gt;",P144,P144,"&lt;?php",P144,R$1,P144,"?&gt;",P144,P144,"&lt;/center&gt;",P144,L144,P144,P144,P144,P144),"")</f>
      </c>
      <c r="S144" s="6">
        <f>IF(W144=40,CONCATENATE(P144,P144,P144,L144,P144,"&lt;center&gt;",P144,P144,"&lt;?php",P144,S$1,P144,"?&gt;",P144,P144,"&lt;/center&gt;",P144,L144,P144,P144,P144,P144),"")</f>
      </c>
      <c r="T144" s="6">
        <f>IF(W144=60,CONCATENATE(P144,P144,P144,L144,P144,"&lt;center&gt;",P144,P144,"&lt;?php",P144,T$1,P144,"?&gt;",P144,P144,"&lt;/center&gt;",P144,L144,P144,P144,P144,P144),"")</f>
      </c>
      <c r="U144" s="6">
        <f>IF(W144=80,CONCATENATE(P144,P144,P144,L144,P144,"&lt;center&gt;",P144,P144,"&lt;?php",P144,U$1,P144,"?&gt;",P144,P144,"&lt;/center&gt;",P144,L144,P144,P144,P144,P144),"")</f>
      </c>
      <c r="V144" s="6">
        <f>IF(W144=100,CONCATENATE(P144,P144,P144,P144,"&lt;?php",P144,V$1,P144,"?&gt;",P144,P144,P144,P144,P144),"")</f>
      </c>
      <c r="W144" s="11">
        <f>W143+1</f>
      </c>
      <c r="X144" s="5" t="s">
        <v>383</v>
      </c>
      <c r="Y144" s="5" t="s">
        <v>384</v>
      </c>
      <c r="Z144" s="5" t="s">
        <v>385</v>
      </c>
      <c r="AA144" s="5" t="s">
        <v>386</v>
      </c>
      <c r="AB144" s="4">
        <f>CONCATENATE(RBs!B45," ",RBs!A45)</f>
      </c>
      <c r="AC144" s="12">
        <f>RBs!E45</f>
      </c>
      <c r="AD144" s="6">
        <f>RBs!C45</f>
      </c>
      <c r="AE144" s="11">
        <f>RBs!D45</f>
      </c>
      <c r="AF144" s="11">
        <f>RBs!P45</f>
      </c>
      <c r="AG144" s="11">
        <f>RBs!R45</f>
      </c>
      <c r="AH144" s="11">
        <f>RBs!T45</f>
      </c>
      <c r="AI144" s="11">
        <f>RBs!V45</f>
      </c>
      <c r="AJ144" s="10">
        <f>RBs!X45</f>
      </c>
      <c r="AK144" s="6">
        <f>AB144</f>
      </c>
      <c r="AL144" s="102">
        <f>ROUNDUP((0.43+0.01*((STDEV($AQ$2:$AQ$312)-STDEV(AQ$2:AQ$312))))*AQ144,0)</f>
      </c>
      <c r="AM144" s="102">
        <f>ROUNDUP((0.43+0.01*((STDEV($AQ$2:$AQ$312)-STDEV(AR$2:AR$312))))*AR144,0)</f>
      </c>
      <c r="AN144" s="102">
        <f>ROUNDUP((0.43+0.01*((STDEV($AQ$2:$AQ$312)-STDEV(AS$2:AS$312))))*AS144,0)</f>
      </c>
      <c r="AO144" s="102">
        <f>ROUNDUP((0.43+0.01*((STDEV($AQ$2:$AQ$312)-STDEV(AT$2:AT$312))))*AT144,0)</f>
      </c>
      <c r="AP144" s="102">
        <f>ROUNDUP((0.43+0.01*((STDEV($AQ$2:$AQ$312)-STDEV(AU$2:AU$312))))*AU144,0)</f>
      </c>
      <c r="AQ144" s="11">
        <f>IF(AF144&gt;0,AF144,1)</f>
      </c>
      <c r="AR144" s="11">
        <f>IF(AG144&gt;0,AG144,1)</f>
      </c>
      <c r="AS144" s="11">
        <f>IF(AH144&gt;0,AH144,1)</f>
      </c>
      <c r="AT144" s="11">
        <f>IF(AI144&gt;0,AI144,1)</f>
      </c>
      <c r="AU144" s="11">
        <f>IF(AJ144&gt;0,AJ144,1)</f>
      </c>
    </row>
    <row x14ac:dyDescent="0.25" r="145" customHeight="1" ht="17.25">
      <c r="A145" s="3"/>
      <c r="B145" s="6">
        <f>IF(AB145&lt;&gt;AD145,CONCATENATE(J145,AB145,M145,AC145,M145,AD145,N145,O145,AE145,N145,K145,Q145,R145,S145,T145,U145,V145),CONCATENATE(J145,AB145,M145,AC145,N145,O145,AE145,N145,K145,Q145,R145,S145,T145,U145,V145))</f>
      </c>
      <c r="C145" s="6">
        <f>IF(AB145&lt;&gt;AD145,CONCATENATE(J145,AB145,M145,AC145,M145,AD145,N145,O145,AE145,N145,X145,Y145,AA145,AL145,Z145,K145,Q145,R145,S145,T145,U145,V145),CONCATENATE(J145,AB145,M145,AC145,N145,O145,AE145,N145,X145,Y145,AA145,AL145,Z145,K145,Q145,R145,S145,T145,U145,V145))</f>
      </c>
      <c r="D145" s="6">
        <f>IF(AB145&lt;&gt;AD145,CONCATENATE(J145,AB145,M145,AC145,M145,AD145,N145,O145,AE145,N145,X145,Y145,AA145,AM145,Z145,K145,Q145,R145,S145,T145,U145,V145),CONCATENATE(J145,AB145,M145,AC145,N145,O145,AE145,N145,X145,Y145,AA145,AM145,Z145,K145,Q145,R145,S145,T145,U145,V145))</f>
      </c>
      <c r="E145" s="6">
        <f>IF(AB145&lt;&gt;AD145,CONCATENATE(J145,AB145,M145,AC145,M145,AD145,N145,O145,AE145,N145,X145,Y145,AA145,AN145,Z145,K145,Q145,R145,S145,T145,U145,V145),CONCATENATE(J145,AB145,M145,AC145,N145,O145,AE145,N145,X145,Y145,AA145,AN145,Z145,K145,Q145,R145,S145,T145,U145,V145))</f>
      </c>
      <c r="F145" s="6">
        <f>IF(AB145&lt;&gt;AD145,CONCATENATE(J145,AB145,M145,AC145,M145,AD145,N145,O145,AE145,N145,X145,Y145,AA145,AO145,Z145,K145,Q145,R145,S145,T145,U145,V145),CONCATENATE(J145,AB145,M145,AC145,N145,O145,AE145,N145,X145,Y145,AA145,AO145,Z145,K145,Q145,R145,S145,T145,U145,V145))</f>
      </c>
      <c r="G145" s="6">
        <f>IF(AB145&lt;&gt;AD145,CONCATENATE(J145,AB145,M145,AC145,M145,AD145,N145,O145,AE145,N145,X145,Y145,AA145,AP145,Z145,K145,Q145,R145,S145,T145,U145,V145),CONCATENATE(J145,AB145,M145,AC145,N145,O145,AE145,N145,X145,Y145,AA145,AP145,Z145,K145,Q145,R145,S145,T145,U145,V145))</f>
      </c>
      <c r="H145" s="3" t="s">
        <v>375</v>
      </c>
      <c r="I145" s="3" t="s">
        <v>376</v>
      </c>
      <c r="J145" s="3" t="s">
        <v>377</v>
      </c>
      <c r="K145" s="3" t="s">
        <v>378</v>
      </c>
      <c r="L145" s="3" t="s">
        <v>379</v>
      </c>
      <c r="M145" s="3" t="s">
        <v>380</v>
      </c>
      <c r="N145" s="3" t="s">
        <v>381</v>
      </c>
      <c r="O145" s="3" t="s">
        <v>382</v>
      </c>
      <c r="P145" s="6">
        <f>CHAR(10)</f>
      </c>
      <c r="Q145" s="6">
        <f>IF(MOD(W145,10)=0,CONCATENATE(P145,P145,L145,L145,P145,P145,P145)," ")</f>
      </c>
      <c r="R145" s="6">
        <f>IF(W145=20,CONCATENATE(P145,P145,P145,L145,P145,"&lt;center&gt;",P145,P145,"&lt;?php",P145,R$1,P145,"?&gt;",P145,P145,"&lt;/center&gt;",P145,L145,P145,P145,P145,P145),"")</f>
      </c>
      <c r="S145" s="6">
        <f>IF(W145=40,CONCATENATE(P145,P145,P145,L145,P145,"&lt;center&gt;",P145,P145,"&lt;?php",P145,S$1,P145,"?&gt;",P145,P145,"&lt;/center&gt;",P145,L145,P145,P145,P145,P145),"")</f>
      </c>
      <c r="T145" s="6">
        <f>IF(W145=60,CONCATENATE(P145,P145,P145,L145,P145,"&lt;center&gt;",P145,P145,"&lt;?php",P145,T$1,P145,"?&gt;",P145,P145,"&lt;/center&gt;",P145,L145,P145,P145,P145,P145),"")</f>
      </c>
      <c r="U145" s="6">
        <f>IF(W145=80,CONCATENATE(P145,P145,P145,L145,P145,"&lt;center&gt;",P145,P145,"&lt;?php",P145,U$1,P145,"?&gt;",P145,P145,"&lt;/center&gt;",P145,L145,P145,P145,P145,P145),"")</f>
      </c>
      <c r="V145" s="6">
        <f>IF(W145=100,CONCATENATE(P145,P145,P145,P145,"&lt;?php",P145,V$1,P145,"?&gt;",P145,P145,P145,P145,P145),"")</f>
      </c>
      <c r="W145" s="11">
        <f>W144+1</f>
      </c>
      <c r="X145" s="5" t="s">
        <v>383</v>
      </c>
      <c r="Y145" s="5" t="s">
        <v>384</v>
      </c>
      <c r="Z145" s="5" t="s">
        <v>385</v>
      </c>
      <c r="AA145" s="5" t="s">
        <v>386</v>
      </c>
      <c r="AB145" s="4">
        <f>CONCATENATE(RBs!B46," ",RBs!A46)</f>
      </c>
      <c r="AC145" s="12">
        <f>RBs!E46</f>
      </c>
      <c r="AD145" s="6">
        <f>RBs!C46</f>
      </c>
      <c r="AE145" s="11">
        <f>RBs!D46</f>
      </c>
      <c r="AF145" s="11">
        <f>RBs!P46</f>
      </c>
      <c r="AG145" s="11">
        <f>RBs!R46</f>
      </c>
      <c r="AH145" s="11">
        <f>RBs!T46</f>
      </c>
      <c r="AI145" s="11">
        <f>RBs!V46</f>
      </c>
      <c r="AJ145" s="10">
        <f>RBs!X46</f>
      </c>
      <c r="AK145" s="6">
        <f>AB145</f>
      </c>
      <c r="AL145" s="102">
        <f>ROUNDUP((0.43+0.01*((STDEV($AQ$2:$AQ$312)-STDEV(AQ$2:AQ$312))))*AQ145,0)</f>
      </c>
      <c r="AM145" s="102">
        <f>ROUNDUP((0.43+0.01*((STDEV($AQ$2:$AQ$312)-STDEV(AR$2:AR$312))))*AR145,0)</f>
      </c>
      <c r="AN145" s="102">
        <f>ROUNDUP((0.43+0.01*((STDEV($AQ$2:$AQ$312)-STDEV(AS$2:AS$312))))*AS145,0)</f>
      </c>
      <c r="AO145" s="102">
        <f>ROUNDUP((0.43+0.01*((STDEV($AQ$2:$AQ$312)-STDEV(AT$2:AT$312))))*AT145,0)</f>
      </c>
      <c r="AP145" s="102">
        <f>ROUNDUP((0.43+0.01*((STDEV($AQ$2:$AQ$312)-STDEV(AU$2:AU$312))))*AU145,0)</f>
      </c>
      <c r="AQ145" s="11">
        <f>IF(AF145&gt;0,AF145,1)</f>
      </c>
      <c r="AR145" s="11">
        <f>IF(AG145&gt;0,AG145,1)</f>
      </c>
      <c r="AS145" s="11">
        <f>IF(AH145&gt;0,AH145,1)</f>
      </c>
      <c r="AT145" s="11">
        <f>IF(AI145&gt;0,AI145,1)</f>
      </c>
      <c r="AU145" s="11">
        <f>IF(AJ145&gt;0,AJ145,1)</f>
      </c>
    </row>
    <row x14ac:dyDescent="0.25" r="146" customHeight="1" ht="17.25">
      <c r="A146" s="3"/>
      <c r="B146" s="6">
        <f>IF(AB146&lt;&gt;AD146,CONCATENATE(J146,AB146,M146,AC146,M146,AD146,N146,O146,AE146,N146,K146,Q146,R146,S146,T146,U146,V146),CONCATENATE(J146,AB146,M146,AC146,N146,O146,AE146,N146,K146,Q146,R146,S146,T146,U146,V146))</f>
      </c>
      <c r="C146" s="6">
        <f>IF(AB146&lt;&gt;AD146,CONCATENATE(J146,AB146,M146,AC146,M146,AD146,N146,O146,AE146,N146,X146,Y146,AA146,AL146,Z146,K146,Q146,R146,S146,T146,U146,V146),CONCATENATE(J146,AB146,M146,AC146,N146,O146,AE146,N146,X146,Y146,AA146,AL146,Z146,K146,Q146,R146,S146,T146,U146,V146))</f>
      </c>
      <c r="D146" s="6">
        <f>IF(AB146&lt;&gt;AD146,CONCATENATE(J146,AB146,M146,AC146,M146,AD146,N146,O146,AE146,N146,X146,Y146,AA146,AM146,Z146,K146,Q146,R146,S146,T146,U146,V146),CONCATENATE(J146,AB146,M146,AC146,N146,O146,AE146,N146,X146,Y146,AA146,AM146,Z146,K146,Q146,R146,S146,T146,U146,V146))</f>
      </c>
      <c r="E146" s="6">
        <f>IF(AB146&lt;&gt;AD146,CONCATENATE(J146,AB146,M146,AC146,M146,AD146,N146,O146,AE146,N146,X146,Y146,AA146,AN146,Z146,K146,Q146,R146,S146,T146,U146,V146),CONCATENATE(J146,AB146,M146,AC146,N146,O146,AE146,N146,X146,Y146,AA146,AN146,Z146,K146,Q146,R146,S146,T146,U146,V146))</f>
      </c>
      <c r="F146" s="6">
        <f>IF(AB146&lt;&gt;AD146,CONCATENATE(J146,AB146,M146,AC146,M146,AD146,N146,O146,AE146,N146,X146,Y146,AA146,AO146,Z146,K146,Q146,R146,S146,T146,U146,V146),CONCATENATE(J146,AB146,M146,AC146,N146,O146,AE146,N146,X146,Y146,AA146,AO146,Z146,K146,Q146,R146,S146,T146,U146,V146))</f>
      </c>
      <c r="G146" s="6">
        <f>IF(AB146&lt;&gt;AD146,CONCATENATE(J146,AB146,M146,AC146,M146,AD146,N146,O146,AE146,N146,X146,Y146,AA146,AP146,Z146,K146,Q146,R146,S146,T146,U146,V146),CONCATENATE(J146,AB146,M146,AC146,N146,O146,AE146,N146,X146,Y146,AA146,AP146,Z146,K146,Q146,R146,S146,T146,U146,V146))</f>
      </c>
      <c r="H146" s="3" t="s">
        <v>375</v>
      </c>
      <c r="I146" s="3" t="s">
        <v>376</v>
      </c>
      <c r="J146" s="3" t="s">
        <v>377</v>
      </c>
      <c r="K146" s="3" t="s">
        <v>378</v>
      </c>
      <c r="L146" s="3" t="s">
        <v>379</v>
      </c>
      <c r="M146" s="3" t="s">
        <v>380</v>
      </c>
      <c r="N146" s="3" t="s">
        <v>381</v>
      </c>
      <c r="O146" s="3" t="s">
        <v>382</v>
      </c>
      <c r="P146" s="6">
        <f>CHAR(10)</f>
      </c>
      <c r="Q146" s="6">
        <f>IF(MOD(W146,10)=0,CONCATENATE(P146,P146,L146,L146,P146,P146,P146)," ")</f>
      </c>
      <c r="R146" s="6">
        <f>IF(W146=20,CONCATENATE(P146,P146,P146,L146,P146,"&lt;center&gt;",P146,P146,"&lt;?php",P146,R$1,P146,"?&gt;",P146,P146,"&lt;/center&gt;",P146,L146,P146,P146,P146,P146),"")</f>
      </c>
      <c r="S146" s="6">
        <f>IF(W146=40,CONCATENATE(P146,P146,P146,L146,P146,"&lt;center&gt;",P146,P146,"&lt;?php",P146,S$1,P146,"?&gt;",P146,P146,"&lt;/center&gt;",P146,L146,P146,P146,P146,P146),"")</f>
      </c>
      <c r="T146" s="6">
        <f>IF(W146=60,CONCATENATE(P146,P146,P146,L146,P146,"&lt;center&gt;",P146,P146,"&lt;?php",P146,T$1,P146,"?&gt;",P146,P146,"&lt;/center&gt;",P146,L146,P146,P146,P146,P146),"")</f>
      </c>
      <c r="U146" s="6">
        <f>IF(W146=80,CONCATENATE(P146,P146,P146,L146,P146,"&lt;center&gt;",P146,P146,"&lt;?php",P146,U$1,P146,"?&gt;",P146,P146,"&lt;/center&gt;",P146,L146,P146,P146,P146,P146),"")</f>
      </c>
      <c r="V146" s="6">
        <f>IF(W146=100,CONCATENATE(P146,P146,P146,P146,"&lt;?php",P146,V$1,P146,"?&gt;",P146,P146,P146,P146,P146),"")</f>
      </c>
      <c r="W146" s="11">
        <f>W145+1</f>
      </c>
      <c r="X146" s="5" t="s">
        <v>383</v>
      </c>
      <c r="Y146" s="5" t="s">
        <v>384</v>
      </c>
      <c r="Z146" s="5" t="s">
        <v>385</v>
      </c>
      <c r="AA146" s="5" t="s">
        <v>386</v>
      </c>
      <c r="AB146" s="4">
        <f>CONCATENATE(RBs!B47," ",RBs!A47)</f>
      </c>
      <c r="AC146" s="12">
        <f>RBs!E47</f>
      </c>
      <c r="AD146" s="6">
        <f>RBs!C47</f>
      </c>
      <c r="AE146" s="11">
        <f>RBs!D47</f>
      </c>
      <c r="AF146" s="11">
        <f>RBs!P47</f>
      </c>
      <c r="AG146" s="11">
        <f>RBs!R47</f>
      </c>
      <c r="AH146" s="11">
        <f>RBs!T47</f>
      </c>
      <c r="AI146" s="11">
        <f>RBs!V47</f>
      </c>
      <c r="AJ146" s="10">
        <f>RBs!X47</f>
      </c>
      <c r="AK146" s="6">
        <f>AB146</f>
      </c>
      <c r="AL146" s="102">
        <f>ROUNDUP((0.43+0.01*((STDEV($AQ$2:$AQ$312)-STDEV(AQ$2:AQ$312))))*AQ146,0)</f>
      </c>
      <c r="AM146" s="102">
        <f>ROUNDUP((0.43+0.01*((STDEV($AQ$2:$AQ$312)-STDEV(AR$2:AR$312))))*AR146,0)</f>
      </c>
      <c r="AN146" s="102">
        <f>ROUNDUP((0.43+0.01*((STDEV($AQ$2:$AQ$312)-STDEV(AS$2:AS$312))))*AS146,0)</f>
      </c>
      <c r="AO146" s="102">
        <f>ROUNDUP((0.43+0.01*((STDEV($AQ$2:$AQ$312)-STDEV(AT$2:AT$312))))*AT146,0)</f>
      </c>
      <c r="AP146" s="102">
        <f>ROUNDUP((0.43+0.01*((STDEV($AQ$2:$AQ$312)-STDEV(AU$2:AU$312))))*AU146,0)</f>
      </c>
      <c r="AQ146" s="11">
        <f>IF(AF146&gt;0,AF146,1)</f>
      </c>
      <c r="AR146" s="11">
        <f>IF(AG146&gt;0,AG146,1)</f>
      </c>
      <c r="AS146" s="11">
        <f>IF(AH146&gt;0,AH146,1)</f>
      </c>
      <c r="AT146" s="11">
        <f>IF(AI146&gt;0,AI146,1)</f>
      </c>
      <c r="AU146" s="11">
        <f>IF(AJ146&gt;0,AJ146,1)</f>
      </c>
    </row>
    <row x14ac:dyDescent="0.25" r="147" customHeight="1" ht="17.25">
      <c r="A147" s="3"/>
      <c r="B147" s="6">
        <f>IF(AB147&lt;&gt;AD147,CONCATENATE(J147,AB147,M147,AC147,M147,AD147,N147,O147,AE147,N147,K147,Q147,R147,S147,T147,U147,V147),CONCATENATE(J147,AB147,M147,AC147,N147,O147,AE147,N147,K147,Q147,R147,S147,T147,U147,V147))</f>
      </c>
      <c r="C147" s="6">
        <f>IF(AB147&lt;&gt;AD147,CONCATENATE(J147,AB147,M147,AC147,M147,AD147,N147,O147,AE147,N147,X147,Y147,AA147,AL147,Z147,K147,Q147,R147,S147,T147,U147,V147),CONCATENATE(J147,AB147,M147,AC147,N147,O147,AE147,N147,X147,Y147,AA147,AL147,Z147,K147,Q147,R147,S147,T147,U147,V147))</f>
      </c>
      <c r="D147" s="6">
        <f>IF(AB147&lt;&gt;AD147,CONCATENATE(J147,AB147,M147,AC147,M147,AD147,N147,O147,AE147,N147,X147,Y147,AA147,AM147,Z147,K147,Q147,R147,S147,T147,U147,V147),CONCATENATE(J147,AB147,M147,AC147,N147,O147,AE147,N147,X147,Y147,AA147,AM147,Z147,K147,Q147,R147,S147,T147,U147,V147))</f>
      </c>
      <c r="E147" s="6">
        <f>IF(AB147&lt;&gt;AD147,CONCATENATE(J147,AB147,M147,AC147,M147,AD147,N147,O147,AE147,N147,X147,Y147,AA147,AN147,Z147,K147,Q147,R147,S147,T147,U147,V147),CONCATENATE(J147,AB147,M147,AC147,N147,O147,AE147,N147,X147,Y147,AA147,AN147,Z147,K147,Q147,R147,S147,T147,U147,V147))</f>
      </c>
      <c r="F147" s="6">
        <f>IF(AB147&lt;&gt;AD147,CONCATENATE(J147,AB147,M147,AC147,M147,AD147,N147,O147,AE147,N147,X147,Y147,AA147,AO147,Z147,K147,Q147,R147,S147,T147,U147,V147),CONCATENATE(J147,AB147,M147,AC147,N147,O147,AE147,N147,X147,Y147,AA147,AO147,Z147,K147,Q147,R147,S147,T147,U147,V147))</f>
      </c>
      <c r="G147" s="6">
        <f>IF(AB147&lt;&gt;AD147,CONCATENATE(J147,AB147,M147,AC147,M147,AD147,N147,O147,AE147,N147,X147,Y147,AA147,AP147,Z147,K147,Q147,R147,S147,T147,U147,V147),CONCATENATE(J147,AB147,M147,AC147,N147,O147,AE147,N147,X147,Y147,AA147,AP147,Z147,K147,Q147,R147,S147,T147,U147,V147))</f>
      </c>
      <c r="H147" s="3" t="s">
        <v>375</v>
      </c>
      <c r="I147" s="3" t="s">
        <v>376</v>
      </c>
      <c r="J147" s="3" t="s">
        <v>377</v>
      </c>
      <c r="K147" s="3" t="s">
        <v>378</v>
      </c>
      <c r="L147" s="3" t="s">
        <v>379</v>
      </c>
      <c r="M147" s="3" t="s">
        <v>380</v>
      </c>
      <c r="N147" s="3" t="s">
        <v>381</v>
      </c>
      <c r="O147" s="3" t="s">
        <v>382</v>
      </c>
      <c r="P147" s="6">
        <f>CHAR(10)</f>
      </c>
      <c r="Q147" s="6">
        <f>IF(MOD(W147,10)=0,CONCATENATE(P147,P147,L147,L147,P147,P147,P147)," ")</f>
      </c>
      <c r="R147" s="6">
        <f>IF(W147=20,CONCATENATE(P147,P147,P147,L147,P147,"&lt;center&gt;",P147,P147,"&lt;?php",P147,R$1,P147,"?&gt;",P147,P147,"&lt;/center&gt;",P147,L147,P147,P147,P147,P147),"")</f>
      </c>
      <c r="S147" s="6">
        <f>IF(W147=40,CONCATENATE(P147,P147,P147,L147,P147,"&lt;center&gt;",P147,P147,"&lt;?php",P147,S$1,P147,"?&gt;",P147,P147,"&lt;/center&gt;",P147,L147,P147,P147,P147,P147),"")</f>
      </c>
      <c r="T147" s="6">
        <f>IF(W147=60,CONCATENATE(P147,P147,P147,L147,P147,"&lt;center&gt;",P147,P147,"&lt;?php",P147,T$1,P147,"?&gt;",P147,P147,"&lt;/center&gt;",P147,L147,P147,P147,P147,P147),"")</f>
      </c>
      <c r="U147" s="6">
        <f>IF(W147=80,CONCATENATE(P147,P147,P147,L147,P147,"&lt;center&gt;",P147,P147,"&lt;?php",P147,U$1,P147,"?&gt;",P147,P147,"&lt;/center&gt;",P147,L147,P147,P147,P147,P147),"")</f>
      </c>
      <c r="V147" s="6">
        <f>IF(W147=100,CONCATENATE(P147,P147,P147,P147,"&lt;?php",P147,V$1,P147,"?&gt;",P147,P147,P147,P147,P147),"")</f>
      </c>
      <c r="W147" s="11">
        <f>W146+1</f>
      </c>
      <c r="X147" s="5" t="s">
        <v>383</v>
      </c>
      <c r="Y147" s="5" t="s">
        <v>384</v>
      </c>
      <c r="Z147" s="5" t="s">
        <v>385</v>
      </c>
      <c r="AA147" s="5" t="s">
        <v>386</v>
      </c>
      <c r="AB147" s="4">
        <f>CONCATENATE(RBs!B48," ",RBs!A48)</f>
      </c>
      <c r="AC147" s="12">
        <f>RBs!E48</f>
      </c>
      <c r="AD147" s="6">
        <f>RBs!C48</f>
      </c>
      <c r="AE147" s="11">
        <f>RBs!D48</f>
      </c>
      <c r="AF147" s="11">
        <f>RBs!P48</f>
      </c>
      <c r="AG147" s="11">
        <f>RBs!R48</f>
      </c>
      <c r="AH147" s="11">
        <f>RBs!T48</f>
      </c>
      <c r="AI147" s="11">
        <f>RBs!V48</f>
      </c>
      <c r="AJ147" s="10">
        <f>RBs!X48</f>
      </c>
      <c r="AK147" s="6">
        <f>AB147</f>
      </c>
      <c r="AL147" s="102">
        <f>ROUNDUP((0.43+0.01*((STDEV($AQ$2:$AQ$312)-STDEV(AQ$2:AQ$312))))*AQ147,0)</f>
      </c>
      <c r="AM147" s="102">
        <f>ROUNDUP((0.43+0.01*((STDEV($AQ$2:$AQ$312)-STDEV(AR$2:AR$312))))*AR147,0)</f>
      </c>
      <c r="AN147" s="102">
        <f>ROUNDUP((0.43+0.01*((STDEV($AQ$2:$AQ$312)-STDEV(AS$2:AS$312))))*AS147,0)</f>
      </c>
      <c r="AO147" s="102">
        <f>ROUNDUP((0.43+0.01*((STDEV($AQ$2:$AQ$312)-STDEV(AT$2:AT$312))))*AT147,0)</f>
      </c>
      <c r="AP147" s="102">
        <f>ROUNDUP((0.43+0.01*((STDEV($AQ$2:$AQ$312)-STDEV(AU$2:AU$312))))*AU147,0)</f>
      </c>
      <c r="AQ147" s="11">
        <f>IF(AF147&gt;0,AF147,1)</f>
      </c>
      <c r="AR147" s="11">
        <f>IF(AG147&gt;0,AG147,1)</f>
      </c>
      <c r="AS147" s="11">
        <f>IF(AH147&gt;0,AH147,1)</f>
      </c>
      <c r="AT147" s="11">
        <f>IF(AI147&gt;0,AI147,1)</f>
      </c>
      <c r="AU147" s="11">
        <f>IF(AJ147&gt;0,AJ147,1)</f>
      </c>
    </row>
    <row x14ac:dyDescent="0.25" r="148" customHeight="1" ht="17.25">
      <c r="A148" s="3"/>
      <c r="B148" s="6">
        <f>IF(AB148&lt;&gt;AD148,CONCATENATE(J148,AB148,M148,AC148,M148,AD148,N148,O148,AE148,N148,K148,Q148,R148,S148,T148,U148,V148),CONCATENATE(J148,AB148,M148,AC148,N148,O148,AE148,N148,K148,Q148,R148,S148,T148,U148,V148))</f>
      </c>
      <c r="C148" s="6">
        <f>IF(AB148&lt;&gt;AD148,CONCATENATE(J148,AB148,M148,AC148,M148,AD148,N148,O148,AE148,N148,X148,Y148,AA148,AL148,Z148,K148,Q148,R148,S148,T148,U148,V148),CONCATENATE(J148,AB148,M148,AC148,N148,O148,AE148,N148,X148,Y148,AA148,AL148,Z148,K148,Q148,R148,S148,T148,U148,V148))</f>
      </c>
      <c r="D148" s="6">
        <f>IF(AB148&lt;&gt;AD148,CONCATENATE(J148,AB148,M148,AC148,M148,AD148,N148,O148,AE148,N148,X148,Y148,AA148,AM148,Z148,K148,Q148,R148,S148,T148,U148,V148),CONCATENATE(J148,AB148,M148,AC148,N148,O148,AE148,N148,X148,Y148,AA148,AM148,Z148,K148,Q148,R148,S148,T148,U148,V148))</f>
      </c>
      <c r="E148" s="6">
        <f>IF(AB148&lt;&gt;AD148,CONCATENATE(J148,AB148,M148,AC148,M148,AD148,N148,O148,AE148,N148,X148,Y148,AA148,AN148,Z148,K148,Q148,R148,S148,T148,U148,V148),CONCATENATE(J148,AB148,M148,AC148,N148,O148,AE148,N148,X148,Y148,AA148,AN148,Z148,K148,Q148,R148,S148,T148,U148,V148))</f>
      </c>
      <c r="F148" s="6">
        <f>IF(AB148&lt;&gt;AD148,CONCATENATE(J148,AB148,M148,AC148,M148,AD148,N148,O148,AE148,N148,X148,Y148,AA148,AO148,Z148,K148,Q148,R148,S148,T148,U148,V148),CONCATENATE(J148,AB148,M148,AC148,N148,O148,AE148,N148,X148,Y148,AA148,AO148,Z148,K148,Q148,R148,S148,T148,U148,V148))</f>
      </c>
      <c r="G148" s="6">
        <f>IF(AB148&lt;&gt;AD148,CONCATENATE(J148,AB148,M148,AC148,M148,AD148,N148,O148,AE148,N148,X148,Y148,AA148,AP148,Z148,K148,Q148,R148,S148,T148,U148,V148),CONCATENATE(J148,AB148,M148,AC148,N148,O148,AE148,N148,X148,Y148,AA148,AP148,Z148,K148,Q148,R148,S148,T148,U148,V148))</f>
      </c>
      <c r="H148" s="3" t="s">
        <v>375</v>
      </c>
      <c r="I148" s="3" t="s">
        <v>376</v>
      </c>
      <c r="J148" s="3" t="s">
        <v>377</v>
      </c>
      <c r="K148" s="3" t="s">
        <v>378</v>
      </c>
      <c r="L148" s="3" t="s">
        <v>379</v>
      </c>
      <c r="M148" s="3" t="s">
        <v>380</v>
      </c>
      <c r="N148" s="3" t="s">
        <v>381</v>
      </c>
      <c r="O148" s="3" t="s">
        <v>382</v>
      </c>
      <c r="P148" s="6">
        <f>CHAR(10)</f>
      </c>
      <c r="Q148" s="6">
        <f>IF(MOD(W148,10)=0,CONCATENATE(P148,P148,L148,L148,P148,P148,P148)," ")</f>
      </c>
      <c r="R148" s="6">
        <f>IF(W148=20,CONCATENATE(P148,P148,P148,L148,P148,"&lt;center&gt;",P148,P148,"&lt;?php",P148,R$1,P148,"?&gt;",P148,P148,"&lt;/center&gt;",P148,L148,P148,P148,P148,P148),"")</f>
      </c>
      <c r="S148" s="6">
        <f>IF(W148=40,CONCATENATE(P148,P148,P148,L148,P148,"&lt;center&gt;",P148,P148,"&lt;?php",P148,S$1,P148,"?&gt;",P148,P148,"&lt;/center&gt;",P148,L148,P148,P148,P148,P148),"")</f>
      </c>
      <c r="T148" s="6">
        <f>IF(W148=60,CONCATENATE(P148,P148,P148,L148,P148,"&lt;center&gt;",P148,P148,"&lt;?php",P148,T$1,P148,"?&gt;",P148,P148,"&lt;/center&gt;",P148,L148,P148,P148,P148,P148),"")</f>
      </c>
      <c r="U148" s="6">
        <f>IF(W148=80,CONCATENATE(P148,P148,P148,L148,P148,"&lt;center&gt;",P148,P148,"&lt;?php",P148,U$1,P148,"?&gt;",P148,P148,"&lt;/center&gt;",P148,L148,P148,P148,P148,P148),"")</f>
      </c>
      <c r="V148" s="6">
        <f>IF(W148=100,CONCATENATE(P148,P148,P148,P148,"&lt;?php",P148,V$1,P148,"?&gt;",P148,P148,P148,P148,P148),"")</f>
      </c>
      <c r="W148" s="11">
        <f>W147+1</f>
      </c>
      <c r="X148" s="5" t="s">
        <v>383</v>
      </c>
      <c r="Y148" s="5" t="s">
        <v>384</v>
      </c>
      <c r="Z148" s="5" t="s">
        <v>385</v>
      </c>
      <c r="AA148" s="5" t="s">
        <v>386</v>
      </c>
      <c r="AB148" s="4">
        <f>CONCATENATE(RBs!B49," ",RBs!A49)</f>
      </c>
      <c r="AC148" s="12">
        <f>RBs!E49</f>
      </c>
      <c r="AD148" s="6">
        <f>RBs!C49</f>
      </c>
      <c r="AE148" s="11">
        <f>RBs!D49</f>
      </c>
      <c r="AF148" s="11">
        <f>RBs!P49</f>
      </c>
      <c r="AG148" s="11">
        <f>RBs!R49</f>
      </c>
      <c r="AH148" s="11">
        <f>RBs!T49</f>
      </c>
      <c r="AI148" s="11">
        <f>RBs!V49</f>
      </c>
      <c r="AJ148" s="10">
        <f>RBs!X49</f>
      </c>
      <c r="AK148" s="6">
        <f>AB148</f>
      </c>
      <c r="AL148" s="102">
        <f>ROUNDUP((0.43+0.01*((STDEV($AQ$2:$AQ$312)-STDEV(AQ$2:AQ$312))))*AQ148,0)</f>
      </c>
      <c r="AM148" s="102">
        <f>ROUNDUP((0.43+0.01*((STDEV($AQ$2:$AQ$312)-STDEV(AR$2:AR$312))))*AR148,0)</f>
      </c>
      <c r="AN148" s="102">
        <f>ROUNDUP((0.43+0.01*((STDEV($AQ$2:$AQ$312)-STDEV(AS$2:AS$312))))*AS148,0)</f>
      </c>
      <c r="AO148" s="102">
        <f>ROUNDUP((0.43+0.01*((STDEV($AQ$2:$AQ$312)-STDEV(AT$2:AT$312))))*AT148,0)</f>
      </c>
      <c r="AP148" s="102">
        <f>ROUNDUP((0.43+0.01*((STDEV($AQ$2:$AQ$312)-STDEV(AU$2:AU$312))))*AU148,0)</f>
      </c>
      <c r="AQ148" s="11">
        <f>IF(AF148&gt;0,AF148,1)</f>
      </c>
      <c r="AR148" s="11">
        <f>IF(AG148&gt;0,AG148,1)</f>
      </c>
      <c r="AS148" s="11">
        <f>IF(AH148&gt;0,AH148,1)</f>
      </c>
      <c r="AT148" s="11">
        <f>IF(AI148&gt;0,AI148,1)</f>
      </c>
      <c r="AU148" s="11">
        <f>IF(AJ148&gt;0,AJ148,1)</f>
      </c>
    </row>
    <row x14ac:dyDescent="0.25" r="149" customHeight="1" ht="17.25">
      <c r="A149" s="3"/>
      <c r="B149" s="6">
        <f>IF(AB149&lt;&gt;AD149,CONCATENATE(J149,AB149,M149,AC149,M149,AD149,N149,O149,AE149,N149,K149,Q149,R149,S149,T149,U149,V149),CONCATENATE(J149,AB149,M149,AC149,N149,O149,AE149,N149,K149,Q149,R149,S149,T149,U149,V149))</f>
      </c>
      <c r="C149" s="6">
        <f>IF(AB149&lt;&gt;AD149,CONCATENATE(J149,AB149,M149,AC149,M149,AD149,N149,O149,AE149,N149,X149,Y149,AA149,AL149,Z149,K149,Q149,R149,S149,T149,U149,V149),CONCATENATE(J149,AB149,M149,AC149,N149,O149,AE149,N149,X149,Y149,AA149,AL149,Z149,K149,Q149,R149,S149,T149,U149,V149))</f>
      </c>
      <c r="D149" s="6">
        <f>IF(AB149&lt;&gt;AD149,CONCATENATE(J149,AB149,M149,AC149,M149,AD149,N149,O149,AE149,N149,X149,Y149,AA149,AM149,Z149,K149,Q149,R149,S149,T149,U149,V149),CONCATENATE(J149,AB149,M149,AC149,N149,O149,AE149,N149,X149,Y149,AA149,AM149,Z149,K149,Q149,R149,S149,T149,U149,V149))</f>
      </c>
      <c r="E149" s="6">
        <f>IF(AB149&lt;&gt;AD149,CONCATENATE(J149,AB149,M149,AC149,M149,AD149,N149,O149,AE149,N149,X149,Y149,AA149,AN149,Z149,K149,Q149,R149,S149,T149,U149,V149),CONCATENATE(J149,AB149,M149,AC149,N149,O149,AE149,N149,X149,Y149,AA149,AN149,Z149,K149,Q149,R149,S149,T149,U149,V149))</f>
      </c>
      <c r="F149" s="6">
        <f>IF(AB149&lt;&gt;AD149,CONCATENATE(J149,AB149,M149,AC149,M149,AD149,N149,O149,AE149,N149,X149,Y149,AA149,AO149,Z149,K149,Q149,R149,S149,T149,U149,V149),CONCATENATE(J149,AB149,M149,AC149,N149,O149,AE149,N149,X149,Y149,AA149,AO149,Z149,K149,Q149,R149,S149,T149,U149,V149))</f>
      </c>
      <c r="G149" s="6">
        <f>IF(AB149&lt;&gt;AD149,CONCATENATE(J149,AB149,M149,AC149,M149,AD149,N149,O149,AE149,N149,X149,Y149,AA149,AP149,Z149,K149,Q149,R149,S149,T149,U149,V149),CONCATENATE(J149,AB149,M149,AC149,N149,O149,AE149,N149,X149,Y149,AA149,AP149,Z149,K149,Q149,R149,S149,T149,U149,V149))</f>
      </c>
      <c r="H149" s="3" t="s">
        <v>375</v>
      </c>
      <c r="I149" s="3" t="s">
        <v>376</v>
      </c>
      <c r="J149" s="3" t="s">
        <v>377</v>
      </c>
      <c r="K149" s="3" t="s">
        <v>378</v>
      </c>
      <c r="L149" s="3" t="s">
        <v>379</v>
      </c>
      <c r="M149" s="3" t="s">
        <v>380</v>
      </c>
      <c r="N149" s="3" t="s">
        <v>381</v>
      </c>
      <c r="O149" s="3" t="s">
        <v>382</v>
      </c>
      <c r="P149" s="6">
        <f>CHAR(10)</f>
      </c>
      <c r="Q149" s="6">
        <f>IF(MOD(W149,10)=0,CONCATENATE(P149,P149,L149,L149,P149,P149,P149)," ")</f>
      </c>
      <c r="R149" s="6">
        <f>IF(W149=20,CONCATENATE(P149,P149,P149,L149,P149,"&lt;center&gt;",P149,P149,"&lt;?php",P149,R$1,P149,"?&gt;",P149,P149,"&lt;/center&gt;",P149,L149,P149,P149,P149,P149),"")</f>
      </c>
      <c r="S149" s="6">
        <f>IF(W149=40,CONCATENATE(P149,P149,P149,L149,P149,"&lt;center&gt;",P149,P149,"&lt;?php",P149,S$1,P149,"?&gt;",P149,P149,"&lt;/center&gt;",P149,L149,P149,P149,P149,P149),"")</f>
      </c>
      <c r="T149" s="6">
        <f>IF(W149=60,CONCATENATE(P149,P149,P149,L149,P149,"&lt;center&gt;",P149,P149,"&lt;?php",P149,T$1,P149,"?&gt;",P149,P149,"&lt;/center&gt;",P149,L149,P149,P149,P149,P149),"")</f>
      </c>
      <c r="U149" s="6">
        <f>IF(W149=80,CONCATENATE(P149,P149,P149,L149,P149,"&lt;center&gt;",P149,P149,"&lt;?php",P149,U$1,P149,"?&gt;",P149,P149,"&lt;/center&gt;",P149,L149,P149,P149,P149,P149),"")</f>
      </c>
      <c r="V149" s="6">
        <f>IF(W149=100,CONCATENATE(P149,P149,P149,P149,"&lt;?php",P149,V$1,P149,"?&gt;",P149,P149,P149,P149,P149),"")</f>
      </c>
      <c r="W149" s="11">
        <f>W148+1</f>
      </c>
      <c r="X149" s="5" t="s">
        <v>383</v>
      </c>
      <c r="Y149" s="5" t="s">
        <v>384</v>
      </c>
      <c r="Z149" s="5" t="s">
        <v>385</v>
      </c>
      <c r="AA149" s="5" t="s">
        <v>386</v>
      </c>
      <c r="AB149" s="4">
        <f>CONCATENATE(RBs!B50," ",RBs!A50)</f>
      </c>
      <c r="AC149" s="12">
        <f>RBs!E50</f>
      </c>
      <c r="AD149" s="6">
        <f>RBs!C50</f>
      </c>
      <c r="AE149" s="11">
        <f>RBs!D50</f>
      </c>
      <c r="AF149" s="11">
        <f>RBs!P50</f>
      </c>
      <c r="AG149" s="11">
        <f>RBs!R50</f>
      </c>
      <c r="AH149" s="11">
        <f>RBs!T50</f>
      </c>
      <c r="AI149" s="11">
        <f>RBs!V50</f>
      </c>
      <c r="AJ149" s="10">
        <f>RBs!X50</f>
      </c>
      <c r="AK149" s="6">
        <f>AB149</f>
      </c>
      <c r="AL149" s="102">
        <f>ROUNDUP((0.43+0.01*((STDEV($AQ$2:$AQ$312)-STDEV(AQ$2:AQ$312))))*AQ149,0)</f>
      </c>
      <c r="AM149" s="102">
        <f>ROUNDUP((0.43+0.01*((STDEV($AQ$2:$AQ$312)-STDEV(AR$2:AR$312))))*AR149,0)</f>
      </c>
      <c r="AN149" s="102">
        <f>ROUNDUP((0.43+0.01*((STDEV($AQ$2:$AQ$312)-STDEV(AS$2:AS$312))))*AS149,0)</f>
      </c>
      <c r="AO149" s="102">
        <f>ROUNDUP((0.43+0.01*((STDEV($AQ$2:$AQ$312)-STDEV(AT$2:AT$312))))*AT149,0)</f>
      </c>
      <c r="AP149" s="102">
        <f>ROUNDUP((0.43+0.01*((STDEV($AQ$2:$AQ$312)-STDEV(AU$2:AU$312))))*AU149,0)</f>
      </c>
      <c r="AQ149" s="11">
        <f>IF(AF149&gt;0,AF149,1)</f>
      </c>
      <c r="AR149" s="11">
        <f>IF(AG149&gt;0,AG149,1)</f>
      </c>
      <c r="AS149" s="11">
        <f>IF(AH149&gt;0,AH149,1)</f>
      </c>
      <c r="AT149" s="11">
        <f>IF(AI149&gt;0,AI149,1)</f>
      </c>
      <c r="AU149" s="11">
        <f>IF(AJ149&gt;0,AJ149,1)</f>
      </c>
    </row>
    <row x14ac:dyDescent="0.25" r="150" customHeight="1" ht="17.25">
      <c r="A150" s="3"/>
      <c r="B150" s="6">
        <f>IF(AB150&lt;&gt;AD150,CONCATENATE(J150,AB150,M150,AC150,M150,AD150,N150,O150,AE150,N150,K150,Q150,R150,S150,T150,U150,V150),CONCATENATE(J150,AB150,M150,AC150,N150,O150,AE150,N150,K150,Q150,R150,S150,T150,U150,V150))</f>
      </c>
      <c r="C150" s="6">
        <f>IF(AB150&lt;&gt;AD150,CONCATENATE(J150,AB150,M150,AC150,M150,AD150,N150,O150,AE150,N150,X150,Y150,AA150,AL150,Z150,K150,Q150,R150,S150,T150,U150,V150),CONCATENATE(J150,AB150,M150,AC150,N150,O150,AE150,N150,X150,Y150,AA150,AL150,Z150,K150,Q150,R150,S150,T150,U150,V150))</f>
      </c>
      <c r="D150" s="6">
        <f>IF(AB150&lt;&gt;AD150,CONCATENATE(J150,AB150,M150,AC150,M150,AD150,N150,O150,AE150,N150,X150,Y150,AA150,AM150,Z150,K150,Q150,R150,S150,T150,U150,V150),CONCATENATE(J150,AB150,M150,AC150,N150,O150,AE150,N150,X150,Y150,AA150,AM150,Z150,K150,Q150,R150,S150,T150,U150,V150))</f>
      </c>
      <c r="E150" s="6">
        <f>IF(AB150&lt;&gt;AD150,CONCATENATE(J150,AB150,M150,AC150,M150,AD150,N150,O150,AE150,N150,X150,Y150,AA150,AN150,Z150,K150,Q150,R150,S150,T150,U150,V150),CONCATENATE(J150,AB150,M150,AC150,N150,O150,AE150,N150,X150,Y150,AA150,AN150,Z150,K150,Q150,R150,S150,T150,U150,V150))</f>
      </c>
      <c r="F150" s="6">
        <f>IF(AB150&lt;&gt;AD150,CONCATENATE(J150,AB150,M150,AC150,M150,AD150,N150,O150,AE150,N150,X150,Y150,AA150,AO150,Z150,K150,Q150,R150,S150,T150,U150,V150),CONCATENATE(J150,AB150,M150,AC150,N150,O150,AE150,N150,X150,Y150,AA150,AO150,Z150,K150,Q150,R150,S150,T150,U150,V150))</f>
      </c>
      <c r="G150" s="6">
        <f>IF(AB150&lt;&gt;AD150,CONCATENATE(J150,AB150,M150,AC150,M150,AD150,N150,O150,AE150,N150,X150,Y150,AA150,AP150,Z150,K150,Q150,R150,S150,T150,U150,V150),CONCATENATE(J150,AB150,M150,AC150,N150,O150,AE150,N150,X150,Y150,AA150,AP150,Z150,K150,Q150,R150,S150,T150,U150,V150))</f>
      </c>
      <c r="H150" s="3" t="s">
        <v>375</v>
      </c>
      <c r="I150" s="3" t="s">
        <v>376</v>
      </c>
      <c r="J150" s="3" t="s">
        <v>377</v>
      </c>
      <c r="K150" s="3" t="s">
        <v>378</v>
      </c>
      <c r="L150" s="3" t="s">
        <v>379</v>
      </c>
      <c r="M150" s="3" t="s">
        <v>380</v>
      </c>
      <c r="N150" s="3" t="s">
        <v>381</v>
      </c>
      <c r="O150" s="3" t="s">
        <v>382</v>
      </c>
      <c r="P150" s="6">
        <f>CHAR(10)</f>
      </c>
      <c r="Q150" s="6">
        <f>IF(MOD(W150,10)=0,CONCATENATE(P150,P150,L150,L150,P150,P150,P150)," ")</f>
      </c>
      <c r="R150" s="6">
        <f>IF(W150=20,CONCATENATE(P150,P150,P150,L150,P150,"&lt;center&gt;",P150,P150,"&lt;?php",P150,R$1,P150,"?&gt;",P150,P150,"&lt;/center&gt;",P150,L150,P150,P150,P150,P150),"")</f>
      </c>
      <c r="S150" s="6">
        <f>IF(W150=40,CONCATENATE(P150,P150,P150,L150,P150,"&lt;center&gt;",P150,P150,"&lt;?php",P150,S$1,P150,"?&gt;",P150,P150,"&lt;/center&gt;",P150,L150,P150,P150,P150,P150),"")</f>
      </c>
      <c r="T150" s="6">
        <f>IF(W150=60,CONCATENATE(P150,P150,P150,L150,P150,"&lt;center&gt;",P150,P150,"&lt;?php",P150,T$1,P150,"?&gt;",P150,P150,"&lt;/center&gt;",P150,L150,P150,P150,P150,P150),"")</f>
      </c>
      <c r="U150" s="6">
        <f>IF(W150=80,CONCATENATE(P150,P150,P150,L150,P150,"&lt;center&gt;",P150,P150,"&lt;?php",P150,U$1,P150,"?&gt;",P150,P150,"&lt;/center&gt;",P150,L150,P150,P150,P150,P150),"")</f>
      </c>
      <c r="V150" s="6">
        <f>IF(W150=100,CONCATENATE(P150,P150,P150,P150,"&lt;?php",P150,V$1,P150,"?&gt;",P150,P150,P150,P150,P150),"")</f>
      </c>
      <c r="W150" s="11">
        <f>W149+1</f>
      </c>
      <c r="X150" s="5" t="s">
        <v>383</v>
      </c>
      <c r="Y150" s="5" t="s">
        <v>384</v>
      </c>
      <c r="Z150" s="5" t="s">
        <v>385</v>
      </c>
      <c r="AA150" s="5" t="s">
        <v>386</v>
      </c>
      <c r="AB150" s="4">
        <f>CONCATENATE(RBs!B51," ",RBs!A51)</f>
      </c>
      <c r="AC150" s="12">
        <f>RBs!E51</f>
      </c>
      <c r="AD150" s="6">
        <f>RBs!C51</f>
      </c>
      <c r="AE150" s="11">
        <f>RBs!D51</f>
      </c>
      <c r="AF150" s="11">
        <f>RBs!P51</f>
      </c>
      <c r="AG150" s="11">
        <f>RBs!R51</f>
      </c>
      <c r="AH150" s="11">
        <f>RBs!T51</f>
      </c>
      <c r="AI150" s="11">
        <f>RBs!V51</f>
      </c>
      <c r="AJ150" s="10">
        <f>RBs!X51</f>
      </c>
      <c r="AK150" s="6">
        <f>AB150</f>
      </c>
      <c r="AL150" s="102">
        <f>ROUNDUP((0.43+0.01*((STDEV($AQ$2:$AQ$312)-STDEV(AQ$2:AQ$312))))*AQ150,0)</f>
      </c>
      <c r="AM150" s="102">
        <f>ROUNDUP((0.43+0.01*((STDEV($AQ$2:$AQ$312)-STDEV(AR$2:AR$312))))*AR150,0)</f>
      </c>
      <c r="AN150" s="102">
        <f>ROUNDUP((0.43+0.01*((STDEV($AQ$2:$AQ$312)-STDEV(AS$2:AS$312))))*AS150,0)</f>
      </c>
      <c r="AO150" s="102">
        <f>ROUNDUP((0.43+0.01*((STDEV($AQ$2:$AQ$312)-STDEV(AT$2:AT$312))))*AT150,0)</f>
      </c>
      <c r="AP150" s="102">
        <f>ROUNDUP((0.43+0.01*((STDEV($AQ$2:$AQ$312)-STDEV(AU$2:AU$312))))*AU150,0)</f>
      </c>
      <c r="AQ150" s="11">
        <f>IF(AF150&gt;0,AF150,1)</f>
      </c>
      <c r="AR150" s="11">
        <f>IF(AG150&gt;0,AG150,1)</f>
      </c>
      <c r="AS150" s="11">
        <f>IF(AH150&gt;0,AH150,1)</f>
      </c>
      <c r="AT150" s="11">
        <f>IF(AI150&gt;0,AI150,1)</f>
      </c>
      <c r="AU150" s="11">
        <f>IF(AJ150&gt;0,AJ150,1)</f>
      </c>
    </row>
    <row x14ac:dyDescent="0.25" r="151" customHeight="1" ht="17.25">
      <c r="A151" s="3"/>
      <c r="B151" s="6">
        <f>IF(AB151&lt;&gt;AD151,CONCATENATE(J151,AB151,M151,AC151,M151,AD151,N151,O151,AE151,N151,K151,Q151,R151,S151,T151,U151,V151),CONCATENATE(J151,AB151,M151,AC151,N151,O151,AE151,N151,K151,Q151,R151,S151,T151,U151,V151))</f>
      </c>
      <c r="C151" s="6">
        <f>IF(AB151&lt;&gt;AD151,CONCATENATE(J151,AB151,M151,AC151,M151,AD151,N151,O151,AE151,N151,X151,Y151,AA151,AL151,Z151,K151,Q151,R151,S151,T151,U151,V151),CONCATENATE(J151,AB151,M151,AC151,N151,O151,AE151,N151,X151,Y151,AA151,AL151,Z151,K151,Q151,R151,S151,T151,U151,V151))</f>
      </c>
      <c r="D151" s="6">
        <f>IF(AB151&lt;&gt;AD151,CONCATENATE(J151,AB151,M151,AC151,M151,AD151,N151,O151,AE151,N151,X151,Y151,AA151,AM151,Z151,K151,Q151,R151,S151,T151,U151,V151),CONCATENATE(J151,AB151,M151,AC151,N151,O151,AE151,N151,X151,Y151,AA151,AM151,Z151,K151,Q151,R151,S151,T151,U151,V151))</f>
      </c>
      <c r="E151" s="6">
        <f>IF(AB151&lt;&gt;AD151,CONCATENATE(J151,AB151,M151,AC151,M151,AD151,N151,O151,AE151,N151,X151,Y151,AA151,AN151,Z151,K151,Q151,R151,S151,T151,U151,V151),CONCATENATE(J151,AB151,M151,AC151,N151,O151,AE151,N151,X151,Y151,AA151,AN151,Z151,K151,Q151,R151,S151,T151,U151,V151))</f>
      </c>
      <c r="F151" s="6">
        <f>IF(AB151&lt;&gt;AD151,CONCATENATE(J151,AB151,M151,AC151,M151,AD151,N151,O151,AE151,N151,X151,Y151,AA151,AO151,Z151,K151,Q151,R151,S151,T151,U151,V151),CONCATENATE(J151,AB151,M151,AC151,N151,O151,AE151,N151,X151,Y151,AA151,AO151,Z151,K151,Q151,R151,S151,T151,U151,V151))</f>
      </c>
      <c r="G151" s="6">
        <f>IF(AB151&lt;&gt;AD151,CONCATENATE(J151,AB151,M151,AC151,M151,AD151,N151,O151,AE151,N151,X151,Y151,AA151,AP151,Z151,K151,Q151,R151,S151,T151,U151,V151),CONCATENATE(J151,AB151,M151,AC151,N151,O151,AE151,N151,X151,Y151,AA151,AP151,Z151,K151,Q151,R151,S151,T151,U151,V151))</f>
      </c>
      <c r="H151" s="3" t="s">
        <v>375</v>
      </c>
      <c r="I151" s="3" t="s">
        <v>376</v>
      </c>
      <c r="J151" s="3" t="s">
        <v>377</v>
      </c>
      <c r="K151" s="3" t="s">
        <v>378</v>
      </c>
      <c r="L151" s="3" t="s">
        <v>379</v>
      </c>
      <c r="M151" s="3" t="s">
        <v>380</v>
      </c>
      <c r="N151" s="3" t="s">
        <v>381</v>
      </c>
      <c r="O151" s="3" t="s">
        <v>382</v>
      </c>
      <c r="P151" s="6">
        <f>CHAR(10)</f>
      </c>
      <c r="Q151" s="6">
        <f>IF(MOD(W151,10)=0,CONCATENATE(P151,P151,L151,L151,P151,P151,P151)," ")</f>
      </c>
      <c r="R151" s="6">
        <f>IF(W151=20,CONCATENATE(P151,P151,P151,L151,P151,"&lt;center&gt;",P151,P151,"&lt;?php",P151,R$1,P151,"?&gt;",P151,P151,"&lt;/center&gt;",P151,L151,P151,P151,P151,P151),"")</f>
      </c>
      <c r="S151" s="6">
        <f>IF(W151=40,CONCATENATE(P151,P151,P151,L151,P151,"&lt;center&gt;",P151,P151,"&lt;?php",P151,S$1,P151,"?&gt;",P151,P151,"&lt;/center&gt;",P151,L151,P151,P151,P151,P151),"")</f>
      </c>
      <c r="T151" s="6">
        <f>IF(W151=60,CONCATENATE(P151,P151,P151,L151,P151,"&lt;center&gt;",P151,P151,"&lt;?php",P151,T$1,P151,"?&gt;",P151,P151,"&lt;/center&gt;",P151,L151,P151,P151,P151,P151),"")</f>
      </c>
      <c r="U151" s="6">
        <f>IF(W151=80,CONCATENATE(P151,P151,P151,L151,P151,"&lt;center&gt;",P151,P151,"&lt;?php",P151,U$1,P151,"?&gt;",P151,P151,"&lt;/center&gt;",P151,L151,P151,P151,P151,P151),"")</f>
      </c>
      <c r="V151" s="6">
        <f>IF(W151=100,CONCATENATE(P151,P151,P151,P151,"&lt;?php",P151,V$1,P151,"?&gt;",P151,P151,P151,P151,P151),"")</f>
      </c>
      <c r="W151" s="11">
        <f>W150+1</f>
      </c>
      <c r="X151" s="5" t="s">
        <v>383</v>
      </c>
      <c r="Y151" s="5" t="s">
        <v>384</v>
      </c>
      <c r="Z151" s="5" t="s">
        <v>385</v>
      </c>
      <c r="AA151" s="5" t="s">
        <v>386</v>
      </c>
      <c r="AB151" s="4">
        <f>CONCATENATE(RBs!B52," ",RBs!A52)</f>
      </c>
      <c r="AC151" s="12">
        <f>RBs!E52</f>
      </c>
      <c r="AD151" s="6">
        <f>RBs!C52</f>
      </c>
      <c r="AE151" s="11">
        <f>RBs!D52</f>
      </c>
      <c r="AF151" s="11">
        <f>RBs!P52</f>
      </c>
      <c r="AG151" s="11">
        <f>RBs!R52</f>
      </c>
      <c r="AH151" s="11">
        <f>RBs!T52</f>
      </c>
      <c r="AI151" s="11">
        <f>RBs!V52</f>
      </c>
      <c r="AJ151" s="10">
        <f>RBs!X52</f>
      </c>
      <c r="AK151" s="6">
        <f>AB151</f>
      </c>
      <c r="AL151" s="102">
        <f>ROUNDUP((0.43+0.01*((STDEV($AQ$2:$AQ$312)-STDEV(AQ$2:AQ$312))))*AQ151,0)</f>
      </c>
      <c r="AM151" s="102">
        <f>ROUNDUP((0.43+0.01*((STDEV($AQ$2:$AQ$312)-STDEV(AR$2:AR$312))))*AR151,0)</f>
      </c>
      <c r="AN151" s="102">
        <f>ROUNDUP((0.43+0.01*((STDEV($AQ$2:$AQ$312)-STDEV(AS$2:AS$312))))*AS151,0)</f>
      </c>
      <c r="AO151" s="102">
        <f>ROUNDUP((0.43+0.01*((STDEV($AQ$2:$AQ$312)-STDEV(AT$2:AT$312))))*AT151,0)</f>
      </c>
      <c r="AP151" s="102">
        <f>ROUNDUP((0.43+0.01*((STDEV($AQ$2:$AQ$312)-STDEV(AU$2:AU$312))))*AU151,0)</f>
      </c>
      <c r="AQ151" s="11">
        <f>IF(AF151&gt;0,AF151,1)</f>
      </c>
      <c r="AR151" s="11">
        <f>IF(AG151&gt;0,AG151,1)</f>
      </c>
      <c r="AS151" s="11">
        <f>IF(AH151&gt;0,AH151,1)</f>
      </c>
      <c r="AT151" s="11">
        <f>IF(AI151&gt;0,AI151,1)</f>
      </c>
      <c r="AU151" s="11">
        <f>IF(AJ151&gt;0,AJ151,1)</f>
      </c>
    </row>
    <row x14ac:dyDescent="0.25" r="152" customHeight="1" ht="17.25">
      <c r="A152" s="3"/>
      <c r="B152" s="6">
        <f>IF(AB152&lt;&gt;AD152,CONCATENATE(J152,AB152,M152,AC152,M152,AD152,N152,O152,AE152,N152,K152,Q152,R152,S152,T152,U152,V152),CONCATENATE(J152,AB152,M152,AC152,N152,O152,AE152,N152,K152,Q152,R152,S152,T152,U152,V152))</f>
      </c>
      <c r="C152" s="6">
        <f>IF(AB152&lt;&gt;AD152,CONCATENATE(J152,AB152,M152,AC152,M152,AD152,N152,O152,AE152,N152,X152,Y152,AA152,AL152,Z152,K152,Q152,R152,S152,T152,U152,V152),CONCATENATE(J152,AB152,M152,AC152,N152,O152,AE152,N152,X152,Y152,AA152,AL152,Z152,K152,Q152,R152,S152,T152,U152,V152))</f>
      </c>
      <c r="D152" s="6">
        <f>IF(AB152&lt;&gt;AD152,CONCATENATE(J152,AB152,M152,AC152,M152,AD152,N152,O152,AE152,N152,X152,Y152,AA152,AM152,Z152,K152,Q152,R152,S152,T152,U152,V152),CONCATENATE(J152,AB152,M152,AC152,N152,O152,AE152,N152,X152,Y152,AA152,AM152,Z152,K152,Q152,R152,S152,T152,U152,V152))</f>
      </c>
      <c r="E152" s="6">
        <f>IF(AB152&lt;&gt;AD152,CONCATENATE(J152,AB152,M152,AC152,M152,AD152,N152,O152,AE152,N152,X152,Y152,AA152,AN152,Z152,K152,Q152,R152,S152,T152,U152,V152),CONCATENATE(J152,AB152,M152,AC152,N152,O152,AE152,N152,X152,Y152,AA152,AN152,Z152,K152,Q152,R152,S152,T152,U152,V152))</f>
      </c>
      <c r="F152" s="6">
        <f>IF(AB152&lt;&gt;AD152,CONCATENATE(J152,AB152,M152,AC152,M152,AD152,N152,O152,AE152,N152,X152,Y152,AA152,AO152,Z152,K152,Q152,R152,S152,T152,U152,V152),CONCATENATE(J152,AB152,M152,AC152,N152,O152,AE152,N152,X152,Y152,AA152,AO152,Z152,K152,Q152,R152,S152,T152,U152,V152))</f>
      </c>
      <c r="G152" s="6">
        <f>IF(AB152&lt;&gt;AD152,CONCATENATE(J152,AB152,M152,AC152,M152,AD152,N152,O152,AE152,N152,X152,Y152,AA152,AP152,Z152,K152,Q152,R152,S152,T152,U152,V152),CONCATENATE(J152,AB152,M152,AC152,N152,O152,AE152,N152,X152,Y152,AA152,AP152,Z152,K152,Q152,R152,S152,T152,U152,V152))</f>
      </c>
      <c r="H152" s="3" t="s">
        <v>375</v>
      </c>
      <c r="I152" s="3" t="s">
        <v>376</v>
      </c>
      <c r="J152" s="3" t="s">
        <v>377</v>
      </c>
      <c r="K152" s="3" t="s">
        <v>378</v>
      </c>
      <c r="L152" s="3" t="s">
        <v>379</v>
      </c>
      <c r="M152" s="3" t="s">
        <v>380</v>
      </c>
      <c r="N152" s="3" t="s">
        <v>381</v>
      </c>
      <c r="O152" s="3" t="s">
        <v>382</v>
      </c>
      <c r="P152" s="6">
        <f>CHAR(10)</f>
      </c>
      <c r="Q152" s="6">
        <f>IF(MOD(W152,10)=0,CONCATENATE(P152,P152,L152,L152,P152,P152,P152)," ")</f>
      </c>
      <c r="R152" s="6">
        <f>IF(W152=20,CONCATENATE(P152,P152,P152,L152,P152,"&lt;center&gt;",P152,P152,"&lt;?php",P152,R$1,P152,"?&gt;",P152,P152,"&lt;/center&gt;",P152,L152,P152,P152,P152,P152),"")</f>
      </c>
      <c r="S152" s="6">
        <f>IF(W152=40,CONCATENATE(P152,P152,P152,L152,P152,"&lt;center&gt;",P152,P152,"&lt;?php",P152,S$1,P152,"?&gt;",P152,P152,"&lt;/center&gt;",P152,L152,P152,P152,P152,P152),"")</f>
      </c>
      <c r="T152" s="6">
        <f>IF(W152=60,CONCATENATE(P152,P152,P152,L152,P152,"&lt;center&gt;",P152,P152,"&lt;?php",P152,T$1,P152,"?&gt;",P152,P152,"&lt;/center&gt;",P152,L152,P152,P152,P152,P152),"")</f>
      </c>
      <c r="U152" s="6">
        <f>IF(W152=80,CONCATENATE(P152,P152,P152,L152,P152,"&lt;center&gt;",P152,P152,"&lt;?php",P152,U$1,P152,"?&gt;",P152,P152,"&lt;/center&gt;",P152,L152,P152,P152,P152,P152),"")</f>
      </c>
      <c r="V152" s="6">
        <f>IF(W152=100,CONCATENATE(P152,P152,P152,P152,"&lt;?php",P152,V$1,P152,"?&gt;",P152,P152,P152,P152,P152),"")</f>
      </c>
      <c r="W152" s="11">
        <f>W151+1</f>
      </c>
      <c r="X152" s="5" t="s">
        <v>383</v>
      </c>
      <c r="Y152" s="5" t="s">
        <v>384</v>
      </c>
      <c r="Z152" s="5" t="s">
        <v>385</v>
      </c>
      <c r="AA152" s="5" t="s">
        <v>386</v>
      </c>
      <c r="AB152" s="4">
        <f>CONCATENATE(RBs!B53," ",RBs!A53)</f>
      </c>
      <c r="AC152" s="12">
        <f>RBs!E53</f>
      </c>
      <c r="AD152" s="6">
        <f>RBs!C53</f>
      </c>
      <c r="AE152" s="11">
        <f>RBs!D53</f>
      </c>
      <c r="AF152" s="11">
        <f>RBs!P53</f>
      </c>
      <c r="AG152" s="11">
        <f>RBs!R53</f>
      </c>
      <c r="AH152" s="11">
        <f>RBs!T53</f>
      </c>
      <c r="AI152" s="11">
        <f>RBs!V53</f>
      </c>
      <c r="AJ152" s="10">
        <f>RBs!X53</f>
      </c>
      <c r="AK152" s="6">
        <f>AB152</f>
      </c>
      <c r="AL152" s="102">
        <f>ROUNDUP((0.43+0.01*((STDEV($AQ$2:$AQ$312)-STDEV(AQ$2:AQ$312))))*AQ152,0)</f>
      </c>
      <c r="AM152" s="102">
        <f>ROUNDUP((0.43+0.01*((STDEV($AQ$2:$AQ$312)-STDEV(AR$2:AR$312))))*AR152,0)</f>
      </c>
      <c r="AN152" s="102">
        <f>ROUNDUP((0.43+0.01*((STDEV($AQ$2:$AQ$312)-STDEV(AS$2:AS$312))))*AS152,0)</f>
      </c>
      <c r="AO152" s="102">
        <f>ROUNDUP((0.43+0.01*((STDEV($AQ$2:$AQ$312)-STDEV(AT$2:AT$312))))*AT152,0)</f>
      </c>
      <c r="AP152" s="102">
        <f>ROUNDUP((0.43+0.01*((STDEV($AQ$2:$AQ$312)-STDEV(AU$2:AU$312))))*AU152,0)</f>
      </c>
      <c r="AQ152" s="11">
        <f>IF(AF152&gt;0,AF152,1)</f>
      </c>
      <c r="AR152" s="11">
        <f>IF(AG152&gt;0,AG152,1)</f>
      </c>
      <c r="AS152" s="11">
        <f>IF(AH152&gt;0,AH152,1)</f>
      </c>
      <c r="AT152" s="11">
        <f>IF(AI152&gt;0,AI152,1)</f>
      </c>
      <c r="AU152" s="11">
        <f>IF(AJ152&gt;0,AJ152,1)</f>
      </c>
    </row>
    <row x14ac:dyDescent="0.25" r="153" customHeight="1" ht="17.25">
      <c r="A153" s="3"/>
      <c r="B153" s="6">
        <f>IF(AB153&lt;&gt;AD153,CONCATENATE(J153,AB153,M153,AC153,M153,AD153,N153,O153,AE153,N153,K153,Q153,R153,S153,T153,U153,V153),CONCATENATE(J153,AB153,M153,AC153,N153,O153,AE153,N153,K153,Q153,R153,S153,T153,U153,V153))</f>
      </c>
      <c r="C153" s="6">
        <f>IF(AB153&lt;&gt;AD153,CONCATENATE(J153,AB153,M153,AC153,M153,AD153,N153,O153,AE153,N153,X153,Y153,AA153,AL153,Z153,K153,Q153,R153,S153,T153,U153,V153),CONCATENATE(J153,AB153,M153,AC153,N153,O153,AE153,N153,X153,Y153,AA153,AL153,Z153,K153,Q153,R153,S153,T153,U153,V153))</f>
      </c>
      <c r="D153" s="6">
        <f>IF(AB153&lt;&gt;AD153,CONCATENATE(J153,AB153,M153,AC153,M153,AD153,N153,O153,AE153,N153,X153,Y153,AA153,AM153,Z153,K153,Q153,R153,S153,T153,U153,V153),CONCATENATE(J153,AB153,M153,AC153,N153,O153,AE153,N153,X153,Y153,AA153,AM153,Z153,K153,Q153,R153,S153,T153,U153,V153))</f>
      </c>
      <c r="E153" s="6">
        <f>IF(AB153&lt;&gt;AD153,CONCATENATE(J153,AB153,M153,AC153,M153,AD153,N153,O153,AE153,N153,X153,Y153,AA153,AN153,Z153,K153,Q153,R153,S153,T153,U153,V153),CONCATENATE(J153,AB153,M153,AC153,N153,O153,AE153,N153,X153,Y153,AA153,AN153,Z153,K153,Q153,R153,S153,T153,U153,V153))</f>
      </c>
      <c r="F153" s="6">
        <f>IF(AB153&lt;&gt;AD153,CONCATENATE(J153,AB153,M153,AC153,M153,AD153,N153,O153,AE153,N153,X153,Y153,AA153,AO153,Z153,K153,Q153,R153,S153,T153,U153,V153),CONCATENATE(J153,AB153,M153,AC153,N153,O153,AE153,N153,X153,Y153,AA153,AO153,Z153,K153,Q153,R153,S153,T153,U153,V153))</f>
      </c>
      <c r="G153" s="6">
        <f>IF(AB153&lt;&gt;AD153,CONCATENATE(J153,AB153,M153,AC153,M153,AD153,N153,O153,AE153,N153,X153,Y153,AA153,AP153,Z153,K153,Q153,R153,S153,T153,U153,V153),CONCATENATE(J153,AB153,M153,AC153,N153,O153,AE153,N153,X153,Y153,AA153,AP153,Z153,K153,Q153,R153,S153,T153,U153,V153))</f>
      </c>
      <c r="H153" s="3" t="s">
        <v>375</v>
      </c>
      <c r="I153" s="3" t="s">
        <v>376</v>
      </c>
      <c r="J153" s="3" t="s">
        <v>377</v>
      </c>
      <c r="K153" s="3" t="s">
        <v>378</v>
      </c>
      <c r="L153" s="3" t="s">
        <v>379</v>
      </c>
      <c r="M153" s="3" t="s">
        <v>380</v>
      </c>
      <c r="N153" s="3" t="s">
        <v>381</v>
      </c>
      <c r="O153" s="3" t="s">
        <v>382</v>
      </c>
      <c r="P153" s="6">
        <f>CHAR(10)</f>
      </c>
      <c r="Q153" s="6">
        <f>IF(MOD(W153,10)=0,CONCATENATE(P153,P153,L153,L153,P153,P153,P153)," ")</f>
      </c>
      <c r="R153" s="6">
        <f>IF(W153=20,CONCATENATE(P153,P153,P153,L153,P153,"&lt;center&gt;",P153,P153,"&lt;?php",P153,R$1,P153,"?&gt;",P153,P153,"&lt;/center&gt;",P153,L153,P153,P153,P153,P153),"")</f>
      </c>
      <c r="S153" s="6">
        <f>IF(W153=40,CONCATENATE(P153,P153,P153,L153,P153,"&lt;center&gt;",P153,P153,"&lt;?php",P153,S$1,P153,"?&gt;",P153,P153,"&lt;/center&gt;",P153,L153,P153,P153,P153,P153),"")</f>
      </c>
      <c r="T153" s="6">
        <f>IF(W153=60,CONCATENATE(P153,P153,P153,L153,P153,"&lt;center&gt;",P153,P153,"&lt;?php",P153,T$1,P153,"?&gt;",P153,P153,"&lt;/center&gt;",P153,L153,P153,P153,P153,P153),"")</f>
      </c>
      <c r="U153" s="6">
        <f>IF(W153=80,CONCATENATE(P153,P153,P153,L153,P153,"&lt;center&gt;",P153,P153,"&lt;?php",P153,U$1,P153,"?&gt;",P153,P153,"&lt;/center&gt;",P153,L153,P153,P153,P153,P153),"")</f>
      </c>
      <c r="V153" s="6">
        <f>IF(W153=100,CONCATENATE(P153,P153,P153,P153,"&lt;?php",P153,V$1,P153,"?&gt;",P153,P153,P153,P153,P153),"")</f>
      </c>
      <c r="W153" s="11">
        <f>W152+1</f>
      </c>
      <c r="X153" s="5" t="s">
        <v>383</v>
      </c>
      <c r="Y153" s="5" t="s">
        <v>384</v>
      </c>
      <c r="Z153" s="5" t="s">
        <v>385</v>
      </c>
      <c r="AA153" s="5" t="s">
        <v>386</v>
      </c>
      <c r="AB153" s="4">
        <f>CONCATENATE(RBs!B54," ",RBs!A54)</f>
      </c>
      <c r="AC153" s="12">
        <f>RBs!E54</f>
      </c>
      <c r="AD153" s="6">
        <f>RBs!C54</f>
      </c>
      <c r="AE153" s="11">
        <f>RBs!D54</f>
      </c>
      <c r="AF153" s="11">
        <f>RBs!P54</f>
      </c>
      <c r="AG153" s="11">
        <f>RBs!R54</f>
      </c>
      <c r="AH153" s="11">
        <f>RBs!T54</f>
      </c>
      <c r="AI153" s="11">
        <f>RBs!V54</f>
      </c>
      <c r="AJ153" s="10">
        <f>RBs!X54</f>
      </c>
      <c r="AK153" s="6">
        <f>AB153</f>
      </c>
      <c r="AL153" s="102">
        <f>ROUNDUP((0.43+0.01*((STDEV($AQ$2:$AQ$312)-STDEV(AQ$2:AQ$312))))*AQ153,0)</f>
      </c>
      <c r="AM153" s="102">
        <f>ROUNDUP((0.43+0.01*((STDEV($AQ$2:$AQ$312)-STDEV(AR$2:AR$312))))*AR153,0)</f>
      </c>
      <c r="AN153" s="102">
        <f>ROUNDUP((0.43+0.01*((STDEV($AQ$2:$AQ$312)-STDEV(AS$2:AS$312))))*AS153,0)</f>
      </c>
      <c r="AO153" s="102">
        <f>ROUNDUP((0.43+0.01*((STDEV($AQ$2:$AQ$312)-STDEV(AT$2:AT$312))))*AT153,0)</f>
      </c>
      <c r="AP153" s="102">
        <f>ROUNDUP((0.43+0.01*((STDEV($AQ$2:$AQ$312)-STDEV(AU$2:AU$312))))*AU153,0)</f>
      </c>
      <c r="AQ153" s="11">
        <f>IF(AF153&gt;0,AF153,1)</f>
      </c>
      <c r="AR153" s="11">
        <f>IF(AG153&gt;0,AG153,1)</f>
      </c>
      <c r="AS153" s="11">
        <f>IF(AH153&gt;0,AH153,1)</f>
      </c>
      <c r="AT153" s="11">
        <f>IF(AI153&gt;0,AI153,1)</f>
      </c>
      <c r="AU153" s="11">
        <f>IF(AJ153&gt;0,AJ153,1)</f>
      </c>
    </row>
    <row x14ac:dyDescent="0.25" r="154" customHeight="1" ht="17.25">
      <c r="A154" s="3"/>
      <c r="B154" s="6">
        <f>IF(AB154&lt;&gt;AD154,CONCATENATE(J154,AB154,M154,AC154,M154,AD154,N154,O154,AE154,N154,K154,Q154,R154,S154,T154,U154,V154),CONCATENATE(J154,AB154,M154,AC154,N154,O154,AE154,N154,K154,Q154,R154,S154,T154,U154,V154))</f>
      </c>
      <c r="C154" s="6">
        <f>IF(AB154&lt;&gt;AD154,CONCATENATE(J154,AB154,M154,AC154,M154,AD154,N154,O154,AE154,N154,X154,Y154,AA154,AL154,Z154,K154,Q154,R154,S154,T154,U154,V154),CONCATENATE(J154,AB154,M154,AC154,N154,O154,AE154,N154,X154,Y154,AA154,AL154,Z154,K154,Q154,R154,S154,T154,U154,V154))</f>
      </c>
      <c r="D154" s="6">
        <f>IF(AB154&lt;&gt;AD154,CONCATENATE(J154,AB154,M154,AC154,M154,AD154,N154,O154,AE154,N154,X154,Y154,AA154,AM154,Z154,K154,Q154,R154,S154,T154,U154,V154),CONCATENATE(J154,AB154,M154,AC154,N154,O154,AE154,N154,X154,Y154,AA154,AM154,Z154,K154,Q154,R154,S154,T154,U154,V154))</f>
      </c>
      <c r="E154" s="6">
        <f>IF(AB154&lt;&gt;AD154,CONCATENATE(J154,AB154,M154,AC154,M154,AD154,N154,O154,AE154,N154,X154,Y154,AA154,AN154,Z154,K154,Q154,R154,S154,T154,U154,V154),CONCATENATE(J154,AB154,M154,AC154,N154,O154,AE154,N154,X154,Y154,AA154,AN154,Z154,K154,Q154,R154,S154,T154,U154,V154))</f>
      </c>
      <c r="F154" s="6">
        <f>IF(AB154&lt;&gt;AD154,CONCATENATE(J154,AB154,M154,AC154,M154,AD154,N154,O154,AE154,N154,X154,Y154,AA154,AO154,Z154,K154,Q154,R154,S154,T154,U154,V154),CONCATENATE(J154,AB154,M154,AC154,N154,O154,AE154,N154,X154,Y154,AA154,AO154,Z154,K154,Q154,R154,S154,T154,U154,V154))</f>
      </c>
      <c r="G154" s="6">
        <f>IF(AB154&lt;&gt;AD154,CONCATENATE(J154,AB154,M154,AC154,M154,AD154,N154,O154,AE154,N154,X154,Y154,AA154,AP154,Z154,K154,Q154,R154,S154,T154,U154,V154),CONCATENATE(J154,AB154,M154,AC154,N154,O154,AE154,N154,X154,Y154,AA154,AP154,Z154,K154,Q154,R154,S154,T154,U154,V154))</f>
      </c>
      <c r="H154" s="3" t="s">
        <v>375</v>
      </c>
      <c r="I154" s="3" t="s">
        <v>376</v>
      </c>
      <c r="J154" s="3" t="s">
        <v>377</v>
      </c>
      <c r="K154" s="3" t="s">
        <v>378</v>
      </c>
      <c r="L154" s="3" t="s">
        <v>379</v>
      </c>
      <c r="M154" s="3" t="s">
        <v>380</v>
      </c>
      <c r="N154" s="3" t="s">
        <v>381</v>
      </c>
      <c r="O154" s="3" t="s">
        <v>382</v>
      </c>
      <c r="P154" s="6">
        <f>CHAR(10)</f>
      </c>
      <c r="Q154" s="6">
        <f>IF(MOD(W154,10)=0,CONCATENATE(P154,P154,L154,L154,P154,P154,P154)," ")</f>
      </c>
      <c r="R154" s="6">
        <f>IF(W154=20,CONCATENATE(P154,P154,P154,L154,P154,"&lt;center&gt;",P154,P154,"&lt;?php",P154,R$1,P154,"?&gt;",P154,P154,"&lt;/center&gt;",P154,L154,P154,P154,P154,P154),"")</f>
      </c>
      <c r="S154" s="6">
        <f>IF(W154=40,CONCATENATE(P154,P154,P154,L154,P154,"&lt;center&gt;",P154,P154,"&lt;?php",P154,S$1,P154,"?&gt;",P154,P154,"&lt;/center&gt;",P154,L154,P154,P154,P154,P154),"")</f>
      </c>
      <c r="T154" s="6">
        <f>IF(W154=60,CONCATENATE(P154,P154,P154,L154,P154,"&lt;center&gt;",P154,P154,"&lt;?php",P154,T$1,P154,"?&gt;",P154,P154,"&lt;/center&gt;",P154,L154,P154,P154,P154,P154),"")</f>
      </c>
      <c r="U154" s="6">
        <f>IF(W154=80,CONCATENATE(P154,P154,P154,L154,P154,"&lt;center&gt;",P154,P154,"&lt;?php",P154,U$1,P154,"?&gt;",P154,P154,"&lt;/center&gt;",P154,L154,P154,P154,P154,P154),"")</f>
      </c>
      <c r="V154" s="6">
        <f>IF(W154=100,CONCATENATE(P154,P154,P154,P154,"&lt;?php",P154,V$1,P154,"?&gt;",P154,P154,P154,P154,P154),"")</f>
      </c>
      <c r="W154" s="11">
        <f>W153+1</f>
      </c>
      <c r="X154" s="5" t="s">
        <v>383</v>
      </c>
      <c r="Y154" s="5" t="s">
        <v>384</v>
      </c>
      <c r="Z154" s="5" t="s">
        <v>385</v>
      </c>
      <c r="AA154" s="5" t="s">
        <v>386</v>
      </c>
      <c r="AB154" s="4">
        <f>CONCATENATE(RBs!B55," ",RBs!A55)</f>
      </c>
      <c r="AC154" s="12">
        <f>RBs!E55</f>
      </c>
      <c r="AD154" s="6">
        <f>RBs!C55</f>
      </c>
      <c r="AE154" s="11">
        <f>RBs!D55</f>
      </c>
      <c r="AF154" s="11">
        <f>RBs!P55</f>
      </c>
      <c r="AG154" s="11">
        <f>RBs!R55</f>
      </c>
      <c r="AH154" s="11">
        <f>RBs!T55</f>
      </c>
      <c r="AI154" s="11">
        <f>RBs!V55</f>
      </c>
      <c r="AJ154" s="10">
        <f>RBs!X55</f>
      </c>
      <c r="AK154" s="6">
        <f>AB154</f>
      </c>
      <c r="AL154" s="102">
        <f>ROUNDUP((0.43+0.01*((STDEV($AQ$2:$AQ$312)-STDEV(AQ$2:AQ$312))))*AQ154,0)</f>
      </c>
      <c r="AM154" s="102">
        <f>ROUNDUP((0.43+0.01*((STDEV($AQ$2:$AQ$312)-STDEV(AR$2:AR$312))))*AR154,0)</f>
      </c>
      <c r="AN154" s="102">
        <f>ROUNDUP((0.43+0.01*((STDEV($AQ$2:$AQ$312)-STDEV(AS$2:AS$312))))*AS154,0)</f>
      </c>
      <c r="AO154" s="102">
        <f>ROUNDUP((0.43+0.01*((STDEV($AQ$2:$AQ$312)-STDEV(AT$2:AT$312))))*AT154,0)</f>
      </c>
      <c r="AP154" s="102">
        <f>ROUNDUP((0.43+0.01*((STDEV($AQ$2:$AQ$312)-STDEV(AU$2:AU$312))))*AU154,0)</f>
      </c>
      <c r="AQ154" s="11">
        <f>IF(AF154&gt;0,AF154,1)</f>
      </c>
      <c r="AR154" s="11">
        <f>IF(AG154&gt;0,AG154,1)</f>
      </c>
      <c r="AS154" s="11">
        <f>IF(AH154&gt;0,AH154,1)</f>
      </c>
      <c r="AT154" s="11">
        <f>IF(AI154&gt;0,AI154,1)</f>
      </c>
      <c r="AU154" s="11">
        <f>IF(AJ154&gt;0,AJ154,1)</f>
      </c>
    </row>
    <row x14ac:dyDescent="0.25" r="155" customHeight="1" ht="17.25">
      <c r="A155" s="3"/>
      <c r="B155" s="6">
        <f>IF(AB155&lt;&gt;AD155,CONCATENATE(J155,AB155,M155,AC155,M155,AD155,N155,O155,AE155,N155,K155,Q155,R155,S155,T155,U155,V155),CONCATENATE(J155,AB155,M155,AC155,N155,O155,AE155,N155,K155,Q155,R155,S155,T155,U155,V155))</f>
      </c>
      <c r="C155" s="6">
        <f>IF(AB155&lt;&gt;AD155,CONCATENATE(J155,AB155,M155,AC155,M155,AD155,N155,O155,AE155,N155,X155,Y155,AA155,AL155,Z155,K155,Q155,R155,S155,T155,U155,V155),CONCATENATE(J155,AB155,M155,AC155,N155,O155,AE155,N155,X155,Y155,AA155,AL155,Z155,K155,Q155,R155,S155,T155,U155,V155))</f>
      </c>
      <c r="D155" s="6">
        <f>IF(AB155&lt;&gt;AD155,CONCATENATE(J155,AB155,M155,AC155,M155,AD155,N155,O155,AE155,N155,X155,Y155,AA155,AM155,Z155,K155,Q155,R155,S155,T155,U155,V155),CONCATENATE(J155,AB155,M155,AC155,N155,O155,AE155,N155,X155,Y155,AA155,AM155,Z155,K155,Q155,R155,S155,T155,U155,V155))</f>
      </c>
      <c r="E155" s="6">
        <f>IF(AB155&lt;&gt;AD155,CONCATENATE(J155,AB155,M155,AC155,M155,AD155,N155,O155,AE155,N155,X155,Y155,AA155,AN155,Z155,K155,Q155,R155,S155,T155,U155,V155),CONCATENATE(J155,AB155,M155,AC155,N155,O155,AE155,N155,X155,Y155,AA155,AN155,Z155,K155,Q155,R155,S155,T155,U155,V155))</f>
      </c>
      <c r="F155" s="6">
        <f>IF(AB155&lt;&gt;AD155,CONCATENATE(J155,AB155,M155,AC155,M155,AD155,N155,O155,AE155,N155,X155,Y155,AA155,AO155,Z155,K155,Q155,R155,S155,T155,U155,V155),CONCATENATE(J155,AB155,M155,AC155,N155,O155,AE155,N155,X155,Y155,AA155,AO155,Z155,K155,Q155,R155,S155,T155,U155,V155))</f>
      </c>
      <c r="G155" s="6">
        <f>IF(AB155&lt;&gt;AD155,CONCATENATE(J155,AB155,M155,AC155,M155,AD155,N155,O155,AE155,N155,X155,Y155,AA155,AP155,Z155,K155,Q155,R155,S155,T155,U155,V155),CONCATENATE(J155,AB155,M155,AC155,N155,O155,AE155,N155,X155,Y155,AA155,AP155,Z155,K155,Q155,R155,S155,T155,U155,V155))</f>
      </c>
      <c r="H155" s="3" t="s">
        <v>375</v>
      </c>
      <c r="I155" s="3" t="s">
        <v>376</v>
      </c>
      <c r="J155" s="3" t="s">
        <v>377</v>
      </c>
      <c r="K155" s="3" t="s">
        <v>378</v>
      </c>
      <c r="L155" s="3" t="s">
        <v>379</v>
      </c>
      <c r="M155" s="3" t="s">
        <v>380</v>
      </c>
      <c r="N155" s="3" t="s">
        <v>381</v>
      </c>
      <c r="O155" s="3" t="s">
        <v>382</v>
      </c>
      <c r="P155" s="6">
        <f>CHAR(10)</f>
      </c>
      <c r="Q155" s="6">
        <f>IF(MOD(W155,10)=0,CONCATENATE(P155,P155,L155,L155,P155,P155,P155)," ")</f>
      </c>
      <c r="R155" s="6">
        <f>IF(W155=20,CONCATENATE(P155,P155,P155,L155,P155,"&lt;center&gt;",P155,P155,"&lt;?php",P155,R$1,P155,"?&gt;",P155,P155,"&lt;/center&gt;",P155,L155,P155,P155,P155,P155),"")</f>
      </c>
      <c r="S155" s="6">
        <f>IF(W155=40,CONCATENATE(P155,P155,P155,L155,P155,"&lt;center&gt;",P155,P155,"&lt;?php",P155,S$1,P155,"?&gt;",P155,P155,"&lt;/center&gt;",P155,L155,P155,P155,P155,P155),"")</f>
      </c>
      <c r="T155" s="6">
        <f>IF(W155=60,CONCATENATE(P155,P155,P155,L155,P155,"&lt;center&gt;",P155,P155,"&lt;?php",P155,T$1,P155,"?&gt;",P155,P155,"&lt;/center&gt;",P155,L155,P155,P155,P155,P155),"")</f>
      </c>
      <c r="U155" s="6">
        <f>IF(W155=80,CONCATENATE(P155,P155,P155,L155,P155,"&lt;center&gt;",P155,P155,"&lt;?php",P155,U$1,P155,"?&gt;",P155,P155,"&lt;/center&gt;",P155,L155,P155,P155,P155,P155),"")</f>
      </c>
      <c r="V155" s="6">
        <f>IF(W155=100,CONCATENATE(P155,P155,P155,P155,"&lt;?php",P155,V$1,P155,"?&gt;",P155,P155,P155,P155,P155),"")</f>
      </c>
      <c r="W155" s="11">
        <f>W154+1</f>
      </c>
      <c r="X155" s="5" t="s">
        <v>383</v>
      </c>
      <c r="Y155" s="5" t="s">
        <v>384</v>
      </c>
      <c r="Z155" s="5" t="s">
        <v>385</v>
      </c>
      <c r="AA155" s="5" t="s">
        <v>386</v>
      </c>
      <c r="AB155" s="4">
        <f>CONCATENATE(RBs!B56," ",RBs!A56)</f>
      </c>
      <c r="AC155" s="12">
        <f>RBs!E56</f>
      </c>
      <c r="AD155" s="6">
        <f>RBs!C56</f>
      </c>
      <c r="AE155" s="11">
        <f>RBs!D56</f>
      </c>
      <c r="AF155" s="11">
        <f>RBs!P56</f>
      </c>
      <c r="AG155" s="11">
        <f>RBs!R56</f>
      </c>
      <c r="AH155" s="11">
        <f>RBs!T56</f>
      </c>
      <c r="AI155" s="11">
        <f>RBs!V56</f>
      </c>
      <c r="AJ155" s="10">
        <f>RBs!X56</f>
      </c>
      <c r="AK155" s="6">
        <f>AB155</f>
      </c>
      <c r="AL155" s="102">
        <f>ROUNDUP((0.43+0.01*((STDEV($AQ$2:$AQ$312)-STDEV(AQ$2:AQ$312))))*AQ155,0)</f>
      </c>
      <c r="AM155" s="102">
        <f>ROUNDUP((0.43+0.01*((STDEV($AQ$2:$AQ$312)-STDEV(AR$2:AR$312))))*AR155,0)</f>
      </c>
      <c r="AN155" s="102">
        <f>ROUNDUP((0.43+0.01*((STDEV($AQ$2:$AQ$312)-STDEV(AS$2:AS$312))))*AS155,0)</f>
      </c>
      <c r="AO155" s="102">
        <f>ROUNDUP((0.43+0.01*((STDEV($AQ$2:$AQ$312)-STDEV(AT$2:AT$312))))*AT155,0)</f>
      </c>
      <c r="AP155" s="102">
        <f>ROUNDUP((0.43+0.01*((STDEV($AQ$2:$AQ$312)-STDEV(AU$2:AU$312))))*AU155,0)</f>
      </c>
      <c r="AQ155" s="11">
        <f>IF(AF155&gt;0,AF155,1)</f>
      </c>
      <c r="AR155" s="11">
        <f>IF(AG155&gt;0,AG155,1)</f>
      </c>
      <c r="AS155" s="11">
        <f>IF(AH155&gt;0,AH155,1)</f>
      </c>
      <c r="AT155" s="11">
        <f>IF(AI155&gt;0,AI155,1)</f>
      </c>
      <c r="AU155" s="11">
        <f>IF(AJ155&gt;0,AJ155,1)</f>
      </c>
    </row>
    <row x14ac:dyDescent="0.25" r="156" customHeight="1" ht="17.25">
      <c r="A156" s="3"/>
      <c r="B156" s="6">
        <f>IF(AB156&lt;&gt;AD156,CONCATENATE(J156,AB156,M156,AC156,M156,AD156,N156,O156,AE156,N156,K156,Q156,R156,S156,T156,U156,V156),CONCATENATE(J156,AB156,M156,AC156,N156,O156,AE156,N156,K156,Q156,R156,S156,T156,U156,V156))</f>
      </c>
      <c r="C156" s="6">
        <f>IF(AB156&lt;&gt;AD156,CONCATENATE(J156,AB156,M156,AC156,M156,AD156,N156,O156,AE156,N156,X156,Y156,AA156,AL156,Z156,K156,Q156,R156,S156,T156,U156,V156),CONCATENATE(J156,AB156,M156,AC156,N156,O156,AE156,N156,X156,Y156,AA156,AL156,Z156,K156,Q156,R156,S156,T156,U156,V156))</f>
      </c>
      <c r="D156" s="6">
        <f>IF(AB156&lt;&gt;AD156,CONCATENATE(J156,AB156,M156,AC156,M156,AD156,N156,O156,AE156,N156,X156,Y156,AA156,AM156,Z156,K156,Q156,R156,S156,T156,U156,V156),CONCATENATE(J156,AB156,M156,AC156,N156,O156,AE156,N156,X156,Y156,AA156,AM156,Z156,K156,Q156,R156,S156,T156,U156,V156))</f>
      </c>
      <c r="E156" s="6">
        <f>IF(AB156&lt;&gt;AD156,CONCATENATE(J156,AB156,M156,AC156,M156,AD156,N156,O156,AE156,N156,X156,Y156,AA156,AN156,Z156,K156,Q156,R156,S156,T156,U156,V156),CONCATENATE(J156,AB156,M156,AC156,N156,O156,AE156,N156,X156,Y156,AA156,AN156,Z156,K156,Q156,R156,S156,T156,U156,V156))</f>
      </c>
      <c r="F156" s="6">
        <f>IF(AB156&lt;&gt;AD156,CONCATENATE(J156,AB156,M156,AC156,M156,AD156,N156,O156,AE156,N156,X156,Y156,AA156,AO156,Z156,K156,Q156,R156,S156,T156,U156,V156),CONCATENATE(J156,AB156,M156,AC156,N156,O156,AE156,N156,X156,Y156,AA156,AO156,Z156,K156,Q156,R156,S156,T156,U156,V156))</f>
      </c>
      <c r="G156" s="6">
        <f>IF(AB156&lt;&gt;AD156,CONCATENATE(J156,AB156,M156,AC156,M156,AD156,N156,O156,AE156,N156,X156,Y156,AA156,AP156,Z156,K156,Q156,R156,S156,T156,U156,V156),CONCATENATE(J156,AB156,M156,AC156,N156,O156,AE156,N156,X156,Y156,AA156,AP156,Z156,K156,Q156,R156,S156,T156,U156,V156))</f>
      </c>
      <c r="H156" s="3" t="s">
        <v>375</v>
      </c>
      <c r="I156" s="3" t="s">
        <v>376</v>
      </c>
      <c r="J156" s="3" t="s">
        <v>377</v>
      </c>
      <c r="K156" s="3" t="s">
        <v>378</v>
      </c>
      <c r="L156" s="3" t="s">
        <v>379</v>
      </c>
      <c r="M156" s="3" t="s">
        <v>380</v>
      </c>
      <c r="N156" s="3" t="s">
        <v>381</v>
      </c>
      <c r="O156" s="3" t="s">
        <v>382</v>
      </c>
      <c r="P156" s="6">
        <f>CHAR(10)</f>
      </c>
      <c r="Q156" s="6">
        <f>IF(MOD(W156,10)=0,CONCATENATE(P156,P156,L156,L156,P156,P156,P156)," ")</f>
      </c>
      <c r="R156" s="6">
        <f>IF(W156=20,CONCATENATE(P156,P156,P156,L156,P156,"&lt;center&gt;",P156,P156,"&lt;?php",P156,R$1,P156,"?&gt;",P156,P156,"&lt;/center&gt;",P156,L156,P156,P156,P156,P156),"")</f>
      </c>
      <c r="S156" s="6">
        <f>IF(W156=40,CONCATENATE(P156,P156,P156,L156,P156,"&lt;center&gt;",P156,P156,"&lt;?php",P156,S$1,P156,"?&gt;",P156,P156,"&lt;/center&gt;",P156,L156,P156,P156,P156,P156),"")</f>
      </c>
      <c r="T156" s="6">
        <f>IF(W156=60,CONCATENATE(P156,P156,P156,L156,P156,"&lt;center&gt;",P156,P156,"&lt;?php",P156,T$1,P156,"?&gt;",P156,P156,"&lt;/center&gt;",P156,L156,P156,P156,P156,P156),"")</f>
      </c>
      <c r="U156" s="6">
        <f>IF(W156=80,CONCATENATE(P156,P156,P156,L156,P156,"&lt;center&gt;",P156,P156,"&lt;?php",P156,U$1,P156,"?&gt;",P156,P156,"&lt;/center&gt;",P156,L156,P156,P156,P156,P156),"")</f>
      </c>
      <c r="V156" s="6">
        <f>IF(W156=100,CONCATENATE(P156,P156,P156,P156,"&lt;?php",P156,V$1,P156,"?&gt;",P156,P156,P156,P156,P156),"")</f>
      </c>
      <c r="W156" s="11">
        <f>W155+1</f>
      </c>
      <c r="X156" s="5" t="s">
        <v>383</v>
      </c>
      <c r="Y156" s="5" t="s">
        <v>384</v>
      </c>
      <c r="Z156" s="5" t="s">
        <v>385</v>
      </c>
      <c r="AA156" s="5" t="s">
        <v>386</v>
      </c>
      <c r="AB156" s="4">
        <f>CONCATENATE(RBs!B57," ",RBs!A57)</f>
      </c>
      <c r="AC156" s="12">
        <f>RBs!E57</f>
      </c>
      <c r="AD156" s="6">
        <f>RBs!C57</f>
      </c>
      <c r="AE156" s="11">
        <f>RBs!D57</f>
      </c>
      <c r="AF156" s="11">
        <f>RBs!P57</f>
      </c>
      <c r="AG156" s="11">
        <f>RBs!R57</f>
      </c>
      <c r="AH156" s="11">
        <f>RBs!T57</f>
      </c>
      <c r="AI156" s="11">
        <f>RBs!V57</f>
      </c>
      <c r="AJ156" s="10">
        <f>RBs!X57</f>
      </c>
      <c r="AK156" s="6">
        <f>AB156</f>
      </c>
      <c r="AL156" s="102">
        <f>ROUNDUP((0.43+0.01*((STDEV($AQ$2:$AQ$312)-STDEV(AQ$2:AQ$312))))*AQ156,0)</f>
      </c>
      <c r="AM156" s="102">
        <f>ROUNDUP((0.43+0.01*((STDEV($AQ$2:$AQ$312)-STDEV(AR$2:AR$312))))*AR156,0)</f>
      </c>
      <c r="AN156" s="102">
        <f>ROUNDUP((0.43+0.01*((STDEV($AQ$2:$AQ$312)-STDEV(AS$2:AS$312))))*AS156,0)</f>
      </c>
      <c r="AO156" s="102">
        <f>ROUNDUP((0.43+0.01*((STDEV($AQ$2:$AQ$312)-STDEV(AT$2:AT$312))))*AT156,0)</f>
      </c>
      <c r="AP156" s="102">
        <f>ROUNDUP((0.43+0.01*((STDEV($AQ$2:$AQ$312)-STDEV(AU$2:AU$312))))*AU156,0)</f>
      </c>
      <c r="AQ156" s="11">
        <f>IF(AF156&gt;0,AF156,1)</f>
      </c>
      <c r="AR156" s="11">
        <f>IF(AG156&gt;0,AG156,1)</f>
      </c>
      <c r="AS156" s="11">
        <f>IF(AH156&gt;0,AH156,1)</f>
      </c>
      <c r="AT156" s="11">
        <f>IF(AI156&gt;0,AI156,1)</f>
      </c>
      <c r="AU156" s="11">
        <f>IF(AJ156&gt;0,AJ156,1)</f>
      </c>
    </row>
    <row x14ac:dyDescent="0.25" r="157" customHeight="1" ht="17.25">
      <c r="A157" s="3"/>
      <c r="B157" s="6">
        <f>IF(AB157&lt;&gt;AD157,CONCATENATE(J157,AB157,M157,AC157,M157,AD157,N157,O157,AE157,N157,K157,Q157,R157,S157,T157,U157,V157),CONCATENATE(J157,AB157,M157,AC157,N157,O157,AE157,N157,K157,Q157,R157,S157,T157,U157,V157))</f>
      </c>
      <c r="C157" s="6">
        <f>IF(AB157&lt;&gt;AD157,CONCATENATE(J157,AB157,M157,AC157,M157,AD157,N157,O157,AE157,N157,X157,Y157,AA157,AL157,Z157,K157,Q157,R157,S157,T157,U157,V157),CONCATENATE(J157,AB157,M157,AC157,N157,O157,AE157,N157,X157,Y157,AA157,AL157,Z157,K157,Q157,R157,S157,T157,U157,V157))</f>
      </c>
      <c r="D157" s="6">
        <f>IF(AB157&lt;&gt;AD157,CONCATENATE(J157,AB157,M157,AC157,M157,AD157,N157,O157,AE157,N157,X157,Y157,AA157,AM157,Z157,K157,Q157,R157,S157,T157,U157,V157),CONCATENATE(J157,AB157,M157,AC157,N157,O157,AE157,N157,X157,Y157,AA157,AM157,Z157,K157,Q157,R157,S157,T157,U157,V157))</f>
      </c>
      <c r="E157" s="6">
        <f>IF(AB157&lt;&gt;AD157,CONCATENATE(J157,AB157,M157,AC157,M157,AD157,N157,O157,AE157,N157,X157,Y157,AA157,AN157,Z157,K157,Q157,R157,S157,T157,U157,V157),CONCATENATE(J157,AB157,M157,AC157,N157,O157,AE157,N157,X157,Y157,AA157,AN157,Z157,K157,Q157,R157,S157,T157,U157,V157))</f>
      </c>
      <c r="F157" s="6">
        <f>IF(AB157&lt;&gt;AD157,CONCATENATE(J157,AB157,M157,AC157,M157,AD157,N157,O157,AE157,N157,X157,Y157,AA157,AO157,Z157,K157,Q157,R157,S157,T157,U157,V157),CONCATENATE(J157,AB157,M157,AC157,N157,O157,AE157,N157,X157,Y157,AA157,AO157,Z157,K157,Q157,R157,S157,T157,U157,V157))</f>
      </c>
      <c r="G157" s="6">
        <f>IF(AB157&lt;&gt;AD157,CONCATENATE(J157,AB157,M157,AC157,M157,AD157,N157,O157,AE157,N157,X157,Y157,AA157,AP157,Z157,K157,Q157,R157,S157,T157,U157,V157),CONCATENATE(J157,AB157,M157,AC157,N157,O157,AE157,N157,X157,Y157,AA157,AP157,Z157,K157,Q157,R157,S157,T157,U157,V157))</f>
      </c>
      <c r="H157" s="3" t="s">
        <v>375</v>
      </c>
      <c r="I157" s="3" t="s">
        <v>376</v>
      </c>
      <c r="J157" s="3" t="s">
        <v>377</v>
      </c>
      <c r="K157" s="3" t="s">
        <v>378</v>
      </c>
      <c r="L157" s="3" t="s">
        <v>379</v>
      </c>
      <c r="M157" s="3" t="s">
        <v>380</v>
      </c>
      <c r="N157" s="3" t="s">
        <v>381</v>
      </c>
      <c r="O157" s="3" t="s">
        <v>382</v>
      </c>
      <c r="P157" s="6">
        <f>CHAR(10)</f>
      </c>
      <c r="Q157" s="6">
        <f>IF(MOD(W157,10)=0,CONCATENATE(P157,P157,L157,L157,P157,P157,P157)," ")</f>
      </c>
      <c r="R157" s="6">
        <f>IF(W157=20,CONCATENATE(P157,P157,P157,L157,P157,"&lt;center&gt;",P157,P157,"&lt;?php",P157,R$1,P157,"?&gt;",P157,P157,"&lt;/center&gt;",P157,L157,P157,P157,P157,P157),"")</f>
      </c>
      <c r="S157" s="6">
        <f>IF(W157=40,CONCATENATE(P157,P157,P157,L157,P157,"&lt;center&gt;",P157,P157,"&lt;?php",P157,S$1,P157,"?&gt;",P157,P157,"&lt;/center&gt;",P157,L157,P157,P157,P157,P157),"")</f>
      </c>
      <c r="T157" s="6">
        <f>IF(W157=60,CONCATENATE(P157,P157,P157,L157,P157,"&lt;center&gt;",P157,P157,"&lt;?php",P157,T$1,P157,"?&gt;",P157,P157,"&lt;/center&gt;",P157,L157,P157,P157,P157,P157),"")</f>
      </c>
      <c r="U157" s="6">
        <f>IF(W157=80,CONCATENATE(P157,P157,P157,L157,P157,"&lt;center&gt;",P157,P157,"&lt;?php",P157,U$1,P157,"?&gt;",P157,P157,"&lt;/center&gt;",P157,L157,P157,P157,P157,P157),"")</f>
      </c>
      <c r="V157" s="6">
        <f>IF(W157=100,CONCATENATE(P157,P157,P157,P157,"&lt;?php",P157,V$1,P157,"?&gt;",P157,P157,P157,P157,P157),"")</f>
      </c>
      <c r="W157" s="11">
        <f>W156+1</f>
      </c>
      <c r="X157" s="5" t="s">
        <v>383</v>
      </c>
      <c r="Y157" s="5" t="s">
        <v>384</v>
      </c>
      <c r="Z157" s="5" t="s">
        <v>385</v>
      </c>
      <c r="AA157" s="5" t="s">
        <v>386</v>
      </c>
      <c r="AB157" s="4">
        <f>CONCATENATE(RBs!B58," ",RBs!A58)</f>
      </c>
      <c r="AC157" s="12">
        <f>RBs!E58</f>
      </c>
      <c r="AD157" s="6">
        <f>RBs!C58</f>
      </c>
      <c r="AE157" s="11">
        <f>RBs!D58</f>
      </c>
      <c r="AF157" s="11">
        <f>RBs!P58</f>
      </c>
      <c r="AG157" s="11">
        <f>RBs!R58</f>
      </c>
      <c r="AH157" s="11">
        <f>RBs!T58</f>
      </c>
      <c r="AI157" s="11">
        <f>RBs!V58</f>
      </c>
      <c r="AJ157" s="10">
        <f>RBs!X58</f>
      </c>
      <c r="AK157" s="6">
        <f>AB157</f>
      </c>
      <c r="AL157" s="102">
        <f>ROUNDUP((0.43+0.01*((STDEV($AQ$2:$AQ$312)-STDEV(AQ$2:AQ$312))))*AQ157,0)</f>
      </c>
      <c r="AM157" s="102">
        <f>ROUNDUP((0.43+0.01*((STDEV($AQ$2:$AQ$312)-STDEV(AR$2:AR$312))))*AR157,0)</f>
      </c>
      <c r="AN157" s="102">
        <f>ROUNDUP((0.43+0.01*((STDEV($AQ$2:$AQ$312)-STDEV(AS$2:AS$312))))*AS157,0)</f>
      </c>
      <c r="AO157" s="102">
        <f>ROUNDUP((0.43+0.01*((STDEV($AQ$2:$AQ$312)-STDEV(AT$2:AT$312))))*AT157,0)</f>
      </c>
      <c r="AP157" s="102">
        <f>ROUNDUP((0.43+0.01*((STDEV($AQ$2:$AQ$312)-STDEV(AU$2:AU$312))))*AU157,0)</f>
      </c>
      <c r="AQ157" s="11">
        <f>IF(AF157&gt;0,AF157,1)</f>
      </c>
      <c r="AR157" s="11">
        <f>IF(AG157&gt;0,AG157,1)</f>
      </c>
      <c r="AS157" s="11">
        <f>IF(AH157&gt;0,AH157,1)</f>
      </c>
      <c r="AT157" s="11">
        <f>IF(AI157&gt;0,AI157,1)</f>
      </c>
      <c r="AU157" s="11">
        <f>IF(AJ157&gt;0,AJ157,1)</f>
      </c>
    </row>
    <row x14ac:dyDescent="0.25" r="158" customHeight="1" ht="17.25">
      <c r="A158" s="3"/>
      <c r="B158" s="6">
        <f>IF(AB158&lt;&gt;AD158,CONCATENATE(J158,AB158,M158,AC158,M158,AD158,N158,O158,AE158,N158,K158,Q158,R158,S158,T158,U158,V158),CONCATENATE(J158,AB158,M158,AC158,N158,O158,AE158,N158,K158,Q158,R158,S158,T158,U158,V158))</f>
      </c>
      <c r="C158" s="6">
        <f>IF(AB158&lt;&gt;AD158,CONCATENATE(J158,AB158,M158,AC158,M158,AD158,N158,O158,AE158,N158,X158,Y158,AA158,AL158,Z158,K158,Q158,R158,S158,T158,U158,V158),CONCATENATE(J158,AB158,M158,AC158,N158,O158,AE158,N158,X158,Y158,AA158,AL158,Z158,K158,Q158,R158,S158,T158,U158,V158))</f>
      </c>
      <c r="D158" s="6">
        <f>IF(AB158&lt;&gt;AD158,CONCATENATE(J158,AB158,M158,AC158,M158,AD158,N158,O158,AE158,N158,X158,Y158,AA158,AM158,Z158,K158,Q158,R158,S158,T158,U158,V158),CONCATENATE(J158,AB158,M158,AC158,N158,O158,AE158,N158,X158,Y158,AA158,AM158,Z158,K158,Q158,R158,S158,T158,U158,V158))</f>
      </c>
      <c r="E158" s="6">
        <f>IF(AB158&lt;&gt;AD158,CONCATENATE(J158,AB158,M158,AC158,M158,AD158,N158,O158,AE158,N158,X158,Y158,AA158,AN158,Z158,K158,Q158,R158,S158,T158,U158,V158),CONCATENATE(J158,AB158,M158,AC158,N158,O158,AE158,N158,X158,Y158,AA158,AN158,Z158,K158,Q158,R158,S158,T158,U158,V158))</f>
      </c>
      <c r="F158" s="6">
        <f>IF(AB158&lt;&gt;AD158,CONCATENATE(J158,AB158,M158,AC158,M158,AD158,N158,O158,AE158,N158,X158,Y158,AA158,AO158,Z158,K158,Q158,R158,S158,T158,U158,V158),CONCATENATE(J158,AB158,M158,AC158,N158,O158,AE158,N158,X158,Y158,AA158,AO158,Z158,K158,Q158,R158,S158,T158,U158,V158))</f>
      </c>
      <c r="G158" s="6">
        <f>IF(AB158&lt;&gt;AD158,CONCATENATE(J158,AB158,M158,AC158,M158,AD158,N158,O158,AE158,N158,X158,Y158,AA158,AP158,Z158,K158,Q158,R158,S158,T158,U158,V158),CONCATENATE(J158,AB158,M158,AC158,N158,O158,AE158,N158,X158,Y158,AA158,AP158,Z158,K158,Q158,R158,S158,T158,U158,V158))</f>
      </c>
      <c r="H158" s="3" t="s">
        <v>375</v>
      </c>
      <c r="I158" s="3" t="s">
        <v>376</v>
      </c>
      <c r="J158" s="3" t="s">
        <v>377</v>
      </c>
      <c r="K158" s="3" t="s">
        <v>378</v>
      </c>
      <c r="L158" s="3" t="s">
        <v>379</v>
      </c>
      <c r="M158" s="3" t="s">
        <v>380</v>
      </c>
      <c r="N158" s="3" t="s">
        <v>381</v>
      </c>
      <c r="O158" s="3" t="s">
        <v>382</v>
      </c>
      <c r="P158" s="6">
        <f>CHAR(10)</f>
      </c>
      <c r="Q158" s="6">
        <f>IF(MOD(W158,10)=0,CONCATENATE(P158,P158,L158,L158,P158,P158,P158)," ")</f>
      </c>
      <c r="R158" s="6">
        <f>IF(W158=20,CONCATENATE(P158,P158,P158,L158,P158,"&lt;center&gt;",P158,P158,"&lt;?php",P158,R$1,P158,"?&gt;",P158,P158,"&lt;/center&gt;",P158,L158,P158,P158,P158,P158),"")</f>
      </c>
      <c r="S158" s="6">
        <f>IF(W158=40,CONCATENATE(P158,P158,P158,L158,P158,"&lt;center&gt;",P158,P158,"&lt;?php",P158,S$1,P158,"?&gt;",P158,P158,"&lt;/center&gt;",P158,L158,P158,P158,P158,P158),"")</f>
      </c>
      <c r="T158" s="6">
        <f>IF(W158=60,CONCATENATE(P158,P158,P158,L158,P158,"&lt;center&gt;",P158,P158,"&lt;?php",P158,T$1,P158,"?&gt;",P158,P158,"&lt;/center&gt;",P158,L158,P158,P158,P158,P158),"")</f>
      </c>
      <c r="U158" s="6">
        <f>IF(W158=80,CONCATENATE(P158,P158,P158,L158,P158,"&lt;center&gt;",P158,P158,"&lt;?php",P158,U$1,P158,"?&gt;",P158,P158,"&lt;/center&gt;",P158,L158,P158,P158,P158,P158),"")</f>
      </c>
      <c r="V158" s="6">
        <f>IF(W158=100,CONCATENATE(P158,P158,P158,P158,"&lt;?php",P158,V$1,P158,"?&gt;",P158,P158,P158,P158,P158),"")</f>
      </c>
      <c r="W158" s="11">
        <f>W157+1</f>
      </c>
      <c r="X158" s="5" t="s">
        <v>383</v>
      </c>
      <c r="Y158" s="5" t="s">
        <v>384</v>
      </c>
      <c r="Z158" s="5" t="s">
        <v>385</v>
      </c>
      <c r="AA158" s="5" t="s">
        <v>386</v>
      </c>
      <c r="AB158" s="4">
        <f>CONCATENATE(RBs!B59," ",RBs!A59)</f>
      </c>
      <c r="AC158" s="12">
        <f>RBs!E59</f>
      </c>
      <c r="AD158" s="6">
        <f>RBs!C59</f>
      </c>
      <c r="AE158" s="11">
        <f>RBs!D59</f>
      </c>
      <c r="AF158" s="11">
        <f>RBs!P59</f>
      </c>
      <c r="AG158" s="11">
        <f>RBs!R59</f>
      </c>
      <c r="AH158" s="11">
        <f>RBs!T59</f>
      </c>
      <c r="AI158" s="11">
        <f>RBs!V59</f>
      </c>
      <c r="AJ158" s="10">
        <f>RBs!X59</f>
      </c>
      <c r="AK158" s="6">
        <f>AB158</f>
      </c>
      <c r="AL158" s="102">
        <f>ROUNDUP((0.43+0.01*((STDEV($AQ$2:$AQ$312)-STDEV(AQ$2:AQ$312))))*AQ158,0)</f>
      </c>
      <c r="AM158" s="102">
        <f>ROUNDUP((0.43+0.01*((STDEV($AQ$2:$AQ$312)-STDEV(AR$2:AR$312))))*AR158,0)</f>
      </c>
      <c r="AN158" s="102">
        <f>ROUNDUP((0.43+0.01*((STDEV($AQ$2:$AQ$312)-STDEV(AS$2:AS$312))))*AS158,0)</f>
      </c>
      <c r="AO158" s="102">
        <f>ROUNDUP((0.43+0.01*((STDEV($AQ$2:$AQ$312)-STDEV(AT$2:AT$312))))*AT158,0)</f>
      </c>
      <c r="AP158" s="102">
        <f>ROUNDUP((0.43+0.01*((STDEV($AQ$2:$AQ$312)-STDEV(AU$2:AU$312))))*AU158,0)</f>
      </c>
      <c r="AQ158" s="11">
        <f>IF(AF158&gt;0,AF158,1)</f>
      </c>
      <c r="AR158" s="11">
        <f>IF(AG158&gt;0,AG158,1)</f>
      </c>
      <c r="AS158" s="11">
        <f>IF(AH158&gt;0,AH158,1)</f>
      </c>
      <c r="AT158" s="11">
        <f>IF(AI158&gt;0,AI158,1)</f>
      </c>
      <c r="AU158" s="11">
        <f>IF(AJ158&gt;0,AJ158,1)</f>
      </c>
    </row>
    <row x14ac:dyDescent="0.25" r="159" customHeight="1" ht="17.25">
      <c r="A159" s="3"/>
      <c r="B159" s="6">
        <f>IF(AB159&lt;&gt;AD159,CONCATENATE(J159,AB159,M159,AC159,M159,AD159,N159,O159,AE159,N159,K159,Q159,R159,S159,T159,U159,V159),CONCATENATE(J159,AB159,M159,AC159,N159,O159,AE159,N159,K159,Q159,R159,S159,T159,U159,V159))</f>
      </c>
      <c r="C159" s="6">
        <f>IF(AB159&lt;&gt;AD159,CONCATENATE(J159,AB159,M159,AC159,M159,AD159,N159,O159,AE159,N159,X159,Y159,AA159,AL159,Z159,K159,Q159,R159,S159,T159,U159,V159),CONCATENATE(J159,AB159,M159,AC159,N159,O159,AE159,N159,X159,Y159,AA159,AL159,Z159,K159,Q159,R159,S159,T159,U159,V159))</f>
      </c>
      <c r="D159" s="6">
        <f>IF(AB159&lt;&gt;AD159,CONCATENATE(J159,AB159,M159,AC159,M159,AD159,N159,O159,AE159,N159,X159,Y159,AA159,AM159,Z159,K159,Q159,R159,S159,T159,U159,V159),CONCATENATE(J159,AB159,M159,AC159,N159,O159,AE159,N159,X159,Y159,AA159,AM159,Z159,K159,Q159,R159,S159,T159,U159,V159))</f>
      </c>
      <c r="E159" s="6">
        <f>IF(AB159&lt;&gt;AD159,CONCATENATE(J159,AB159,M159,AC159,M159,AD159,N159,O159,AE159,N159,X159,Y159,AA159,AN159,Z159,K159,Q159,R159,S159,T159,U159,V159),CONCATENATE(J159,AB159,M159,AC159,N159,O159,AE159,N159,X159,Y159,AA159,AN159,Z159,K159,Q159,R159,S159,T159,U159,V159))</f>
      </c>
      <c r="F159" s="6">
        <f>IF(AB159&lt;&gt;AD159,CONCATENATE(J159,AB159,M159,AC159,M159,AD159,N159,O159,AE159,N159,X159,Y159,AA159,AO159,Z159,K159,Q159,R159,S159,T159,U159,V159),CONCATENATE(J159,AB159,M159,AC159,N159,O159,AE159,N159,X159,Y159,AA159,AO159,Z159,K159,Q159,R159,S159,T159,U159,V159))</f>
      </c>
      <c r="G159" s="6">
        <f>IF(AB159&lt;&gt;AD159,CONCATENATE(J159,AB159,M159,AC159,M159,AD159,N159,O159,AE159,N159,X159,Y159,AA159,AP159,Z159,K159,Q159,R159,S159,T159,U159,V159),CONCATENATE(J159,AB159,M159,AC159,N159,O159,AE159,N159,X159,Y159,AA159,AP159,Z159,K159,Q159,R159,S159,T159,U159,V159))</f>
      </c>
      <c r="H159" s="3" t="s">
        <v>375</v>
      </c>
      <c r="I159" s="3" t="s">
        <v>376</v>
      </c>
      <c r="J159" s="3" t="s">
        <v>377</v>
      </c>
      <c r="K159" s="3" t="s">
        <v>378</v>
      </c>
      <c r="L159" s="3" t="s">
        <v>379</v>
      </c>
      <c r="M159" s="3" t="s">
        <v>380</v>
      </c>
      <c r="N159" s="3" t="s">
        <v>381</v>
      </c>
      <c r="O159" s="3" t="s">
        <v>382</v>
      </c>
      <c r="P159" s="6">
        <f>CHAR(10)</f>
      </c>
      <c r="Q159" s="6">
        <f>IF(MOD(W159,10)=0,CONCATENATE(P159,P159,L159,L159,P159,P159,P159)," ")</f>
      </c>
      <c r="R159" s="6">
        <f>IF(W159=20,CONCATENATE(P159,P159,P159,L159,P159,"&lt;center&gt;",P159,P159,"&lt;?php",P159,R$1,P159,"?&gt;",P159,P159,"&lt;/center&gt;",P159,L159,P159,P159,P159,P159),"")</f>
      </c>
      <c r="S159" s="6">
        <f>IF(W159=40,CONCATENATE(P159,P159,P159,L159,P159,"&lt;center&gt;",P159,P159,"&lt;?php",P159,S$1,P159,"?&gt;",P159,P159,"&lt;/center&gt;",P159,L159,P159,P159,P159,P159),"")</f>
      </c>
      <c r="T159" s="6">
        <f>IF(W159=60,CONCATENATE(P159,P159,P159,L159,P159,"&lt;center&gt;",P159,P159,"&lt;?php",P159,T$1,P159,"?&gt;",P159,P159,"&lt;/center&gt;",P159,L159,P159,P159,P159,P159),"")</f>
      </c>
      <c r="U159" s="6">
        <f>IF(W159=80,CONCATENATE(P159,P159,P159,L159,P159,"&lt;center&gt;",P159,P159,"&lt;?php",P159,U$1,P159,"?&gt;",P159,P159,"&lt;/center&gt;",P159,L159,P159,P159,P159,P159),"")</f>
      </c>
      <c r="V159" s="6">
        <f>IF(W159=100,CONCATENATE(P159,P159,P159,P159,"&lt;?php",P159,V$1,P159,"?&gt;",P159,P159,P159,P159,P159),"")</f>
      </c>
      <c r="W159" s="11">
        <f>W158+1</f>
      </c>
      <c r="X159" s="5" t="s">
        <v>383</v>
      </c>
      <c r="Y159" s="5" t="s">
        <v>384</v>
      </c>
      <c r="Z159" s="5" t="s">
        <v>385</v>
      </c>
      <c r="AA159" s="5" t="s">
        <v>386</v>
      </c>
      <c r="AB159" s="4">
        <f>CONCATENATE(RBs!B60," ",RBs!A60)</f>
      </c>
      <c r="AC159" s="12">
        <f>RBs!E60</f>
      </c>
      <c r="AD159" s="6">
        <f>RBs!C60</f>
      </c>
      <c r="AE159" s="11">
        <f>RBs!D60</f>
      </c>
      <c r="AF159" s="11">
        <f>RBs!P60</f>
      </c>
      <c r="AG159" s="11">
        <f>RBs!R60</f>
      </c>
      <c r="AH159" s="11">
        <f>RBs!T60</f>
      </c>
      <c r="AI159" s="11">
        <f>RBs!V60</f>
      </c>
      <c r="AJ159" s="10">
        <f>RBs!X60</f>
      </c>
      <c r="AK159" s="6">
        <f>AB159</f>
      </c>
      <c r="AL159" s="102">
        <f>ROUNDUP((0.43+0.01*((STDEV($AQ$2:$AQ$312)-STDEV(AQ$2:AQ$312))))*AQ159,0)</f>
      </c>
      <c r="AM159" s="102">
        <f>ROUNDUP((0.43+0.01*((STDEV($AQ$2:$AQ$312)-STDEV(AR$2:AR$312))))*AR159,0)</f>
      </c>
      <c r="AN159" s="102">
        <f>ROUNDUP((0.43+0.01*((STDEV($AQ$2:$AQ$312)-STDEV(AS$2:AS$312))))*AS159,0)</f>
      </c>
      <c r="AO159" s="102">
        <f>ROUNDUP((0.43+0.01*((STDEV($AQ$2:$AQ$312)-STDEV(AT$2:AT$312))))*AT159,0)</f>
      </c>
      <c r="AP159" s="102">
        <f>ROUNDUP((0.43+0.01*((STDEV($AQ$2:$AQ$312)-STDEV(AU$2:AU$312))))*AU159,0)</f>
      </c>
      <c r="AQ159" s="11">
        <f>IF(AF159&gt;0,AF159,1)</f>
      </c>
      <c r="AR159" s="11">
        <f>IF(AG159&gt;0,AG159,1)</f>
      </c>
      <c r="AS159" s="11">
        <f>IF(AH159&gt;0,AH159,1)</f>
      </c>
      <c r="AT159" s="11">
        <f>IF(AI159&gt;0,AI159,1)</f>
      </c>
      <c r="AU159" s="11">
        <f>IF(AJ159&gt;0,AJ159,1)</f>
      </c>
    </row>
    <row x14ac:dyDescent="0.25" r="160" customHeight="1" ht="17.25">
      <c r="A160" s="3"/>
      <c r="B160" s="6">
        <f>IF(AB160&lt;&gt;AD160,CONCATENATE(J160,AB160,M160,AC160,M160,AD160,N160,O160,AE160,N160,K160,Q160,R160,S160,T160,U160,V160),CONCATENATE(J160,AB160,M160,AC160,N160,O160,AE160,N160,K160,Q160,R160,S160,T160,U160,V160))</f>
      </c>
      <c r="C160" s="6">
        <f>IF(AB160&lt;&gt;AD160,CONCATENATE(J160,AB160,M160,AC160,M160,AD160,N160,O160,AE160,N160,X160,Y160,AA160,AL160,Z160,K160,Q160,R160,S160,T160,U160,V160),CONCATENATE(J160,AB160,M160,AC160,N160,O160,AE160,N160,X160,Y160,AA160,AL160,Z160,K160,Q160,R160,S160,T160,U160,V160))</f>
      </c>
      <c r="D160" s="6">
        <f>IF(AB160&lt;&gt;AD160,CONCATENATE(J160,AB160,M160,AC160,M160,AD160,N160,O160,AE160,N160,X160,Y160,AA160,AM160,Z160,K160,Q160,R160,S160,T160,U160,V160),CONCATENATE(J160,AB160,M160,AC160,N160,O160,AE160,N160,X160,Y160,AA160,AM160,Z160,K160,Q160,R160,S160,T160,U160,V160))</f>
      </c>
      <c r="E160" s="6">
        <f>IF(AB160&lt;&gt;AD160,CONCATENATE(J160,AB160,M160,AC160,M160,AD160,N160,O160,AE160,N160,X160,Y160,AA160,AN160,Z160,K160,Q160,R160,S160,T160,U160,V160),CONCATENATE(J160,AB160,M160,AC160,N160,O160,AE160,N160,X160,Y160,AA160,AN160,Z160,K160,Q160,R160,S160,T160,U160,V160))</f>
      </c>
      <c r="F160" s="6">
        <f>IF(AB160&lt;&gt;AD160,CONCATENATE(J160,AB160,M160,AC160,M160,AD160,N160,O160,AE160,N160,X160,Y160,AA160,AO160,Z160,K160,Q160,R160,S160,T160,U160,V160),CONCATENATE(J160,AB160,M160,AC160,N160,O160,AE160,N160,X160,Y160,AA160,AO160,Z160,K160,Q160,R160,S160,T160,U160,V160))</f>
      </c>
      <c r="G160" s="6">
        <f>IF(AB160&lt;&gt;AD160,CONCATENATE(J160,AB160,M160,AC160,M160,AD160,N160,O160,AE160,N160,X160,Y160,AA160,AP160,Z160,K160,Q160,R160,S160,T160,U160,V160),CONCATENATE(J160,AB160,M160,AC160,N160,O160,AE160,N160,X160,Y160,AA160,AP160,Z160,K160,Q160,R160,S160,T160,U160,V160))</f>
      </c>
      <c r="H160" s="3" t="s">
        <v>375</v>
      </c>
      <c r="I160" s="3" t="s">
        <v>376</v>
      </c>
      <c r="J160" s="3" t="s">
        <v>377</v>
      </c>
      <c r="K160" s="3" t="s">
        <v>378</v>
      </c>
      <c r="L160" s="3" t="s">
        <v>379</v>
      </c>
      <c r="M160" s="3" t="s">
        <v>380</v>
      </c>
      <c r="N160" s="3" t="s">
        <v>381</v>
      </c>
      <c r="O160" s="3" t="s">
        <v>382</v>
      </c>
      <c r="P160" s="6">
        <f>CHAR(10)</f>
      </c>
      <c r="Q160" s="6">
        <f>IF(MOD(W160,10)=0,CONCATENATE(P160,P160,L160,L160,P160,P160,P160)," ")</f>
      </c>
      <c r="R160" s="6">
        <f>IF(W160=20,CONCATENATE(P160,P160,P160,L160,P160,"&lt;center&gt;",P160,P160,"&lt;?php",P160,R$1,P160,"?&gt;",P160,P160,"&lt;/center&gt;",P160,L160,P160,P160,P160,P160),"")</f>
      </c>
      <c r="S160" s="6">
        <f>IF(W160=40,CONCATENATE(P160,P160,P160,L160,P160,"&lt;center&gt;",P160,P160,"&lt;?php",P160,S$1,P160,"?&gt;",P160,P160,"&lt;/center&gt;",P160,L160,P160,P160,P160,P160),"")</f>
      </c>
      <c r="T160" s="6">
        <f>IF(W160=60,CONCATENATE(P160,P160,P160,L160,P160,"&lt;center&gt;",P160,P160,"&lt;?php",P160,T$1,P160,"?&gt;",P160,P160,"&lt;/center&gt;",P160,L160,P160,P160,P160,P160),"")</f>
      </c>
      <c r="U160" s="6">
        <f>IF(W160=80,CONCATENATE(P160,P160,P160,L160,P160,"&lt;center&gt;",P160,P160,"&lt;?php",P160,U$1,P160,"?&gt;",P160,P160,"&lt;/center&gt;",P160,L160,P160,P160,P160,P160),"")</f>
      </c>
      <c r="V160" s="6">
        <f>IF(W160=100,CONCATENATE(P160,P160,P160,P160,"&lt;?php",P160,V$1,P160,"?&gt;",P160,P160,P160,P160,P160),"")</f>
      </c>
      <c r="W160" s="11">
        <f>W159+1</f>
      </c>
      <c r="X160" s="5" t="s">
        <v>383</v>
      </c>
      <c r="Y160" s="5" t="s">
        <v>384</v>
      </c>
      <c r="Z160" s="5" t="s">
        <v>385</v>
      </c>
      <c r="AA160" s="5" t="s">
        <v>386</v>
      </c>
      <c r="AB160" s="4">
        <f>CONCATENATE(RBs!B61," ",RBs!A61)</f>
      </c>
      <c r="AC160" s="12">
        <f>RBs!E61</f>
      </c>
      <c r="AD160" s="6">
        <f>RBs!C61</f>
      </c>
      <c r="AE160" s="11">
        <f>RBs!D61</f>
      </c>
      <c r="AF160" s="11">
        <f>RBs!P61</f>
      </c>
      <c r="AG160" s="11">
        <f>RBs!R61</f>
      </c>
      <c r="AH160" s="11">
        <f>RBs!T61</f>
      </c>
      <c r="AI160" s="11">
        <f>RBs!V61</f>
      </c>
      <c r="AJ160" s="10">
        <f>RBs!X61</f>
      </c>
      <c r="AK160" s="6">
        <f>AB160</f>
      </c>
      <c r="AL160" s="102">
        <f>ROUNDUP((0.43+0.01*((STDEV($AQ$2:$AQ$312)-STDEV(AQ$2:AQ$312))))*AQ160,0)</f>
      </c>
      <c r="AM160" s="102">
        <f>ROUNDUP((0.43+0.01*((STDEV($AQ$2:$AQ$312)-STDEV(AR$2:AR$312))))*AR160,0)</f>
      </c>
      <c r="AN160" s="102">
        <f>ROUNDUP((0.43+0.01*((STDEV($AQ$2:$AQ$312)-STDEV(AS$2:AS$312))))*AS160,0)</f>
      </c>
      <c r="AO160" s="102">
        <f>ROUNDUP((0.43+0.01*((STDEV($AQ$2:$AQ$312)-STDEV(AT$2:AT$312))))*AT160,0)</f>
      </c>
      <c r="AP160" s="102">
        <f>ROUNDUP((0.43+0.01*((STDEV($AQ$2:$AQ$312)-STDEV(AU$2:AU$312))))*AU160,0)</f>
      </c>
      <c r="AQ160" s="11">
        <f>IF(AF160&gt;0,AF160,1)</f>
      </c>
      <c r="AR160" s="11">
        <f>IF(AG160&gt;0,AG160,1)</f>
      </c>
      <c r="AS160" s="11">
        <f>IF(AH160&gt;0,AH160,1)</f>
      </c>
      <c r="AT160" s="11">
        <f>IF(AI160&gt;0,AI160,1)</f>
      </c>
      <c r="AU160" s="11">
        <f>IF(AJ160&gt;0,AJ160,1)</f>
      </c>
    </row>
    <row x14ac:dyDescent="0.25" r="161" customHeight="1" ht="17.25">
      <c r="A161" s="3"/>
      <c r="B161" s="6">
        <f>IF(AB161&lt;&gt;AD161,CONCATENATE(J161,AB161,M161,AC161,M161,AD161,N161,O161,AE161,N161,K161,Q161,R161,S161,T161,U161,V161),CONCATENATE(J161,AB161,M161,AC161,N161,O161,AE161,N161,K161,Q161,R161,S161,T161,U161,V161))</f>
      </c>
      <c r="C161" s="6">
        <f>IF(AB161&lt;&gt;AD161,CONCATENATE(J161,AB161,M161,AC161,M161,AD161,N161,O161,AE161,N161,X161,Y161,AA161,AL161,Z161,K161,Q161,R161,S161,T161,U161,V161),CONCATENATE(J161,AB161,M161,AC161,N161,O161,AE161,N161,X161,Y161,AA161,AL161,Z161,K161,Q161,R161,S161,T161,U161,V161))</f>
      </c>
      <c r="D161" s="6">
        <f>IF(AB161&lt;&gt;AD161,CONCATENATE(J161,AB161,M161,AC161,M161,AD161,N161,O161,AE161,N161,X161,Y161,AA161,AM161,Z161,K161,Q161,R161,S161,T161,U161,V161),CONCATENATE(J161,AB161,M161,AC161,N161,O161,AE161,N161,X161,Y161,AA161,AM161,Z161,K161,Q161,R161,S161,T161,U161,V161))</f>
      </c>
      <c r="E161" s="6">
        <f>IF(AB161&lt;&gt;AD161,CONCATENATE(J161,AB161,M161,AC161,M161,AD161,N161,O161,AE161,N161,X161,Y161,AA161,AN161,Z161,K161,Q161,R161,S161,T161,U161,V161),CONCATENATE(J161,AB161,M161,AC161,N161,O161,AE161,N161,X161,Y161,AA161,AN161,Z161,K161,Q161,R161,S161,T161,U161,V161))</f>
      </c>
      <c r="F161" s="6">
        <f>IF(AB161&lt;&gt;AD161,CONCATENATE(J161,AB161,M161,AC161,M161,AD161,N161,O161,AE161,N161,X161,Y161,AA161,AO161,Z161,K161,Q161,R161,S161,T161,U161,V161),CONCATENATE(J161,AB161,M161,AC161,N161,O161,AE161,N161,X161,Y161,AA161,AO161,Z161,K161,Q161,R161,S161,T161,U161,V161))</f>
      </c>
      <c r="G161" s="6">
        <f>IF(AB161&lt;&gt;AD161,CONCATENATE(J161,AB161,M161,AC161,M161,AD161,N161,O161,AE161,N161,X161,Y161,AA161,AP161,Z161,K161,Q161,R161,S161,T161,U161,V161),CONCATENATE(J161,AB161,M161,AC161,N161,O161,AE161,N161,X161,Y161,AA161,AP161,Z161,K161,Q161,R161,S161,T161,U161,V161))</f>
      </c>
      <c r="H161" s="3" t="s">
        <v>375</v>
      </c>
      <c r="I161" s="3" t="s">
        <v>376</v>
      </c>
      <c r="J161" s="3" t="s">
        <v>377</v>
      </c>
      <c r="K161" s="3" t="s">
        <v>378</v>
      </c>
      <c r="L161" s="3" t="s">
        <v>379</v>
      </c>
      <c r="M161" s="3" t="s">
        <v>380</v>
      </c>
      <c r="N161" s="3" t="s">
        <v>381</v>
      </c>
      <c r="O161" s="3" t="s">
        <v>382</v>
      </c>
      <c r="P161" s="6">
        <f>CHAR(10)</f>
      </c>
      <c r="Q161" s="6">
        <f>IF(MOD(W161,10)=0,CONCATENATE(P161,P161,L161,L161,P161,P161,P161)," ")</f>
      </c>
      <c r="R161" s="6">
        <f>IF(W161=20,CONCATENATE(P161,P161,P161,L161,P161,"&lt;center&gt;",P161,P161,"&lt;?php",P161,R$1,P161,"?&gt;",P161,P161,"&lt;/center&gt;",P161,L161,P161,P161,P161,P161),"")</f>
      </c>
      <c r="S161" s="6">
        <f>IF(W161=40,CONCATENATE(P161,P161,P161,L161,P161,"&lt;center&gt;",P161,P161,"&lt;?php",P161,S$1,P161,"?&gt;",P161,P161,"&lt;/center&gt;",P161,L161,P161,P161,P161,P161),"")</f>
      </c>
      <c r="T161" s="6">
        <f>IF(W161=60,CONCATENATE(P161,P161,P161,L161,P161,"&lt;center&gt;",P161,P161,"&lt;?php",P161,T$1,P161,"?&gt;",P161,P161,"&lt;/center&gt;",P161,L161,P161,P161,P161,P161),"")</f>
      </c>
      <c r="U161" s="6">
        <f>IF(W161=80,CONCATENATE(P161,P161,P161,L161,P161,"&lt;center&gt;",P161,P161,"&lt;?php",P161,U$1,P161,"?&gt;",P161,P161,"&lt;/center&gt;",P161,L161,P161,P161,P161,P161),"")</f>
      </c>
      <c r="V161" s="6">
        <f>IF(W161=100,CONCATENATE(P161,P161,P161,P161,"&lt;?php",P161,V$1,P161,"?&gt;",P161,P161,P161,P161,P161),"")</f>
      </c>
      <c r="W161" s="11">
        <f>W160+1</f>
      </c>
      <c r="X161" s="5" t="s">
        <v>383</v>
      </c>
      <c r="Y161" s="5" t="s">
        <v>384</v>
      </c>
      <c r="Z161" s="5" t="s">
        <v>385</v>
      </c>
      <c r="AA161" s="5" t="s">
        <v>386</v>
      </c>
      <c r="AB161" s="4">
        <f>CONCATENATE(RBs!B62," ",RBs!A62)</f>
      </c>
      <c r="AC161" s="12">
        <f>RBs!E62</f>
      </c>
      <c r="AD161" s="6">
        <f>RBs!C62</f>
      </c>
      <c r="AE161" s="11">
        <f>RBs!D62</f>
      </c>
      <c r="AF161" s="11">
        <f>RBs!P62</f>
      </c>
      <c r="AG161" s="11">
        <f>RBs!R62</f>
      </c>
      <c r="AH161" s="11">
        <f>RBs!T62</f>
      </c>
      <c r="AI161" s="11">
        <f>RBs!V62</f>
      </c>
      <c r="AJ161" s="10">
        <f>RBs!X62</f>
      </c>
      <c r="AK161" s="6">
        <f>AB161</f>
      </c>
      <c r="AL161" s="102">
        <f>ROUNDUP((0.43+0.01*((STDEV($AQ$2:$AQ$312)-STDEV(AQ$2:AQ$312))))*AQ161,0)</f>
      </c>
      <c r="AM161" s="102">
        <f>ROUNDUP((0.43+0.01*((STDEV($AQ$2:$AQ$312)-STDEV(AR$2:AR$312))))*AR161,0)</f>
      </c>
      <c r="AN161" s="102">
        <f>ROUNDUP((0.43+0.01*((STDEV($AQ$2:$AQ$312)-STDEV(AS$2:AS$312))))*AS161,0)</f>
      </c>
      <c r="AO161" s="102">
        <f>ROUNDUP((0.43+0.01*((STDEV($AQ$2:$AQ$312)-STDEV(AT$2:AT$312))))*AT161,0)</f>
      </c>
      <c r="AP161" s="102">
        <f>ROUNDUP((0.43+0.01*((STDEV($AQ$2:$AQ$312)-STDEV(AU$2:AU$312))))*AU161,0)</f>
      </c>
      <c r="AQ161" s="11">
        <f>IF(AF161&gt;0,AF161,1)</f>
      </c>
      <c r="AR161" s="11">
        <f>IF(AG161&gt;0,AG161,1)</f>
      </c>
      <c r="AS161" s="11">
        <f>IF(AH161&gt;0,AH161,1)</f>
      </c>
      <c r="AT161" s="11">
        <f>IF(AI161&gt;0,AI161,1)</f>
      </c>
      <c r="AU161" s="11">
        <f>IF(AJ161&gt;0,AJ161,1)</f>
      </c>
    </row>
    <row x14ac:dyDescent="0.25" r="162" customHeight="1" ht="17.25">
      <c r="A162" s="3"/>
      <c r="B162" s="6">
        <f>IF(AB162&lt;&gt;AD162,CONCATENATE(J162,AB162,M162,AC162,M162,AD162,N162,O162,AE162,N162,K162,Q162,R162,S162,T162,U162,V162),CONCATENATE(J162,AB162,M162,AC162,N162,O162,AE162,N162,K162,Q162,R162,S162,T162,U162,V162))</f>
      </c>
      <c r="C162" s="6">
        <f>IF(AB162&lt;&gt;AD162,CONCATENATE(J162,AB162,M162,AC162,M162,AD162,N162,O162,AE162,N162,X162,Y162,AA162,AL162,Z162,K162,Q162,R162,S162,T162,U162,V162),CONCATENATE(J162,AB162,M162,AC162,N162,O162,AE162,N162,X162,Y162,AA162,AL162,Z162,K162,Q162,R162,S162,T162,U162,V162))</f>
      </c>
      <c r="D162" s="6">
        <f>IF(AB162&lt;&gt;AD162,CONCATENATE(J162,AB162,M162,AC162,M162,AD162,N162,O162,AE162,N162,X162,Y162,AA162,AM162,Z162,K162,Q162,R162,S162,T162,U162,V162),CONCATENATE(J162,AB162,M162,AC162,N162,O162,AE162,N162,X162,Y162,AA162,AM162,Z162,K162,Q162,R162,S162,T162,U162,V162))</f>
      </c>
      <c r="E162" s="6">
        <f>IF(AB162&lt;&gt;AD162,CONCATENATE(J162,AB162,M162,AC162,M162,AD162,N162,O162,AE162,N162,X162,Y162,AA162,AN162,Z162,K162,Q162,R162,S162,T162,U162,V162),CONCATENATE(J162,AB162,M162,AC162,N162,O162,AE162,N162,X162,Y162,AA162,AN162,Z162,K162,Q162,R162,S162,T162,U162,V162))</f>
      </c>
      <c r="F162" s="6">
        <f>IF(AB162&lt;&gt;AD162,CONCATENATE(J162,AB162,M162,AC162,M162,AD162,N162,O162,AE162,N162,X162,Y162,AA162,AO162,Z162,K162,Q162,R162,S162,T162,U162,V162),CONCATENATE(J162,AB162,M162,AC162,N162,O162,AE162,N162,X162,Y162,AA162,AO162,Z162,K162,Q162,R162,S162,T162,U162,V162))</f>
      </c>
      <c r="G162" s="6">
        <f>IF(AB162&lt;&gt;AD162,CONCATENATE(J162,AB162,M162,AC162,M162,AD162,N162,O162,AE162,N162,X162,Y162,AA162,AP162,Z162,K162,Q162,R162,S162,T162,U162,V162),CONCATENATE(J162,AB162,M162,AC162,N162,O162,AE162,N162,X162,Y162,AA162,AP162,Z162,K162,Q162,R162,S162,T162,U162,V162))</f>
      </c>
      <c r="H162" s="3" t="s">
        <v>375</v>
      </c>
      <c r="I162" s="3" t="s">
        <v>376</v>
      </c>
      <c r="J162" s="3" t="s">
        <v>377</v>
      </c>
      <c r="K162" s="3" t="s">
        <v>378</v>
      </c>
      <c r="L162" s="3" t="s">
        <v>379</v>
      </c>
      <c r="M162" s="3" t="s">
        <v>380</v>
      </c>
      <c r="N162" s="3" t="s">
        <v>381</v>
      </c>
      <c r="O162" s="3" t="s">
        <v>382</v>
      </c>
      <c r="P162" s="6">
        <f>CHAR(10)</f>
      </c>
      <c r="Q162" s="6">
        <f>IF(MOD(W162,10)=0,CONCATENATE(P162,P162,L162,L162,P162,P162,P162)," ")</f>
      </c>
      <c r="R162" s="6">
        <f>IF(W162=20,CONCATENATE(P162,P162,P162,L162,P162,"&lt;center&gt;",P162,P162,"&lt;?php",P162,R$1,P162,"?&gt;",P162,P162,"&lt;/center&gt;",P162,L162,P162,P162,P162,P162),"")</f>
      </c>
      <c r="S162" s="6">
        <f>IF(W162=40,CONCATENATE(P162,P162,P162,L162,P162,"&lt;center&gt;",P162,P162,"&lt;?php",P162,S$1,P162,"?&gt;",P162,P162,"&lt;/center&gt;",P162,L162,P162,P162,P162,P162),"")</f>
      </c>
      <c r="T162" s="6">
        <f>IF(W162=60,CONCATENATE(P162,P162,P162,L162,P162,"&lt;center&gt;",P162,P162,"&lt;?php",P162,T$1,P162,"?&gt;",P162,P162,"&lt;/center&gt;",P162,L162,P162,P162,P162,P162),"")</f>
      </c>
      <c r="U162" s="6">
        <f>IF(W162=80,CONCATENATE(P162,P162,P162,L162,P162,"&lt;center&gt;",P162,P162,"&lt;?php",P162,U$1,P162,"?&gt;",P162,P162,"&lt;/center&gt;",P162,L162,P162,P162,P162,P162),"")</f>
      </c>
      <c r="V162" s="6">
        <f>IF(W162=100,CONCATENATE(P162,P162,P162,P162,"&lt;?php",P162,V$1,P162,"?&gt;",P162,P162,P162,P162,P162),"")</f>
      </c>
      <c r="W162" s="11">
        <f>W161+1</f>
      </c>
      <c r="X162" s="5" t="s">
        <v>383</v>
      </c>
      <c r="Y162" s="5" t="s">
        <v>384</v>
      </c>
      <c r="Z162" s="5" t="s">
        <v>385</v>
      </c>
      <c r="AA162" s="5" t="s">
        <v>386</v>
      </c>
      <c r="AB162" s="4">
        <f>CONCATENATE(RBs!B63," ",RBs!A63)</f>
      </c>
      <c r="AC162" s="12">
        <f>RBs!E63</f>
      </c>
      <c r="AD162" s="6">
        <f>RBs!C63</f>
      </c>
      <c r="AE162" s="11">
        <f>RBs!D63</f>
      </c>
      <c r="AF162" s="11">
        <f>RBs!P63</f>
      </c>
      <c r="AG162" s="11">
        <f>RBs!R63</f>
      </c>
      <c r="AH162" s="11">
        <f>RBs!T63</f>
      </c>
      <c r="AI162" s="11">
        <f>RBs!V63</f>
      </c>
      <c r="AJ162" s="10">
        <f>RBs!X63</f>
      </c>
      <c r="AK162" s="6">
        <f>AB162</f>
      </c>
      <c r="AL162" s="102">
        <f>ROUNDUP((0.43+0.01*((STDEV($AQ$2:$AQ$312)-STDEV(AQ$2:AQ$312))))*AQ162,0)</f>
      </c>
      <c r="AM162" s="102">
        <f>ROUNDUP((0.43+0.01*((STDEV($AQ$2:$AQ$312)-STDEV(AR$2:AR$312))))*AR162,0)</f>
      </c>
      <c r="AN162" s="102">
        <f>ROUNDUP((0.43+0.01*((STDEV($AQ$2:$AQ$312)-STDEV(AS$2:AS$312))))*AS162,0)</f>
      </c>
      <c r="AO162" s="102">
        <f>ROUNDUP((0.43+0.01*((STDEV($AQ$2:$AQ$312)-STDEV(AT$2:AT$312))))*AT162,0)</f>
      </c>
      <c r="AP162" s="102">
        <f>ROUNDUP((0.43+0.01*((STDEV($AQ$2:$AQ$312)-STDEV(AU$2:AU$312))))*AU162,0)</f>
      </c>
      <c r="AQ162" s="11">
        <f>IF(AF162&gt;0,AF162,1)</f>
      </c>
      <c r="AR162" s="11">
        <f>IF(AG162&gt;0,AG162,1)</f>
      </c>
      <c r="AS162" s="11">
        <f>IF(AH162&gt;0,AH162,1)</f>
      </c>
      <c r="AT162" s="11">
        <f>IF(AI162&gt;0,AI162,1)</f>
      </c>
      <c r="AU162" s="11">
        <f>IF(AJ162&gt;0,AJ162,1)</f>
      </c>
    </row>
    <row x14ac:dyDescent="0.25" r="163" customHeight="1" ht="17.25">
      <c r="A163" s="3"/>
      <c r="B163" s="6">
        <f>IF(AB163&lt;&gt;AD163,CONCATENATE(J163,AB163,M163,AC163,M163,AD163,N163,O163,AE163,N163,K163,Q163,R163,S163,T163,U163,V163),CONCATENATE(J163,AB163,M163,AC163,N163,O163,AE163,N163,K163,Q163,R163,S163,T163,U163,V163))</f>
      </c>
      <c r="C163" s="6">
        <f>IF(AB163&lt;&gt;AD163,CONCATENATE(J163,AB163,M163,AC163,M163,AD163,N163,O163,AE163,N163,X163,Y163,AA163,AL163,Z163,K163,Q163,R163,S163,T163,U163,V163),CONCATENATE(J163,AB163,M163,AC163,N163,O163,AE163,N163,X163,Y163,AA163,AL163,Z163,K163,Q163,R163,S163,T163,U163,V163))</f>
      </c>
      <c r="D163" s="6">
        <f>IF(AB163&lt;&gt;AD163,CONCATENATE(J163,AB163,M163,AC163,M163,AD163,N163,O163,AE163,N163,X163,Y163,AA163,AM163,Z163,K163,Q163,R163,S163,T163,U163,V163),CONCATENATE(J163,AB163,M163,AC163,N163,O163,AE163,N163,X163,Y163,AA163,AM163,Z163,K163,Q163,R163,S163,T163,U163,V163))</f>
      </c>
      <c r="E163" s="6">
        <f>IF(AB163&lt;&gt;AD163,CONCATENATE(J163,AB163,M163,AC163,M163,AD163,N163,O163,AE163,N163,X163,Y163,AA163,AN163,Z163,K163,Q163,R163,S163,T163,U163,V163),CONCATENATE(J163,AB163,M163,AC163,N163,O163,AE163,N163,X163,Y163,AA163,AN163,Z163,K163,Q163,R163,S163,T163,U163,V163))</f>
      </c>
      <c r="F163" s="6">
        <f>IF(AB163&lt;&gt;AD163,CONCATENATE(J163,AB163,M163,AC163,M163,AD163,N163,O163,AE163,N163,X163,Y163,AA163,AO163,Z163,K163,Q163,R163,S163,T163,U163,V163),CONCATENATE(J163,AB163,M163,AC163,N163,O163,AE163,N163,X163,Y163,AA163,AO163,Z163,K163,Q163,R163,S163,T163,U163,V163))</f>
      </c>
      <c r="G163" s="6">
        <f>IF(AB163&lt;&gt;AD163,CONCATENATE(J163,AB163,M163,AC163,M163,AD163,N163,O163,AE163,N163,X163,Y163,AA163,AP163,Z163,K163,Q163,R163,S163,T163,U163,V163),CONCATENATE(J163,AB163,M163,AC163,N163,O163,AE163,N163,X163,Y163,AA163,AP163,Z163,K163,Q163,R163,S163,T163,U163,V163))</f>
      </c>
      <c r="H163" s="3" t="s">
        <v>375</v>
      </c>
      <c r="I163" s="3" t="s">
        <v>376</v>
      </c>
      <c r="J163" s="3" t="s">
        <v>377</v>
      </c>
      <c r="K163" s="3" t="s">
        <v>378</v>
      </c>
      <c r="L163" s="3" t="s">
        <v>379</v>
      </c>
      <c r="M163" s="3" t="s">
        <v>380</v>
      </c>
      <c r="N163" s="3" t="s">
        <v>381</v>
      </c>
      <c r="O163" s="3" t="s">
        <v>382</v>
      </c>
      <c r="P163" s="6">
        <f>CHAR(10)</f>
      </c>
      <c r="Q163" s="6">
        <f>IF(MOD(W163,10)=0,CONCATENATE(P163,P163,L163,L163,P163,P163,P163)," ")</f>
      </c>
      <c r="R163" s="6">
        <f>IF(W163=20,CONCATENATE(P163,P163,P163,L163,P163,"&lt;center&gt;",P163,P163,"&lt;?php",P163,R$1,P163,"?&gt;",P163,P163,"&lt;/center&gt;",P163,L163,P163,P163,P163,P163),"")</f>
      </c>
      <c r="S163" s="6">
        <f>IF(W163=40,CONCATENATE(P163,P163,P163,L163,P163,"&lt;center&gt;",P163,P163,"&lt;?php",P163,S$1,P163,"?&gt;",P163,P163,"&lt;/center&gt;",P163,L163,P163,P163,P163,P163),"")</f>
      </c>
      <c r="T163" s="6">
        <f>IF(W163=60,CONCATENATE(P163,P163,P163,L163,P163,"&lt;center&gt;",P163,P163,"&lt;?php",P163,T$1,P163,"?&gt;",P163,P163,"&lt;/center&gt;",P163,L163,P163,P163,P163,P163),"")</f>
      </c>
      <c r="U163" s="6">
        <f>IF(W163=80,CONCATENATE(P163,P163,P163,L163,P163,"&lt;center&gt;",P163,P163,"&lt;?php",P163,U$1,P163,"?&gt;",P163,P163,"&lt;/center&gt;",P163,L163,P163,P163,P163,P163),"")</f>
      </c>
      <c r="V163" s="6">
        <f>IF(W163=100,CONCATENATE(P163,P163,P163,P163,"&lt;?php",P163,V$1,P163,"?&gt;",P163,P163,P163,P163,P163),"")</f>
      </c>
      <c r="W163" s="11">
        <f>W162+1</f>
      </c>
      <c r="X163" s="5" t="s">
        <v>383</v>
      </c>
      <c r="Y163" s="5" t="s">
        <v>384</v>
      </c>
      <c r="Z163" s="5" t="s">
        <v>385</v>
      </c>
      <c r="AA163" s="5" t="s">
        <v>386</v>
      </c>
      <c r="AB163" s="4">
        <f>CONCATENATE(RBs!B64," ",RBs!A64)</f>
      </c>
      <c r="AC163" s="12">
        <f>RBs!E64</f>
      </c>
      <c r="AD163" s="6">
        <f>RBs!C64</f>
      </c>
      <c r="AE163" s="11">
        <f>RBs!D64</f>
      </c>
      <c r="AF163" s="11">
        <f>RBs!P64</f>
      </c>
      <c r="AG163" s="11">
        <f>RBs!R64</f>
      </c>
      <c r="AH163" s="11">
        <f>RBs!T64</f>
      </c>
      <c r="AI163" s="11">
        <f>RBs!V64</f>
      </c>
      <c r="AJ163" s="10">
        <f>RBs!X64</f>
      </c>
      <c r="AK163" s="6">
        <f>AB163</f>
      </c>
      <c r="AL163" s="102">
        <f>ROUNDUP((0.43+0.01*((STDEV($AQ$2:$AQ$312)-STDEV(AQ$2:AQ$312))))*AQ163,0)</f>
      </c>
      <c r="AM163" s="102">
        <f>ROUNDUP((0.43+0.01*((STDEV($AQ$2:$AQ$312)-STDEV(AR$2:AR$312))))*AR163,0)</f>
      </c>
      <c r="AN163" s="102">
        <f>ROUNDUP((0.43+0.01*((STDEV($AQ$2:$AQ$312)-STDEV(AS$2:AS$312))))*AS163,0)</f>
      </c>
      <c r="AO163" s="102">
        <f>ROUNDUP((0.43+0.01*((STDEV($AQ$2:$AQ$312)-STDEV(AT$2:AT$312))))*AT163,0)</f>
      </c>
      <c r="AP163" s="102">
        <f>ROUNDUP((0.43+0.01*((STDEV($AQ$2:$AQ$312)-STDEV(AU$2:AU$312))))*AU163,0)</f>
      </c>
      <c r="AQ163" s="11">
        <f>IF(AF163&gt;0,AF163,1)</f>
      </c>
      <c r="AR163" s="11">
        <f>IF(AG163&gt;0,AG163,1)</f>
      </c>
      <c r="AS163" s="11">
        <f>IF(AH163&gt;0,AH163,1)</f>
      </c>
      <c r="AT163" s="11">
        <f>IF(AI163&gt;0,AI163,1)</f>
      </c>
      <c r="AU163" s="11">
        <f>IF(AJ163&gt;0,AJ163,1)</f>
      </c>
    </row>
    <row x14ac:dyDescent="0.25" r="164" customHeight="1" ht="17.25">
      <c r="A164" s="3"/>
      <c r="B164" s="6">
        <f>IF(AB164&lt;&gt;AD164,CONCATENATE(J164,AB164,M164,AC164,M164,AD164,N164,O164,AE164,N164,K164,Q164,R164,S164,T164,U164,V164),CONCATENATE(J164,AB164,M164,AC164,N164,O164,AE164,N164,K164,Q164,R164,S164,T164,U164,V164))</f>
      </c>
      <c r="C164" s="6">
        <f>IF(AB164&lt;&gt;AD164,CONCATENATE(J164,AB164,M164,AC164,M164,AD164,N164,O164,AE164,N164,X164,Y164,AA164,AL164,Z164,K164,Q164,R164,S164,T164,U164,V164),CONCATENATE(J164,AB164,M164,AC164,N164,O164,AE164,N164,X164,Y164,AA164,AL164,Z164,K164,Q164,R164,S164,T164,U164,V164))</f>
      </c>
      <c r="D164" s="6">
        <f>IF(AB164&lt;&gt;AD164,CONCATENATE(J164,AB164,M164,AC164,M164,AD164,N164,O164,AE164,N164,X164,Y164,AA164,AM164,Z164,K164,Q164,R164,S164,T164,U164,V164),CONCATENATE(J164,AB164,M164,AC164,N164,O164,AE164,N164,X164,Y164,AA164,AM164,Z164,K164,Q164,R164,S164,T164,U164,V164))</f>
      </c>
      <c r="E164" s="6">
        <f>IF(AB164&lt;&gt;AD164,CONCATENATE(J164,AB164,M164,AC164,M164,AD164,N164,O164,AE164,N164,X164,Y164,AA164,AN164,Z164,K164,Q164,R164,S164,T164,U164,V164),CONCATENATE(J164,AB164,M164,AC164,N164,O164,AE164,N164,X164,Y164,AA164,AN164,Z164,K164,Q164,R164,S164,T164,U164,V164))</f>
      </c>
      <c r="F164" s="6">
        <f>IF(AB164&lt;&gt;AD164,CONCATENATE(J164,AB164,M164,AC164,M164,AD164,N164,O164,AE164,N164,X164,Y164,AA164,AO164,Z164,K164,Q164,R164,S164,T164,U164,V164),CONCATENATE(J164,AB164,M164,AC164,N164,O164,AE164,N164,X164,Y164,AA164,AO164,Z164,K164,Q164,R164,S164,T164,U164,V164))</f>
      </c>
      <c r="G164" s="6">
        <f>IF(AB164&lt;&gt;AD164,CONCATENATE(J164,AB164,M164,AC164,M164,AD164,N164,O164,AE164,N164,X164,Y164,AA164,AP164,Z164,K164,Q164,R164,S164,T164,U164,V164),CONCATENATE(J164,AB164,M164,AC164,N164,O164,AE164,N164,X164,Y164,AA164,AP164,Z164,K164,Q164,R164,S164,T164,U164,V164))</f>
      </c>
      <c r="H164" s="3" t="s">
        <v>375</v>
      </c>
      <c r="I164" s="3" t="s">
        <v>376</v>
      </c>
      <c r="J164" s="3" t="s">
        <v>377</v>
      </c>
      <c r="K164" s="3" t="s">
        <v>378</v>
      </c>
      <c r="L164" s="3" t="s">
        <v>379</v>
      </c>
      <c r="M164" s="3" t="s">
        <v>380</v>
      </c>
      <c r="N164" s="3" t="s">
        <v>381</v>
      </c>
      <c r="O164" s="3" t="s">
        <v>382</v>
      </c>
      <c r="P164" s="6">
        <f>CHAR(10)</f>
      </c>
      <c r="Q164" s="6">
        <f>IF(MOD(W164,10)=0,CONCATENATE(P164,P164,L164,L164,P164,P164,P164)," ")</f>
      </c>
      <c r="R164" s="6">
        <f>IF(W164=20,CONCATENATE(P164,P164,P164,L164,P164,"&lt;center&gt;",P164,P164,"&lt;?php",P164,R$1,P164,"?&gt;",P164,P164,"&lt;/center&gt;",P164,L164,P164,P164,P164,P164),"")</f>
      </c>
      <c r="S164" s="6">
        <f>IF(W164=40,CONCATENATE(P164,P164,P164,L164,P164,"&lt;center&gt;",P164,P164,"&lt;?php",P164,S$1,P164,"?&gt;",P164,P164,"&lt;/center&gt;",P164,L164,P164,P164,P164,P164),"")</f>
      </c>
      <c r="T164" s="6">
        <f>IF(W164=60,CONCATENATE(P164,P164,P164,L164,P164,"&lt;center&gt;",P164,P164,"&lt;?php",P164,T$1,P164,"?&gt;",P164,P164,"&lt;/center&gt;",P164,L164,P164,P164,P164,P164),"")</f>
      </c>
      <c r="U164" s="6">
        <f>IF(W164=80,CONCATENATE(P164,P164,P164,L164,P164,"&lt;center&gt;",P164,P164,"&lt;?php",P164,U$1,P164,"?&gt;",P164,P164,"&lt;/center&gt;",P164,L164,P164,P164,P164,P164),"")</f>
      </c>
      <c r="V164" s="6">
        <f>IF(W164=100,CONCATENATE(P164,P164,P164,P164,"&lt;?php",P164,V$1,P164,"?&gt;",P164,P164,P164,P164,P164),"")</f>
      </c>
      <c r="W164" s="11">
        <f>W163+1</f>
      </c>
      <c r="X164" s="5" t="s">
        <v>383</v>
      </c>
      <c r="Y164" s="5" t="s">
        <v>384</v>
      </c>
      <c r="Z164" s="5" t="s">
        <v>385</v>
      </c>
      <c r="AA164" s="5" t="s">
        <v>386</v>
      </c>
      <c r="AB164" s="4">
        <f>CONCATENATE(RBs!B65," ",RBs!A65)</f>
      </c>
      <c r="AC164" s="12">
        <f>RBs!E65</f>
      </c>
      <c r="AD164" s="6">
        <f>RBs!C65</f>
      </c>
      <c r="AE164" s="11">
        <f>RBs!D65</f>
      </c>
      <c r="AF164" s="11">
        <f>RBs!P65</f>
      </c>
      <c r="AG164" s="11">
        <f>RBs!R65</f>
      </c>
      <c r="AH164" s="11">
        <f>RBs!T65</f>
      </c>
      <c r="AI164" s="11">
        <f>RBs!V65</f>
      </c>
      <c r="AJ164" s="10">
        <f>RBs!X65</f>
      </c>
      <c r="AK164" s="6">
        <f>AB164</f>
      </c>
      <c r="AL164" s="102">
        <f>ROUNDUP((0.43+0.01*((STDEV($AQ$2:$AQ$312)-STDEV(AQ$2:AQ$312))))*AQ164,0)</f>
      </c>
      <c r="AM164" s="102">
        <f>ROUNDUP((0.43+0.01*((STDEV($AQ$2:$AQ$312)-STDEV(AR$2:AR$312))))*AR164,0)</f>
      </c>
      <c r="AN164" s="102">
        <f>ROUNDUP((0.43+0.01*((STDEV($AQ$2:$AQ$312)-STDEV(AS$2:AS$312))))*AS164,0)</f>
      </c>
      <c r="AO164" s="102">
        <f>ROUNDUP((0.43+0.01*((STDEV($AQ$2:$AQ$312)-STDEV(AT$2:AT$312))))*AT164,0)</f>
      </c>
      <c r="AP164" s="102">
        <f>ROUNDUP((0.43+0.01*((STDEV($AQ$2:$AQ$312)-STDEV(AU$2:AU$312))))*AU164,0)</f>
      </c>
      <c r="AQ164" s="11">
        <f>IF(AF164&gt;0,AF164,1)</f>
      </c>
      <c r="AR164" s="11">
        <f>IF(AG164&gt;0,AG164,1)</f>
      </c>
      <c r="AS164" s="11">
        <f>IF(AH164&gt;0,AH164,1)</f>
      </c>
      <c r="AT164" s="11">
        <f>IF(AI164&gt;0,AI164,1)</f>
      </c>
      <c r="AU164" s="11">
        <f>IF(AJ164&gt;0,AJ164,1)</f>
      </c>
    </row>
    <row x14ac:dyDescent="0.25" r="165" customHeight="1" ht="17.25">
      <c r="A165" s="3"/>
      <c r="B165" s="6">
        <f>IF(AB165&lt;&gt;AD165,CONCATENATE(J165,AB165,M165,AC165,M165,AD165,N165,O165,AE165,N165,K165,Q165,R165,S165,T165,U165,V165),CONCATENATE(J165,AB165,M165,AC165,N165,O165,AE165,N165,K165,Q165,R165,S165,T165,U165,V165))</f>
      </c>
      <c r="C165" s="6">
        <f>IF(AB165&lt;&gt;AD165,CONCATENATE(J165,AB165,M165,AC165,M165,AD165,N165,O165,AE165,N165,X165,Y165,AA165,AL165,Z165,K165,Q165,R165,S165,T165,U165,V165),CONCATENATE(J165,AB165,M165,AC165,N165,O165,AE165,N165,X165,Y165,AA165,AL165,Z165,K165,Q165,R165,S165,T165,U165,V165))</f>
      </c>
      <c r="D165" s="6">
        <f>IF(AB165&lt;&gt;AD165,CONCATENATE(J165,AB165,M165,AC165,M165,AD165,N165,O165,AE165,N165,X165,Y165,AA165,AM165,Z165,K165,Q165,R165,S165,T165,U165,V165),CONCATENATE(J165,AB165,M165,AC165,N165,O165,AE165,N165,X165,Y165,AA165,AM165,Z165,K165,Q165,R165,S165,T165,U165,V165))</f>
      </c>
      <c r="E165" s="6">
        <f>IF(AB165&lt;&gt;AD165,CONCATENATE(J165,AB165,M165,AC165,M165,AD165,N165,O165,AE165,N165,X165,Y165,AA165,AN165,Z165,K165,Q165,R165,S165,T165,U165,V165),CONCATENATE(J165,AB165,M165,AC165,N165,O165,AE165,N165,X165,Y165,AA165,AN165,Z165,K165,Q165,R165,S165,T165,U165,V165))</f>
      </c>
      <c r="F165" s="6">
        <f>IF(AB165&lt;&gt;AD165,CONCATENATE(J165,AB165,M165,AC165,M165,AD165,N165,O165,AE165,N165,X165,Y165,AA165,AO165,Z165,K165,Q165,R165,S165,T165,U165,V165),CONCATENATE(J165,AB165,M165,AC165,N165,O165,AE165,N165,X165,Y165,AA165,AO165,Z165,K165,Q165,R165,S165,T165,U165,V165))</f>
      </c>
      <c r="G165" s="6">
        <f>IF(AB165&lt;&gt;AD165,CONCATENATE(J165,AB165,M165,AC165,M165,AD165,N165,O165,AE165,N165,X165,Y165,AA165,AP165,Z165,K165,Q165,R165,S165,T165,U165,V165),CONCATENATE(J165,AB165,M165,AC165,N165,O165,AE165,N165,X165,Y165,AA165,AP165,Z165,K165,Q165,R165,S165,T165,U165,V165))</f>
      </c>
      <c r="H165" s="3" t="s">
        <v>375</v>
      </c>
      <c r="I165" s="3" t="s">
        <v>376</v>
      </c>
      <c r="J165" s="3" t="s">
        <v>377</v>
      </c>
      <c r="K165" s="3" t="s">
        <v>378</v>
      </c>
      <c r="L165" s="3" t="s">
        <v>379</v>
      </c>
      <c r="M165" s="3" t="s">
        <v>380</v>
      </c>
      <c r="N165" s="3" t="s">
        <v>381</v>
      </c>
      <c r="O165" s="3" t="s">
        <v>382</v>
      </c>
      <c r="P165" s="6">
        <f>CHAR(10)</f>
      </c>
      <c r="Q165" s="6">
        <f>IF(MOD(W165,10)=0,CONCATENATE(P165,P165,L165,L165,P165,P165,P165)," ")</f>
      </c>
      <c r="R165" s="6">
        <f>IF(W165=20,CONCATENATE(P165,P165,P165,L165,P165,"&lt;center&gt;",P165,P165,"&lt;?php",P165,R$1,P165,"?&gt;",P165,P165,"&lt;/center&gt;",P165,L165,P165,P165,P165,P165),"")</f>
      </c>
      <c r="S165" s="6">
        <f>IF(W165=40,CONCATENATE(P165,P165,P165,L165,P165,"&lt;center&gt;",P165,P165,"&lt;?php",P165,S$1,P165,"?&gt;",P165,P165,"&lt;/center&gt;",P165,L165,P165,P165,P165,P165),"")</f>
      </c>
      <c r="T165" s="6">
        <f>IF(W165=60,CONCATENATE(P165,P165,P165,L165,P165,"&lt;center&gt;",P165,P165,"&lt;?php",P165,T$1,P165,"?&gt;",P165,P165,"&lt;/center&gt;",P165,L165,P165,P165,P165,P165),"")</f>
      </c>
      <c r="U165" s="6">
        <f>IF(W165=80,CONCATENATE(P165,P165,P165,L165,P165,"&lt;center&gt;",P165,P165,"&lt;?php",P165,U$1,P165,"?&gt;",P165,P165,"&lt;/center&gt;",P165,L165,P165,P165,P165,P165),"")</f>
      </c>
      <c r="V165" s="6">
        <f>IF(W165=100,CONCATENATE(P165,P165,P165,P165,"&lt;?php",P165,V$1,P165,"?&gt;",P165,P165,P165,P165,P165),"")</f>
      </c>
      <c r="W165" s="11">
        <f>W164+1</f>
      </c>
      <c r="X165" s="5" t="s">
        <v>383</v>
      </c>
      <c r="Y165" s="5" t="s">
        <v>384</v>
      </c>
      <c r="Z165" s="5" t="s">
        <v>385</v>
      </c>
      <c r="AA165" s="5" t="s">
        <v>386</v>
      </c>
      <c r="AB165" s="4">
        <f>CONCATENATE(RBs!B66," ",RBs!A66)</f>
      </c>
      <c r="AC165" s="12">
        <f>RBs!E66</f>
      </c>
      <c r="AD165" s="6">
        <f>RBs!C66</f>
      </c>
      <c r="AE165" s="11">
        <f>RBs!D66</f>
      </c>
      <c r="AF165" s="11">
        <f>RBs!P66</f>
      </c>
      <c r="AG165" s="11">
        <f>RBs!R66</f>
      </c>
      <c r="AH165" s="11">
        <f>RBs!T66</f>
      </c>
      <c r="AI165" s="11">
        <f>RBs!V66</f>
      </c>
      <c r="AJ165" s="10">
        <f>RBs!X66</f>
      </c>
      <c r="AK165" s="6">
        <f>AB165</f>
      </c>
      <c r="AL165" s="102">
        <f>ROUNDUP((0.43+0.01*((STDEV($AQ$2:$AQ$312)-STDEV(AQ$2:AQ$312))))*AQ165,0)</f>
      </c>
      <c r="AM165" s="102">
        <f>ROUNDUP((0.43+0.01*((STDEV($AQ$2:$AQ$312)-STDEV(AR$2:AR$312))))*AR165,0)</f>
      </c>
      <c r="AN165" s="102">
        <f>ROUNDUP((0.43+0.01*((STDEV($AQ$2:$AQ$312)-STDEV(AS$2:AS$312))))*AS165,0)</f>
      </c>
      <c r="AO165" s="102">
        <f>ROUNDUP((0.43+0.01*((STDEV($AQ$2:$AQ$312)-STDEV(AT$2:AT$312))))*AT165,0)</f>
      </c>
      <c r="AP165" s="102">
        <f>ROUNDUP((0.43+0.01*((STDEV($AQ$2:$AQ$312)-STDEV(AU$2:AU$312))))*AU165,0)</f>
      </c>
      <c r="AQ165" s="11">
        <f>IF(AF165&gt;0,AF165,1)</f>
      </c>
      <c r="AR165" s="11">
        <f>IF(AG165&gt;0,AG165,1)</f>
      </c>
      <c r="AS165" s="11">
        <f>IF(AH165&gt;0,AH165,1)</f>
      </c>
      <c r="AT165" s="11">
        <f>IF(AI165&gt;0,AI165,1)</f>
      </c>
      <c r="AU165" s="11">
        <f>IF(AJ165&gt;0,AJ165,1)</f>
      </c>
    </row>
    <row x14ac:dyDescent="0.25" r="166" customHeight="1" ht="17.25">
      <c r="A166" s="3"/>
      <c r="B166" s="6">
        <f>IF(AB166&lt;&gt;AD166,CONCATENATE(J166,AB166,M166,AC166,M166,AD166,N166,O166,AE166,N166,K166,Q166,R166,S166,T166,U166,V166),CONCATENATE(J166,AB166,M166,AC166,N166,O166,AE166,N166,K166,Q166,R166,S166,T166,U166,V166))</f>
      </c>
      <c r="C166" s="6">
        <f>IF(AB166&lt;&gt;AD166,CONCATENATE(J166,AB166,M166,AC166,M166,AD166,N166,O166,AE166,N166,X166,Y166,AA166,AL166,Z166,K166,Q166,R166,S166,T166,U166,V166),CONCATENATE(J166,AB166,M166,AC166,N166,O166,AE166,N166,X166,Y166,AA166,AL166,Z166,K166,Q166,R166,S166,T166,U166,V166))</f>
      </c>
      <c r="D166" s="6">
        <f>IF(AB166&lt;&gt;AD166,CONCATENATE(J166,AB166,M166,AC166,M166,AD166,N166,O166,AE166,N166,X166,Y166,AA166,AM166,Z166,K166,Q166,R166,S166,T166,U166,V166),CONCATENATE(J166,AB166,M166,AC166,N166,O166,AE166,N166,X166,Y166,AA166,AM166,Z166,K166,Q166,R166,S166,T166,U166,V166))</f>
      </c>
      <c r="E166" s="6">
        <f>IF(AB166&lt;&gt;AD166,CONCATENATE(J166,AB166,M166,AC166,M166,AD166,N166,O166,AE166,N166,X166,Y166,AA166,AN166,Z166,K166,Q166,R166,S166,T166,U166,V166),CONCATENATE(J166,AB166,M166,AC166,N166,O166,AE166,N166,X166,Y166,AA166,AN166,Z166,K166,Q166,R166,S166,T166,U166,V166))</f>
      </c>
      <c r="F166" s="6">
        <f>IF(AB166&lt;&gt;AD166,CONCATENATE(J166,AB166,M166,AC166,M166,AD166,N166,O166,AE166,N166,X166,Y166,AA166,AO166,Z166,K166,Q166,R166,S166,T166,U166,V166),CONCATENATE(J166,AB166,M166,AC166,N166,O166,AE166,N166,X166,Y166,AA166,AO166,Z166,K166,Q166,R166,S166,T166,U166,V166))</f>
      </c>
      <c r="G166" s="6">
        <f>IF(AB166&lt;&gt;AD166,CONCATENATE(J166,AB166,M166,AC166,M166,AD166,N166,O166,AE166,N166,X166,Y166,AA166,AP166,Z166,K166,Q166,R166,S166,T166,U166,V166),CONCATENATE(J166,AB166,M166,AC166,N166,O166,AE166,N166,X166,Y166,AA166,AP166,Z166,K166,Q166,R166,S166,T166,U166,V166))</f>
      </c>
      <c r="H166" s="3" t="s">
        <v>375</v>
      </c>
      <c r="I166" s="3" t="s">
        <v>376</v>
      </c>
      <c r="J166" s="3" t="s">
        <v>377</v>
      </c>
      <c r="K166" s="3" t="s">
        <v>378</v>
      </c>
      <c r="L166" s="3" t="s">
        <v>379</v>
      </c>
      <c r="M166" s="3" t="s">
        <v>380</v>
      </c>
      <c r="N166" s="3" t="s">
        <v>381</v>
      </c>
      <c r="O166" s="3" t="s">
        <v>382</v>
      </c>
      <c r="P166" s="6">
        <f>CHAR(10)</f>
      </c>
      <c r="Q166" s="6">
        <f>IF(MOD(W166,10)=0,CONCATENATE(P166,P166,L166,L166,P166,P166,P166)," ")</f>
      </c>
      <c r="R166" s="6">
        <f>IF(W166=20,CONCATENATE(P166,P166,P166,L166,P166,"&lt;center&gt;",P166,P166,"&lt;?php",P166,R$1,P166,"?&gt;",P166,P166,"&lt;/center&gt;",P166,L166,P166,P166,P166,P166),"")</f>
      </c>
      <c r="S166" s="6">
        <f>IF(W166=40,CONCATENATE(P166,P166,P166,L166,P166,"&lt;center&gt;",P166,P166,"&lt;?php",P166,S$1,P166,"?&gt;",P166,P166,"&lt;/center&gt;",P166,L166,P166,P166,P166,P166),"")</f>
      </c>
      <c r="T166" s="6">
        <f>IF(W166=60,CONCATENATE(P166,P166,P166,L166,P166,"&lt;center&gt;",P166,P166,"&lt;?php",P166,T$1,P166,"?&gt;",P166,P166,"&lt;/center&gt;",P166,L166,P166,P166,P166,P166),"")</f>
      </c>
      <c r="U166" s="6">
        <f>IF(W166=80,CONCATENATE(P166,P166,P166,L166,P166,"&lt;center&gt;",P166,P166,"&lt;?php",P166,U$1,P166,"?&gt;",P166,P166,"&lt;/center&gt;",P166,L166,P166,P166,P166,P166),"")</f>
      </c>
      <c r="V166" s="6">
        <f>IF(W166=100,CONCATENATE(P166,P166,P166,P166,"&lt;?php",P166,V$1,P166,"?&gt;",P166,P166,P166,P166,P166),"")</f>
      </c>
      <c r="W166" s="11">
        <f>W165+1</f>
      </c>
      <c r="X166" s="5" t="s">
        <v>383</v>
      </c>
      <c r="Y166" s="5" t="s">
        <v>384</v>
      </c>
      <c r="Z166" s="5" t="s">
        <v>385</v>
      </c>
      <c r="AA166" s="5" t="s">
        <v>386</v>
      </c>
      <c r="AB166" s="4">
        <f>CONCATENATE(RBs!B67," ",RBs!A67)</f>
      </c>
      <c r="AC166" s="12">
        <f>RBs!E67</f>
      </c>
      <c r="AD166" s="6">
        <f>RBs!C67</f>
      </c>
      <c r="AE166" s="11">
        <f>RBs!D67</f>
      </c>
      <c r="AF166" s="11">
        <f>RBs!P67</f>
      </c>
      <c r="AG166" s="11">
        <f>RBs!R67</f>
      </c>
      <c r="AH166" s="11">
        <f>RBs!T67</f>
      </c>
      <c r="AI166" s="11">
        <f>RBs!V67</f>
      </c>
      <c r="AJ166" s="10">
        <f>RBs!X67</f>
      </c>
      <c r="AK166" s="6">
        <f>AB166</f>
      </c>
      <c r="AL166" s="102">
        <f>ROUNDUP((0.43+0.01*((STDEV($AQ$2:$AQ$312)-STDEV(AQ$2:AQ$312))))*AQ166,0)</f>
      </c>
      <c r="AM166" s="102">
        <f>ROUNDUP((0.43+0.01*((STDEV($AQ$2:$AQ$312)-STDEV(AR$2:AR$312))))*AR166,0)</f>
      </c>
      <c r="AN166" s="102">
        <f>ROUNDUP((0.43+0.01*((STDEV($AQ$2:$AQ$312)-STDEV(AS$2:AS$312))))*AS166,0)</f>
      </c>
      <c r="AO166" s="102">
        <f>ROUNDUP((0.43+0.01*((STDEV($AQ$2:$AQ$312)-STDEV(AT$2:AT$312))))*AT166,0)</f>
      </c>
      <c r="AP166" s="102">
        <f>ROUNDUP((0.43+0.01*((STDEV($AQ$2:$AQ$312)-STDEV(AU$2:AU$312))))*AU166,0)</f>
      </c>
      <c r="AQ166" s="11">
        <f>IF(AF166&gt;0,AF166,1)</f>
      </c>
      <c r="AR166" s="11">
        <f>IF(AG166&gt;0,AG166,1)</f>
      </c>
      <c r="AS166" s="11">
        <f>IF(AH166&gt;0,AH166,1)</f>
      </c>
      <c r="AT166" s="11">
        <f>IF(AI166&gt;0,AI166,1)</f>
      </c>
      <c r="AU166" s="11">
        <f>IF(AJ166&gt;0,AJ166,1)</f>
      </c>
    </row>
    <row x14ac:dyDescent="0.25" r="167" customHeight="1" ht="17.25">
      <c r="A167" s="3"/>
      <c r="B167" s="6">
        <f>IF(AB167&lt;&gt;AD167,CONCATENATE(J167,AB167,M167,AC167,M167,AD167,N167,O167,AE167,N167,K167,Q167,R167,S167,T167,U167,V167),CONCATENATE(J167,AB167,M167,AC167,N167,O167,AE167,N167,K167,Q167,R167,S167,T167,U167,V167))</f>
      </c>
      <c r="C167" s="6">
        <f>IF(AB167&lt;&gt;AD167,CONCATENATE(J167,AB167,M167,AC167,M167,AD167,N167,O167,AE167,N167,X167,Y167,AA167,AL167,Z167,K167,Q167,R167,S167,T167,U167,V167),CONCATENATE(J167,AB167,M167,AC167,N167,O167,AE167,N167,X167,Y167,AA167,AL167,Z167,K167,Q167,R167,S167,T167,U167,V167))</f>
      </c>
      <c r="D167" s="6">
        <f>IF(AB167&lt;&gt;AD167,CONCATENATE(J167,AB167,M167,AC167,M167,AD167,N167,O167,AE167,N167,X167,Y167,AA167,AM167,Z167,K167,Q167,R167,S167,T167,U167,V167),CONCATENATE(J167,AB167,M167,AC167,N167,O167,AE167,N167,X167,Y167,AA167,AM167,Z167,K167,Q167,R167,S167,T167,U167,V167))</f>
      </c>
      <c r="E167" s="6">
        <f>IF(AB167&lt;&gt;AD167,CONCATENATE(J167,AB167,M167,AC167,M167,AD167,N167,O167,AE167,N167,X167,Y167,AA167,AN167,Z167,K167,Q167,R167,S167,T167,U167,V167),CONCATENATE(J167,AB167,M167,AC167,N167,O167,AE167,N167,X167,Y167,AA167,AN167,Z167,K167,Q167,R167,S167,T167,U167,V167))</f>
      </c>
      <c r="F167" s="6">
        <f>IF(AB167&lt;&gt;AD167,CONCATENATE(J167,AB167,M167,AC167,M167,AD167,N167,O167,AE167,N167,X167,Y167,AA167,AO167,Z167,K167,Q167,R167,S167,T167,U167,V167),CONCATENATE(J167,AB167,M167,AC167,N167,O167,AE167,N167,X167,Y167,AA167,AO167,Z167,K167,Q167,R167,S167,T167,U167,V167))</f>
      </c>
      <c r="G167" s="6">
        <f>IF(AB167&lt;&gt;AD167,CONCATENATE(J167,AB167,M167,AC167,M167,AD167,N167,O167,AE167,N167,X167,Y167,AA167,AP167,Z167,K167,Q167,R167,S167,T167,U167,V167),CONCATENATE(J167,AB167,M167,AC167,N167,O167,AE167,N167,X167,Y167,AA167,AP167,Z167,K167,Q167,R167,S167,T167,U167,V167))</f>
      </c>
      <c r="H167" s="3" t="s">
        <v>375</v>
      </c>
      <c r="I167" s="3" t="s">
        <v>376</v>
      </c>
      <c r="J167" s="3" t="s">
        <v>377</v>
      </c>
      <c r="K167" s="3" t="s">
        <v>378</v>
      </c>
      <c r="L167" s="3" t="s">
        <v>379</v>
      </c>
      <c r="M167" s="3" t="s">
        <v>380</v>
      </c>
      <c r="N167" s="3" t="s">
        <v>381</v>
      </c>
      <c r="O167" s="3" t="s">
        <v>382</v>
      </c>
      <c r="P167" s="6">
        <f>CHAR(10)</f>
      </c>
      <c r="Q167" s="6">
        <f>IF(MOD(W167,10)=0,CONCATENATE(P167,P167,L167,L167,P167,P167,P167)," ")</f>
      </c>
      <c r="R167" s="6">
        <f>IF(W167=20,CONCATENATE(P167,P167,P167,L167,P167,"&lt;center&gt;",P167,P167,"&lt;?php",P167,R$1,P167,"?&gt;",P167,P167,"&lt;/center&gt;",P167,L167,P167,P167,P167,P167),"")</f>
      </c>
      <c r="S167" s="6">
        <f>IF(W167=40,CONCATENATE(P167,P167,P167,L167,P167,"&lt;center&gt;",P167,P167,"&lt;?php",P167,S$1,P167,"?&gt;",P167,P167,"&lt;/center&gt;",P167,L167,P167,P167,P167,P167),"")</f>
      </c>
      <c r="T167" s="6">
        <f>IF(W167=60,CONCATENATE(P167,P167,P167,L167,P167,"&lt;center&gt;",P167,P167,"&lt;?php",P167,T$1,P167,"?&gt;",P167,P167,"&lt;/center&gt;",P167,L167,P167,P167,P167,P167),"")</f>
      </c>
      <c r="U167" s="6">
        <f>IF(W167=80,CONCATENATE(P167,P167,P167,L167,P167,"&lt;center&gt;",P167,P167,"&lt;?php",P167,U$1,P167,"?&gt;",P167,P167,"&lt;/center&gt;",P167,L167,P167,P167,P167,P167),"")</f>
      </c>
      <c r="V167" s="6">
        <f>IF(W167=100,CONCATENATE(P167,P167,P167,P167,"&lt;?php",P167,V$1,P167,"?&gt;",P167,P167,P167,P167,P167),"")</f>
      </c>
      <c r="W167" s="11">
        <f>W166+1</f>
      </c>
      <c r="X167" s="5" t="s">
        <v>383</v>
      </c>
      <c r="Y167" s="5" t="s">
        <v>384</v>
      </c>
      <c r="Z167" s="5" t="s">
        <v>385</v>
      </c>
      <c r="AA167" s="5" t="s">
        <v>386</v>
      </c>
      <c r="AB167" s="4">
        <f>CONCATENATE(RBs!B68," ",RBs!A68)</f>
      </c>
      <c r="AC167" s="12">
        <f>RBs!E68</f>
      </c>
      <c r="AD167" s="6">
        <f>RBs!C68</f>
      </c>
      <c r="AE167" s="11">
        <f>RBs!D68</f>
      </c>
      <c r="AF167" s="11">
        <f>RBs!P68</f>
      </c>
      <c r="AG167" s="11">
        <f>RBs!R68</f>
      </c>
      <c r="AH167" s="11">
        <f>RBs!T68</f>
      </c>
      <c r="AI167" s="11">
        <f>RBs!V68</f>
      </c>
      <c r="AJ167" s="10">
        <f>RBs!X68</f>
      </c>
      <c r="AK167" s="6">
        <f>AB167</f>
      </c>
      <c r="AL167" s="102">
        <f>ROUNDUP((0.43+0.01*((STDEV($AQ$2:$AQ$312)-STDEV(AQ$2:AQ$312))))*AQ167,0)</f>
      </c>
      <c r="AM167" s="102">
        <f>ROUNDUP((0.43+0.01*((STDEV($AQ$2:$AQ$312)-STDEV(AR$2:AR$312))))*AR167,0)</f>
      </c>
      <c r="AN167" s="102">
        <f>ROUNDUP((0.43+0.01*((STDEV($AQ$2:$AQ$312)-STDEV(AS$2:AS$312))))*AS167,0)</f>
      </c>
      <c r="AO167" s="102">
        <f>ROUNDUP((0.43+0.01*((STDEV($AQ$2:$AQ$312)-STDEV(AT$2:AT$312))))*AT167,0)</f>
      </c>
      <c r="AP167" s="102">
        <f>ROUNDUP((0.43+0.01*((STDEV($AQ$2:$AQ$312)-STDEV(AU$2:AU$312))))*AU167,0)</f>
      </c>
      <c r="AQ167" s="11">
        <f>IF(AF167&gt;0,AF167,1)</f>
      </c>
      <c r="AR167" s="11">
        <f>IF(AG167&gt;0,AG167,1)</f>
      </c>
      <c r="AS167" s="11">
        <f>IF(AH167&gt;0,AH167,1)</f>
      </c>
      <c r="AT167" s="11">
        <f>IF(AI167&gt;0,AI167,1)</f>
      </c>
      <c r="AU167" s="11">
        <f>IF(AJ167&gt;0,AJ167,1)</f>
      </c>
    </row>
    <row x14ac:dyDescent="0.25" r="168" customHeight="1" ht="17.25">
      <c r="A168" s="3"/>
      <c r="B168" s="6">
        <f>IF(AB168&lt;&gt;AD168,CONCATENATE(J168,AB168,M168,AC168,M168,AD168,N168,O168,AE168,N168,K168,Q168,R168,S168,T168,U168,V168),CONCATENATE(J168,AB168,M168,AC168,N168,O168,AE168,N168,K168,Q168,R168,S168,T168,U168,V168))</f>
      </c>
      <c r="C168" s="6">
        <f>IF(AB168&lt;&gt;AD168,CONCATENATE(J168,AB168,M168,AC168,M168,AD168,N168,O168,AE168,N168,X168,Y168,AA168,AL168,Z168,K168,Q168,R168,S168,T168,U168,V168),CONCATENATE(J168,AB168,M168,AC168,N168,O168,AE168,N168,X168,Y168,AA168,AL168,Z168,K168,Q168,R168,S168,T168,U168,V168))</f>
      </c>
      <c r="D168" s="6">
        <f>IF(AB168&lt;&gt;AD168,CONCATENATE(J168,AB168,M168,AC168,M168,AD168,N168,O168,AE168,N168,X168,Y168,AA168,AM168,Z168,K168,Q168,R168,S168,T168,U168,V168),CONCATENATE(J168,AB168,M168,AC168,N168,O168,AE168,N168,X168,Y168,AA168,AM168,Z168,K168,Q168,R168,S168,T168,U168,V168))</f>
      </c>
      <c r="E168" s="6">
        <f>IF(AB168&lt;&gt;AD168,CONCATENATE(J168,AB168,M168,AC168,M168,AD168,N168,O168,AE168,N168,X168,Y168,AA168,AN168,Z168,K168,Q168,R168,S168,T168,U168,V168),CONCATENATE(J168,AB168,M168,AC168,N168,O168,AE168,N168,X168,Y168,AA168,AN168,Z168,K168,Q168,R168,S168,T168,U168,V168))</f>
      </c>
      <c r="F168" s="6">
        <f>IF(AB168&lt;&gt;AD168,CONCATENATE(J168,AB168,M168,AC168,M168,AD168,N168,O168,AE168,N168,X168,Y168,AA168,AO168,Z168,K168,Q168,R168,S168,T168,U168,V168),CONCATENATE(J168,AB168,M168,AC168,N168,O168,AE168,N168,X168,Y168,AA168,AO168,Z168,K168,Q168,R168,S168,T168,U168,V168))</f>
      </c>
      <c r="G168" s="6">
        <f>IF(AB168&lt;&gt;AD168,CONCATENATE(J168,AB168,M168,AC168,M168,AD168,N168,O168,AE168,N168,X168,Y168,AA168,AP168,Z168,K168,Q168,R168,S168,T168,U168,V168),CONCATENATE(J168,AB168,M168,AC168,N168,O168,AE168,N168,X168,Y168,AA168,AP168,Z168,K168,Q168,R168,S168,T168,U168,V168))</f>
      </c>
      <c r="H168" s="3" t="s">
        <v>375</v>
      </c>
      <c r="I168" s="3" t="s">
        <v>376</v>
      </c>
      <c r="J168" s="3" t="s">
        <v>377</v>
      </c>
      <c r="K168" s="3" t="s">
        <v>378</v>
      </c>
      <c r="L168" s="3" t="s">
        <v>379</v>
      </c>
      <c r="M168" s="3" t="s">
        <v>380</v>
      </c>
      <c r="N168" s="3" t="s">
        <v>381</v>
      </c>
      <c r="O168" s="3" t="s">
        <v>382</v>
      </c>
      <c r="P168" s="6">
        <f>CHAR(10)</f>
      </c>
      <c r="Q168" s="6">
        <f>IF(MOD(W168,10)=0,CONCATENATE(P168,P168,L168,L168,P168,P168,P168)," ")</f>
      </c>
      <c r="R168" s="6">
        <f>IF(W168=20,CONCATENATE(P168,P168,P168,L168,P168,"&lt;center&gt;",P168,P168,"&lt;?php",P168,R$1,P168,"?&gt;",P168,P168,"&lt;/center&gt;",P168,L168,P168,P168,P168,P168),"")</f>
      </c>
      <c r="S168" s="6">
        <f>IF(W168=40,CONCATENATE(P168,P168,P168,L168,P168,"&lt;center&gt;",P168,P168,"&lt;?php",P168,S$1,P168,"?&gt;",P168,P168,"&lt;/center&gt;",P168,L168,P168,P168,P168,P168),"")</f>
      </c>
      <c r="T168" s="6">
        <f>IF(W168=60,CONCATENATE(P168,P168,P168,L168,P168,"&lt;center&gt;",P168,P168,"&lt;?php",P168,T$1,P168,"?&gt;",P168,P168,"&lt;/center&gt;",P168,L168,P168,P168,P168,P168),"")</f>
      </c>
      <c r="U168" s="6">
        <f>IF(W168=80,CONCATENATE(P168,P168,P168,L168,P168,"&lt;center&gt;",P168,P168,"&lt;?php",P168,U$1,P168,"?&gt;",P168,P168,"&lt;/center&gt;",P168,L168,P168,P168,P168,P168),"")</f>
      </c>
      <c r="V168" s="6">
        <f>IF(W168=100,CONCATENATE(P168,P168,P168,P168,"&lt;?php",P168,V$1,P168,"?&gt;",P168,P168,P168,P168,P168),"")</f>
      </c>
      <c r="W168" s="11">
        <f>W167+1</f>
      </c>
      <c r="X168" s="5" t="s">
        <v>383</v>
      </c>
      <c r="Y168" s="5" t="s">
        <v>384</v>
      </c>
      <c r="Z168" s="5" t="s">
        <v>385</v>
      </c>
      <c r="AA168" s="5" t="s">
        <v>386</v>
      </c>
      <c r="AB168" s="4">
        <f>CONCATENATE(RBs!B69," ",RBs!A69)</f>
      </c>
      <c r="AC168" s="12">
        <f>RBs!E69</f>
      </c>
      <c r="AD168" s="6">
        <f>RBs!C69</f>
      </c>
      <c r="AE168" s="11">
        <f>RBs!D69</f>
      </c>
      <c r="AF168" s="11">
        <f>RBs!P69</f>
      </c>
      <c r="AG168" s="11">
        <f>RBs!R69</f>
      </c>
      <c r="AH168" s="11">
        <f>RBs!T69</f>
      </c>
      <c r="AI168" s="11">
        <f>RBs!V69</f>
      </c>
      <c r="AJ168" s="10">
        <f>RBs!X69</f>
      </c>
      <c r="AK168" s="6">
        <f>AB168</f>
      </c>
      <c r="AL168" s="102">
        <f>ROUNDUP((0.43+0.01*((STDEV($AQ$2:$AQ$312)-STDEV(AQ$2:AQ$312))))*AQ168,0)</f>
      </c>
      <c r="AM168" s="102">
        <f>ROUNDUP((0.43+0.01*((STDEV($AQ$2:$AQ$312)-STDEV(AR$2:AR$312))))*AR168,0)</f>
      </c>
      <c r="AN168" s="102">
        <f>ROUNDUP((0.43+0.01*((STDEV($AQ$2:$AQ$312)-STDEV(AS$2:AS$312))))*AS168,0)</f>
      </c>
      <c r="AO168" s="102">
        <f>ROUNDUP((0.43+0.01*((STDEV($AQ$2:$AQ$312)-STDEV(AT$2:AT$312))))*AT168,0)</f>
      </c>
      <c r="AP168" s="102">
        <f>ROUNDUP((0.43+0.01*((STDEV($AQ$2:$AQ$312)-STDEV(AU$2:AU$312))))*AU168,0)</f>
      </c>
      <c r="AQ168" s="11">
        <f>IF(AF168&gt;0,AF168,1)</f>
      </c>
      <c r="AR168" s="11">
        <f>IF(AG168&gt;0,AG168,1)</f>
      </c>
      <c r="AS168" s="11">
        <f>IF(AH168&gt;0,AH168,1)</f>
      </c>
      <c r="AT168" s="11">
        <f>IF(AI168&gt;0,AI168,1)</f>
      </c>
      <c r="AU168" s="11">
        <f>IF(AJ168&gt;0,AJ168,1)</f>
      </c>
    </row>
    <row x14ac:dyDescent="0.25" r="169" customHeight="1" ht="17.25">
      <c r="A169" s="3"/>
      <c r="B169" s="6">
        <f>IF(AB169&lt;&gt;AD169,CONCATENATE(J169,AB169,M169,AC169,M169,AD169,N169,O169,AE169,N169,K169,Q169,R169,S169,T169,U169,V169),CONCATENATE(J169,AB169,M169,AC169,N169,O169,AE169,N169,K169,Q169,R169,S169,T169,U169,V169))</f>
      </c>
      <c r="C169" s="6">
        <f>IF(AB169&lt;&gt;AD169,CONCATENATE(J169,AB169,M169,AC169,M169,AD169,N169,O169,AE169,N169,X169,Y169,AA169,AL169,Z169,K169,Q169,R169,S169,T169,U169,V169),CONCATENATE(J169,AB169,M169,AC169,N169,O169,AE169,N169,X169,Y169,AA169,AL169,Z169,K169,Q169,R169,S169,T169,U169,V169))</f>
      </c>
      <c r="D169" s="6">
        <f>IF(AB169&lt;&gt;AD169,CONCATENATE(J169,AB169,M169,AC169,M169,AD169,N169,O169,AE169,N169,X169,Y169,AA169,AM169,Z169,K169,Q169,R169,S169,T169,U169,V169),CONCATENATE(J169,AB169,M169,AC169,N169,O169,AE169,N169,X169,Y169,AA169,AM169,Z169,K169,Q169,R169,S169,T169,U169,V169))</f>
      </c>
      <c r="E169" s="6">
        <f>IF(AB169&lt;&gt;AD169,CONCATENATE(J169,AB169,M169,AC169,M169,AD169,N169,O169,AE169,N169,X169,Y169,AA169,AN169,Z169,K169,Q169,R169,S169,T169,U169,V169),CONCATENATE(J169,AB169,M169,AC169,N169,O169,AE169,N169,X169,Y169,AA169,AN169,Z169,K169,Q169,R169,S169,T169,U169,V169))</f>
      </c>
      <c r="F169" s="6">
        <f>IF(AB169&lt;&gt;AD169,CONCATENATE(J169,AB169,M169,AC169,M169,AD169,N169,O169,AE169,N169,X169,Y169,AA169,AO169,Z169,K169,Q169,R169,S169,T169,U169,V169),CONCATENATE(J169,AB169,M169,AC169,N169,O169,AE169,N169,X169,Y169,AA169,AO169,Z169,K169,Q169,R169,S169,T169,U169,V169))</f>
      </c>
      <c r="G169" s="6">
        <f>IF(AB169&lt;&gt;AD169,CONCATENATE(J169,AB169,M169,AC169,M169,AD169,N169,O169,AE169,N169,X169,Y169,AA169,AP169,Z169,K169,Q169,R169,S169,T169,U169,V169),CONCATENATE(J169,AB169,M169,AC169,N169,O169,AE169,N169,X169,Y169,AA169,AP169,Z169,K169,Q169,R169,S169,T169,U169,V169))</f>
      </c>
      <c r="H169" s="3" t="s">
        <v>375</v>
      </c>
      <c r="I169" s="3" t="s">
        <v>376</v>
      </c>
      <c r="J169" s="3" t="s">
        <v>377</v>
      </c>
      <c r="K169" s="3" t="s">
        <v>378</v>
      </c>
      <c r="L169" s="3" t="s">
        <v>379</v>
      </c>
      <c r="M169" s="3" t="s">
        <v>380</v>
      </c>
      <c r="N169" s="3" t="s">
        <v>381</v>
      </c>
      <c r="O169" s="3" t="s">
        <v>382</v>
      </c>
      <c r="P169" s="6">
        <f>CHAR(10)</f>
      </c>
      <c r="Q169" s="6">
        <f>IF(MOD(W169,10)=0,CONCATENATE(P169,P169,L169,L169,P169,P169,P169)," ")</f>
      </c>
      <c r="R169" s="6">
        <f>IF(W169=20,CONCATENATE(P169,P169,P169,L169,P169,"&lt;center&gt;",P169,P169,"&lt;?php",P169,R$1,P169,"?&gt;",P169,P169,"&lt;/center&gt;",P169,L169,P169,P169,P169,P169),"")</f>
      </c>
      <c r="S169" s="6">
        <f>IF(W169=40,CONCATENATE(P169,P169,P169,L169,P169,"&lt;center&gt;",P169,P169,"&lt;?php",P169,S$1,P169,"?&gt;",P169,P169,"&lt;/center&gt;",P169,L169,P169,P169,P169,P169),"")</f>
      </c>
      <c r="T169" s="6">
        <f>IF(W169=60,CONCATENATE(P169,P169,P169,L169,P169,"&lt;center&gt;",P169,P169,"&lt;?php",P169,T$1,P169,"?&gt;",P169,P169,"&lt;/center&gt;",P169,L169,P169,P169,P169,P169),"")</f>
      </c>
      <c r="U169" s="6">
        <f>IF(W169=80,CONCATENATE(P169,P169,P169,L169,P169,"&lt;center&gt;",P169,P169,"&lt;?php",P169,U$1,P169,"?&gt;",P169,P169,"&lt;/center&gt;",P169,L169,P169,P169,P169,P169),"")</f>
      </c>
      <c r="V169" s="6">
        <f>IF(W169=100,CONCATENATE(P169,P169,P169,P169,"&lt;?php",P169,V$1,P169,"?&gt;",P169,P169,P169,P169,P169),"")</f>
      </c>
      <c r="W169" s="11">
        <f>W168+1</f>
      </c>
      <c r="X169" s="5" t="s">
        <v>383</v>
      </c>
      <c r="Y169" s="5" t="s">
        <v>384</v>
      </c>
      <c r="Z169" s="5" t="s">
        <v>385</v>
      </c>
      <c r="AA169" s="5" t="s">
        <v>386</v>
      </c>
      <c r="AB169" s="4">
        <f>CONCATENATE(RBs!B70," ",RBs!A70)</f>
      </c>
      <c r="AC169" s="12">
        <f>RBs!E70</f>
      </c>
      <c r="AD169" s="6">
        <f>RBs!C70</f>
      </c>
      <c r="AE169" s="11">
        <f>RBs!D70</f>
      </c>
      <c r="AF169" s="11">
        <f>RBs!P70</f>
      </c>
      <c r="AG169" s="11">
        <f>RBs!R70</f>
      </c>
      <c r="AH169" s="11">
        <f>RBs!T70</f>
      </c>
      <c r="AI169" s="11">
        <f>RBs!V70</f>
      </c>
      <c r="AJ169" s="10">
        <f>RBs!X70</f>
      </c>
      <c r="AK169" s="6">
        <f>AB169</f>
      </c>
      <c r="AL169" s="102">
        <f>ROUNDUP((0.43+0.01*((STDEV($AQ$2:$AQ$312)-STDEV(AQ$2:AQ$312))))*AQ169,0)</f>
      </c>
      <c r="AM169" s="102">
        <f>ROUNDUP((0.43+0.01*((STDEV($AQ$2:$AQ$312)-STDEV(AR$2:AR$312))))*AR169,0)</f>
      </c>
      <c r="AN169" s="102">
        <f>ROUNDUP((0.43+0.01*((STDEV($AQ$2:$AQ$312)-STDEV(AS$2:AS$312))))*AS169,0)</f>
      </c>
      <c r="AO169" s="102">
        <f>ROUNDUP((0.43+0.01*((STDEV($AQ$2:$AQ$312)-STDEV(AT$2:AT$312))))*AT169,0)</f>
      </c>
      <c r="AP169" s="102">
        <f>ROUNDUP((0.43+0.01*((STDEV($AQ$2:$AQ$312)-STDEV(AU$2:AU$312))))*AU169,0)</f>
      </c>
      <c r="AQ169" s="11">
        <f>IF(AF169&gt;0,AF169,1)</f>
      </c>
      <c r="AR169" s="11">
        <f>IF(AG169&gt;0,AG169,1)</f>
      </c>
      <c r="AS169" s="11">
        <f>IF(AH169&gt;0,AH169,1)</f>
      </c>
      <c r="AT169" s="11">
        <f>IF(AI169&gt;0,AI169,1)</f>
      </c>
      <c r="AU169" s="11">
        <f>IF(AJ169&gt;0,AJ169,1)</f>
      </c>
    </row>
    <row x14ac:dyDescent="0.25" r="170" customHeight="1" ht="17.25">
      <c r="A170" s="3"/>
      <c r="B170" s="6">
        <f>IF(AB170&lt;&gt;AD170,CONCATENATE(J170,AB170,M170,AC170,M170,AD170,N170,O170,AE170,N170,K170,Q170,R170,S170,T170,U170,V170),CONCATENATE(J170,AB170,M170,AC170,N170,O170,AE170,N170,K170,Q170,R170,S170,T170,U170,V170))</f>
      </c>
      <c r="C170" s="6">
        <f>IF(AB170&lt;&gt;AD170,CONCATENATE(J170,AB170,M170,AC170,M170,AD170,N170,O170,AE170,N170,X170,Y170,AA170,AL170,Z170,K170,Q170,R170,S170,T170,U170,V170),CONCATENATE(J170,AB170,M170,AC170,N170,O170,AE170,N170,X170,Y170,AA170,AL170,Z170,K170,Q170,R170,S170,T170,U170,V170))</f>
      </c>
      <c r="D170" s="6">
        <f>IF(AB170&lt;&gt;AD170,CONCATENATE(J170,AB170,M170,AC170,M170,AD170,N170,O170,AE170,N170,X170,Y170,AA170,AM170,Z170,K170,Q170,R170,S170,T170,U170,V170),CONCATENATE(J170,AB170,M170,AC170,N170,O170,AE170,N170,X170,Y170,AA170,AM170,Z170,K170,Q170,R170,S170,T170,U170,V170))</f>
      </c>
      <c r="E170" s="6">
        <f>IF(AB170&lt;&gt;AD170,CONCATENATE(J170,AB170,M170,AC170,M170,AD170,N170,O170,AE170,N170,X170,Y170,AA170,AN170,Z170,K170,Q170,R170,S170,T170,U170,V170),CONCATENATE(J170,AB170,M170,AC170,N170,O170,AE170,N170,X170,Y170,AA170,AN170,Z170,K170,Q170,R170,S170,T170,U170,V170))</f>
      </c>
      <c r="F170" s="6">
        <f>IF(AB170&lt;&gt;AD170,CONCATENATE(J170,AB170,M170,AC170,M170,AD170,N170,O170,AE170,N170,X170,Y170,AA170,AO170,Z170,K170,Q170,R170,S170,T170,U170,V170),CONCATENATE(J170,AB170,M170,AC170,N170,O170,AE170,N170,X170,Y170,AA170,AO170,Z170,K170,Q170,R170,S170,T170,U170,V170))</f>
      </c>
      <c r="G170" s="6">
        <f>IF(AB170&lt;&gt;AD170,CONCATENATE(J170,AB170,M170,AC170,M170,AD170,N170,O170,AE170,N170,X170,Y170,AA170,AP170,Z170,K170,Q170,R170,S170,T170,U170,V170),CONCATENATE(J170,AB170,M170,AC170,N170,O170,AE170,N170,X170,Y170,AA170,AP170,Z170,K170,Q170,R170,S170,T170,U170,V170))</f>
      </c>
      <c r="H170" s="3" t="s">
        <v>375</v>
      </c>
      <c r="I170" s="3" t="s">
        <v>376</v>
      </c>
      <c r="J170" s="3" t="s">
        <v>377</v>
      </c>
      <c r="K170" s="3" t="s">
        <v>378</v>
      </c>
      <c r="L170" s="3" t="s">
        <v>379</v>
      </c>
      <c r="M170" s="3" t="s">
        <v>380</v>
      </c>
      <c r="N170" s="3" t="s">
        <v>381</v>
      </c>
      <c r="O170" s="3" t="s">
        <v>382</v>
      </c>
      <c r="P170" s="6">
        <f>CHAR(10)</f>
      </c>
      <c r="Q170" s="6">
        <f>IF(MOD(W170,10)=0,CONCATENATE(P170,P170,L170,L170,P170,P170,P170)," ")</f>
      </c>
      <c r="R170" s="6">
        <f>IF(W170=20,CONCATENATE(P170,P170,P170,L170,P170,"&lt;center&gt;",P170,P170,"&lt;?php",P170,R$1,P170,"?&gt;",P170,P170,"&lt;/center&gt;",P170,L170,P170,P170,P170,P170),"")</f>
      </c>
      <c r="S170" s="6">
        <f>IF(W170=40,CONCATENATE(P170,P170,P170,L170,P170,"&lt;center&gt;",P170,P170,"&lt;?php",P170,S$1,P170,"?&gt;",P170,P170,"&lt;/center&gt;",P170,L170,P170,P170,P170,P170),"")</f>
      </c>
      <c r="T170" s="6">
        <f>IF(W170=60,CONCATENATE(P170,P170,P170,L170,P170,"&lt;center&gt;",P170,P170,"&lt;?php",P170,T$1,P170,"?&gt;",P170,P170,"&lt;/center&gt;",P170,L170,P170,P170,P170,P170),"")</f>
      </c>
      <c r="U170" s="6">
        <f>IF(W170=80,CONCATENATE(P170,P170,P170,L170,P170,"&lt;center&gt;",P170,P170,"&lt;?php",P170,U$1,P170,"?&gt;",P170,P170,"&lt;/center&gt;",P170,L170,P170,P170,P170,P170),"")</f>
      </c>
      <c r="V170" s="6">
        <f>IF(W170=100,CONCATENATE(P170,P170,P170,P170,"&lt;?php",P170,V$1,P170,"?&gt;",P170,P170,P170,P170,P170),"")</f>
      </c>
      <c r="W170" s="11">
        <f>W169+1</f>
      </c>
      <c r="X170" s="5" t="s">
        <v>383</v>
      </c>
      <c r="Y170" s="5" t="s">
        <v>384</v>
      </c>
      <c r="Z170" s="5" t="s">
        <v>385</v>
      </c>
      <c r="AA170" s="5" t="s">
        <v>386</v>
      </c>
      <c r="AB170" s="4">
        <f>CONCATENATE(RBs!B71," ",RBs!A71)</f>
      </c>
      <c r="AC170" s="12">
        <f>RBs!E71</f>
      </c>
      <c r="AD170" s="6">
        <f>RBs!C71</f>
      </c>
      <c r="AE170" s="11">
        <f>RBs!D71</f>
      </c>
      <c r="AF170" s="11">
        <f>RBs!P71</f>
      </c>
      <c r="AG170" s="11">
        <f>RBs!R71</f>
      </c>
      <c r="AH170" s="11">
        <f>RBs!T71</f>
      </c>
      <c r="AI170" s="11">
        <f>RBs!V71</f>
      </c>
      <c r="AJ170" s="10">
        <f>RBs!X71</f>
      </c>
      <c r="AK170" s="6">
        <f>AB170</f>
      </c>
      <c r="AL170" s="102">
        <f>ROUNDUP((0.43+0.01*((STDEV($AQ$2:$AQ$312)-STDEV(AQ$2:AQ$312))))*AQ170,0)</f>
      </c>
      <c r="AM170" s="102">
        <f>ROUNDUP((0.43+0.01*((STDEV($AQ$2:$AQ$312)-STDEV(AR$2:AR$312))))*AR170,0)</f>
      </c>
      <c r="AN170" s="102">
        <f>ROUNDUP((0.43+0.01*((STDEV($AQ$2:$AQ$312)-STDEV(AS$2:AS$312))))*AS170,0)</f>
      </c>
      <c r="AO170" s="102">
        <f>ROUNDUP((0.43+0.01*((STDEV($AQ$2:$AQ$312)-STDEV(AT$2:AT$312))))*AT170,0)</f>
      </c>
      <c r="AP170" s="102">
        <f>ROUNDUP((0.43+0.01*((STDEV($AQ$2:$AQ$312)-STDEV(AU$2:AU$312))))*AU170,0)</f>
      </c>
      <c r="AQ170" s="11">
        <f>IF(AF170&gt;0,AF170,1)</f>
      </c>
      <c r="AR170" s="11">
        <f>IF(AG170&gt;0,AG170,1)</f>
      </c>
      <c r="AS170" s="11">
        <f>IF(AH170&gt;0,AH170,1)</f>
      </c>
      <c r="AT170" s="11">
        <f>IF(AI170&gt;0,AI170,1)</f>
      </c>
      <c r="AU170" s="11">
        <f>IF(AJ170&gt;0,AJ170,1)</f>
      </c>
    </row>
    <row x14ac:dyDescent="0.25" r="171" customHeight="1" ht="17.25">
      <c r="A171" s="3"/>
      <c r="B171" s="6">
        <f>IF(AB171&lt;&gt;AD171,CONCATENATE(J171,AB171,M171,AC171,M171,AD171,N171,O171,AE171,N171,K171,Q171,R171,S171,T171,U171,V171),CONCATENATE(J171,AB171,M171,AC171,N171,O171,AE171,N171,K171,Q171,R171,S171,T171,U171,V171))</f>
      </c>
      <c r="C171" s="6">
        <f>IF(AB171&lt;&gt;AD171,CONCATENATE(J171,AB171,M171,AC171,M171,AD171,N171,O171,AE171,N171,X171,Y171,AA171,AL171,Z171,K171,Q171,R171,S171,T171,U171,V171),CONCATENATE(J171,AB171,M171,AC171,N171,O171,AE171,N171,X171,Y171,AA171,AL171,Z171,K171,Q171,R171,S171,T171,U171,V171))</f>
      </c>
      <c r="D171" s="6">
        <f>IF(AB171&lt;&gt;AD171,CONCATENATE(J171,AB171,M171,AC171,M171,AD171,N171,O171,AE171,N171,X171,Y171,AA171,AM171,Z171,K171,Q171,R171,S171,T171,U171,V171),CONCATENATE(J171,AB171,M171,AC171,N171,O171,AE171,N171,X171,Y171,AA171,AM171,Z171,K171,Q171,R171,S171,T171,U171,V171))</f>
      </c>
      <c r="E171" s="6">
        <f>IF(AB171&lt;&gt;AD171,CONCATENATE(J171,AB171,M171,AC171,M171,AD171,N171,O171,AE171,N171,X171,Y171,AA171,AN171,Z171,K171,Q171,R171,S171,T171,U171,V171),CONCATENATE(J171,AB171,M171,AC171,N171,O171,AE171,N171,X171,Y171,AA171,AN171,Z171,K171,Q171,R171,S171,T171,U171,V171))</f>
      </c>
      <c r="F171" s="6">
        <f>IF(AB171&lt;&gt;AD171,CONCATENATE(J171,AB171,M171,AC171,M171,AD171,N171,O171,AE171,N171,X171,Y171,AA171,AO171,Z171,K171,Q171,R171,S171,T171,U171,V171),CONCATENATE(J171,AB171,M171,AC171,N171,O171,AE171,N171,X171,Y171,AA171,AO171,Z171,K171,Q171,R171,S171,T171,U171,V171))</f>
      </c>
      <c r="G171" s="6">
        <f>IF(AB171&lt;&gt;AD171,CONCATENATE(J171,AB171,M171,AC171,M171,AD171,N171,O171,AE171,N171,X171,Y171,AA171,AP171,Z171,K171,Q171,R171,S171,T171,U171,V171),CONCATENATE(J171,AB171,M171,AC171,N171,O171,AE171,N171,X171,Y171,AA171,AP171,Z171,K171,Q171,R171,S171,T171,U171,V171))</f>
      </c>
      <c r="H171" s="3" t="s">
        <v>375</v>
      </c>
      <c r="I171" s="3" t="s">
        <v>376</v>
      </c>
      <c r="J171" s="3" t="s">
        <v>377</v>
      </c>
      <c r="K171" s="3" t="s">
        <v>378</v>
      </c>
      <c r="L171" s="3" t="s">
        <v>379</v>
      </c>
      <c r="M171" s="3" t="s">
        <v>380</v>
      </c>
      <c r="N171" s="3" t="s">
        <v>381</v>
      </c>
      <c r="O171" s="3" t="s">
        <v>382</v>
      </c>
      <c r="P171" s="6">
        <f>CHAR(10)</f>
      </c>
      <c r="Q171" s="6">
        <f>IF(MOD(W171,10)=0,CONCATENATE(P171,P171,L171,L171,P171,P171,P171)," ")</f>
      </c>
      <c r="R171" s="6">
        <f>IF(W171=20,CONCATENATE(P171,P171,P171,L171,P171,"&lt;center&gt;",P171,P171,"&lt;?php",P171,R$1,P171,"?&gt;",P171,P171,"&lt;/center&gt;",P171,L171,P171,P171,P171,P171),"")</f>
      </c>
      <c r="S171" s="6">
        <f>IF(W171=40,CONCATENATE(P171,P171,P171,L171,P171,"&lt;center&gt;",P171,P171,"&lt;?php",P171,S$1,P171,"?&gt;",P171,P171,"&lt;/center&gt;",P171,L171,P171,P171,P171,P171),"")</f>
      </c>
      <c r="T171" s="6">
        <f>IF(W171=60,CONCATENATE(P171,P171,P171,L171,P171,"&lt;center&gt;",P171,P171,"&lt;?php",P171,T$1,P171,"?&gt;",P171,P171,"&lt;/center&gt;",P171,L171,P171,P171,P171,P171),"")</f>
      </c>
      <c r="U171" s="6">
        <f>IF(W171=80,CONCATENATE(P171,P171,P171,L171,P171,"&lt;center&gt;",P171,P171,"&lt;?php",P171,U$1,P171,"?&gt;",P171,P171,"&lt;/center&gt;",P171,L171,P171,P171,P171,P171),"")</f>
      </c>
      <c r="V171" s="6">
        <f>IF(W171=100,CONCATENATE(P171,P171,P171,P171,"&lt;?php",P171,V$1,P171,"?&gt;",P171,P171,P171,P171,P171),"")</f>
      </c>
      <c r="W171" s="11">
        <f>W170+1</f>
      </c>
      <c r="X171" s="5" t="s">
        <v>383</v>
      </c>
      <c r="Y171" s="5" t="s">
        <v>384</v>
      </c>
      <c r="Z171" s="5" t="s">
        <v>385</v>
      </c>
      <c r="AA171" s="5" t="s">
        <v>386</v>
      </c>
      <c r="AB171" s="4">
        <f>CONCATENATE(RBs!B72," ",RBs!A72)</f>
      </c>
      <c r="AC171" s="12">
        <f>RBs!E72</f>
      </c>
      <c r="AD171" s="6">
        <f>RBs!C72</f>
      </c>
      <c r="AE171" s="11">
        <f>RBs!D72</f>
      </c>
      <c r="AF171" s="11">
        <f>RBs!P72</f>
      </c>
      <c r="AG171" s="11">
        <f>RBs!R72</f>
      </c>
      <c r="AH171" s="11">
        <f>RBs!T72</f>
      </c>
      <c r="AI171" s="11">
        <f>RBs!V72</f>
      </c>
      <c r="AJ171" s="10">
        <f>RBs!X72</f>
      </c>
      <c r="AK171" s="6">
        <f>AB171</f>
      </c>
      <c r="AL171" s="102">
        <f>ROUNDUP((0.43+0.01*((STDEV($AQ$2:$AQ$312)-STDEV(AQ$2:AQ$312))))*AQ171,0)</f>
      </c>
      <c r="AM171" s="102">
        <f>ROUNDUP((0.43+0.01*((STDEV($AQ$2:$AQ$312)-STDEV(AR$2:AR$312))))*AR171,0)</f>
      </c>
      <c r="AN171" s="102">
        <f>ROUNDUP((0.43+0.01*((STDEV($AQ$2:$AQ$312)-STDEV(AS$2:AS$312))))*AS171,0)</f>
      </c>
      <c r="AO171" s="102">
        <f>ROUNDUP((0.43+0.01*((STDEV($AQ$2:$AQ$312)-STDEV(AT$2:AT$312))))*AT171,0)</f>
      </c>
      <c r="AP171" s="102">
        <f>ROUNDUP((0.43+0.01*((STDEV($AQ$2:$AQ$312)-STDEV(AU$2:AU$312))))*AU171,0)</f>
      </c>
      <c r="AQ171" s="11">
        <f>IF(AF171&gt;0,AF171,1)</f>
      </c>
      <c r="AR171" s="11">
        <f>IF(AG171&gt;0,AG171,1)</f>
      </c>
      <c r="AS171" s="11">
        <f>IF(AH171&gt;0,AH171,1)</f>
      </c>
      <c r="AT171" s="11">
        <f>IF(AI171&gt;0,AI171,1)</f>
      </c>
      <c r="AU171" s="11">
        <f>IF(AJ171&gt;0,AJ171,1)</f>
      </c>
    </row>
    <row x14ac:dyDescent="0.25" r="172" customHeight="1" ht="17.25">
      <c r="A172" s="3"/>
      <c r="B172" s="6">
        <f>IF(AB172&lt;&gt;AD172,CONCATENATE(J172,AB172,M172,AC172,M172,AD172,N172,O172,AE172,N172,K172,Q172,R172,S172,T172,U172,V172),CONCATENATE(J172,AB172,M172,AC172,N172,O172,AE172,N172,K172,Q172,R172,S172,T172,U172,V172))</f>
      </c>
      <c r="C172" s="6">
        <f>IF(AB172&lt;&gt;AD172,CONCATENATE(J172,AB172,M172,AC172,M172,AD172,N172,O172,AE172,N172,X172,Y172,AA172,AL172,Z172,K172,Q172,R172,S172,T172,U172,V172),CONCATENATE(J172,AB172,M172,AC172,N172,O172,AE172,N172,X172,Y172,AA172,AL172,Z172,K172,Q172,R172,S172,T172,U172,V172))</f>
      </c>
      <c r="D172" s="6">
        <f>IF(AB172&lt;&gt;AD172,CONCATENATE(J172,AB172,M172,AC172,M172,AD172,N172,O172,AE172,N172,X172,Y172,AA172,AM172,Z172,K172,Q172,R172,S172,T172,U172,V172),CONCATENATE(J172,AB172,M172,AC172,N172,O172,AE172,N172,X172,Y172,AA172,AM172,Z172,K172,Q172,R172,S172,T172,U172,V172))</f>
      </c>
      <c r="E172" s="6">
        <f>IF(AB172&lt;&gt;AD172,CONCATENATE(J172,AB172,M172,AC172,M172,AD172,N172,O172,AE172,N172,X172,Y172,AA172,AN172,Z172,K172,Q172,R172,S172,T172,U172,V172),CONCATENATE(J172,AB172,M172,AC172,N172,O172,AE172,N172,X172,Y172,AA172,AN172,Z172,K172,Q172,R172,S172,T172,U172,V172))</f>
      </c>
      <c r="F172" s="6">
        <f>IF(AB172&lt;&gt;AD172,CONCATENATE(J172,AB172,M172,AC172,M172,AD172,N172,O172,AE172,N172,X172,Y172,AA172,AO172,Z172,K172,Q172,R172,S172,T172,U172,V172),CONCATENATE(J172,AB172,M172,AC172,N172,O172,AE172,N172,X172,Y172,AA172,AO172,Z172,K172,Q172,R172,S172,T172,U172,V172))</f>
      </c>
      <c r="G172" s="6">
        <f>IF(AB172&lt;&gt;AD172,CONCATENATE(J172,AB172,M172,AC172,M172,AD172,N172,O172,AE172,N172,X172,Y172,AA172,AP172,Z172,K172,Q172,R172,S172,T172,U172,V172),CONCATENATE(J172,AB172,M172,AC172,N172,O172,AE172,N172,X172,Y172,AA172,AP172,Z172,K172,Q172,R172,S172,T172,U172,V172))</f>
      </c>
      <c r="H172" s="3" t="s">
        <v>375</v>
      </c>
      <c r="I172" s="3" t="s">
        <v>376</v>
      </c>
      <c r="J172" s="3" t="s">
        <v>377</v>
      </c>
      <c r="K172" s="3" t="s">
        <v>378</v>
      </c>
      <c r="L172" s="3" t="s">
        <v>379</v>
      </c>
      <c r="M172" s="3" t="s">
        <v>380</v>
      </c>
      <c r="N172" s="3" t="s">
        <v>381</v>
      </c>
      <c r="O172" s="3" t="s">
        <v>382</v>
      </c>
      <c r="P172" s="6">
        <f>CHAR(10)</f>
      </c>
      <c r="Q172" s="6">
        <f>IF(MOD(W172,10)=0,CONCATENATE(P172,P172,L172,L172,P172,P172,P172)," ")</f>
      </c>
      <c r="R172" s="6">
        <f>IF(W172=20,CONCATENATE(P172,P172,P172,L172,P172,"&lt;center&gt;",P172,P172,"&lt;?php",P172,R$1,P172,"?&gt;",P172,P172,"&lt;/center&gt;",P172,L172,P172,P172,P172,P172),"")</f>
      </c>
      <c r="S172" s="6">
        <f>IF(W172=40,CONCATENATE(P172,P172,P172,L172,P172,"&lt;center&gt;",P172,P172,"&lt;?php",P172,S$1,P172,"?&gt;",P172,P172,"&lt;/center&gt;",P172,L172,P172,P172,P172,P172),"")</f>
      </c>
      <c r="T172" s="6">
        <f>IF(W172=60,CONCATENATE(P172,P172,P172,L172,P172,"&lt;center&gt;",P172,P172,"&lt;?php",P172,T$1,P172,"?&gt;",P172,P172,"&lt;/center&gt;",P172,L172,P172,P172,P172,P172),"")</f>
      </c>
      <c r="U172" s="6">
        <f>IF(W172=80,CONCATENATE(P172,P172,P172,L172,P172,"&lt;center&gt;",P172,P172,"&lt;?php",P172,U$1,P172,"?&gt;",P172,P172,"&lt;/center&gt;",P172,L172,P172,P172,P172,P172),"")</f>
      </c>
      <c r="V172" s="6">
        <f>IF(W172=100,CONCATENATE(P172,P172,P172,P172,"&lt;?php",P172,V$1,P172,"?&gt;",P172,P172,P172,P172,P172),"")</f>
      </c>
      <c r="W172" s="11">
        <f>W171+1</f>
      </c>
      <c r="X172" s="5" t="s">
        <v>383</v>
      </c>
      <c r="Y172" s="5" t="s">
        <v>384</v>
      </c>
      <c r="Z172" s="5" t="s">
        <v>385</v>
      </c>
      <c r="AA172" s="5" t="s">
        <v>386</v>
      </c>
      <c r="AB172" s="4">
        <f>CONCATENATE(RBs!B73," ",RBs!A73)</f>
      </c>
      <c r="AC172" s="12">
        <f>RBs!E73</f>
      </c>
      <c r="AD172" s="6">
        <f>RBs!C73</f>
      </c>
      <c r="AE172" s="11">
        <f>RBs!D73</f>
      </c>
      <c r="AF172" s="11">
        <f>RBs!P73</f>
      </c>
      <c r="AG172" s="11">
        <f>RBs!R73</f>
      </c>
      <c r="AH172" s="11">
        <f>RBs!T73</f>
      </c>
      <c r="AI172" s="11">
        <f>RBs!V73</f>
      </c>
      <c r="AJ172" s="10">
        <f>RBs!X73</f>
      </c>
      <c r="AK172" s="6">
        <f>AB172</f>
      </c>
      <c r="AL172" s="102">
        <f>ROUNDUP((0.43+0.01*((STDEV($AQ$2:$AQ$312)-STDEV(AQ$2:AQ$312))))*AQ172,0)</f>
      </c>
      <c r="AM172" s="102">
        <f>ROUNDUP((0.43+0.01*((STDEV($AQ$2:$AQ$312)-STDEV(AR$2:AR$312))))*AR172,0)</f>
      </c>
      <c r="AN172" s="102">
        <f>ROUNDUP((0.43+0.01*((STDEV($AQ$2:$AQ$312)-STDEV(AS$2:AS$312))))*AS172,0)</f>
      </c>
      <c r="AO172" s="102">
        <f>ROUNDUP((0.43+0.01*((STDEV($AQ$2:$AQ$312)-STDEV(AT$2:AT$312))))*AT172,0)</f>
      </c>
      <c r="AP172" s="102">
        <f>ROUNDUP((0.43+0.01*((STDEV($AQ$2:$AQ$312)-STDEV(AU$2:AU$312))))*AU172,0)</f>
      </c>
      <c r="AQ172" s="11">
        <f>IF(AF172&gt;0,AF172,1)</f>
      </c>
      <c r="AR172" s="11">
        <f>IF(AG172&gt;0,AG172,1)</f>
      </c>
      <c r="AS172" s="11">
        <f>IF(AH172&gt;0,AH172,1)</f>
      </c>
      <c r="AT172" s="11">
        <f>IF(AI172&gt;0,AI172,1)</f>
      </c>
      <c r="AU172" s="11">
        <f>IF(AJ172&gt;0,AJ172,1)</f>
      </c>
    </row>
    <row x14ac:dyDescent="0.25" r="173" customHeight="1" ht="17.25">
      <c r="A173" s="3"/>
      <c r="B173" s="6">
        <f>IF(AB173&lt;&gt;AD173,CONCATENATE(J173,AB173,M173,AC173,M173,AD173,N173,O173,AE173,N173,K173,Q173,R173,S173,T173,U173,V173),CONCATENATE(J173,AB173,M173,AC173,N173,O173,AE173,N173,K173,Q173,R173,S173,T173,U173,V173))</f>
      </c>
      <c r="C173" s="6">
        <f>IF(AB173&lt;&gt;AD173,CONCATENATE(J173,AB173,M173,AC173,M173,AD173,N173,O173,AE173,N173,X173,Y173,AA173,AL173,Z173,K173,Q173,R173,S173,T173,U173,V173),CONCATENATE(J173,AB173,M173,AC173,N173,O173,AE173,N173,X173,Y173,AA173,AL173,Z173,K173,Q173,R173,S173,T173,U173,V173))</f>
      </c>
      <c r="D173" s="6">
        <f>IF(AB173&lt;&gt;AD173,CONCATENATE(J173,AB173,M173,AC173,M173,AD173,N173,O173,AE173,N173,X173,Y173,AA173,AM173,Z173,K173,Q173,R173,S173,T173,U173,V173),CONCATENATE(J173,AB173,M173,AC173,N173,O173,AE173,N173,X173,Y173,AA173,AM173,Z173,K173,Q173,R173,S173,T173,U173,V173))</f>
      </c>
      <c r="E173" s="6">
        <f>IF(AB173&lt;&gt;AD173,CONCATENATE(J173,AB173,M173,AC173,M173,AD173,N173,O173,AE173,N173,X173,Y173,AA173,AN173,Z173,K173,Q173,R173,S173,T173,U173,V173),CONCATENATE(J173,AB173,M173,AC173,N173,O173,AE173,N173,X173,Y173,AA173,AN173,Z173,K173,Q173,R173,S173,T173,U173,V173))</f>
      </c>
      <c r="F173" s="6">
        <f>IF(AB173&lt;&gt;AD173,CONCATENATE(J173,AB173,M173,AC173,M173,AD173,N173,O173,AE173,N173,X173,Y173,AA173,AO173,Z173,K173,Q173,R173,S173,T173,U173,V173),CONCATENATE(J173,AB173,M173,AC173,N173,O173,AE173,N173,X173,Y173,AA173,AO173,Z173,K173,Q173,R173,S173,T173,U173,V173))</f>
      </c>
      <c r="G173" s="6">
        <f>IF(AB173&lt;&gt;AD173,CONCATENATE(J173,AB173,M173,AC173,M173,AD173,N173,O173,AE173,N173,X173,Y173,AA173,AP173,Z173,K173,Q173,R173,S173,T173,U173,V173),CONCATENATE(J173,AB173,M173,AC173,N173,O173,AE173,N173,X173,Y173,AA173,AP173,Z173,K173,Q173,R173,S173,T173,U173,V173))</f>
      </c>
      <c r="H173" s="3" t="s">
        <v>375</v>
      </c>
      <c r="I173" s="3" t="s">
        <v>376</v>
      </c>
      <c r="J173" s="3" t="s">
        <v>377</v>
      </c>
      <c r="K173" s="3" t="s">
        <v>378</v>
      </c>
      <c r="L173" s="3" t="s">
        <v>379</v>
      </c>
      <c r="M173" s="3" t="s">
        <v>380</v>
      </c>
      <c r="N173" s="3" t="s">
        <v>381</v>
      </c>
      <c r="O173" s="3" t="s">
        <v>382</v>
      </c>
      <c r="P173" s="6">
        <f>CHAR(10)</f>
      </c>
      <c r="Q173" s="6">
        <f>IF(MOD(W173,10)=0,CONCATENATE(P173,P173,L173,L173,P173,P173,P173)," ")</f>
      </c>
      <c r="R173" s="6">
        <f>IF(W173=20,CONCATENATE(P173,P173,P173,L173,P173,"&lt;center&gt;",P173,P173,"&lt;?php",P173,R$1,P173,"?&gt;",P173,P173,"&lt;/center&gt;",P173,L173,P173,P173,P173,P173),"")</f>
      </c>
      <c r="S173" s="6">
        <f>IF(W173=40,CONCATENATE(P173,P173,P173,L173,P173,"&lt;center&gt;",P173,P173,"&lt;?php",P173,S$1,P173,"?&gt;",P173,P173,"&lt;/center&gt;",P173,L173,P173,P173,P173,P173),"")</f>
      </c>
      <c r="T173" s="6">
        <f>IF(W173=60,CONCATENATE(P173,P173,P173,L173,P173,"&lt;center&gt;",P173,P173,"&lt;?php",P173,T$1,P173,"?&gt;",P173,P173,"&lt;/center&gt;",P173,L173,P173,P173,P173,P173),"")</f>
      </c>
      <c r="U173" s="6">
        <f>IF(W173=80,CONCATENATE(P173,P173,P173,L173,P173,"&lt;center&gt;",P173,P173,"&lt;?php",P173,U$1,P173,"?&gt;",P173,P173,"&lt;/center&gt;",P173,L173,P173,P173,P173,P173),"")</f>
      </c>
      <c r="V173" s="6">
        <f>IF(W173=100,CONCATENATE(P173,P173,P173,P173,"&lt;?php",P173,V$1,P173,"?&gt;",P173,P173,P173,P173,P173),"")</f>
      </c>
      <c r="W173" s="11">
        <f>W172+1</f>
      </c>
      <c r="X173" s="5" t="s">
        <v>383</v>
      </c>
      <c r="Y173" s="5" t="s">
        <v>384</v>
      </c>
      <c r="Z173" s="5" t="s">
        <v>385</v>
      </c>
      <c r="AA173" s="5" t="s">
        <v>386</v>
      </c>
      <c r="AB173" s="4">
        <f>CONCATENATE(RBs!B74," ",RBs!A74)</f>
      </c>
      <c r="AC173" s="12">
        <f>RBs!E74</f>
      </c>
      <c r="AD173" s="6">
        <f>RBs!C74</f>
      </c>
      <c r="AE173" s="11">
        <f>RBs!D74</f>
      </c>
      <c r="AF173" s="11">
        <f>RBs!P74</f>
      </c>
      <c r="AG173" s="11">
        <f>RBs!R74</f>
      </c>
      <c r="AH173" s="11">
        <f>RBs!T74</f>
      </c>
      <c r="AI173" s="11">
        <f>RBs!V74</f>
      </c>
      <c r="AJ173" s="10">
        <f>RBs!X74</f>
      </c>
      <c r="AK173" s="6">
        <f>AB173</f>
      </c>
      <c r="AL173" s="102">
        <f>ROUNDUP((0.43+0.01*((STDEV($AQ$2:$AQ$312)-STDEV(AQ$2:AQ$312))))*AQ173,0)</f>
      </c>
      <c r="AM173" s="102">
        <f>ROUNDUP((0.43+0.01*((STDEV($AQ$2:$AQ$312)-STDEV(AR$2:AR$312))))*AR173,0)</f>
      </c>
      <c r="AN173" s="102">
        <f>ROUNDUP((0.43+0.01*((STDEV($AQ$2:$AQ$312)-STDEV(AS$2:AS$312))))*AS173,0)</f>
      </c>
      <c r="AO173" s="102">
        <f>ROUNDUP((0.43+0.01*((STDEV($AQ$2:$AQ$312)-STDEV(AT$2:AT$312))))*AT173,0)</f>
      </c>
      <c r="AP173" s="102">
        <f>ROUNDUP((0.43+0.01*((STDEV($AQ$2:$AQ$312)-STDEV(AU$2:AU$312))))*AU173,0)</f>
      </c>
      <c r="AQ173" s="11">
        <f>IF(AF173&gt;0,AF173,1)</f>
      </c>
      <c r="AR173" s="11">
        <f>IF(AG173&gt;0,AG173,1)</f>
      </c>
      <c r="AS173" s="11">
        <f>IF(AH173&gt;0,AH173,1)</f>
      </c>
      <c r="AT173" s="11">
        <f>IF(AI173&gt;0,AI173,1)</f>
      </c>
      <c r="AU173" s="11">
        <f>IF(AJ173&gt;0,AJ173,1)</f>
      </c>
    </row>
    <row x14ac:dyDescent="0.25" r="174" customHeight="1" ht="17.25">
      <c r="A174" s="3"/>
      <c r="B174" s="6">
        <f>IF(AB174&lt;&gt;AD174,CONCATENATE(J174,AB174,M174,AC174,M174,AD174,N174,O174,AE174,N174,K174,Q174,R174,S174,T174,U174,V174),CONCATENATE(J174,AB174,M174,AC174,N174,O174,AE174,N174,K174,Q174,R174,S174,T174,U174,V174))</f>
      </c>
      <c r="C174" s="6">
        <f>IF(AB174&lt;&gt;AD174,CONCATENATE(J174,AB174,M174,AC174,M174,AD174,N174,O174,AE174,N174,X174,Y174,AA174,AL174,Z174,K174,Q174,R174,S174,T174,U174,V174),CONCATENATE(J174,AB174,M174,AC174,N174,O174,AE174,N174,X174,Y174,AA174,AL174,Z174,K174,Q174,R174,S174,T174,U174,V174))</f>
      </c>
      <c r="D174" s="6">
        <f>IF(AB174&lt;&gt;AD174,CONCATENATE(J174,AB174,M174,AC174,M174,AD174,N174,O174,AE174,N174,X174,Y174,AA174,AM174,Z174,K174,Q174,R174,S174,T174,U174,V174),CONCATENATE(J174,AB174,M174,AC174,N174,O174,AE174,N174,X174,Y174,AA174,AM174,Z174,K174,Q174,R174,S174,T174,U174,V174))</f>
      </c>
      <c r="E174" s="6">
        <f>IF(AB174&lt;&gt;AD174,CONCATENATE(J174,AB174,M174,AC174,M174,AD174,N174,O174,AE174,N174,X174,Y174,AA174,AN174,Z174,K174,Q174,R174,S174,T174,U174,V174),CONCATENATE(J174,AB174,M174,AC174,N174,O174,AE174,N174,X174,Y174,AA174,AN174,Z174,K174,Q174,R174,S174,T174,U174,V174))</f>
      </c>
      <c r="F174" s="6">
        <f>IF(AB174&lt;&gt;AD174,CONCATENATE(J174,AB174,M174,AC174,M174,AD174,N174,O174,AE174,N174,X174,Y174,AA174,AO174,Z174,K174,Q174,R174,S174,T174,U174,V174),CONCATENATE(J174,AB174,M174,AC174,N174,O174,AE174,N174,X174,Y174,AA174,AO174,Z174,K174,Q174,R174,S174,T174,U174,V174))</f>
      </c>
      <c r="G174" s="6">
        <f>IF(AB174&lt;&gt;AD174,CONCATENATE(J174,AB174,M174,AC174,M174,AD174,N174,O174,AE174,N174,X174,Y174,AA174,AP174,Z174,K174,Q174,R174,S174,T174,U174,V174),CONCATENATE(J174,AB174,M174,AC174,N174,O174,AE174,N174,X174,Y174,AA174,AP174,Z174,K174,Q174,R174,S174,T174,U174,V174))</f>
      </c>
      <c r="H174" s="3" t="s">
        <v>375</v>
      </c>
      <c r="I174" s="3" t="s">
        <v>376</v>
      </c>
      <c r="J174" s="3" t="s">
        <v>377</v>
      </c>
      <c r="K174" s="3" t="s">
        <v>378</v>
      </c>
      <c r="L174" s="3" t="s">
        <v>379</v>
      </c>
      <c r="M174" s="3" t="s">
        <v>380</v>
      </c>
      <c r="N174" s="3" t="s">
        <v>381</v>
      </c>
      <c r="O174" s="3" t="s">
        <v>382</v>
      </c>
      <c r="P174" s="6">
        <f>CHAR(10)</f>
      </c>
      <c r="Q174" s="6">
        <f>IF(MOD(W174,10)=0,CONCATENATE(P174,P174,L174,L174,P174,P174,P174)," ")</f>
      </c>
      <c r="R174" s="6">
        <f>IF(W174=20,CONCATENATE(P174,P174,P174,L174,P174,"&lt;center&gt;",P174,P174,"&lt;?php",P174,R$1,P174,"?&gt;",P174,P174,"&lt;/center&gt;",P174,L174,P174,P174,P174,P174),"")</f>
      </c>
      <c r="S174" s="6">
        <f>IF(W174=40,CONCATENATE(P174,P174,P174,L174,P174,"&lt;center&gt;",P174,P174,"&lt;?php",P174,S$1,P174,"?&gt;",P174,P174,"&lt;/center&gt;",P174,L174,P174,P174,P174,P174),"")</f>
      </c>
      <c r="T174" s="6">
        <f>IF(W174=60,CONCATENATE(P174,P174,P174,L174,P174,"&lt;center&gt;",P174,P174,"&lt;?php",P174,T$1,P174,"?&gt;",P174,P174,"&lt;/center&gt;",P174,L174,P174,P174,P174,P174),"")</f>
      </c>
      <c r="U174" s="6">
        <f>IF(W174=80,CONCATENATE(P174,P174,P174,L174,P174,"&lt;center&gt;",P174,P174,"&lt;?php",P174,U$1,P174,"?&gt;",P174,P174,"&lt;/center&gt;",P174,L174,P174,P174,P174,P174),"")</f>
      </c>
      <c r="V174" s="6">
        <f>IF(W174=100,CONCATENATE(P174,P174,P174,P174,"&lt;?php",P174,V$1,P174,"?&gt;",P174,P174,P174,P174,P174),"")</f>
      </c>
      <c r="W174" s="11">
        <f>W173+1</f>
      </c>
      <c r="X174" s="5" t="s">
        <v>383</v>
      </c>
      <c r="Y174" s="5" t="s">
        <v>384</v>
      </c>
      <c r="Z174" s="5" t="s">
        <v>385</v>
      </c>
      <c r="AA174" s="5" t="s">
        <v>386</v>
      </c>
      <c r="AB174" s="4">
        <f>CONCATENATE(TEs!B2," ",TEs!A2)</f>
      </c>
      <c r="AC174" s="12">
        <f>TEs!E2</f>
      </c>
      <c r="AD174" s="6">
        <f>TEs!C2</f>
      </c>
      <c r="AE174" s="11">
        <f>TEs!D2</f>
      </c>
      <c r="AF174" s="11">
        <f>TEs!P2</f>
      </c>
      <c r="AG174" s="11">
        <f>TEs!R2</f>
      </c>
      <c r="AH174" s="11">
        <f>TEs!T2</f>
      </c>
      <c r="AI174" s="11">
        <f>TEs!V2</f>
      </c>
      <c r="AJ174" s="10">
        <f>TEs!X2</f>
      </c>
      <c r="AK174" s="6">
        <f>AB174</f>
      </c>
      <c r="AL174" s="102">
        <f>ROUNDUP((0.43+0.01*((STDEV($AQ$2:$AQ$312)-STDEV(AQ$2:AQ$312))))*AQ174,0)</f>
      </c>
      <c r="AM174" s="102">
        <f>ROUNDUP((0.43+0.01*((STDEV($AQ$2:$AQ$312)-STDEV(AR$2:AR$312))))*AR174,0)</f>
      </c>
      <c r="AN174" s="102">
        <f>ROUNDUP((0.43+0.01*((STDEV($AQ$2:$AQ$312)-STDEV(AS$2:AS$312))))*AS174,0)</f>
      </c>
      <c r="AO174" s="102">
        <f>ROUNDUP((0.43+0.01*((STDEV($AQ$2:$AQ$312)-STDEV(AT$2:AT$312))))*AT174,0)</f>
      </c>
      <c r="AP174" s="102">
        <f>ROUNDUP((0.43+0.01*((STDEV($AQ$2:$AQ$312)-STDEV(AU$2:AU$312))))*AU174,0)</f>
      </c>
      <c r="AQ174" s="11">
        <f>IF(AF174&gt;0,AF174,1)</f>
      </c>
      <c r="AR174" s="11">
        <f>IF(AG174&gt;0,AG174,1)</f>
      </c>
      <c r="AS174" s="11">
        <f>IF(AH174&gt;0,AH174,1)</f>
      </c>
      <c r="AT174" s="11">
        <f>IF(AI174&gt;0,AI174,1)</f>
      </c>
      <c r="AU174" s="11">
        <f>IF(AJ174&gt;0,AJ174,1)</f>
      </c>
    </row>
    <row x14ac:dyDescent="0.25" r="175" customHeight="1" ht="17.25">
      <c r="A175" s="3"/>
      <c r="B175" s="6">
        <f>IF(AB175&lt;&gt;AD175,CONCATENATE(J175,AB175,M175,AC175,M175,AD175,N175,O175,AE175,N175,K175,Q175,R175,S175,T175,U175,V175),CONCATENATE(J175,AB175,M175,AC175,N175,O175,AE175,N175,K175,Q175,R175,S175,T175,U175,V175))</f>
      </c>
      <c r="C175" s="6">
        <f>IF(AB175&lt;&gt;AD175,CONCATENATE(J175,AB175,M175,AC175,M175,AD175,N175,O175,AE175,N175,X175,Y175,AA175,AL175,Z175,K175,Q175,R175,S175,T175,U175,V175),CONCATENATE(J175,AB175,M175,AC175,N175,O175,AE175,N175,X175,Y175,AA175,AL175,Z175,K175,Q175,R175,S175,T175,U175,V175))</f>
      </c>
      <c r="D175" s="6">
        <f>IF(AB175&lt;&gt;AD175,CONCATENATE(J175,AB175,M175,AC175,M175,AD175,N175,O175,AE175,N175,X175,Y175,AA175,AM175,Z175,K175,Q175,R175,S175,T175,U175,V175),CONCATENATE(J175,AB175,M175,AC175,N175,O175,AE175,N175,X175,Y175,AA175,AM175,Z175,K175,Q175,R175,S175,T175,U175,V175))</f>
      </c>
      <c r="E175" s="6">
        <f>IF(AB175&lt;&gt;AD175,CONCATENATE(J175,AB175,M175,AC175,M175,AD175,N175,O175,AE175,N175,X175,Y175,AA175,AN175,Z175,K175,Q175,R175,S175,T175,U175,V175),CONCATENATE(J175,AB175,M175,AC175,N175,O175,AE175,N175,X175,Y175,AA175,AN175,Z175,K175,Q175,R175,S175,T175,U175,V175))</f>
      </c>
      <c r="F175" s="6">
        <f>IF(AB175&lt;&gt;AD175,CONCATENATE(J175,AB175,M175,AC175,M175,AD175,N175,O175,AE175,N175,X175,Y175,AA175,AO175,Z175,K175,Q175,R175,S175,T175,U175,V175),CONCATENATE(J175,AB175,M175,AC175,N175,O175,AE175,N175,X175,Y175,AA175,AO175,Z175,K175,Q175,R175,S175,T175,U175,V175))</f>
      </c>
      <c r="G175" s="6">
        <f>IF(AB175&lt;&gt;AD175,CONCATENATE(J175,AB175,M175,AC175,M175,AD175,N175,O175,AE175,N175,X175,Y175,AA175,AP175,Z175,K175,Q175,R175,S175,T175,U175,V175),CONCATENATE(J175,AB175,M175,AC175,N175,O175,AE175,N175,X175,Y175,AA175,AP175,Z175,K175,Q175,R175,S175,T175,U175,V175))</f>
      </c>
      <c r="H175" s="3" t="s">
        <v>375</v>
      </c>
      <c r="I175" s="3" t="s">
        <v>376</v>
      </c>
      <c r="J175" s="3" t="s">
        <v>377</v>
      </c>
      <c r="K175" s="3" t="s">
        <v>378</v>
      </c>
      <c r="L175" s="3" t="s">
        <v>379</v>
      </c>
      <c r="M175" s="3" t="s">
        <v>380</v>
      </c>
      <c r="N175" s="3" t="s">
        <v>381</v>
      </c>
      <c r="O175" s="3" t="s">
        <v>382</v>
      </c>
      <c r="P175" s="6">
        <f>CHAR(10)</f>
      </c>
      <c r="Q175" s="6">
        <f>IF(MOD(W175,10)=0,CONCATENATE(P175,P175,L175,L175,P175,P175,P175)," ")</f>
      </c>
      <c r="R175" s="6">
        <f>IF(W175=20,CONCATENATE(P175,P175,P175,L175,P175,"&lt;center&gt;",P175,P175,"&lt;?php",P175,R$1,P175,"?&gt;",P175,P175,"&lt;/center&gt;",P175,L175,P175,P175,P175,P175),"")</f>
      </c>
      <c r="S175" s="6">
        <f>IF(W175=40,CONCATENATE(P175,P175,P175,L175,P175,"&lt;center&gt;",P175,P175,"&lt;?php",P175,S$1,P175,"?&gt;",P175,P175,"&lt;/center&gt;",P175,L175,P175,P175,P175,P175),"")</f>
      </c>
      <c r="T175" s="6">
        <f>IF(W175=60,CONCATENATE(P175,P175,P175,L175,P175,"&lt;center&gt;",P175,P175,"&lt;?php",P175,T$1,P175,"?&gt;",P175,P175,"&lt;/center&gt;",P175,L175,P175,P175,P175,P175),"")</f>
      </c>
      <c r="U175" s="6">
        <f>IF(W175=80,CONCATENATE(P175,P175,P175,L175,P175,"&lt;center&gt;",P175,P175,"&lt;?php",P175,U$1,P175,"?&gt;",P175,P175,"&lt;/center&gt;",P175,L175,P175,P175,P175,P175),"")</f>
      </c>
      <c r="V175" s="6">
        <f>IF(W175=100,CONCATENATE(P175,P175,P175,P175,"&lt;?php",P175,V$1,P175,"?&gt;",P175,P175,P175,P175,P175),"")</f>
      </c>
      <c r="W175" s="11">
        <f>W174+1</f>
      </c>
      <c r="X175" s="5" t="s">
        <v>383</v>
      </c>
      <c r="Y175" s="5" t="s">
        <v>384</v>
      </c>
      <c r="Z175" s="5" t="s">
        <v>385</v>
      </c>
      <c r="AA175" s="5" t="s">
        <v>386</v>
      </c>
      <c r="AB175" s="4">
        <f>CONCATENATE(TEs!B3," ",TEs!A3)</f>
      </c>
      <c r="AC175" s="12">
        <f>TEs!E3</f>
      </c>
      <c r="AD175" s="6">
        <f>TEs!C3</f>
      </c>
      <c r="AE175" s="11">
        <f>TEs!D3</f>
      </c>
      <c r="AF175" s="11">
        <f>TEs!P3</f>
      </c>
      <c r="AG175" s="11">
        <f>TEs!R3</f>
      </c>
      <c r="AH175" s="11">
        <f>TEs!T3</f>
      </c>
      <c r="AI175" s="11">
        <f>TEs!V3</f>
      </c>
      <c r="AJ175" s="10">
        <f>TEs!X3</f>
      </c>
      <c r="AK175" s="6">
        <f>AB175</f>
      </c>
      <c r="AL175" s="102">
        <f>ROUNDUP((0.43+0.01*((STDEV($AQ$2:$AQ$312)-STDEV(AQ$2:AQ$312))))*AQ175,0)</f>
      </c>
      <c r="AM175" s="102">
        <f>ROUNDUP((0.43+0.01*((STDEV($AQ$2:$AQ$312)-STDEV(AR$2:AR$312))))*AR175,0)</f>
      </c>
      <c r="AN175" s="102">
        <f>ROUNDUP((0.43+0.01*((STDEV($AQ$2:$AQ$312)-STDEV(AS$2:AS$312))))*AS175,0)</f>
      </c>
      <c r="AO175" s="102">
        <f>ROUNDUP((0.43+0.01*((STDEV($AQ$2:$AQ$312)-STDEV(AT$2:AT$312))))*AT175,0)</f>
      </c>
      <c r="AP175" s="102">
        <f>ROUNDUP((0.43+0.01*((STDEV($AQ$2:$AQ$312)-STDEV(AU$2:AU$312))))*AU175,0)</f>
      </c>
      <c r="AQ175" s="11">
        <f>IF(AF175&gt;0,AF175,1)</f>
      </c>
      <c r="AR175" s="11">
        <f>IF(AG175&gt;0,AG175,1)</f>
      </c>
      <c r="AS175" s="11">
        <f>IF(AH175&gt;0,AH175,1)</f>
      </c>
      <c r="AT175" s="11">
        <f>IF(AI175&gt;0,AI175,1)</f>
      </c>
      <c r="AU175" s="11">
        <f>IF(AJ175&gt;0,AJ175,1)</f>
      </c>
    </row>
    <row x14ac:dyDescent="0.25" r="176" customHeight="1" ht="17.25">
      <c r="A176" s="3"/>
      <c r="B176" s="6">
        <f>IF(AB176&lt;&gt;AD176,CONCATENATE(J176,AB176,M176,AC176,M176,AD176,N176,O176,AE176,N176,K176,Q176,R176,S176,T176,U176,V176),CONCATENATE(J176,AB176,M176,AC176,N176,O176,AE176,N176,K176,Q176,R176,S176,T176,U176,V176))</f>
      </c>
      <c r="C176" s="6">
        <f>IF(AB176&lt;&gt;AD176,CONCATENATE(J176,AB176,M176,AC176,M176,AD176,N176,O176,AE176,N176,X176,Y176,AA176,AL176,Z176,K176,Q176,R176,S176,T176,U176,V176),CONCATENATE(J176,AB176,M176,AC176,N176,O176,AE176,N176,X176,Y176,AA176,AL176,Z176,K176,Q176,R176,S176,T176,U176,V176))</f>
      </c>
      <c r="D176" s="6">
        <f>IF(AB176&lt;&gt;AD176,CONCATENATE(J176,AB176,M176,AC176,M176,AD176,N176,O176,AE176,N176,X176,Y176,AA176,AM176,Z176,K176,Q176,R176,S176,T176,U176,V176),CONCATENATE(J176,AB176,M176,AC176,N176,O176,AE176,N176,X176,Y176,AA176,AM176,Z176,K176,Q176,R176,S176,T176,U176,V176))</f>
      </c>
      <c r="E176" s="6">
        <f>IF(AB176&lt;&gt;AD176,CONCATENATE(J176,AB176,M176,AC176,M176,AD176,N176,O176,AE176,N176,X176,Y176,AA176,AN176,Z176,K176,Q176,R176,S176,T176,U176,V176),CONCATENATE(J176,AB176,M176,AC176,N176,O176,AE176,N176,X176,Y176,AA176,AN176,Z176,K176,Q176,R176,S176,T176,U176,V176))</f>
      </c>
      <c r="F176" s="6">
        <f>IF(AB176&lt;&gt;AD176,CONCATENATE(J176,AB176,M176,AC176,M176,AD176,N176,O176,AE176,N176,X176,Y176,AA176,AO176,Z176,K176,Q176,R176,S176,T176,U176,V176),CONCATENATE(J176,AB176,M176,AC176,N176,O176,AE176,N176,X176,Y176,AA176,AO176,Z176,K176,Q176,R176,S176,T176,U176,V176))</f>
      </c>
      <c r="G176" s="6">
        <f>IF(AB176&lt;&gt;AD176,CONCATENATE(J176,AB176,M176,AC176,M176,AD176,N176,O176,AE176,N176,X176,Y176,AA176,AP176,Z176,K176,Q176,R176,S176,T176,U176,V176),CONCATENATE(J176,AB176,M176,AC176,N176,O176,AE176,N176,X176,Y176,AA176,AP176,Z176,K176,Q176,R176,S176,T176,U176,V176))</f>
      </c>
      <c r="H176" s="3" t="s">
        <v>375</v>
      </c>
      <c r="I176" s="3" t="s">
        <v>376</v>
      </c>
      <c r="J176" s="3" t="s">
        <v>377</v>
      </c>
      <c r="K176" s="3" t="s">
        <v>378</v>
      </c>
      <c r="L176" s="3" t="s">
        <v>379</v>
      </c>
      <c r="M176" s="3" t="s">
        <v>380</v>
      </c>
      <c r="N176" s="3" t="s">
        <v>381</v>
      </c>
      <c r="O176" s="3" t="s">
        <v>382</v>
      </c>
      <c r="P176" s="6">
        <f>CHAR(10)</f>
      </c>
      <c r="Q176" s="6">
        <f>IF(MOD(W176,10)=0,CONCATENATE(P176,P176,L176,L176,P176,P176,P176)," ")</f>
      </c>
      <c r="R176" s="6">
        <f>IF(W176=20,CONCATENATE(P176,P176,P176,L176,P176,"&lt;center&gt;",P176,P176,"&lt;?php",P176,R$1,P176,"?&gt;",P176,P176,"&lt;/center&gt;",P176,L176,P176,P176,P176,P176),"")</f>
      </c>
      <c r="S176" s="6">
        <f>IF(W176=40,CONCATENATE(P176,P176,P176,L176,P176,"&lt;center&gt;",P176,P176,"&lt;?php",P176,S$1,P176,"?&gt;",P176,P176,"&lt;/center&gt;",P176,L176,P176,P176,P176,P176),"")</f>
      </c>
      <c r="T176" s="6">
        <f>IF(W176=60,CONCATENATE(P176,P176,P176,L176,P176,"&lt;center&gt;",P176,P176,"&lt;?php",P176,T$1,P176,"?&gt;",P176,P176,"&lt;/center&gt;",P176,L176,P176,P176,P176,P176),"")</f>
      </c>
      <c r="U176" s="6">
        <f>IF(W176=80,CONCATENATE(P176,P176,P176,L176,P176,"&lt;center&gt;",P176,P176,"&lt;?php",P176,U$1,P176,"?&gt;",P176,P176,"&lt;/center&gt;",P176,L176,P176,P176,P176,P176),"")</f>
      </c>
      <c r="V176" s="6">
        <f>IF(W176=100,CONCATENATE(P176,P176,P176,P176,"&lt;?php",P176,V$1,P176,"?&gt;",P176,P176,P176,P176,P176),"")</f>
      </c>
      <c r="W176" s="11">
        <f>W175+1</f>
      </c>
      <c r="X176" s="5" t="s">
        <v>383</v>
      </c>
      <c r="Y176" s="5" t="s">
        <v>384</v>
      </c>
      <c r="Z176" s="5" t="s">
        <v>385</v>
      </c>
      <c r="AA176" s="5" t="s">
        <v>386</v>
      </c>
      <c r="AB176" s="4">
        <f>CONCATENATE(TEs!B4," ",TEs!A4)</f>
      </c>
      <c r="AC176" s="12">
        <f>TEs!E4</f>
      </c>
      <c r="AD176" s="6">
        <f>TEs!C4</f>
      </c>
      <c r="AE176" s="11">
        <f>TEs!D4</f>
      </c>
      <c r="AF176" s="11">
        <f>TEs!P4</f>
      </c>
      <c r="AG176" s="11">
        <f>TEs!R4</f>
      </c>
      <c r="AH176" s="11">
        <f>TEs!T4</f>
      </c>
      <c r="AI176" s="11">
        <f>TEs!V4</f>
      </c>
      <c r="AJ176" s="10">
        <f>TEs!X4</f>
      </c>
      <c r="AK176" s="6">
        <f>AB176</f>
      </c>
      <c r="AL176" s="102">
        <f>ROUNDUP((0.43+0.01*((STDEV($AQ$2:$AQ$312)-STDEV(AQ$2:AQ$312))))*AQ176,0)</f>
      </c>
      <c r="AM176" s="102">
        <f>ROUNDUP((0.43+0.01*((STDEV($AQ$2:$AQ$312)-STDEV(AR$2:AR$312))))*AR176,0)</f>
      </c>
      <c r="AN176" s="102">
        <f>ROUNDUP((0.43+0.01*((STDEV($AQ$2:$AQ$312)-STDEV(AS$2:AS$312))))*AS176,0)</f>
      </c>
      <c r="AO176" s="102">
        <f>ROUNDUP((0.43+0.01*((STDEV($AQ$2:$AQ$312)-STDEV(AT$2:AT$312))))*AT176,0)</f>
      </c>
      <c r="AP176" s="102">
        <f>ROUNDUP((0.43+0.01*((STDEV($AQ$2:$AQ$312)-STDEV(AU$2:AU$312))))*AU176,0)</f>
      </c>
      <c r="AQ176" s="11">
        <f>IF(AF176&gt;0,AF176,1)</f>
      </c>
      <c r="AR176" s="11">
        <f>IF(AG176&gt;0,AG176,1)</f>
      </c>
      <c r="AS176" s="11">
        <f>IF(AH176&gt;0,AH176,1)</f>
      </c>
      <c r="AT176" s="11">
        <f>IF(AI176&gt;0,AI176,1)</f>
      </c>
      <c r="AU176" s="11">
        <f>IF(AJ176&gt;0,AJ176,1)</f>
      </c>
    </row>
    <row x14ac:dyDescent="0.25" r="177" customHeight="1" ht="17.25">
      <c r="A177" s="3"/>
      <c r="B177" s="6">
        <f>IF(AB177&lt;&gt;AD177,CONCATENATE(J177,AB177,M177,AC177,M177,AD177,N177,O177,AE177,N177,K177,Q177,R177,S177,T177,U177,V177),CONCATENATE(J177,AB177,M177,AC177,N177,O177,AE177,N177,K177,Q177,R177,S177,T177,U177,V177))</f>
      </c>
      <c r="C177" s="6">
        <f>IF(AB177&lt;&gt;AD177,CONCATENATE(J177,AB177,M177,AC177,M177,AD177,N177,O177,AE177,N177,X177,Y177,AA177,AL177,Z177,K177,Q177,R177,S177,T177,U177,V177),CONCATENATE(J177,AB177,M177,AC177,N177,O177,AE177,N177,X177,Y177,AA177,AL177,Z177,K177,Q177,R177,S177,T177,U177,V177))</f>
      </c>
      <c r="D177" s="6">
        <f>IF(AB177&lt;&gt;AD177,CONCATENATE(J177,AB177,M177,AC177,M177,AD177,N177,O177,AE177,N177,X177,Y177,AA177,AM177,Z177,K177,Q177,R177,S177,T177,U177,V177),CONCATENATE(J177,AB177,M177,AC177,N177,O177,AE177,N177,X177,Y177,AA177,AM177,Z177,K177,Q177,R177,S177,T177,U177,V177))</f>
      </c>
      <c r="E177" s="6">
        <f>IF(AB177&lt;&gt;AD177,CONCATENATE(J177,AB177,M177,AC177,M177,AD177,N177,O177,AE177,N177,X177,Y177,AA177,AN177,Z177,K177,Q177,R177,S177,T177,U177,V177),CONCATENATE(J177,AB177,M177,AC177,N177,O177,AE177,N177,X177,Y177,AA177,AN177,Z177,K177,Q177,R177,S177,T177,U177,V177))</f>
      </c>
      <c r="F177" s="6">
        <f>IF(AB177&lt;&gt;AD177,CONCATENATE(J177,AB177,M177,AC177,M177,AD177,N177,O177,AE177,N177,X177,Y177,AA177,AO177,Z177,K177,Q177,R177,S177,T177,U177,V177),CONCATENATE(J177,AB177,M177,AC177,N177,O177,AE177,N177,X177,Y177,AA177,AO177,Z177,K177,Q177,R177,S177,T177,U177,V177))</f>
      </c>
      <c r="G177" s="6">
        <f>IF(AB177&lt;&gt;AD177,CONCATENATE(J177,AB177,M177,AC177,M177,AD177,N177,O177,AE177,N177,X177,Y177,AA177,AP177,Z177,K177,Q177,R177,S177,T177,U177,V177),CONCATENATE(J177,AB177,M177,AC177,N177,O177,AE177,N177,X177,Y177,AA177,AP177,Z177,K177,Q177,R177,S177,T177,U177,V177))</f>
      </c>
      <c r="H177" s="3" t="s">
        <v>375</v>
      </c>
      <c r="I177" s="3" t="s">
        <v>376</v>
      </c>
      <c r="J177" s="3" t="s">
        <v>377</v>
      </c>
      <c r="K177" s="3" t="s">
        <v>378</v>
      </c>
      <c r="L177" s="3" t="s">
        <v>379</v>
      </c>
      <c r="M177" s="3" t="s">
        <v>380</v>
      </c>
      <c r="N177" s="3" t="s">
        <v>381</v>
      </c>
      <c r="O177" s="3" t="s">
        <v>382</v>
      </c>
      <c r="P177" s="6">
        <f>CHAR(10)</f>
      </c>
      <c r="Q177" s="6">
        <f>IF(MOD(W177,10)=0,CONCATENATE(P177,P177,L177,L177,P177,P177,P177)," ")</f>
      </c>
      <c r="R177" s="6">
        <f>IF(W177=20,CONCATENATE(P177,P177,P177,L177,P177,"&lt;center&gt;",P177,P177,"&lt;?php",P177,R$1,P177,"?&gt;",P177,P177,"&lt;/center&gt;",P177,L177,P177,P177,P177,P177),"")</f>
      </c>
      <c r="S177" s="6">
        <f>IF(W177=40,CONCATENATE(P177,P177,P177,L177,P177,"&lt;center&gt;",P177,P177,"&lt;?php",P177,S$1,P177,"?&gt;",P177,P177,"&lt;/center&gt;",P177,L177,P177,P177,P177,P177),"")</f>
      </c>
      <c r="T177" s="6">
        <f>IF(W177=60,CONCATENATE(P177,P177,P177,L177,P177,"&lt;center&gt;",P177,P177,"&lt;?php",P177,T$1,P177,"?&gt;",P177,P177,"&lt;/center&gt;",P177,L177,P177,P177,P177,P177),"")</f>
      </c>
      <c r="U177" s="6">
        <f>IF(W177=80,CONCATENATE(P177,P177,P177,L177,P177,"&lt;center&gt;",P177,P177,"&lt;?php",P177,U$1,P177,"?&gt;",P177,P177,"&lt;/center&gt;",P177,L177,P177,P177,P177,P177),"")</f>
      </c>
      <c r="V177" s="6">
        <f>IF(W177=100,CONCATENATE(P177,P177,P177,P177,"&lt;?php",P177,V$1,P177,"?&gt;",P177,P177,P177,P177,P177),"")</f>
      </c>
      <c r="W177" s="11">
        <f>W176+1</f>
      </c>
      <c r="X177" s="5" t="s">
        <v>383</v>
      </c>
      <c r="Y177" s="5" t="s">
        <v>384</v>
      </c>
      <c r="Z177" s="5" t="s">
        <v>385</v>
      </c>
      <c r="AA177" s="5" t="s">
        <v>386</v>
      </c>
      <c r="AB177" s="4">
        <f>CONCATENATE(TEs!B5," ",TEs!A5)</f>
      </c>
      <c r="AC177" s="12">
        <f>TEs!E5</f>
      </c>
      <c r="AD177" s="6">
        <f>TEs!C5</f>
      </c>
      <c r="AE177" s="11">
        <f>TEs!D5</f>
      </c>
      <c r="AF177" s="11">
        <f>TEs!P5</f>
      </c>
      <c r="AG177" s="11">
        <f>TEs!R5</f>
      </c>
      <c r="AH177" s="11">
        <f>TEs!T5</f>
      </c>
      <c r="AI177" s="11">
        <f>TEs!V5</f>
      </c>
      <c r="AJ177" s="10">
        <f>TEs!X5</f>
      </c>
      <c r="AK177" s="6">
        <f>AB177</f>
      </c>
      <c r="AL177" s="102">
        <f>ROUNDUP((0.43+0.01*((STDEV($AQ$2:$AQ$312)-STDEV(AQ$2:AQ$312))))*AQ177,0)</f>
      </c>
      <c r="AM177" s="102">
        <f>ROUNDUP((0.43+0.01*((STDEV($AQ$2:$AQ$312)-STDEV(AR$2:AR$312))))*AR177,0)</f>
      </c>
      <c r="AN177" s="102">
        <f>ROUNDUP((0.43+0.01*((STDEV($AQ$2:$AQ$312)-STDEV(AS$2:AS$312))))*AS177,0)</f>
      </c>
      <c r="AO177" s="102">
        <f>ROUNDUP((0.43+0.01*((STDEV($AQ$2:$AQ$312)-STDEV(AT$2:AT$312))))*AT177,0)</f>
      </c>
      <c r="AP177" s="102">
        <f>ROUNDUP((0.43+0.01*((STDEV($AQ$2:$AQ$312)-STDEV(AU$2:AU$312))))*AU177,0)</f>
      </c>
      <c r="AQ177" s="11">
        <f>IF(AF177&gt;0,AF177,1)</f>
      </c>
      <c r="AR177" s="11">
        <f>IF(AG177&gt;0,AG177,1)</f>
      </c>
      <c r="AS177" s="11">
        <f>IF(AH177&gt;0,AH177,1)</f>
      </c>
      <c r="AT177" s="11">
        <f>IF(AI177&gt;0,AI177,1)</f>
      </c>
      <c r="AU177" s="11">
        <f>IF(AJ177&gt;0,AJ177,1)</f>
      </c>
    </row>
    <row x14ac:dyDescent="0.25" r="178" customHeight="1" ht="17.25">
      <c r="A178" s="3"/>
      <c r="B178" s="6">
        <f>IF(AB178&lt;&gt;AD178,CONCATENATE(J178,AB178,M178,AC178,M178,AD178,N178,O178,AE178,N178,K178,Q178,R178,S178,T178,U178,V178),CONCATENATE(J178,AB178,M178,AC178,N178,O178,AE178,N178,K178,Q178,R178,S178,T178,U178,V178))</f>
      </c>
      <c r="C178" s="6">
        <f>IF(AB178&lt;&gt;AD178,CONCATENATE(J178,AB178,M178,AC178,M178,AD178,N178,O178,AE178,N178,X178,Y178,AA178,AL178,Z178,K178,Q178,R178,S178,T178,U178,V178),CONCATENATE(J178,AB178,M178,AC178,N178,O178,AE178,N178,X178,Y178,AA178,AL178,Z178,K178,Q178,R178,S178,T178,U178,V178))</f>
      </c>
      <c r="D178" s="6">
        <f>IF(AB178&lt;&gt;AD178,CONCATENATE(J178,AB178,M178,AC178,M178,AD178,N178,O178,AE178,N178,X178,Y178,AA178,AM178,Z178,K178,Q178,R178,S178,T178,U178,V178),CONCATENATE(J178,AB178,M178,AC178,N178,O178,AE178,N178,X178,Y178,AA178,AM178,Z178,K178,Q178,R178,S178,T178,U178,V178))</f>
      </c>
      <c r="E178" s="6">
        <f>IF(AB178&lt;&gt;AD178,CONCATENATE(J178,AB178,M178,AC178,M178,AD178,N178,O178,AE178,N178,X178,Y178,AA178,AN178,Z178,K178,Q178,R178,S178,T178,U178,V178),CONCATENATE(J178,AB178,M178,AC178,N178,O178,AE178,N178,X178,Y178,AA178,AN178,Z178,K178,Q178,R178,S178,T178,U178,V178))</f>
      </c>
      <c r="F178" s="6">
        <f>IF(AB178&lt;&gt;AD178,CONCATENATE(J178,AB178,M178,AC178,M178,AD178,N178,O178,AE178,N178,X178,Y178,AA178,AO178,Z178,K178,Q178,R178,S178,T178,U178,V178),CONCATENATE(J178,AB178,M178,AC178,N178,O178,AE178,N178,X178,Y178,AA178,AO178,Z178,K178,Q178,R178,S178,T178,U178,V178))</f>
      </c>
      <c r="G178" s="6">
        <f>IF(AB178&lt;&gt;AD178,CONCATENATE(J178,AB178,M178,AC178,M178,AD178,N178,O178,AE178,N178,X178,Y178,AA178,AP178,Z178,K178,Q178,R178,S178,T178,U178,V178),CONCATENATE(J178,AB178,M178,AC178,N178,O178,AE178,N178,X178,Y178,AA178,AP178,Z178,K178,Q178,R178,S178,T178,U178,V178))</f>
      </c>
      <c r="H178" s="3" t="s">
        <v>375</v>
      </c>
      <c r="I178" s="3" t="s">
        <v>376</v>
      </c>
      <c r="J178" s="3" t="s">
        <v>377</v>
      </c>
      <c r="K178" s="3" t="s">
        <v>378</v>
      </c>
      <c r="L178" s="3" t="s">
        <v>379</v>
      </c>
      <c r="M178" s="3" t="s">
        <v>380</v>
      </c>
      <c r="N178" s="3" t="s">
        <v>381</v>
      </c>
      <c r="O178" s="3" t="s">
        <v>382</v>
      </c>
      <c r="P178" s="6">
        <f>CHAR(10)</f>
      </c>
      <c r="Q178" s="6">
        <f>IF(MOD(W178,10)=0,CONCATENATE(P178,P178,L178,L178,P178,P178,P178)," ")</f>
      </c>
      <c r="R178" s="6">
        <f>IF(W178=20,CONCATENATE(P178,P178,P178,L178,P178,"&lt;center&gt;",P178,P178,"&lt;?php",P178,R$1,P178,"?&gt;",P178,P178,"&lt;/center&gt;",P178,L178,P178,P178,P178,P178),"")</f>
      </c>
      <c r="S178" s="6">
        <f>IF(W178=40,CONCATENATE(P178,P178,P178,L178,P178,"&lt;center&gt;",P178,P178,"&lt;?php",P178,S$1,P178,"?&gt;",P178,P178,"&lt;/center&gt;",P178,L178,P178,P178,P178,P178),"")</f>
      </c>
      <c r="T178" s="6">
        <f>IF(W178=60,CONCATENATE(P178,P178,P178,L178,P178,"&lt;center&gt;",P178,P178,"&lt;?php",P178,T$1,P178,"?&gt;",P178,P178,"&lt;/center&gt;",P178,L178,P178,P178,P178,P178),"")</f>
      </c>
      <c r="U178" s="6">
        <f>IF(W178=80,CONCATENATE(P178,P178,P178,L178,P178,"&lt;center&gt;",P178,P178,"&lt;?php",P178,U$1,P178,"?&gt;",P178,P178,"&lt;/center&gt;",P178,L178,P178,P178,P178,P178),"")</f>
      </c>
      <c r="V178" s="6">
        <f>IF(W178=100,CONCATENATE(P178,P178,P178,P178,"&lt;?php",P178,V$1,P178,"?&gt;",P178,P178,P178,P178,P178),"")</f>
      </c>
      <c r="W178" s="11">
        <f>W177+1</f>
      </c>
      <c r="X178" s="5" t="s">
        <v>383</v>
      </c>
      <c r="Y178" s="5" t="s">
        <v>384</v>
      </c>
      <c r="Z178" s="5" t="s">
        <v>385</v>
      </c>
      <c r="AA178" s="5" t="s">
        <v>386</v>
      </c>
      <c r="AB178" s="4">
        <f>CONCATENATE(TEs!B6," ",TEs!A6)</f>
      </c>
      <c r="AC178" s="12">
        <f>TEs!E6</f>
      </c>
      <c r="AD178" s="6">
        <f>TEs!C6</f>
      </c>
      <c r="AE178" s="11">
        <f>TEs!D6</f>
      </c>
      <c r="AF178" s="11">
        <f>TEs!P6</f>
      </c>
      <c r="AG178" s="11">
        <f>TEs!R6</f>
      </c>
      <c r="AH178" s="11">
        <f>TEs!T6</f>
      </c>
      <c r="AI178" s="11">
        <f>TEs!V6</f>
      </c>
      <c r="AJ178" s="10">
        <f>TEs!X6</f>
      </c>
      <c r="AK178" s="6">
        <f>AB178</f>
      </c>
      <c r="AL178" s="102">
        <f>ROUNDUP((0.43+0.01*((STDEV($AQ$2:$AQ$312)-STDEV(AQ$2:AQ$312))))*AQ178,0)</f>
      </c>
      <c r="AM178" s="102">
        <f>ROUNDUP((0.43+0.01*((STDEV($AQ$2:$AQ$312)-STDEV(AR$2:AR$312))))*AR178,0)</f>
      </c>
      <c r="AN178" s="102">
        <f>ROUNDUP((0.43+0.01*((STDEV($AQ$2:$AQ$312)-STDEV(AS$2:AS$312))))*AS178,0)</f>
      </c>
      <c r="AO178" s="102">
        <f>ROUNDUP((0.43+0.01*((STDEV($AQ$2:$AQ$312)-STDEV(AT$2:AT$312))))*AT178,0)</f>
      </c>
      <c r="AP178" s="102">
        <f>ROUNDUP((0.43+0.01*((STDEV($AQ$2:$AQ$312)-STDEV(AU$2:AU$312))))*AU178,0)</f>
      </c>
      <c r="AQ178" s="11">
        <f>IF(AF178&gt;0,AF178,1)</f>
      </c>
      <c r="AR178" s="11">
        <f>IF(AG178&gt;0,AG178,1)</f>
      </c>
      <c r="AS178" s="11">
        <f>IF(AH178&gt;0,AH178,1)</f>
      </c>
      <c r="AT178" s="11">
        <f>IF(AI178&gt;0,AI178,1)</f>
      </c>
      <c r="AU178" s="11">
        <f>IF(AJ178&gt;0,AJ178,1)</f>
      </c>
    </row>
    <row x14ac:dyDescent="0.25" r="179" customHeight="1" ht="17.25">
      <c r="A179" s="3"/>
      <c r="B179" s="6">
        <f>IF(AB179&lt;&gt;AD179,CONCATENATE(J179,AB179,M179,AC179,M179,AD179,N179,O179,AE179,N179,K179,Q179,R179,S179,T179,U179,V179),CONCATENATE(J179,AB179,M179,AC179,N179,O179,AE179,N179,K179,Q179,R179,S179,T179,U179,V179))</f>
      </c>
      <c r="C179" s="6">
        <f>IF(AB179&lt;&gt;AD179,CONCATENATE(J179,AB179,M179,AC179,M179,AD179,N179,O179,AE179,N179,X179,Y179,AA179,AL179,Z179,K179,Q179,R179,S179,T179,U179,V179),CONCATENATE(J179,AB179,M179,AC179,N179,O179,AE179,N179,X179,Y179,AA179,AL179,Z179,K179,Q179,R179,S179,T179,U179,V179))</f>
      </c>
      <c r="D179" s="6">
        <f>IF(AB179&lt;&gt;AD179,CONCATENATE(J179,AB179,M179,AC179,M179,AD179,N179,O179,AE179,N179,X179,Y179,AA179,AM179,Z179,K179,Q179,R179,S179,T179,U179,V179),CONCATENATE(J179,AB179,M179,AC179,N179,O179,AE179,N179,X179,Y179,AA179,AM179,Z179,K179,Q179,R179,S179,T179,U179,V179))</f>
      </c>
      <c r="E179" s="6">
        <f>IF(AB179&lt;&gt;AD179,CONCATENATE(J179,AB179,M179,AC179,M179,AD179,N179,O179,AE179,N179,X179,Y179,AA179,AN179,Z179,K179,Q179,R179,S179,T179,U179,V179),CONCATENATE(J179,AB179,M179,AC179,N179,O179,AE179,N179,X179,Y179,AA179,AN179,Z179,K179,Q179,R179,S179,T179,U179,V179))</f>
      </c>
      <c r="F179" s="6">
        <f>IF(AB179&lt;&gt;AD179,CONCATENATE(J179,AB179,M179,AC179,M179,AD179,N179,O179,AE179,N179,X179,Y179,AA179,AO179,Z179,K179,Q179,R179,S179,T179,U179,V179),CONCATENATE(J179,AB179,M179,AC179,N179,O179,AE179,N179,X179,Y179,AA179,AO179,Z179,K179,Q179,R179,S179,T179,U179,V179))</f>
      </c>
      <c r="G179" s="6">
        <f>IF(AB179&lt;&gt;AD179,CONCATENATE(J179,AB179,M179,AC179,M179,AD179,N179,O179,AE179,N179,X179,Y179,AA179,AP179,Z179,K179,Q179,R179,S179,T179,U179,V179),CONCATENATE(J179,AB179,M179,AC179,N179,O179,AE179,N179,X179,Y179,AA179,AP179,Z179,K179,Q179,R179,S179,T179,U179,V179))</f>
      </c>
      <c r="H179" s="3" t="s">
        <v>375</v>
      </c>
      <c r="I179" s="3" t="s">
        <v>376</v>
      </c>
      <c r="J179" s="3" t="s">
        <v>377</v>
      </c>
      <c r="K179" s="3" t="s">
        <v>378</v>
      </c>
      <c r="L179" s="3" t="s">
        <v>379</v>
      </c>
      <c r="M179" s="3" t="s">
        <v>380</v>
      </c>
      <c r="N179" s="3" t="s">
        <v>381</v>
      </c>
      <c r="O179" s="3" t="s">
        <v>382</v>
      </c>
      <c r="P179" s="6">
        <f>CHAR(10)</f>
      </c>
      <c r="Q179" s="6">
        <f>IF(MOD(W179,10)=0,CONCATENATE(P179,P179,L179,L179,P179,P179,P179)," ")</f>
      </c>
      <c r="R179" s="6">
        <f>IF(W179=20,CONCATENATE(P179,P179,P179,L179,P179,"&lt;center&gt;",P179,P179,"&lt;?php",P179,R$1,P179,"?&gt;",P179,P179,"&lt;/center&gt;",P179,L179,P179,P179,P179,P179),"")</f>
      </c>
      <c r="S179" s="6">
        <f>IF(W179=40,CONCATENATE(P179,P179,P179,L179,P179,"&lt;center&gt;",P179,P179,"&lt;?php",P179,S$1,P179,"?&gt;",P179,P179,"&lt;/center&gt;",P179,L179,P179,P179,P179,P179),"")</f>
      </c>
      <c r="T179" s="6">
        <f>IF(W179=60,CONCATENATE(P179,P179,P179,L179,P179,"&lt;center&gt;",P179,P179,"&lt;?php",P179,T$1,P179,"?&gt;",P179,P179,"&lt;/center&gt;",P179,L179,P179,P179,P179,P179),"")</f>
      </c>
      <c r="U179" s="6">
        <f>IF(W179=80,CONCATENATE(P179,P179,P179,L179,P179,"&lt;center&gt;",P179,P179,"&lt;?php",P179,U$1,P179,"?&gt;",P179,P179,"&lt;/center&gt;",P179,L179,P179,P179,P179,P179),"")</f>
      </c>
      <c r="V179" s="6">
        <f>IF(W179=100,CONCATENATE(P179,P179,P179,P179,"&lt;?php",P179,V$1,P179,"?&gt;",P179,P179,P179,P179,P179),"")</f>
      </c>
      <c r="W179" s="11">
        <f>W178+1</f>
      </c>
      <c r="X179" s="5" t="s">
        <v>383</v>
      </c>
      <c r="Y179" s="5" t="s">
        <v>384</v>
      </c>
      <c r="Z179" s="5" t="s">
        <v>385</v>
      </c>
      <c r="AA179" s="5" t="s">
        <v>386</v>
      </c>
      <c r="AB179" s="4">
        <f>CONCATENATE(TEs!B7," ",TEs!A7)</f>
      </c>
      <c r="AC179" s="12">
        <f>TEs!E7</f>
      </c>
      <c r="AD179" s="6">
        <f>TEs!C7</f>
      </c>
      <c r="AE179" s="11">
        <f>TEs!D7</f>
      </c>
      <c r="AF179" s="11">
        <f>TEs!P7</f>
      </c>
      <c r="AG179" s="11">
        <f>TEs!R7</f>
      </c>
      <c r="AH179" s="11">
        <f>TEs!T7</f>
      </c>
      <c r="AI179" s="11">
        <f>TEs!V7</f>
      </c>
      <c r="AJ179" s="10">
        <f>TEs!X7</f>
      </c>
      <c r="AK179" s="6">
        <f>AB179</f>
      </c>
      <c r="AL179" s="102">
        <f>ROUNDUP((0.43+0.01*((STDEV($AQ$2:$AQ$312)-STDEV(AQ$2:AQ$312))))*AQ179,0)</f>
      </c>
      <c r="AM179" s="102">
        <f>ROUNDUP((0.43+0.01*((STDEV($AQ$2:$AQ$312)-STDEV(AR$2:AR$312))))*AR179,0)</f>
      </c>
      <c r="AN179" s="102">
        <f>ROUNDUP((0.43+0.01*((STDEV($AQ$2:$AQ$312)-STDEV(AS$2:AS$312))))*AS179,0)</f>
      </c>
      <c r="AO179" s="102">
        <f>ROUNDUP((0.43+0.01*((STDEV($AQ$2:$AQ$312)-STDEV(AT$2:AT$312))))*AT179,0)</f>
      </c>
      <c r="AP179" s="102">
        <f>ROUNDUP((0.43+0.01*((STDEV($AQ$2:$AQ$312)-STDEV(AU$2:AU$312))))*AU179,0)</f>
      </c>
      <c r="AQ179" s="11">
        <f>IF(AF179&gt;0,AF179,1)</f>
      </c>
      <c r="AR179" s="11">
        <f>IF(AG179&gt;0,AG179,1)</f>
      </c>
      <c r="AS179" s="11">
        <f>IF(AH179&gt;0,AH179,1)</f>
      </c>
      <c r="AT179" s="11">
        <f>IF(AI179&gt;0,AI179,1)</f>
      </c>
      <c r="AU179" s="11">
        <f>IF(AJ179&gt;0,AJ179,1)</f>
      </c>
    </row>
    <row x14ac:dyDescent="0.25" r="180" customHeight="1" ht="17.25">
      <c r="A180" s="3"/>
      <c r="B180" s="6">
        <f>IF(AB180&lt;&gt;AD180,CONCATENATE(J180,AB180,M180,AC180,M180,AD180,N180,O180,AE180,N180,K180,Q180,R180,S180,T180,U180,V180),CONCATENATE(J180,AB180,M180,AC180,N180,O180,AE180,N180,K180,Q180,R180,S180,T180,U180,V180))</f>
      </c>
      <c r="C180" s="6">
        <f>IF(AB180&lt;&gt;AD180,CONCATENATE(J180,AB180,M180,AC180,M180,AD180,N180,O180,AE180,N180,X180,Y180,AA180,AL180,Z180,K180,Q180,R180,S180,T180,U180,V180),CONCATENATE(J180,AB180,M180,AC180,N180,O180,AE180,N180,X180,Y180,AA180,AL180,Z180,K180,Q180,R180,S180,T180,U180,V180))</f>
      </c>
      <c r="D180" s="6">
        <f>IF(AB180&lt;&gt;AD180,CONCATENATE(J180,AB180,M180,AC180,M180,AD180,N180,O180,AE180,N180,X180,Y180,AA180,AM180,Z180,K180,Q180,R180,S180,T180,U180,V180),CONCATENATE(J180,AB180,M180,AC180,N180,O180,AE180,N180,X180,Y180,AA180,AM180,Z180,K180,Q180,R180,S180,T180,U180,V180))</f>
      </c>
      <c r="E180" s="6">
        <f>IF(AB180&lt;&gt;AD180,CONCATENATE(J180,AB180,M180,AC180,M180,AD180,N180,O180,AE180,N180,X180,Y180,AA180,AN180,Z180,K180,Q180,R180,S180,T180,U180,V180),CONCATENATE(J180,AB180,M180,AC180,N180,O180,AE180,N180,X180,Y180,AA180,AN180,Z180,K180,Q180,R180,S180,T180,U180,V180))</f>
      </c>
      <c r="F180" s="6">
        <f>IF(AB180&lt;&gt;AD180,CONCATENATE(J180,AB180,M180,AC180,M180,AD180,N180,O180,AE180,N180,X180,Y180,AA180,AO180,Z180,K180,Q180,R180,S180,T180,U180,V180),CONCATENATE(J180,AB180,M180,AC180,N180,O180,AE180,N180,X180,Y180,AA180,AO180,Z180,K180,Q180,R180,S180,T180,U180,V180))</f>
      </c>
      <c r="G180" s="6">
        <f>IF(AB180&lt;&gt;AD180,CONCATENATE(J180,AB180,M180,AC180,M180,AD180,N180,O180,AE180,N180,X180,Y180,AA180,AP180,Z180,K180,Q180,R180,S180,T180,U180,V180),CONCATENATE(J180,AB180,M180,AC180,N180,O180,AE180,N180,X180,Y180,AA180,AP180,Z180,K180,Q180,R180,S180,T180,U180,V180))</f>
      </c>
      <c r="H180" s="3" t="s">
        <v>375</v>
      </c>
      <c r="I180" s="3" t="s">
        <v>376</v>
      </c>
      <c r="J180" s="3" t="s">
        <v>377</v>
      </c>
      <c r="K180" s="3" t="s">
        <v>378</v>
      </c>
      <c r="L180" s="3" t="s">
        <v>379</v>
      </c>
      <c r="M180" s="3" t="s">
        <v>380</v>
      </c>
      <c r="N180" s="3" t="s">
        <v>381</v>
      </c>
      <c r="O180" s="3" t="s">
        <v>382</v>
      </c>
      <c r="P180" s="6">
        <f>CHAR(10)</f>
      </c>
      <c r="Q180" s="6">
        <f>IF(MOD(W180,10)=0,CONCATENATE(P180,P180,L180,L180,P180,P180,P180)," ")</f>
      </c>
      <c r="R180" s="6">
        <f>IF(W180=20,CONCATENATE(P180,P180,P180,L180,P180,"&lt;center&gt;",P180,P180,"&lt;?php",P180,R$1,P180,"?&gt;",P180,P180,"&lt;/center&gt;",P180,L180,P180,P180,P180,P180),"")</f>
      </c>
      <c r="S180" s="6">
        <f>IF(W180=40,CONCATENATE(P180,P180,P180,L180,P180,"&lt;center&gt;",P180,P180,"&lt;?php",P180,S$1,P180,"?&gt;",P180,P180,"&lt;/center&gt;",P180,L180,P180,P180,P180,P180),"")</f>
      </c>
      <c r="T180" s="6">
        <f>IF(W180=60,CONCATENATE(P180,P180,P180,L180,P180,"&lt;center&gt;",P180,P180,"&lt;?php",P180,T$1,P180,"?&gt;",P180,P180,"&lt;/center&gt;",P180,L180,P180,P180,P180,P180),"")</f>
      </c>
      <c r="U180" s="6">
        <f>IF(W180=80,CONCATENATE(P180,P180,P180,L180,P180,"&lt;center&gt;",P180,P180,"&lt;?php",P180,U$1,P180,"?&gt;",P180,P180,"&lt;/center&gt;",P180,L180,P180,P180,P180,P180),"")</f>
      </c>
      <c r="V180" s="6">
        <f>IF(W180=100,CONCATENATE(P180,P180,P180,P180,"&lt;?php",P180,V$1,P180,"?&gt;",P180,P180,P180,P180,P180),"")</f>
      </c>
      <c r="W180" s="11">
        <f>W179+1</f>
      </c>
      <c r="X180" s="5" t="s">
        <v>383</v>
      </c>
      <c r="Y180" s="5" t="s">
        <v>384</v>
      </c>
      <c r="Z180" s="5" t="s">
        <v>385</v>
      </c>
      <c r="AA180" s="5" t="s">
        <v>386</v>
      </c>
      <c r="AB180" s="4">
        <f>CONCATENATE(TEs!B8," ",TEs!A8)</f>
      </c>
      <c r="AC180" s="12">
        <f>TEs!E8</f>
      </c>
      <c r="AD180" s="6">
        <f>TEs!C8</f>
      </c>
      <c r="AE180" s="11">
        <f>TEs!D8</f>
      </c>
      <c r="AF180" s="11">
        <f>TEs!P8</f>
      </c>
      <c r="AG180" s="11">
        <f>TEs!R8</f>
      </c>
      <c r="AH180" s="11">
        <f>TEs!T8</f>
      </c>
      <c r="AI180" s="11">
        <f>TEs!V8</f>
      </c>
      <c r="AJ180" s="10">
        <f>TEs!X8</f>
      </c>
      <c r="AK180" s="6">
        <f>AB180</f>
      </c>
      <c r="AL180" s="102">
        <f>ROUNDUP((0.43+0.01*((STDEV($AQ$2:$AQ$312)-STDEV(AQ$2:AQ$312))))*AQ180,0)</f>
      </c>
      <c r="AM180" s="102">
        <f>ROUNDUP((0.43+0.01*((STDEV($AQ$2:$AQ$312)-STDEV(AR$2:AR$312))))*AR180,0)</f>
      </c>
      <c r="AN180" s="102">
        <f>ROUNDUP((0.43+0.01*((STDEV($AQ$2:$AQ$312)-STDEV(AS$2:AS$312))))*AS180,0)</f>
      </c>
      <c r="AO180" s="102">
        <f>ROUNDUP((0.43+0.01*((STDEV($AQ$2:$AQ$312)-STDEV(AT$2:AT$312))))*AT180,0)</f>
      </c>
      <c r="AP180" s="102">
        <f>ROUNDUP((0.43+0.01*((STDEV($AQ$2:$AQ$312)-STDEV(AU$2:AU$312))))*AU180,0)</f>
      </c>
      <c r="AQ180" s="11">
        <f>IF(AF180&gt;0,AF180,1)</f>
      </c>
      <c r="AR180" s="11">
        <f>IF(AG180&gt;0,AG180,1)</f>
      </c>
      <c r="AS180" s="11">
        <f>IF(AH180&gt;0,AH180,1)</f>
      </c>
      <c r="AT180" s="11">
        <f>IF(AI180&gt;0,AI180,1)</f>
      </c>
      <c r="AU180" s="11">
        <f>IF(AJ180&gt;0,AJ180,1)</f>
      </c>
    </row>
    <row x14ac:dyDescent="0.25" r="181" customHeight="1" ht="17.25">
      <c r="A181" s="3"/>
      <c r="B181" s="6">
        <f>IF(AB181&lt;&gt;AD181,CONCATENATE(J181,AB181,M181,AC181,M181,AD181,N181,O181,AE181,N181,K181,Q181,R181,S181,T181,U181,V181),CONCATENATE(J181,AB181,M181,AC181,N181,O181,AE181,N181,K181,Q181,R181,S181,T181,U181,V181))</f>
      </c>
      <c r="C181" s="6">
        <f>IF(AB181&lt;&gt;AD181,CONCATENATE(J181,AB181,M181,AC181,M181,AD181,N181,O181,AE181,N181,X181,Y181,AA181,AL181,Z181,K181,Q181,R181,S181,T181,U181,V181),CONCATENATE(J181,AB181,M181,AC181,N181,O181,AE181,N181,X181,Y181,AA181,AL181,Z181,K181,Q181,R181,S181,T181,U181,V181))</f>
      </c>
      <c r="D181" s="6">
        <f>IF(AB181&lt;&gt;AD181,CONCATENATE(J181,AB181,M181,AC181,M181,AD181,N181,O181,AE181,N181,X181,Y181,AA181,AM181,Z181,K181,Q181,R181,S181,T181,U181,V181),CONCATENATE(J181,AB181,M181,AC181,N181,O181,AE181,N181,X181,Y181,AA181,AM181,Z181,K181,Q181,R181,S181,T181,U181,V181))</f>
      </c>
      <c r="E181" s="6">
        <f>IF(AB181&lt;&gt;AD181,CONCATENATE(J181,AB181,M181,AC181,M181,AD181,N181,O181,AE181,N181,X181,Y181,AA181,AN181,Z181,K181,Q181,R181,S181,T181,U181,V181),CONCATENATE(J181,AB181,M181,AC181,N181,O181,AE181,N181,X181,Y181,AA181,AN181,Z181,K181,Q181,R181,S181,T181,U181,V181))</f>
      </c>
      <c r="F181" s="6">
        <f>IF(AB181&lt;&gt;AD181,CONCATENATE(J181,AB181,M181,AC181,M181,AD181,N181,O181,AE181,N181,X181,Y181,AA181,AO181,Z181,K181,Q181,R181,S181,T181,U181,V181),CONCATENATE(J181,AB181,M181,AC181,N181,O181,AE181,N181,X181,Y181,AA181,AO181,Z181,K181,Q181,R181,S181,T181,U181,V181))</f>
      </c>
      <c r="G181" s="6">
        <f>IF(AB181&lt;&gt;AD181,CONCATENATE(J181,AB181,M181,AC181,M181,AD181,N181,O181,AE181,N181,X181,Y181,AA181,AP181,Z181,K181,Q181,R181,S181,T181,U181,V181),CONCATENATE(J181,AB181,M181,AC181,N181,O181,AE181,N181,X181,Y181,AA181,AP181,Z181,K181,Q181,R181,S181,T181,U181,V181))</f>
      </c>
      <c r="H181" s="3" t="s">
        <v>375</v>
      </c>
      <c r="I181" s="3" t="s">
        <v>376</v>
      </c>
      <c r="J181" s="3" t="s">
        <v>377</v>
      </c>
      <c r="K181" s="3" t="s">
        <v>378</v>
      </c>
      <c r="L181" s="3" t="s">
        <v>379</v>
      </c>
      <c r="M181" s="3" t="s">
        <v>380</v>
      </c>
      <c r="N181" s="3" t="s">
        <v>381</v>
      </c>
      <c r="O181" s="3" t="s">
        <v>382</v>
      </c>
      <c r="P181" s="6">
        <f>CHAR(10)</f>
      </c>
      <c r="Q181" s="6">
        <f>IF(MOD(W181,10)=0,CONCATENATE(P181,P181,L181,L181,P181,P181,P181)," ")</f>
      </c>
      <c r="R181" s="6">
        <f>IF(W181=20,CONCATENATE(P181,P181,P181,L181,P181,"&lt;center&gt;",P181,P181,"&lt;?php",P181,R$1,P181,"?&gt;",P181,P181,"&lt;/center&gt;",P181,L181,P181,P181,P181,P181),"")</f>
      </c>
      <c r="S181" s="6">
        <f>IF(W181=40,CONCATENATE(P181,P181,P181,L181,P181,"&lt;center&gt;",P181,P181,"&lt;?php",P181,S$1,P181,"?&gt;",P181,P181,"&lt;/center&gt;",P181,L181,P181,P181,P181,P181),"")</f>
      </c>
      <c r="T181" s="6">
        <f>IF(W181=60,CONCATENATE(P181,P181,P181,L181,P181,"&lt;center&gt;",P181,P181,"&lt;?php",P181,T$1,P181,"?&gt;",P181,P181,"&lt;/center&gt;",P181,L181,P181,P181,P181,P181),"")</f>
      </c>
      <c r="U181" s="6">
        <f>IF(W181=80,CONCATENATE(P181,P181,P181,L181,P181,"&lt;center&gt;",P181,P181,"&lt;?php",P181,U$1,P181,"?&gt;",P181,P181,"&lt;/center&gt;",P181,L181,P181,P181,P181,P181),"")</f>
      </c>
      <c r="V181" s="6">
        <f>IF(W181=100,CONCATENATE(P181,P181,P181,P181,"&lt;?php",P181,V$1,P181,"?&gt;",P181,P181,P181,P181,P181),"")</f>
      </c>
      <c r="W181" s="11">
        <f>W180+1</f>
      </c>
      <c r="X181" s="5" t="s">
        <v>383</v>
      </c>
      <c r="Y181" s="5" t="s">
        <v>384</v>
      </c>
      <c r="Z181" s="5" t="s">
        <v>385</v>
      </c>
      <c r="AA181" s="5" t="s">
        <v>386</v>
      </c>
      <c r="AB181" s="4">
        <f>CONCATENATE(TEs!B9," ",TEs!A9)</f>
      </c>
      <c r="AC181" s="12">
        <f>TEs!E9</f>
      </c>
      <c r="AD181" s="6">
        <f>TEs!C9</f>
      </c>
      <c r="AE181" s="11">
        <f>TEs!D9</f>
      </c>
      <c r="AF181" s="11">
        <f>TEs!P9</f>
      </c>
      <c r="AG181" s="11">
        <f>TEs!R9</f>
      </c>
      <c r="AH181" s="11">
        <f>TEs!T9</f>
      </c>
      <c r="AI181" s="11">
        <f>TEs!V9</f>
      </c>
      <c r="AJ181" s="10">
        <f>TEs!X9</f>
      </c>
      <c r="AK181" s="6">
        <f>AB181</f>
      </c>
      <c r="AL181" s="102">
        <f>ROUNDUP((0.43+0.01*((STDEV($AQ$2:$AQ$312)-STDEV(AQ$2:AQ$312))))*AQ181,0)</f>
      </c>
      <c r="AM181" s="102">
        <f>ROUNDUP((0.43+0.01*((STDEV($AQ$2:$AQ$312)-STDEV(AR$2:AR$312))))*AR181,0)</f>
      </c>
      <c r="AN181" s="102">
        <f>ROUNDUP((0.43+0.01*((STDEV($AQ$2:$AQ$312)-STDEV(AS$2:AS$312))))*AS181,0)</f>
      </c>
      <c r="AO181" s="102">
        <f>ROUNDUP((0.43+0.01*((STDEV($AQ$2:$AQ$312)-STDEV(AT$2:AT$312))))*AT181,0)</f>
      </c>
      <c r="AP181" s="102">
        <f>ROUNDUP((0.43+0.01*((STDEV($AQ$2:$AQ$312)-STDEV(AU$2:AU$312))))*AU181,0)</f>
      </c>
      <c r="AQ181" s="11">
        <f>IF(AF181&gt;0,AF181,1)</f>
      </c>
      <c r="AR181" s="11">
        <f>IF(AG181&gt;0,AG181,1)</f>
      </c>
      <c r="AS181" s="11">
        <f>IF(AH181&gt;0,AH181,1)</f>
      </c>
      <c r="AT181" s="11">
        <f>IF(AI181&gt;0,AI181,1)</f>
      </c>
      <c r="AU181" s="11">
        <f>IF(AJ181&gt;0,AJ181,1)</f>
      </c>
    </row>
    <row x14ac:dyDescent="0.25" r="182" customHeight="1" ht="17.25">
      <c r="A182" s="3"/>
      <c r="B182" s="6">
        <f>IF(AB182&lt;&gt;AD182,CONCATENATE(J182,AB182,M182,AC182,M182,AD182,N182,O182,AE182,N182,K182,Q182,R182,S182,T182,U182,V182),CONCATENATE(J182,AB182,M182,AC182,N182,O182,AE182,N182,K182,Q182,R182,S182,T182,U182,V182))</f>
      </c>
      <c r="C182" s="6">
        <f>IF(AB182&lt;&gt;AD182,CONCATENATE(J182,AB182,M182,AC182,M182,AD182,N182,O182,AE182,N182,X182,Y182,AA182,AL182,Z182,K182,Q182,R182,S182,T182,U182,V182),CONCATENATE(J182,AB182,M182,AC182,N182,O182,AE182,N182,X182,Y182,AA182,AL182,Z182,K182,Q182,R182,S182,T182,U182,V182))</f>
      </c>
      <c r="D182" s="6">
        <f>IF(AB182&lt;&gt;AD182,CONCATENATE(J182,AB182,M182,AC182,M182,AD182,N182,O182,AE182,N182,X182,Y182,AA182,AM182,Z182,K182,Q182,R182,S182,T182,U182,V182),CONCATENATE(J182,AB182,M182,AC182,N182,O182,AE182,N182,X182,Y182,AA182,AM182,Z182,K182,Q182,R182,S182,T182,U182,V182))</f>
      </c>
      <c r="E182" s="6">
        <f>IF(AB182&lt;&gt;AD182,CONCATENATE(J182,AB182,M182,AC182,M182,AD182,N182,O182,AE182,N182,X182,Y182,AA182,AN182,Z182,K182,Q182,R182,S182,T182,U182,V182),CONCATENATE(J182,AB182,M182,AC182,N182,O182,AE182,N182,X182,Y182,AA182,AN182,Z182,K182,Q182,R182,S182,T182,U182,V182))</f>
      </c>
      <c r="F182" s="6">
        <f>IF(AB182&lt;&gt;AD182,CONCATENATE(J182,AB182,M182,AC182,M182,AD182,N182,O182,AE182,N182,X182,Y182,AA182,AO182,Z182,K182,Q182,R182,S182,T182,U182,V182),CONCATENATE(J182,AB182,M182,AC182,N182,O182,AE182,N182,X182,Y182,AA182,AO182,Z182,K182,Q182,R182,S182,T182,U182,V182))</f>
      </c>
      <c r="G182" s="6">
        <f>IF(AB182&lt;&gt;AD182,CONCATENATE(J182,AB182,M182,AC182,M182,AD182,N182,O182,AE182,N182,X182,Y182,AA182,AP182,Z182,K182,Q182,R182,S182,T182,U182,V182),CONCATENATE(J182,AB182,M182,AC182,N182,O182,AE182,N182,X182,Y182,AA182,AP182,Z182,K182,Q182,R182,S182,T182,U182,V182))</f>
      </c>
      <c r="H182" s="3" t="s">
        <v>375</v>
      </c>
      <c r="I182" s="3" t="s">
        <v>376</v>
      </c>
      <c r="J182" s="3" t="s">
        <v>377</v>
      </c>
      <c r="K182" s="3" t="s">
        <v>378</v>
      </c>
      <c r="L182" s="3" t="s">
        <v>379</v>
      </c>
      <c r="M182" s="3" t="s">
        <v>380</v>
      </c>
      <c r="N182" s="3" t="s">
        <v>381</v>
      </c>
      <c r="O182" s="3" t="s">
        <v>382</v>
      </c>
      <c r="P182" s="6">
        <f>CHAR(10)</f>
      </c>
      <c r="Q182" s="6">
        <f>IF(MOD(W182,10)=0,CONCATENATE(P182,P182,L182,L182,P182,P182,P182)," ")</f>
      </c>
      <c r="R182" s="6">
        <f>IF(W182=20,CONCATENATE(P182,P182,P182,L182,P182,"&lt;center&gt;",P182,P182,"&lt;?php",P182,R$1,P182,"?&gt;",P182,P182,"&lt;/center&gt;",P182,L182,P182,P182,P182,P182),"")</f>
      </c>
      <c r="S182" s="6">
        <f>IF(W182=40,CONCATENATE(P182,P182,P182,L182,P182,"&lt;center&gt;",P182,P182,"&lt;?php",P182,S$1,P182,"?&gt;",P182,P182,"&lt;/center&gt;",P182,L182,P182,P182,P182,P182),"")</f>
      </c>
      <c r="T182" s="6">
        <f>IF(W182=60,CONCATENATE(P182,P182,P182,L182,P182,"&lt;center&gt;",P182,P182,"&lt;?php",P182,T$1,P182,"?&gt;",P182,P182,"&lt;/center&gt;",P182,L182,P182,P182,P182,P182),"")</f>
      </c>
      <c r="U182" s="6">
        <f>IF(W182=80,CONCATENATE(P182,P182,P182,L182,P182,"&lt;center&gt;",P182,P182,"&lt;?php",P182,U$1,P182,"?&gt;",P182,P182,"&lt;/center&gt;",P182,L182,P182,P182,P182,P182),"")</f>
      </c>
      <c r="V182" s="6">
        <f>IF(W182=100,CONCATENATE(P182,P182,P182,P182,"&lt;?php",P182,V$1,P182,"?&gt;",P182,P182,P182,P182,P182),"")</f>
      </c>
      <c r="W182" s="11">
        <f>W181+1</f>
      </c>
      <c r="X182" s="5" t="s">
        <v>383</v>
      </c>
      <c r="Y182" s="5" t="s">
        <v>384</v>
      </c>
      <c r="Z182" s="5" t="s">
        <v>385</v>
      </c>
      <c r="AA182" s="5" t="s">
        <v>386</v>
      </c>
      <c r="AB182" s="4">
        <f>CONCATENATE(TEs!B10," ",TEs!A10)</f>
      </c>
      <c r="AC182" s="12">
        <f>TEs!E10</f>
      </c>
      <c r="AD182" s="6">
        <f>TEs!C10</f>
      </c>
      <c r="AE182" s="11">
        <f>TEs!D10</f>
      </c>
      <c r="AF182" s="11">
        <f>TEs!P10</f>
      </c>
      <c r="AG182" s="11">
        <f>TEs!R10</f>
      </c>
      <c r="AH182" s="11">
        <f>TEs!T10</f>
      </c>
      <c r="AI182" s="11">
        <f>TEs!V10</f>
      </c>
      <c r="AJ182" s="10">
        <f>TEs!X10</f>
      </c>
      <c r="AK182" s="6">
        <f>AB182</f>
      </c>
      <c r="AL182" s="102">
        <f>ROUNDUP((0.43+0.01*((STDEV($AQ$2:$AQ$312)-STDEV(AQ$2:AQ$312))))*AQ182,0)</f>
      </c>
      <c r="AM182" s="102">
        <f>ROUNDUP((0.43+0.01*((STDEV($AQ$2:$AQ$312)-STDEV(AR$2:AR$312))))*AR182,0)</f>
      </c>
      <c r="AN182" s="102">
        <f>ROUNDUP((0.43+0.01*((STDEV($AQ$2:$AQ$312)-STDEV(AS$2:AS$312))))*AS182,0)</f>
      </c>
      <c r="AO182" s="102">
        <f>ROUNDUP((0.43+0.01*((STDEV($AQ$2:$AQ$312)-STDEV(AT$2:AT$312))))*AT182,0)</f>
      </c>
      <c r="AP182" s="102">
        <f>ROUNDUP((0.43+0.01*((STDEV($AQ$2:$AQ$312)-STDEV(AU$2:AU$312))))*AU182,0)</f>
      </c>
      <c r="AQ182" s="11">
        <f>IF(AF182&gt;0,AF182,1)</f>
      </c>
      <c r="AR182" s="11">
        <f>IF(AG182&gt;0,AG182,1)</f>
      </c>
      <c r="AS182" s="11">
        <f>IF(AH182&gt;0,AH182,1)</f>
      </c>
      <c r="AT182" s="11">
        <f>IF(AI182&gt;0,AI182,1)</f>
      </c>
      <c r="AU182" s="11">
        <f>IF(AJ182&gt;0,AJ182,1)</f>
      </c>
    </row>
    <row x14ac:dyDescent="0.25" r="183" customHeight="1" ht="17.25">
      <c r="A183" s="3"/>
      <c r="B183" s="6">
        <f>IF(AB183&lt;&gt;AD183,CONCATENATE(J183,AB183,M183,AC183,M183,AD183,N183,O183,AE183,N183,K183,Q183,R183,S183,T183,U183,V183),CONCATENATE(J183,AB183,M183,AC183,N183,O183,AE183,N183,K183,Q183,R183,S183,T183,U183,V183))</f>
      </c>
      <c r="C183" s="6">
        <f>IF(AB183&lt;&gt;AD183,CONCATENATE(J183,AB183,M183,AC183,M183,AD183,N183,O183,AE183,N183,X183,Y183,AA183,AL183,Z183,K183,Q183,R183,S183,T183,U183,V183),CONCATENATE(J183,AB183,M183,AC183,N183,O183,AE183,N183,X183,Y183,AA183,AL183,Z183,K183,Q183,R183,S183,T183,U183,V183))</f>
      </c>
      <c r="D183" s="6">
        <f>IF(AB183&lt;&gt;AD183,CONCATENATE(J183,AB183,M183,AC183,M183,AD183,N183,O183,AE183,N183,X183,Y183,AA183,AM183,Z183,K183,Q183,R183,S183,T183,U183,V183),CONCATENATE(J183,AB183,M183,AC183,N183,O183,AE183,N183,X183,Y183,AA183,AM183,Z183,K183,Q183,R183,S183,T183,U183,V183))</f>
      </c>
      <c r="E183" s="6">
        <f>IF(AB183&lt;&gt;AD183,CONCATENATE(J183,AB183,M183,AC183,M183,AD183,N183,O183,AE183,N183,X183,Y183,AA183,AN183,Z183,K183,Q183,R183,S183,T183,U183,V183),CONCATENATE(J183,AB183,M183,AC183,N183,O183,AE183,N183,X183,Y183,AA183,AN183,Z183,K183,Q183,R183,S183,T183,U183,V183))</f>
      </c>
      <c r="F183" s="6">
        <f>IF(AB183&lt;&gt;AD183,CONCATENATE(J183,AB183,M183,AC183,M183,AD183,N183,O183,AE183,N183,X183,Y183,AA183,AO183,Z183,K183,Q183,R183,S183,T183,U183,V183),CONCATENATE(J183,AB183,M183,AC183,N183,O183,AE183,N183,X183,Y183,AA183,AO183,Z183,K183,Q183,R183,S183,T183,U183,V183))</f>
      </c>
      <c r="G183" s="6">
        <f>IF(AB183&lt;&gt;AD183,CONCATENATE(J183,AB183,M183,AC183,M183,AD183,N183,O183,AE183,N183,X183,Y183,AA183,AP183,Z183,K183,Q183,R183,S183,T183,U183,V183),CONCATENATE(J183,AB183,M183,AC183,N183,O183,AE183,N183,X183,Y183,AA183,AP183,Z183,K183,Q183,R183,S183,T183,U183,V183))</f>
      </c>
      <c r="H183" s="3" t="s">
        <v>375</v>
      </c>
      <c r="I183" s="3" t="s">
        <v>376</v>
      </c>
      <c r="J183" s="3" t="s">
        <v>377</v>
      </c>
      <c r="K183" s="3" t="s">
        <v>378</v>
      </c>
      <c r="L183" s="3" t="s">
        <v>379</v>
      </c>
      <c r="M183" s="3" t="s">
        <v>380</v>
      </c>
      <c r="N183" s="3" t="s">
        <v>381</v>
      </c>
      <c r="O183" s="3" t="s">
        <v>382</v>
      </c>
      <c r="P183" s="6">
        <f>CHAR(10)</f>
      </c>
      <c r="Q183" s="6">
        <f>IF(MOD(W183,10)=0,CONCATENATE(P183,P183,L183,L183,P183,P183,P183)," ")</f>
      </c>
      <c r="R183" s="6">
        <f>IF(W183=20,CONCATENATE(P183,P183,P183,L183,P183,"&lt;center&gt;",P183,P183,"&lt;?php",P183,R$1,P183,"?&gt;",P183,P183,"&lt;/center&gt;",P183,L183,P183,P183,P183,P183),"")</f>
      </c>
      <c r="S183" s="6">
        <f>IF(W183=40,CONCATENATE(P183,P183,P183,L183,P183,"&lt;center&gt;",P183,P183,"&lt;?php",P183,S$1,P183,"?&gt;",P183,P183,"&lt;/center&gt;",P183,L183,P183,P183,P183,P183),"")</f>
      </c>
      <c r="T183" s="6">
        <f>IF(W183=60,CONCATENATE(P183,P183,P183,L183,P183,"&lt;center&gt;",P183,P183,"&lt;?php",P183,T$1,P183,"?&gt;",P183,P183,"&lt;/center&gt;",P183,L183,P183,P183,P183,P183),"")</f>
      </c>
      <c r="U183" s="6">
        <f>IF(W183=80,CONCATENATE(P183,P183,P183,L183,P183,"&lt;center&gt;",P183,P183,"&lt;?php",P183,U$1,P183,"?&gt;",P183,P183,"&lt;/center&gt;",P183,L183,P183,P183,P183,P183),"")</f>
      </c>
      <c r="V183" s="6">
        <f>IF(W183=100,CONCATENATE(P183,P183,P183,P183,"&lt;?php",P183,V$1,P183,"?&gt;",P183,P183,P183,P183,P183),"")</f>
      </c>
      <c r="W183" s="11">
        <f>W182+1</f>
      </c>
      <c r="X183" s="5" t="s">
        <v>383</v>
      </c>
      <c r="Y183" s="5" t="s">
        <v>384</v>
      </c>
      <c r="Z183" s="5" t="s">
        <v>385</v>
      </c>
      <c r="AA183" s="5" t="s">
        <v>386</v>
      </c>
      <c r="AB183" s="4">
        <f>CONCATENATE(TEs!B11," ",TEs!A11)</f>
      </c>
      <c r="AC183" s="12">
        <f>TEs!E11</f>
      </c>
      <c r="AD183" s="6">
        <f>TEs!C11</f>
      </c>
      <c r="AE183" s="11">
        <f>TEs!D11</f>
      </c>
      <c r="AF183" s="11">
        <f>TEs!P11</f>
      </c>
      <c r="AG183" s="11">
        <f>TEs!R11</f>
      </c>
      <c r="AH183" s="11">
        <f>TEs!T11</f>
      </c>
      <c r="AI183" s="11">
        <f>TEs!V11</f>
      </c>
      <c r="AJ183" s="10">
        <f>TEs!X11</f>
      </c>
      <c r="AK183" s="6">
        <f>AB183</f>
      </c>
      <c r="AL183" s="102">
        <f>ROUNDUP((0.43+0.01*((STDEV($AQ$2:$AQ$312)-STDEV(AQ$2:AQ$312))))*AQ183,0)</f>
      </c>
      <c r="AM183" s="102">
        <f>ROUNDUP((0.43+0.01*((STDEV($AQ$2:$AQ$312)-STDEV(AR$2:AR$312))))*AR183,0)</f>
      </c>
      <c r="AN183" s="102">
        <f>ROUNDUP((0.43+0.01*((STDEV($AQ$2:$AQ$312)-STDEV(AS$2:AS$312))))*AS183,0)</f>
      </c>
      <c r="AO183" s="102">
        <f>ROUNDUP((0.43+0.01*((STDEV($AQ$2:$AQ$312)-STDEV(AT$2:AT$312))))*AT183,0)</f>
      </c>
      <c r="AP183" s="102">
        <f>ROUNDUP((0.43+0.01*((STDEV($AQ$2:$AQ$312)-STDEV(AU$2:AU$312))))*AU183,0)</f>
      </c>
      <c r="AQ183" s="11">
        <f>IF(AF183&gt;0,AF183,1)</f>
      </c>
      <c r="AR183" s="11">
        <f>IF(AG183&gt;0,AG183,1)</f>
      </c>
      <c r="AS183" s="11">
        <f>IF(AH183&gt;0,AH183,1)</f>
      </c>
      <c r="AT183" s="11">
        <f>IF(AI183&gt;0,AI183,1)</f>
      </c>
      <c r="AU183" s="11">
        <f>IF(AJ183&gt;0,AJ183,1)</f>
      </c>
    </row>
    <row x14ac:dyDescent="0.25" r="184" customHeight="1" ht="17.25">
      <c r="A184" s="3"/>
      <c r="B184" s="6">
        <f>IF(AB184&lt;&gt;AD184,CONCATENATE(J184,AB184,M184,AC184,M184,AD184,N184,O184,AE184,N184,K184,Q184,R184,S184,T184,U184,V184),CONCATENATE(J184,AB184,M184,AC184,N184,O184,AE184,N184,K184,Q184,R184,S184,T184,U184,V184))</f>
      </c>
      <c r="C184" s="6">
        <f>IF(AB184&lt;&gt;AD184,CONCATENATE(J184,AB184,M184,AC184,M184,AD184,N184,O184,AE184,N184,X184,Y184,AA184,AL184,Z184,K184,Q184,R184,S184,T184,U184,V184),CONCATENATE(J184,AB184,M184,AC184,N184,O184,AE184,N184,X184,Y184,AA184,AL184,Z184,K184,Q184,R184,S184,T184,U184,V184))</f>
      </c>
      <c r="D184" s="6">
        <f>IF(AB184&lt;&gt;AD184,CONCATENATE(J184,AB184,M184,AC184,M184,AD184,N184,O184,AE184,N184,X184,Y184,AA184,AM184,Z184,K184,Q184,R184,S184,T184,U184,V184),CONCATENATE(J184,AB184,M184,AC184,N184,O184,AE184,N184,X184,Y184,AA184,AM184,Z184,K184,Q184,R184,S184,T184,U184,V184))</f>
      </c>
      <c r="E184" s="6">
        <f>IF(AB184&lt;&gt;AD184,CONCATENATE(J184,AB184,M184,AC184,M184,AD184,N184,O184,AE184,N184,X184,Y184,AA184,AN184,Z184,K184,Q184,R184,S184,T184,U184,V184),CONCATENATE(J184,AB184,M184,AC184,N184,O184,AE184,N184,X184,Y184,AA184,AN184,Z184,K184,Q184,R184,S184,T184,U184,V184))</f>
      </c>
      <c r="F184" s="6">
        <f>IF(AB184&lt;&gt;AD184,CONCATENATE(J184,AB184,M184,AC184,M184,AD184,N184,O184,AE184,N184,X184,Y184,AA184,AO184,Z184,K184,Q184,R184,S184,T184,U184,V184),CONCATENATE(J184,AB184,M184,AC184,N184,O184,AE184,N184,X184,Y184,AA184,AO184,Z184,K184,Q184,R184,S184,T184,U184,V184))</f>
      </c>
      <c r="G184" s="6">
        <f>IF(AB184&lt;&gt;AD184,CONCATENATE(J184,AB184,M184,AC184,M184,AD184,N184,O184,AE184,N184,X184,Y184,AA184,AP184,Z184,K184,Q184,R184,S184,T184,U184,V184),CONCATENATE(J184,AB184,M184,AC184,N184,O184,AE184,N184,X184,Y184,AA184,AP184,Z184,K184,Q184,R184,S184,T184,U184,V184))</f>
      </c>
      <c r="H184" s="3" t="s">
        <v>375</v>
      </c>
      <c r="I184" s="3" t="s">
        <v>376</v>
      </c>
      <c r="J184" s="3" t="s">
        <v>377</v>
      </c>
      <c r="K184" s="3" t="s">
        <v>378</v>
      </c>
      <c r="L184" s="3" t="s">
        <v>379</v>
      </c>
      <c r="M184" s="3" t="s">
        <v>380</v>
      </c>
      <c r="N184" s="3" t="s">
        <v>381</v>
      </c>
      <c r="O184" s="3" t="s">
        <v>382</v>
      </c>
      <c r="P184" s="6">
        <f>CHAR(10)</f>
      </c>
      <c r="Q184" s="6">
        <f>IF(MOD(W184,10)=0,CONCATENATE(P184,P184,L184,L184,P184,P184,P184)," ")</f>
      </c>
      <c r="R184" s="6">
        <f>IF(W184=20,CONCATENATE(P184,P184,P184,L184,P184,"&lt;center&gt;",P184,P184,"&lt;?php",P184,R$1,P184,"?&gt;",P184,P184,"&lt;/center&gt;",P184,L184,P184,P184,P184,P184),"")</f>
      </c>
      <c r="S184" s="6">
        <f>IF(W184=40,CONCATENATE(P184,P184,P184,L184,P184,"&lt;center&gt;",P184,P184,"&lt;?php",P184,S$1,P184,"?&gt;",P184,P184,"&lt;/center&gt;",P184,L184,P184,P184,P184,P184),"")</f>
      </c>
      <c r="T184" s="6">
        <f>IF(W184=60,CONCATENATE(P184,P184,P184,L184,P184,"&lt;center&gt;",P184,P184,"&lt;?php",P184,T$1,P184,"?&gt;",P184,P184,"&lt;/center&gt;",P184,L184,P184,P184,P184,P184),"")</f>
      </c>
      <c r="U184" s="6">
        <f>IF(W184=80,CONCATENATE(P184,P184,P184,L184,P184,"&lt;center&gt;",P184,P184,"&lt;?php",P184,U$1,P184,"?&gt;",P184,P184,"&lt;/center&gt;",P184,L184,P184,P184,P184,P184),"")</f>
      </c>
      <c r="V184" s="6">
        <f>IF(W184=100,CONCATENATE(P184,P184,P184,P184,"&lt;?php",P184,V$1,P184,"?&gt;",P184,P184,P184,P184,P184),"")</f>
      </c>
      <c r="W184" s="11">
        <f>W183+1</f>
      </c>
      <c r="X184" s="5" t="s">
        <v>383</v>
      </c>
      <c r="Y184" s="5" t="s">
        <v>384</v>
      </c>
      <c r="Z184" s="5" t="s">
        <v>385</v>
      </c>
      <c r="AA184" s="5" t="s">
        <v>386</v>
      </c>
      <c r="AB184" s="4">
        <f>CONCATENATE(TEs!B12," ",TEs!A12)</f>
      </c>
      <c r="AC184" s="12">
        <f>TEs!E12</f>
      </c>
      <c r="AD184" s="6">
        <f>TEs!C12</f>
      </c>
      <c r="AE184" s="11">
        <f>TEs!D12</f>
      </c>
      <c r="AF184" s="11">
        <f>TEs!P12</f>
      </c>
      <c r="AG184" s="11">
        <f>TEs!R12</f>
      </c>
      <c r="AH184" s="11">
        <f>TEs!T12</f>
      </c>
      <c r="AI184" s="11">
        <f>TEs!V12</f>
      </c>
      <c r="AJ184" s="10">
        <f>TEs!X12</f>
      </c>
      <c r="AK184" s="6">
        <f>AB184</f>
      </c>
      <c r="AL184" s="102">
        <f>ROUNDUP((0.43+0.01*((STDEV($AQ$2:$AQ$312)-STDEV(AQ$2:AQ$312))))*AQ184,0)</f>
      </c>
      <c r="AM184" s="102">
        <f>ROUNDUP((0.43+0.01*((STDEV($AQ$2:$AQ$312)-STDEV(AR$2:AR$312))))*AR184,0)</f>
      </c>
      <c r="AN184" s="102">
        <f>ROUNDUP((0.43+0.01*((STDEV($AQ$2:$AQ$312)-STDEV(AS$2:AS$312))))*AS184,0)</f>
      </c>
      <c r="AO184" s="102">
        <f>ROUNDUP((0.43+0.01*((STDEV($AQ$2:$AQ$312)-STDEV(AT$2:AT$312))))*AT184,0)</f>
      </c>
      <c r="AP184" s="102">
        <f>ROUNDUP((0.43+0.01*((STDEV($AQ$2:$AQ$312)-STDEV(AU$2:AU$312))))*AU184,0)</f>
      </c>
      <c r="AQ184" s="11">
        <f>IF(AF184&gt;0,AF184,1)</f>
      </c>
      <c r="AR184" s="11">
        <f>IF(AG184&gt;0,AG184,1)</f>
      </c>
      <c r="AS184" s="11">
        <f>IF(AH184&gt;0,AH184,1)</f>
      </c>
      <c r="AT184" s="11">
        <f>IF(AI184&gt;0,AI184,1)</f>
      </c>
      <c r="AU184" s="11">
        <f>IF(AJ184&gt;0,AJ184,1)</f>
      </c>
    </row>
    <row x14ac:dyDescent="0.25" r="185" customHeight="1" ht="17.25">
      <c r="A185" s="3"/>
      <c r="B185" s="6">
        <f>IF(AB185&lt;&gt;AD185,CONCATENATE(J185,AB185,M185,AC185,M185,AD185,N185,O185,AE185,N185,K185,Q185,R185,S185,T185,U185,V185),CONCATENATE(J185,AB185,M185,AC185,N185,O185,AE185,N185,K185,Q185,R185,S185,T185,U185,V185))</f>
      </c>
      <c r="C185" s="6">
        <f>IF(AB185&lt;&gt;AD185,CONCATENATE(J185,AB185,M185,AC185,M185,AD185,N185,O185,AE185,N185,X185,Y185,AA185,AL185,Z185,K185,Q185,R185,S185,T185,U185,V185),CONCATENATE(J185,AB185,M185,AC185,N185,O185,AE185,N185,X185,Y185,AA185,AL185,Z185,K185,Q185,R185,S185,T185,U185,V185))</f>
      </c>
      <c r="D185" s="6">
        <f>IF(AB185&lt;&gt;AD185,CONCATENATE(J185,AB185,M185,AC185,M185,AD185,N185,O185,AE185,N185,X185,Y185,AA185,AM185,Z185,K185,Q185,R185,S185,T185,U185,V185),CONCATENATE(J185,AB185,M185,AC185,N185,O185,AE185,N185,X185,Y185,AA185,AM185,Z185,K185,Q185,R185,S185,T185,U185,V185))</f>
      </c>
      <c r="E185" s="6">
        <f>IF(AB185&lt;&gt;AD185,CONCATENATE(J185,AB185,M185,AC185,M185,AD185,N185,O185,AE185,N185,X185,Y185,AA185,AN185,Z185,K185,Q185,R185,S185,T185,U185,V185),CONCATENATE(J185,AB185,M185,AC185,N185,O185,AE185,N185,X185,Y185,AA185,AN185,Z185,K185,Q185,R185,S185,T185,U185,V185))</f>
      </c>
      <c r="F185" s="6">
        <f>IF(AB185&lt;&gt;AD185,CONCATENATE(J185,AB185,M185,AC185,M185,AD185,N185,O185,AE185,N185,X185,Y185,AA185,AO185,Z185,K185,Q185,R185,S185,T185,U185,V185),CONCATENATE(J185,AB185,M185,AC185,N185,O185,AE185,N185,X185,Y185,AA185,AO185,Z185,K185,Q185,R185,S185,T185,U185,V185))</f>
      </c>
      <c r="G185" s="6">
        <f>IF(AB185&lt;&gt;AD185,CONCATENATE(J185,AB185,M185,AC185,M185,AD185,N185,O185,AE185,N185,X185,Y185,AA185,AP185,Z185,K185,Q185,R185,S185,T185,U185,V185),CONCATENATE(J185,AB185,M185,AC185,N185,O185,AE185,N185,X185,Y185,AA185,AP185,Z185,K185,Q185,R185,S185,T185,U185,V185))</f>
      </c>
      <c r="H185" s="3" t="s">
        <v>375</v>
      </c>
      <c r="I185" s="3" t="s">
        <v>376</v>
      </c>
      <c r="J185" s="3" t="s">
        <v>377</v>
      </c>
      <c r="K185" s="3" t="s">
        <v>378</v>
      </c>
      <c r="L185" s="3" t="s">
        <v>379</v>
      </c>
      <c r="M185" s="3" t="s">
        <v>380</v>
      </c>
      <c r="N185" s="3" t="s">
        <v>381</v>
      </c>
      <c r="O185" s="3" t="s">
        <v>382</v>
      </c>
      <c r="P185" s="6">
        <f>CHAR(10)</f>
      </c>
      <c r="Q185" s="6">
        <f>IF(MOD(W185,10)=0,CONCATENATE(P185,P185,L185,L185,P185,P185,P185)," ")</f>
      </c>
      <c r="R185" s="6">
        <f>IF(W185=20,CONCATENATE(P185,P185,P185,L185,P185,"&lt;center&gt;",P185,P185,"&lt;?php",P185,R$1,P185,"?&gt;",P185,P185,"&lt;/center&gt;",P185,L185,P185,P185,P185,P185),"")</f>
      </c>
      <c r="S185" s="6">
        <f>IF(W185=40,CONCATENATE(P185,P185,P185,L185,P185,"&lt;center&gt;",P185,P185,"&lt;?php",P185,S$1,P185,"?&gt;",P185,P185,"&lt;/center&gt;",P185,L185,P185,P185,P185,P185),"")</f>
      </c>
      <c r="T185" s="6">
        <f>IF(W185=60,CONCATENATE(P185,P185,P185,L185,P185,"&lt;center&gt;",P185,P185,"&lt;?php",P185,T$1,P185,"?&gt;",P185,P185,"&lt;/center&gt;",P185,L185,P185,P185,P185,P185),"")</f>
      </c>
      <c r="U185" s="6">
        <f>IF(W185=80,CONCATENATE(P185,P185,P185,L185,P185,"&lt;center&gt;",P185,P185,"&lt;?php",P185,U$1,P185,"?&gt;",P185,P185,"&lt;/center&gt;",P185,L185,P185,P185,P185,P185),"")</f>
      </c>
      <c r="V185" s="6">
        <f>IF(W185=100,CONCATENATE(P185,P185,P185,P185,"&lt;?php",P185,V$1,P185,"?&gt;",P185,P185,P185,P185,P185),"")</f>
      </c>
      <c r="W185" s="11">
        <f>W184+1</f>
      </c>
      <c r="X185" s="5" t="s">
        <v>383</v>
      </c>
      <c r="Y185" s="5" t="s">
        <v>384</v>
      </c>
      <c r="Z185" s="5" t="s">
        <v>385</v>
      </c>
      <c r="AA185" s="5" t="s">
        <v>386</v>
      </c>
      <c r="AB185" s="4">
        <f>CONCATENATE(TEs!B13," ",TEs!A13)</f>
      </c>
      <c r="AC185" s="12">
        <f>TEs!E13</f>
      </c>
      <c r="AD185" s="6">
        <f>TEs!C13</f>
      </c>
      <c r="AE185" s="11">
        <f>TEs!D13</f>
      </c>
      <c r="AF185" s="11">
        <f>TEs!P13</f>
      </c>
      <c r="AG185" s="11">
        <f>TEs!R13</f>
      </c>
      <c r="AH185" s="11">
        <f>TEs!T13</f>
      </c>
      <c r="AI185" s="11">
        <f>TEs!V13</f>
      </c>
      <c r="AJ185" s="10">
        <f>TEs!X13</f>
      </c>
      <c r="AK185" s="6">
        <f>AB185</f>
      </c>
      <c r="AL185" s="102">
        <f>ROUNDUP((0.43+0.01*((STDEV($AQ$2:$AQ$312)-STDEV(AQ$2:AQ$312))))*AQ185,0)</f>
      </c>
      <c r="AM185" s="102">
        <f>ROUNDUP((0.43+0.01*((STDEV($AQ$2:$AQ$312)-STDEV(AR$2:AR$312))))*AR185,0)</f>
      </c>
      <c r="AN185" s="102">
        <f>ROUNDUP((0.43+0.01*((STDEV($AQ$2:$AQ$312)-STDEV(AS$2:AS$312))))*AS185,0)</f>
      </c>
      <c r="AO185" s="102">
        <f>ROUNDUP((0.43+0.01*((STDEV($AQ$2:$AQ$312)-STDEV(AT$2:AT$312))))*AT185,0)</f>
      </c>
      <c r="AP185" s="102">
        <f>ROUNDUP((0.43+0.01*((STDEV($AQ$2:$AQ$312)-STDEV(AU$2:AU$312))))*AU185,0)</f>
      </c>
      <c r="AQ185" s="11">
        <f>IF(AF185&gt;0,AF185,1)</f>
      </c>
      <c r="AR185" s="11">
        <f>IF(AG185&gt;0,AG185,1)</f>
      </c>
      <c r="AS185" s="11">
        <f>IF(AH185&gt;0,AH185,1)</f>
      </c>
      <c r="AT185" s="11">
        <f>IF(AI185&gt;0,AI185,1)</f>
      </c>
      <c r="AU185" s="11">
        <f>IF(AJ185&gt;0,AJ185,1)</f>
      </c>
    </row>
    <row x14ac:dyDescent="0.25" r="186" customHeight="1" ht="17.25">
      <c r="A186" s="3"/>
      <c r="B186" s="6">
        <f>IF(AB186&lt;&gt;AD186,CONCATENATE(J186,AB186,M186,AC186,M186,AD186,N186,O186,AE186,N186,K186,Q186,R186,S186,T186,U186,V186),CONCATENATE(J186,AB186,M186,AC186,N186,O186,AE186,N186,K186,Q186,R186,S186,T186,U186,V186))</f>
      </c>
      <c r="C186" s="6">
        <f>IF(AB186&lt;&gt;AD186,CONCATENATE(J186,AB186,M186,AC186,M186,AD186,N186,O186,AE186,N186,X186,Y186,AA186,AL186,Z186,K186,Q186,R186,S186,T186,U186,V186),CONCATENATE(J186,AB186,M186,AC186,N186,O186,AE186,N186,X186,Y186,AA186,AL186,Z186,K186,Q186,R186,S186,T186,U186,V186))</f>
      </c>
      <c r="D186" s="6">
        <f>IF(AB186&lt;&gt;AD186,CONCATENATE(J186,AB186,M186,AC186,M186,AD186,N186,O186,AE186,N186,X186,Y186,AA186,AM186,Z186,K186,Q186,R186,S186,T186,U186,V186),CONCATENATE(J186,AB186,M186,AC186,N186,O186,AE186,N186,X186,Y186,AA186,AM186,Z186,K186,Q186,R186,S186,T186,U186,V186))</f>
      </c>
      <c r="E186" s="6">
        <f>IF(AB186&lt;&gt;AD186,CONCATENATE(J186,AB186,M186,AC186,M186,AD186,N186,O186,AE186,N186,X186,Y186,AA186,AN186,Z186,K186,Q186,R186,S186,T186,U186,V186),CONCATENATE(J186,AB186,M186,AC186,N186,O186,AE186,N186,X186,Y186,AA186,AN186,Z186,K186,Q186,R186,S186,T186,U186,V186))</f>
      </c>
      <c r="F186" s="6">
        <f>IF(AB186&lt;&gt;AD186,CONCATENATE(J186,AB186,M186,AC186,M186,AD186,N186,O186,AE186,N186,X186,Y186,AA186,AO186,Z186,K186,Q186,R186,S186,T186,U186,V186),CONCATENATE(J186,AB186,M186,AC186,N186,O186,AE186,N186,X186,Y186,AA186,AO186,Z186,K186,Q186,R186,S186,T186,U186,V186))</f>
      </c>
      <c r="G186" s="6">
        <f>IF(AB186&lt;&gt;AD186,CONCATENATE(J186,AB186,M186,AC186,M186,AD186,N186,O186,AE186,N186,X186,Y186,AA186,AP186,Z186,K186,Q186,R186,S186,T186,U186,V186),CONCATENATE(J186,AB186,M186,AC186,N186,O186,AE186,N186,X186,Y186,AA186,AP186,Z186,K186,Q186,R186,S186,T186,U186,V186))</f>
      </c>
      <c r="H186" s="3" t="s">
        <v>375</v>
      </c>
      <c r="I186" s="3" t="s">
        <v>376</v>
      </c>
      <c r="J186" s="3" t="s">
        <v>377</v>
      </c>
      <c r="K186" s="3" t="s">
        <v>378</v>
      </c>
      <c r="L186" s="3" t="s">
        <v>379</v>
      </c>
      <c r="M186" s="3" t="s">
        <v>380</v>
      </c>
      <c r="N186" s="3" t="s">
        <v>381</v>
      </c>
      <c r="O186" s="3" t="s">
        <v>382</v>
      </c>
      <c r="P186" s="6">
        <f>CHAR(10)</f>
      </c>
      <c r="Q186" s="6">
        <f>IF(MOD(W186,10)=0,CONCATENATE(P186,P186,L186,L186,P186,P186,P186)," ")</f>
      </c>
      <c r="R186" s="6">
        <f>IF(W186=20,CONCATENATE(P186,P186,P186,L186,P186,"&lt;center&gt;",P186,P186,"&lt;?php",P186,R$1,P186,"?&gt;",P186,P186,"&lt;/center&gt;",P186,L186,P186,P186,P186,P186),"")</f>
      </c>
      <c r="S186" s="6">
        <f>IF(W186=40,CONCATENATE(P186,P186,P186,L186,P186,"&lt;center&gt;",P186,P186,"&lt;?php",P186,S$1,P186,"?&gt;",P186,P186,"&lt;/center&gt;",P186,L186,P186,P186,P186,P186),"")</f>
      </c>
      <c r="T186" s="6">
        <f>IF(W186=60,CONCATENATE(P186,P186,P186,L186,P186,"&lt;center&gt;",P186,P186,"&lt;?php",P186,T$1,P186,"?&gt;",P186,P186,"&lt;/center&gt;",P186,L186,P186,P186,P186,P186),"")</f>
      </c>
      <c r="U186" s="6">
        <f>IF(W186=80,CONCATENATE(P186,P186,P186,L186,P186,"&lt;center&gt;",P186,P186,"&lt;?php",P186,U$1,P186,"?&gt;",P186,P186,"&lt;/center&gt;",P186,L186,P186,P186,P186,P186),"")</f>
      </c>
      <c r="V186" s="6">
        <f>IF(W186=100,CONCATENATE(P186,P186,P186,P186,"&lt;?php",P186,V$1,P186,"?&gt;",P186,P186,P186,P186,P186),"")</f>
      </c>
      <c r="W186" s="11">
        <f>W185+1</f>
      </c>
      <c r="X186" s="5" t="s">
        <v>383</v>
      </c>
      <c r="Y186" s="5" t="s">
        <v>384</v>
      </c>
      <c r="Z186" s="5" t="s">
        <v>385</v>
      </c>
      <c r="AA186" s="5" t="s">
        <v>386</v>
      </c>
      <c r="AB186" s="4">
        <f>CONCATENATE(TEs!B14," ",TEs!A14)</f>
      </c>
      <c r="AC186" s="12">
        <f>TEs!E14</f>
      </c>
      <c r="AD186" s="6">
        <f>TEs!C14</f>
      </c>
      <c r="AE186" s="11">
        <f>TEs!D14</f>
      </c>
      <c r="AF186" s="11">
        <f>TEs!P14</f>
      </c>
      <c r="AG186" s="11">
        <f>TEs!R14</f>
      </c>
      <c r="AH186" s="11">
        <f>TEs!T14</f>
      </c>
      <c r="AI186" s="11">
        <f>TEs!V14</f>
      </c>
      <c r="AJ186" s="10">
        <f>TEs!X14</f>
      </c>
      <c r="AK186" s="6">
        <f>AB186</f>
      </c>
      <c r="AL186" s="102">
        <f>ROUNDUP((0.43+0.01*((STDEV($AQ$2:$AQ$312)-STDEV(AQ$2:AQ$312))))*AQ186,0)</f>
      </c>
      <c r="AM186" s="102">
        <f>ROUNDUP((0.43+0.01*((STDEV($AQ$2:$AQ$312)-STDEV(AR$2:AR$312))))*AR186,0)</f>
      </c>
      <c r="AN186" s="102">
        <f>ROUNDUP((0.43+0.01*((STDEV($AQ$2:$AQ$312)-STDEV(AS$2:AS$312))))*AS186,0)</f>
      </c>
      <c r="AO186" s="102">
        <f>ROUNDUP((0.43+0.01*((STDEV($AQ$2:$AQ$312)-STDEV(AT$2:AT$312))))*AT186,0)</f>
      </c>
      <c r="AP186" s="102">
        <f>ROUNDUP((0.43+0.01*((STDEV($AQ$2:$AQ$312)-STDEV(AU$2:AU$312))))*AU186,0)</f>
      </c>
      <c r="AQ186" s="11">
        <f>IF(AF186&gt;0,AF186,1)</f>
      </c>
      <c r="AR186" s="11">
        <f>IF(AG186&gt;0,AG186,1)</f>
      </c>
      <c r="AS186" s="11">
        <f>IF(AH186&gt;0,AH186,1)</f>
      </c>
      <c r="AT186" s="11">
        <f>IF(AI186&gt;0,AI186,1)</f>
      </c>
      <c r="AU186" s="11">
        <f>IF(AJ186&gt;0,AJ186,1)</f>
      </c>
    </row>
    <row x14ac:dyDescent="0.25" r="187" customHeight="1" ht="17.25">
      <c r="A187" s="3"/>
      <c r="B187" s="6">
        <f>IF(AB187&lt;&gt;AD187,CONCATENATE(J187,AB187,M187,AC187,M187,AD187,N187,O187,AE187,N187,K187,Q187,R187,S187,T187,U187,V187),CONCATENATE(J187,AB187,M187,AC187,N187,O187,AE187,N187,K187,Q187,R187,S187,T187,U187,V187))</f>
      </c>
      <c r="C187" s="6">
        <f>IF(AB187&lt;&gt;AD187,CONCATENATE(J187,AB187,M187,AC187,M187,AD187,N187,O187,AE187,N187,X187,Y187,AA187,AL187,Z187,K187,Q187,R187,S187,T187,U187,V187),CONCATENATE(J187,AB187,M187,AC187,N187,O187,AE187,N187,X187,Y187,AA187,AL187,Z187,K187,Q187,R187,S187,T187,U187,V187))</f>
      </c>
      <c r="D187" s="6">
        <f>IF(AB187&lt;&gt;AD187,CONCATENATE(J187,AB187,M187,AC187,M187,AD187,N187,O187,AE187,N187,X187,Y187,AA187,AM187,Z187,K187,Q187,R187,S187,T187,U187,V187),CONCATENATE(J187,AB187,M187,AC187,N187,O187,AE187,N187,X187,Y187,AA187,AM187,Z187,K187,Q187,R187,S187,T187,U187,V187))</f>
      </c>
      <c r="E187" s="6">
        <f>IF(AB187&lt;&gt;AD187,CONCATENATE(J187,AB187,M187,AC187,M187,AD187,N187,O187,AE187,N187,X187,Y187,AA187,AN187,Z187,K187,Q187,R187,S187,T187,U187,V187),CONCATENATE(J187,AB187,M187,AC187,N187,O187,AE187,N187,X187,Y187,AA187,AN187,Z187,K187,Q187,R187,S187,T187,U187,V187))</f>
      </c>
      <c r="F187" s="6">
        <f>IF(AB187&lt;&gt;AD187,CONCATENATE(J187,AB187,M187,AC187,M187,AD187,N187,O187,AE187,N187,X187,Y187,AA187,AO187,Z187,K187,Q187,R187,S187,T187,U187,V187),CONCATENATE(J187,AB187,M187,AC187,N187,O187,AE187,N187,X187,Y187,AA187,AO187,Z187,K187,Q187,R187,S187,T187,U187,V187))</f>
      </c>
      <c r="G187" s="6">
        <f>IF(AB187&lt;&gt;AD187,CONCATENATE(J187,AB187,M187,AC187,M187,AD187,N187,O187,AE187,N187,X187,Y187,AA187,AP187,Z187,K187,Q187,R187,S187,T187,U187,V187),CONCATENATE(J187,AB187,M187,AC187,N187,O187,AE187,N187,X187,Y187,AA187,AP187,Z187,K187,Q187,R187,S187,T187,U187,V187))</f>
      </c>
      <c r="H187" s="3" t="s">
        <v>375</v>
      </c>
      <c r="I187" s="3" t="s">
        <v>376</v>
      </c>
      <c r="J187" s="3" t="s">
        <v>377</v>
      </c>
      <c r="K187" s="3" t="s">
        <v>378</v>
      </c>
      <c r="L187" s="3" t="s">
        <v>379</v>
      </c>
      <c r="M187" s="3" t="s">
        <v>380</v>
      </c>
      <c r="N187" s="3" t="s">
        <v>381</v>
      </c>
      <c r="O187" s="3" t="s">
        <v>382</v>
      </c>
      <c r="P187" s="6">
        <f>CHAR(10)</f>
      </c>
      <c r="Q187" s="6">
        <f>IF(MOD(W187,10)=0,CONCATENATE(P187,P187,L187,L187,P187,P187,P187)," ")</f>
      </c>
      <c r="R187" s="6">
        <f>IF(W187=20,CONCATENATE(P187,P187,P187,L187,P187,"&lt;center&gt;",P187,P187,"&lt;?php",P187,R$1,P187,"?&gt;",P187,P187,"&lt;/center&gt;",P187,L187,P187,P187,P187,P187),"")</f>
      </c>
      <c r="S187" s="6">
        <f>IF(W187=40,CONCATENATE(P187,P187,P187,L187,P187,"&lt;center&gt;",P187,P187,"&lt;?php",P187,S$1,P187,"?&gt;",P187,P187,"&lt;/center&gt;",P187,L187,P187,P187,P187,P187),"")</f>
      </c>
      <c r="T187" s="6">
        <f>IF(W187=60,CONCATENATE(P187,P187,P187,L187,P187,"&lt;center&gt;",P187,P187,"&lt;?php",P187,T$1,P187,"?&gt;",P187,P187,"&lt;/center&gt;",P187,L187,P187,P187,P187,P187),"")</f>
      </c>
      <c r="U187" s="6">
        <f>IF(W187=80,CONCATENATE(P187,P187,P187,L187,P187,"&lt;center&gt;",P187,P187,"&lt;?php",P187,U$1,P187,"?&gt;",P187,P187,"&lt;/center&gt;",P187,L187,P187,P187,P187,P187),"")</f>
      </c>
      <c r="V187" s="6">
        <f>IF(W187=100,CONCATENATE(P187,P187,P187,P187,"&lt;?php",P187,V$1,P187,"?&gt;",P187,P187,P187,P187,P187),"")</f>
      </c>
      <c r="W187" s="11">
        <f>W186+1</f>
      </c>
      <c r="X187" s="5" t="s">
        <v>383</v>
      </c>
      <c r="Y187" s="5" t="s">
        <v>384</v>
      </c>
      <c r="Z187" s="5" t="s">
        <v>385</v>
      </c>
      <c r="AA187" s="5" t="s">
        <v>386</v>
      </c>
      <c r="AB187" s="4">
        <f>CONCATENATE(TEs!B15," ",TEs!A15)</f>
      </c>
      <c r="AC187" s="12">
        <f>TEs!E15</f>
      </c>
      <c r="AD187" s="6">
        <f>TEs!C15</f>
      </c>
      <c r="AE187" s="11">
        <f>TEs!D15</f>
      </c>
      <c r="AF187" s="11">
        <f>TEs!P15</f>
      </c>
      <c r="AG187" s="11">
        <f>TEs!R15</f>
      </c>
      <c r="AH187" s="11">
        <f>TEs!T15</f>
      </c>
      <c r="AI187" s="11">
        <f>TEs!V15</f>
      </c>
      <c r="AJ187" s="10">
        <f>TEs!X15</f>
      </c>
      <c r="AK187" s="6">
        <f>AB187</f>
      </c>
      <c r="AL187" s="102">
        <f>ROUNDUP((0.43+0.01*((STDEV($AQ$2:$AQ$312)-STDEV(AQ$2:AQ$312))))*AQ187,0)</f>
      </c>
      <c r="AM187" s="102">
        <f>ROUNDUP((0.43+0.01*((STDEV($AQ$2:$AQ$312)-STDEV(AR$2:AR$312))))*AR187,0)</f>
      </c>
      <c r="AN187" s="102">
        <f>ROUNDUP((0.43+0.01*((STDEV($AQ$2:$AQ$312)-STDEV(AS$2:AS$312))))*AS187,0)</f>
      </c>
      <c r="AO187" s="102">
        <f>ROUNDUP((0.43+0.01*((STDEV($AQ$2:$AQ$312)-STDEV(AT$2:AT$312))))*AT187,0)</f>
      </c>
      <c r="AP187" s="102">
        <f>ROUNDUP((0.43+0.01*((STDEV($AQ$2:$AQ$312)-STDEV(AU$2:AU$312))))*AU187,0)</f>
      </c>
      <c r="AQ187" s="11">
        <f>IF(AF187&gt;0,AF187,1)</f>
      </c>
      <c r="AR187" s="11">
        <f>IF(AG187&gt;0,AG187,1)</f>
      </c>
      <c r="AS187" s="11">
        <f>IF(AH187&gt;0,AH187,1)</f>
      </c>
      <c r="AT187" s="11">
        <f>IF(AI187&gt;0,AI187,1)</f>
      </c>
      <c r="AU187" s="11">
        <f>IF(AJ187&gt;0,AJ187,1)</f>
      </c>
    </row>
    <row x14ac:dyDescent="0.25" r="188" customHeight="1" ht="17.25">
      <c r="A188" s="3"/>
      <c r="B188" s="6">
        <f>IF(AB188&lt;&gt;AD188,CONCATENATE(J188,AB188,M188,AC188,M188,AD188,N188,O188,AE188,N188,K188,Q188,R188,S188,T188,U188,V188),CONCATENATE(J188,AB188,M188,AC188,N188,O188,AE188,N188,K188,Q188,R188,S188,T188,U188,V188))</f>
      </c>
      <c r="C188" s="6">
        <f>IF(AB188&lt;&gt;AD188,CONCATENATE(J188,AB188,M188,AC188,M188,AD188,N188,O188,AE188,N188,X188,Y188,AA188,AL188,Z188,K188,Q188,R188,S188,T188,U188,V188),CONCATENATE(J188,AB188,M188,AC188,N188,O188,AE188,N188,X188,Y188,AA188,AL188,Z188,K188,Q188,R188,S188,T188,U188,V188))</f>
      </c>
      <c r="D188" s="6">
        <f>IF(AB188&lt;&gt;AD188,CONCATENATE(J188,AB188,M188,AC188,M188,AD188,N188,O188,AE188,N188,X188,Y188,AA188,AM188,Z188,K188,Q188,R188,S188,T188,U188,V188),CONCATENATE(J188,AB188,M188,AC188,N188,O188,AE188,N188,X188,Y188,AA188,AM188,Z188,K188,Q188,R188,S188,T188,U188,V188))</f>
      </c>
      <c r="E188" s="6">
        <f>IF(AB188&lt;&gt;AD188,CONCATENATE(J188,AB188,M188,AC188,M188,AD188,N188,O188,AE188,N188,X188,Y188,AA188,AN188,Z188,K188,Q188,R188,S188,T188,U188,V188),CONCATENATE(J188,AB188,M188,AC188,N188,O188,AE188,N188,X188,Y188,AA188,AN188,Z188,K188,Q188,R188,S188,T188,U188,V188))</f>
      </c>
      <c r="F188" s="6">
        <f>IF(AB188&lt;&gt;AD188,CONCATENATE(J188,AB188,M188,AC188,M188,AD188,N188,O188,AE188,N188,X188,Y188,AA188,AO188,Z188,K188,Q188,R188,S188,T188,U188,V188),CONCATENATE(J188,AB188,M188,AC188,N188,O188,AE188,N188,X188,Y188,AA188,AO188,Z188,K188,Q188,R188,S188,T188,U188,V188))</f>
      </c>
      <c r="G188" s="6">
        <f>IF(AB188&lt;&gt;AD188,CONCATENATE(J188,AB188,M188,AC188,M188,AD188,N188,O188,AE188,N188,X188,Y188,AA188,AP188,Z188,K188,Q188,R188,S188,T188,U188,V188),CONCATENATE(J188,AB188,M188,AC188,N188,O188,AE188,N188,X188,Y188,AA188,AP188,Z188,K188,Q188,R188,S188,T188,U188,V188))</f>
      </c>
      <c r="H188" s="3" t="s">
        <v>375</v>
      </c>
      <c r="I188" s="3" t="s">
        <v>376</v>
      </c>
      <c r="J188" s="3" t="s">
        <v>377</v>
      </c>
      <c r="K188" s="3" t="s">
        <v>378</v>
      </c>
      <c r="L188" s="3" t="s">
        <v>379</v>
      </c>
      <c r="M188" s="3" t="s">
        <v>380</v>
      </c>
      <c r="N188" s="3" t="s">
        <v>381</v>
      </c>
      <c r="O188" s="3" t="s">
        <v>382</v>
      </c>
      <c r="P188" s="6">
        <f>CHAR(10)</f>
      </c>
      <c r="Q188" s="6">
        <f>IF(MOD(W188,10)=0,CONCATENATE(P188,P188,L188,L188,P188,P188,P188)," ")</f>
      </c>
      <c r="R188" s="6">
        <f>IF(W188=20,CONCATENATE(P188,P188,P188,L188,P188,"&lt;center&gt;",P188,P188,"&lt;?php",P188,R$1,P188,"?&gt;",P188,P188,"&lt;/center&gt;",P188,L188,P188,P188,P188,P188),"")</f>
      </c>
      <c r="S188" s="6">
        <f>IF(W188=40,CONCATENATE(P188,P188,P188,L188,P188,"&lt;center&gt;",P188,P188,"&lt;?php",P188,S$1,P188,"?&gt;",P188,P188,"&lt;/center&gt;",P188,L188,P188,P188,P188,P188),"")</f>
      </c>
      <c r="T188" s="6">
        <f>IF(W188=60,CONCATENATE(P188,P188,P188,L188,P188,"&lt;center&gt;",P188,P188,"&lt;?php",P188,T$1,P188,"?&gt;",P188,P188,"&lt;/center&gt;",P188,L188,P188,P188,P188,P188),"")</f>
      </c>
      <c r="U188" s="6">
        <f>IF(W188=80,CONCATENATE(P188,P188,P188,L188,P188,"&lt;center&gt;",P188,P188,"&lt;?php",P188,U$1,P188,"?&gt;",P188,P188,"&lt;/center&gt;",P188,L188,P188,P188,P188,P188),"")</f>
      </c>
      <c r="V188" s="6">
        <f>IF(W188=100,CONCATENATE(P188,P188,P188,P188,"&lt;?php",P188,V$1,P188,"?&gt;",P188,P188,P188,P188,P188),"")</f>
      </c>
      <c r="W188" s="11">
        <f>W187+1</f>
      </c>
      <c r="X188" s="5" t="s">
        <v>383</v>
      </c>
      <c r="Y188" s="5" t="s">
        <v>384</v>
      </c>
      <c r="Z188" s="5" t="s">
        <v>385</v>
      </c>
      <c r="AA188" s="5" t="s">
        <v>386</v>
      </c>
      <c r="AB188" s="4">
        <f>CONCATENATE(TEs!B16," ",TEs!A16)</f>
      </c>
      <c r="AC188" s="12">
        <f>TEs!E16</f>
      </c>
      <c r="AD188" s="6">
        <f>TEs!C16</f>
      </c>
      <c r="AE188" s="11">
        <f>TEs!D16</f>
      </c>
      <c r="AF188" s="11">
        <f>TEs!P16</f>
      </c>
      <c r="AG188" s="11">
        <f>TEs!R16</f>
      </c>
      <c r="AH188" s="11">
        <f>TEs!T16</f>
      </c>
      <c r="AI188" s="11">
        <f>TEs!V16</f>
      </c>
      <c r="AJ188" s="10">
        <f>TEs!X16</f>
      </c>
      <c r="AK188" s="6">
        <f>AB188</f>
      </c>
      <c r="AL188" s="102">
        <f>ROUNDUP((0.43+0.01*((STDEV($AQ$2:$AQ$312)-STDEV(AQ$2:AQ$312))))*AQ188,0)</f>
      </c>
      <c r="AM188" s="102">
        <f>ROUNDUP((0.43+0.01*((STDEV($AQ$2:$AQ$312)-STDEV(AR$2:AR$312))))*AR188,0)</f>
      </c>
      <c r="AN188" s="102">
        <f>ROUNDUP((0.43+0.01*((STDEV($AQ$2:$AQ$312)-STDEV(AS$2:AS$312))))*AS188,0)</f>
      </c>
      <c r="AO188" s="102">
        <f>ROUNDUP((0.43+0.01*((STDEV($AQ$2:$AQ$312)-STDEV(AT$2:AT$312))))*AT188,0)</f>
      </c>
      <c r="AP188" s="102">
        <f>ROUNDUP((0.43+0.01*((STDEV($AQ$2:$AQ$312)-STDEV(AU$2:AU$312))))*AU188,0)</f>
      </c>
      <c r="AQ188" s="11">
        <f>IF(AF188&gt;0,AF188,1)</f>
      </c>
      <c r="AR188" s="11">
        <f>IF(AG188&gt;0,AG188,1)</f>
      </c>
      <c r="AS188" s="11">
        <f>IF(AH188&gt;0,AH188,1)</f>
      </c>
      <c r="AT188" s="11">
        <f>IF(AI188&gt;0,AI188,1)</f>
      </c>
      <c r="AU188" s="11">
        <f>IF(AJ188&gt;0,AJ188,1)</f>
      </c>
    </row>
    <row x14ac:dyDescent="0.25" r="189" customHeight="1" ht="17.25">
      <c r="A189" s="3"/>
      <c r="B189" s="6">
        <f>IF(AB189&lt;&gt;AD189,CONCATENATE(J189,AB189,M189,AC189,M189,AD189,N189,O189,AE189,N189,K189,Q189,R189,S189,T189,U189,V189),CONCATENATE(J189,AB189,M189,AC189,N189,O189,AE189,N189,K189,Q189,R189,S189,T189,U189,V189))</f>
      </c>
      <c r="C189" s="6">
        <f>IF(AB189&lt;&gt;AD189,CONCATENATE(J189,AB189,M189,AC189,M189,AD189,N189,O189,AE189,N189,X189,Y189,AA189,AL189,Z189,K189,Q189,R189,S189,T189,U189,V189),CONCATENATE(J189,AB189,M189,AC189,N189,O189,AE189,N189,X189,Y189,AA189,AL189,Z189,K189,Q189,R189,S189,T189,U189,V189))</f>
      </c>
      <c r="D189" s="6">
        <f>IF(AB189&lt;&gt;AD189,CONCATENATE(J189,AB189,M189,AC189,M189,AD189,N189,O189,AE189,N189,X189,Y189,AA189,AM189,Z189,K189,Q189,R189,S189,T189,U189,V189),CONCATENATE(J189,AB189,M189,AC189,N189,O189,AE189,N189,X189,Y189,AA189,AM189,Z189,K189,Q189,R189,S189,T189,U189,V189))</f>
      </c>
      <c r="E189" s="6">
        <f>IF(AB189&lt;&gt;AD189,CONCATENATE(J189,AB189,M189,AC189,M189,AD189,N189,O189,AE189,N189,X189,Y189,AA189,AN189,Z189,K189,Q189,R189,S189,T189,U189,V189),CONCATENATE(J189,AB189,M189,AC189,N189,O189,AE189,N189,X189,Y189,AA189,AN189,Z189,K189,Q189,R189,S189,T189,U189,V189))</f>
      </c>
      <c r="F189" s="6">
        <f>IF(AB189&lt;&gt;AD189,CONCATENATE(J189,AB189,M189,AC189,M189,AD189,N189,O189,AE189,N189,X189,Y189,AA189,AO189,Z189,K189,Q189,R189,S189,T189,U189,V189),CONCATENATE(J189,AB189,M189,AC189,N189,O189,AE189,N189,X189,Y189,AA189,AO189,Z189,K189,Q189,R189,S189,T189,U189,V189))</f>
      </c>
      <c r="G189" s="6">
        <f>IF(AB189&lt;&gt;AD189,CONCATENATE(J189,AB189,M189,AC189,M189,AD189,N189,O189,AE189,N189,X189,Y189,AA189,AP189,Z189,K189,Q189,R189,S189,T189,U189,V189),CONCATENATE(J189,AB189,M189,AC189,N189,O189,AE189,N189,X189,Y189,AA189,AP189,Z189,K189,Q189,R189,S189,T189,U189,V189))</f>
      </c>
      <c r="H189" s="3" t="s">
        <v>375</v>
      </c>
      <c r="I189" s="3" t="s">
        <v>376</v>
      </c>
      <c r="J189" s="3" t="s">
        <v>377</v>
      </c>
      <c r="K189" s="3" t="s">
        <v>378</v>
      </c>
      <c r="L189" s="3" t="s">
        <v>379</v>
      </c>
      <c r="M189" s="3" t="s">
        <v>380</v>
      </c>
      <c r="N189" s="3" t="s">
        <v>381</v>
      </c>
      <c r="O189" s="3" t="s">
        <v>382</v>
      </c>
      <c r="P189" s="6">
        <f>CHAR(10)</f>
      </c>
      <c r="Q189" s="6">
        <f>IF(MOD(W189,10)=0,CONCATENATE(P189,P189,L189,L189,P189,P189,P189)," ")</f>
      </c>
      <c r="R189" s="6">
        <f>IF(W189=20,CONCATENATE(P189,P189,P189,L189,P189,"&lt;center&gt;",P189,P189,"&lt;?php",P189,R$1,P189,"?&gt;",P189,P189,"&lt;/center&gt;",P189,L189,P189,P189,P189,P189),"")</f>
      </c>
      <c r="S189" s="6">
        <f>IF(W189=40,CONCATENATE(P189,P189,P189,L189,P189,"&lt;center&gt;",P189,P189,"&lt;?php",P189,S$1,P189,"?&gt;",P189,P189,"&lt;/center&gt;",P189,L189,P189,P189,P189,P189),"")</f>
      </c>
      <c r="T189" s="6">
        <f>IF(W189=60,CONCATENATE(P189,P189,P189,L189,P189,"&lt;center&gt;",P189,P189,"&lt;?php",P189,T$1,P189,"?&gt;",P189,P189,"&lt;/center&gt;",P189,L189,P189,P189,P189,P189),"")</f>
      </c>
      <c r="U189" s="6">
        <f>IF(W189=80,CONCATENATE(P189,P189,P189,L189,P189,"&lt;center&gt;",P189,P189,"&lt;?php",P189,U$1,P189,"?&gt;",P189,P189,"&lt;/center&gt;",P189,L189,P189,P189,P189,P189),"")</f>
      </c>
      <c r="V189" s="6">
        <f>IF(W189=100,CONCATENATE(P189,P189,P189,P189,"&lt;?php",P189,V$1,P189,"?&gt;",P189,P189,P189,P189,P189),"")</f>
      </c>
      <c r="W189" s="11">
        <f>W188+1</f>
      </c>
      <c r="X189" s="5" t="s">
        <v>383</v>
      </c>
      <c r="Y189" s="5" t="s">
        <v>384</v>
      </c>
      <c r="Z189" s="5" t="s">
        <v>385</v>
      </c>
      <c r="AA189" s="5" t="s">
        <v>386</v>
      </c>
      <c r="AB189" s="4">
        <f>CONCATENATE(TEs!B17," ",TEs!A17)</f>
      </c>
      <c r="AC189" s="12">
        <f>TEs!E17</f>
      </c>
      <c r="AD189" s="6">
        <f>TEs!C17</f>
      </c>
      <c r="AE189" s="11">
        <f>TEs!D17</f>
      </c>
      <c r="AF189" s="11">
        <f>TEs!P17</f>
      </c>
      <c r="AG189" s="11">
        <f>TEs!R17</f>
      </c>
      <c r="AH189" s="11">
        <f>TEs!T17</f>
      </c>
      <c r="AI189" s="11">
        <f>TEs!V17</f>
      </c>
      <c r="AJ189" s="10">
        <f>TEs!X17</f>
      </c>
      <c r="AK189" s="6">
        <f>AB189</f>
      </c>
      <c r="AL189" s="102">
        <f>ROUNDUP((0.43+0.01*((STDEV($AQ$2:$AQ$312)-STDEV(AQ$2:AQ$312))))*AQ189,0)</f>
      </c>
      <c r="AM189" s="102">
        <f>ROUNDUP((0.43+0.01*((STDEV($AQ$2:$AQ$312)-STDEV(AR$2:AR$312))))*AR189,0)</f>
      </c>
      <c r="AN189" s="102">
        <f>ROUNDUP((0.43+0.01*((STDEV($AQ$2:$AQ$312)-STDEV(AS$2:AS$312))))*AS189,0)</f>
      </c>
      <c r="AO189" s="102">
        <f>ROUNDUP((0.43+0.01*((STDEV($AQ$2:$AQ$312)-STDEV(AT$2:AT$312))))*AT189,0)</f>
      </c>
      <c r="AP189" s="102">
        <f>ROUNDUP((0.43+0.01*((STDEV($AQ$2:$AQ$312)-STDEV(AU$2:AU$312))))*AU189,0)</f>
      </c>
      <c r="AQ189" s="11">
        <f>IF(AF189&gt;0,AF189,1)</f>
      </c>
      <c r="AR189" s="11">
        <f>IF(AG189&gt;0,AG189,1)</f>
      </c>
      <c r="AS189" s="11">
        <f>IF(AH189&gt;0,AH189,1)</f>
      </c>
      <c r="AT189" s="11">
        <f>IF(AI189&gt;0,AI189,1)</f>
      </c>
      <c r="AU189" s="11">
        <f>IF(AJ189&gt;0,AJ189,1)</f>
      </c>
    </row>
    <row x14ac:dyDescent="0.25" r="190" customHeight="1" ht="17.25">
      <c r="A190" s="3"/>
      <c r="B190" s="6">
        <f>IF(AB190&lt;&gt;AD190,CONCATENATE(J190,AB190,M190,AC190,M190,AD190,N190,O190,AE190,N190,K190,Q190,R190,S190,T190,U190,V190),CONCATENATE(J190,AB190,M190,AC190,N190,O190,AE190,N190,K190,Q190,R190,S190,T190,U190,V190))</f>
      </c>
      <c r="C190" s="6">
        <f>IF(AB190&lt;&gt;AD190,CONCATENATE(J190,AB190,M190,AC190,M190,AD190,N190,O190,AE190,N190,X190,Y190,AA190,AL190,Z190,K190,Q190,R190,S190,T190,U190,V190),CONCATENATE(J190,AB190,M190,AC190,N190,O190,AE190,N190,X190,Y190,AA190,AL190,Z190,K190,Q190,R190,S190,T190,U190,V190))</f>
      </c>
      <c r="D190" s="6">
        <f>IF(AB190&lt;&gt;AD190,CONCATENATE(J190,AB190,M190,AC190,M190,AD190,N190,O190,AE190,N190,X190,Y190,AA190,AM190,Z190,K190,Q190,R190,S190,T190,U190,V190),CONCATENATE(J190,AB190,M190,AC190,N190,O190,AE190,N190,X190,Y190,AA190,AM190,Z190,K190,Q190,R190,S190,T190,U190,V190))</f>
      </c>
      <c r="E190" s="6">
        <f>IF(AB190&lt;&gt;AD190,CONCATENATE(J190,AB190,M190,AC190,M190,AD190,N190,O190,AE190,N190,X190,Y190,AA190,AN190,Z190,K190,Q190,R190,S190,T190,U190,V190),CONCATENATE(J190,AB190,M190,AC190,N190,O190,AE190,N190,X190,Y190,AA190,AN190,Z190,K190,Q190,R190,S190,T190,U190,V190))</f>
      </c>
      <c r="F190" s="6">
        <f>IF(AB190&lt;&gt;AD190,CONCATENATE(J190,AB190,M190,AC190,M190,AD190,N190,O190,AE190,N190,X190,Y190,AA190,AO190,Z190,K190,Q190,R190,S190,T190,U190,V190),CONCATENATE(J190,AB190,M190,AC190,N190,O190,AE190,N190,X190,Y190,AA190,AO190,Z190,K190,Q190,R190,S190,T190,U190,V190))</f>
      </c>
      <c r="G190" s="6">
        <f>IF(AB190&lt;&gt;AD190,CONCATENATE(J190,AB190,M190,AC190,M190,AD190,N190,O190,AE190,N190,X190,Y190,AA190,AP190,Z190,K190,Q190,R190,S190,T190,U190,V190),CONCATENATE(J190,AB190,M190,AC190,N190,O190,AE190,N190,X190,Y190,AA190,AP190,Z190,K190,Q190,R190,S190,T190,U190,V190))</f>
      </c>
      <c r="H190" s="3" t="s">
        <v>375</v>
      </c>
      <c r="I190" s="3" t="s">
        <v>376</v>
      </c>
      <c r="J190" s="3" t="s">
        <v>377</v>
      </c>
      <c r="K190" s="3" t="s">
        <v>378</v>
      </c>
      <c r="L190" s="3" t="s">
        <v>379</v>
      </c>
      <c r="M190" s="3" t="s">
        <v>380</v>
      </c>
      <c r="N190" s="3" t="s">
        <v>381</v>
      </c>
      <c r="O190" s="3" t="s">
        <v>382</v>
      </c>
      <c r="P190" s="6">
        <f>CHAR(10)</f>
      </c>
      <c r="Q190" s="6">
        <f>IF(MOD(W190,10)=0,CONCATENATE(P190,P190,L190,L190,P190,P190,P190)," ")</f>
      </c>
      <c r="R190" s="6">
        <f>IF(W190=20,CONCATENATE(P190,P190,P190,L190,P190,"&lt;center&gt;",P190,P190,"&lt;?php",P190,R$1,P190,"?&gt;",P190,P190,"&lt;/center&gt;",P190,L190,P190,P190,P190,P190),"")</f>
      </c>
      <c r="S190" s="6">
        <f>IF(W190=40,CONCATENATE(P190,P190,P190,L190,P190,"&lt;center&gt;",P190,P190,"&lt;?php",P190,S$1,P190,"?&gt;",P190,P190,"&lt;/center&gt;",P190,L190,P190,P190,P190,P190),"")</f>
      </c>
      <c r="T190" s="6">
        <f>IF(W190=60,CONCATENATE(P190,P190,P190,L190,P190,"&lt;center&gt;",P190,P190,"&lt;?php",P190,T$1,P190,"?&gt;",P190,P190,"&lt;/center&gt;",P190,L190,P190,P190,P190,P190),"")</f>
      </c>
      <c r="U190" s="6">
        <f>IF(W190=80,CONCATENATE(P190,P190,P190,L190,P190,"&lt;center&gt;",P190,P190,"&lt;?php",P190,U$1,P190,"?&gt;",P190,P190,"&lt;/center&gt;",P190,L190,P190,P190,P190,P190),"")</f>
      </c>
      <c r="V190" s="6">
        <f>IF(W190=100,CONCATENATE(P190,P190,P190,P190,"&lt;?php",P190,V$1,P190,"?&gt;",P190,P190,P190,P190,P190),"")</f>
      </c>
      <c r="W190" s="11">
        <f>W189+1</f>
      </c>
      <c r="X190" s="5" t="s">
        <v>383</v>
      </c>
      <c r="Y190" s="5" t="s">
        <v>384</v>
      </c>
      <c r="Z190" s="5" t="s">
        <v>385</v>
      </c>
      <c r="AA190" s="5" t="s">
        <v>386</v>
      </c>
      <c r="AB190" s="4">
        <f>CONCATENATE(TEs!B18," ",TEs!A18)</f>
      </c>
      <c r="AC190" s="12">
        <f>TEs!E18</f>
      </c>
      <c r="AD190" s="6">
        <f>TEs!C18</f>
      </c>
      <c r="AE190" s="11">
        <f>TEs!D18</f>
      </c>
      <c r="AF190" s="11">
        <f>TEs!P18</f>
      </c>
      <c r="AG190" s="11">
        <f>TEs!R18</f>
      </c>
      <c r="AH190" s="11">
        <f>TEs!T18</f>
      </c>
      <c r="AI190" s="11">
        <f>TEs!V18</f>
      </c>
      <c r="AJ190" s="10">
        <f>TEs!X18</f>
      </c>
      <c r="AK190" s="6">
        <f>AB190</f>
      </c>
      <c r="AL190" s="102">
        <f>ROUNDUP((0.43+0.01*((STDEV($AQ$2:$AQ$312)-STDEV(AQ$2:AQ$312))))*AQ190,0)</f>
      </c>
      <c r="AM190" s="102">
        <f>ROUNDUP((0.43+0.01*((STDEV($AQ$2:$AQ$312)-STDEV(AR$2:AR$312))))*AR190,0)</f>
      </c>
      <c r="AN190" s="102">
        <f>ROUNDUP((0.43+0.01*((STDEV($AQ$2:$AQ$312)-STDEV(AS$2:AS$312))))*AS190,0)</f>
      </c>
      <c r="AO190" s="102">
        <f>ROUNDUP((0.43+0.01*((STDEV($AQ$2:$AQ$312)-STDEV(AT$2:AT$312))))*AT190,0)</f>
      </c>
      <c r="AP190" s="102">
        <f>ROUNDUP((0.43+0.01*((STDEV($AQ$2:$AQ$312)-STDEV(AU$2:AU$312))))*AU190,0)</f>
      </c>
      <c r="AQ190" s="11">
        <f>IF(AF190&gt;0,AF190,1)</f>
      </c>
      <c r="AR190" s="11">
        <f>IF(AG190&gt;0,AG190,1)</f>
      </c>
      <c r="AS190" s="11">
        <f>IF(AH190&gt;0,AH190,1)</f>
      </c>
      <c r="AT190" s="11">
        <f>IF(AI190&gt;0,AI190,1)</f>
      </c>
      <c r="AU190" s="11">
        <f>IF(AJ190&gt;0,AJ190,1)</f>
      </c>
    </row>
    <row x14ac:dyDescent="0.25" r="191" customHeight="1" ht="17.25">
      <c r="A191" s="3"/>
      <c r="B191" s="6">
        <f>IF(AB191&lt;&gt;AD191,CONCATENATE(J191,AB191,M191,AC191,M191,AD191,N191,O191,AE191,N191,K191,Q191,R191,S191,T191,U191,V191),CONCATENATE(J191,AB191,M191,AC191,N191,O191,AE191,N191,K191,Q191,R191,S191,T191,U191,V191))</f>
      </c>
      <c r="C191" s="6">
        <f>IF(AB191&lt;&gt;AD191,CONCATENATE(J191,AB191,M191,AC191,M191,AD191,N191,O191,AE191,N191,X191,Y191,AA191,AL191,Z191,K191,Q191,R191,S191,T191,U191,V191),CONCATENATE(J191,AB191,M191,AC191,N191,O191,AE191,N191,X191,Y191,AA191,AL191,Z191,K191,Q191,R191,S191,T191,U191,V191))</f>
      </c>
      <c r="D191" s="6">
        <f>IF(AB191&lt;&gt;AD191,CONCATENATE(J191,AB191,M191,AC191,M191,AD191,N191,O191,AE191,N191,X191,Y191,AA191,AM191,Z191,K191,Q191,R191,S191,T191,U191,V191),CONCATENATE(J191,AB191,M191,AC191,N191,O191,AE191,N191,X191,Y191,AA191,AM191,Z191,K191,Q191,R191,S191,T191,U191,V191))</f>
      </c>
      <c r="E191" s="6">
        <f>IF(AB191&lt;&gt;AD191,CONCATENATE(J191,AB191,M191,AC191,M191,AD191,N191,O191,AE191,N191,X191,Y191,AA191,AN191,Z191,K191,Q191,R191,S191,T191,U191,V191),CONCATENATE(J191,AB191,M191,AC191,N191,O191,AE191,N191,X191,Y191,AA191,AN191,Z191,K191,Q191,R191,S191,T191,U191,V191))</f>
      </c>
      <c r="F191" s="6">
        <f>IF(AB191&lt;&gt;AD191,CONCATENATE(J191,AB191,M191,AC191,M191,AD191,N191,O191,AE191,N191,X191,Y191,AA191,AO191,Z191,K191,Q191,R191,S191,T191,U191,V191),CONCATENATE(J191,AB191,M191,AC191,N191,O191,AE191,N191,X191,Y191,AA191,AO191,Z191,K191,Q191,R191,S191,T191,U191,V191))</f>
      </c>
      <c r="G191" s="6">
        <f>IF(AB191&lt;&gt;AD191,CONCATENATE(J191,AB191,M191,AC191,M191,AD191,N191,O191,AE191,N191,X191,Y191,AA191,AP191,Z191,K191,Q191,R191,S191,T191,U191,V191),CONCATENATE(J191,AB191,M191,AC191,N191,O191,AE191,N191,X191,Y191,AA191,AP191,Z191,K191,Q191,R191,S191,T191,U191,V191))</f>
      </c>
      <c r="H191" s="3" t="s">
        <v>375</v>
      </c>
      <c r="I191" s="3" t="s">
        <v>376</v>
      </c>
      <c r="J191" s="3" t="s">
        <v>377</v>
      </c>
      <c r="K191" s="3" t="s">
        <v>378</v>
      </c>
      <c r="L191" s="3" t="s">
        <v>379</v>
      </c>
      <c r="M191" s="3" t="s">
        <v>380</v>
      </c>
      <c r="N191" s="3" t="s">
        <v>381</v>
      </c>
      <c r="O191" s="3" t="s">
        <v>382</v>
      </c>
      <c r="P191" s="6">
        <f>CHAR(10)</f>
      </c>
      <c r="Q191" s="6">
        <f>IF(MOD(W191,10)=0,CONCATENATE(P191,P191,L191,L191,P191,P191,P191)," ")</f>
      </c>
      <c r="R191" s="6">
        <f>IF(W191=20,CONCATENATE(P191,P191,P191,L191,P191,"&lt;center&gt;",P191,P191,"&lt;?php",P191,R$1,P191,"?&gt;",P191,P191,"&lt;/center&gt;",P191,L191,P191,P191,P191,P191),"")</f>
      </c>
      <c r="S191" s="6">
        <f>IF(W191=40,CONCATENATE(P191,P191,P191,L191,P191,"&lt;center&gt;",P191,P191,"&lt;?php",P191,S$1,P191,"?&gt;",P191,P191,"&lt;/center&gt;",P191,L191,P191,P191,P191,P191),"")</f>
      </c>
      <c r="T191" s="6">
        <f>IF(W191=60,CONCATENATE(P191,P191,P191,L191,P191,"&lt;center&gt;",P191,P191,"&lt;?php",P191,T$1,P191,"?&gt;",P191,P191,"&lt;/center&gt;",P191,L191,P191,P191,P191,P191),"")</f>
      </c>
      <c r="U191" s="6">
        <f>IF(W191=80,CONCATENATE(P191,P191,P191,L191,P191,"&lt;center&gt;",P191,P191,"&lt;?php",P191,U$1,P191,"?&gt;",P191,P191,"&lt;/center&gt;",P191,L191,P191,P191,P191,P191),"")</f>
      </c>
      <c r="V191" s="6">
        <f>IF(W191=100,CONCATENATE(P191,P191,P191,P191,"&lt;?php",P191,V$1,P191,"?&gt;",P191,P191,P191,P191,P191),"")</f>
      </c>
      <c r="W191" s="11">
        <f>W190+1</f>
      </c>
      <c r="X191" s="5" t="s">
        <v>383</v>
      </c>
      <c r="Y191" s="5" t="s">
        <v>384</v>
      </c>
      <c r="Z191" s="5" t="s">
        <v>385</v>
      </c>
      <c r="AA191" s="5" t="s">
        <v>386</v>
      </c>
      <c r="AB191" s="4">
        <f>CONCATENATE(TEs!B19," ",TEs!A19)</f>
      </c>
      <c r="AC191" s="12">
        <f>TEs!E19</f>
      </c>
      <c r="AD191" s="6">
        <f>TEs!C19</f>
      </c>
      <c r="AE191" s="11">
        <f>TEs!D19</f>
      </c>
      <c r="AF191" s="11">
        <f>TEs!P19</f>
      </c>
      <c r="AG191" s="11">
        <f>TEs!R19</f>
      </c>
      <c r="AH191" s="11">
        <f>TEs!T19</f>
      </c>
      <c r="AI191" s="11">
        <f>TEs!V19</f>
      </c>
      <c r="AJ191" s="10">
        <f>TEs!X19</f>
      </c>
      <c r="AK191" s="6">
        <f>AB191</f>
      </c>
      <c r="AL191" s="102">
        <f>ROUNDUP((0.43+0.01*((STDEV($AQ$2:$AQ$312)-STDEV(AQ$2:AQ$312))))*AQ191,0)</f>
      </c>
      <c r="AM191" s="102">
        <f>ROUNDUP((0.43+0.01*((STDEV($AQ$2:$AQ$312)-STDEV(AR$2:AR$312))))*AR191,0)</f>
      </c>
      <c r="AN191" s="102">
        <f>ROUNDUP((0.43+0.01*((STDEV($AQ$2:$AQ$312)-STDEV(AS$2:AS$312))))*AS191,0)</f>
      </c>
      <c r="AO191" s="102">
        <f>ROUNDUP((0.43+0.01*((STDEV($AQ$2:$AQ$312)-STDEV(AT$2:AT$312))))*AT191,0)</f>
      </c>
      <c r="AP191" s="102">
        <f>ROUNDUP((0.43+0.01*((STDEV($AQ$2:$AQ$312)-STDEV(AU$2:AU$312))))*AU191,0)</f>
      </c>
      <c r="AQ191" s="11">
        <f>IF(AF191&gt;0,AF191,1)</f>
      </c>
      <c r="AR191" s="11">
        <f>IF(AG191&gt;0,AG191,1)</f>
      </c>
      <c r="AS191" s="11">
        <f>IF(AH191&gt;0,AH191,1)</f>
      </c>
      <c r="AT191" s="11">
        <f>IF(AI191&gt;0,AI191,1)</f>
      </c>
      <c r="AU191" s="11">
        <f>IF(AJ191&gt;0,AJ191,1)</f>
      </c>
    </row>
    <row x14ac:dyDescent="0.25" r="192" customHeight="1" ht="17.25">
      <c r="A192" s="3"/>
      <c r="B192" s="6">
        <f>IF(AB192&lt;&gt;AD192,CONCATENATE(J192,AB192,M192,AC192,M192,AD192,N192,O192,AE192,N192,K192,Q192,R192,S192,T192,U192,V192),CONCATENATE(J192,AB192,M192,AC192,N192,O192,AE192,N192,K192,Q192,R192,S192,T192,U192,V192))</f>
      </c>
      <c r="C192" s="6">
        <f>IF(AB192&lt;&gt;AD192,CONCATENATE(J192,AB192,M192,AC192,M192,AD192,N192,O192,AE192,N192,X192,Y192,AA192,AL192,Z192,K192,Q192,R192,S192,T192,U192,V192),CONCATENATE(J192,AB192,M192,AC192,N192,O192,AE192,N192,X192,Y192,AA192,AL192,Z192,K192,Q192,R192,S192,T192,U192,V192))</f>
      </c>
      <c r="D192" s="6">
        <f>IF(AB192&lt;&gt;AD192,CONCATENATE(J192,AB192,M192,AC192,M192,AD192,N192,O192,AE192,N192,X192,Y192,AA192,AM192,Z192,K192,Q192,R192,S192,T192,U192,V192),CONCATENATE(J192,AB192,M192,AC192,N192,O192,AE192,N192,X192,Y192,AA192,AM192,Z192,K192,Q192,R192,S192,T192,U192,V192))</f>
      </c>
      <c r="E192" s="6">
        <f>IF(AB192&lt;&gt;AD192,CONCATENATE(J192,AB192,M192,AC192,M192,AD192,N192,O192,AE192,N192,X192,Y192,AA192,AN192,Z192,K192,Q192,R192,S192,T192,U192,V192),CONCATENATE(J192,AB192,M192,AC192,N192,O192,AE192,N192,X192,Y192,AA192,AN192,Z192,K192,Q192,R192,S192,T192,U192,V192))</f>
      </c>
      <c r="F192" s="6">
        <f>IF(AB192&lt;&gt;AD192,CONCATENATE(J192,AB192,M192,AC192,M192,AD192,N192,O192,AE192,N192,X192,Y192,AA192,AO192,Z192,K192,Q192,R192,S192,T192,U192,V192),CONCATENATE(J192,AB192,M192,AC192,N192,O192,AE192,N192,X192,Y192,AA192,AO192,Z192,K192,Q192,R192,S192,T192,U192,V192))</f>
      </c>
      <c r="G192" s="6">
        <f>IF(AB192&lt;&gt;AD192,CONCATENATE(J192,AB192,M192,AC192,M192,AD192,N192,O192,AE192,N192,X192,Y192,AA192,AP192,Z192,K192,Q192,R192,S192,T192,U192,V192),CONCATENATE(J192,AB192,M192,AC192,N192,O192,AE192,N192,X192,Y192,AA192,AP192,Z192,K192,Q192,R192,S192,T192,U192,V192))</f>
      </c>
      <c r="H192" s="3" t="s">
        <v>375</v>
      </c>
      <c r="I192" s="3" t="s">
        <v>376</v>
      </c>
      <c r="J192" s="3" t="s">
        <v>377</v>
      </c>
      <c r="K192" s="3" t="s">
        <v>378</v>
      </c>
      <c r="L192" s="3" t="s">
        <v>379</v>
      </c>
      <c r="M192" s="3" t="s">
        <v>380</v>
      </c>
      <c r="N192" s="3" t="s">
        <v>381</v>
      </c>
      <c r="O192" s="3" t="s">
        <v>382</v>
      </c>
      <c r="P192" s="6">
        <f>CHAR(10)</f>
      </c>
      <c r="Q192" s="6">
        <f>IF(MOD(W192,10)=0,CONCATENATE(P192,P192,L192,L192,P192,P192,P192)," ")</f>
      </c>
      <c r="R192" s="6">
        <f>IF(W192=20,CONCATENATE(P192,P192,P192,L192,P192,"&lt;center&gt;",P192,P192,"&lt;?php",P192,R$1,P192,"?&gt;",P192,P192,"&lt;/center&gt;",P192,L192,P192,P192,P192,P192),"")</f>
      </c>
      <c r="S192" s="6">
        <f>IF(W192=40,CONCATENATE(P192,P192,P192,L192,P192,"&lt;center&gt;",P192,P192,"&lt;?php",P192,S$1,P192,"?&gt;",P192,P192,"&lt;/center&gt;",P192,L192,P192,P192,P192,P192),"")</f>
      </c>
      <c r="T192" s="6">
        <f>IF(W192=60,CONCATENATE(P192,P192,P192,L192,P192,"&lt;center&gt;",P192,P192,"&lt;?php",P192,T$1,P192,"?&gt;",P192,P192,"&lt;/center&gt;",P192,L192,P192,P192,P192,P192),"")</f>
      </c>
      <c r="U192" s="6">
        <f>IF(W192=80,CONCATENATE(P192,P192,P192,L192,P192,"&lt;center&gt;",P192,P192,"&lt;?php",P192,U$1,P192,"?&gt;",P192,P192,"&lt;/center&gt;",P192,L192,P192,P192,P192,P192),"")</f>
      </c>
      <c r="V192" s="6">
        <f>IF(W192=100,CONCATENATE(P192,P192,P192,P192,"&lt;?php",P192,V$1,P192,"?&gt;",P192,P192,P192,P192,P192),"")</f>
      </c>
      <c r="W192" s="11">
        <f>W191+1</f>
      </c>
      <c r="X192" s="5" t="s">
        <v>383</v>
      </c>
      <c r="Y192" s="5" t="s">
        <v>384</v>
      </c>
      <c r="Z192" s="5" t="s">
        <v>385</v>
      </c>
      <c r="AA192" s="5" t="s">
        <v>386</v>
      </c>
      <c r="AB192" s="4">
        <f>CONCATENATE(TEs!B20," ",TEs!A20)</f>
      </c>
      <c r="AC192" s="12">
        <f>TEs!E20</f>
      </c>
      <c r="AD192" s="6">
        <f>TEs!C20</f>
      </c>
      <c r="AE192" s="11">
        <f>TEs!D20</f>
      </c>
      <c r="AF192" s="11">
        <f>TEs!P20</f>
      </c>
      <c r="AG192" s="11">
        <f>TEs!R20</f>
      </c>
      <c r="AH192" s="11">
        <f>TEs!T20</f>
      </c>
      <c r="AI192" s="11">
        <f>TEs!V20</f>
      </c>
      <c r="AJ192" s="10">
        <f>TEs!X20</f>
      </c>
      <c r="AK192" s="6">
        <f>AB192</f>
      </c>
      <c r="AL192" s="102">
        <f>ROUNDUP((0.43+0.01*((STDEV($AQ$2:$AQ$312)-STDEV(AQ$2:AQ$312))))*AQ192,0)</f>
      </c>
      <c r="AM192" s="102">
        <f>ROUNDUP((0.43+0.01*((STDEV($AQ$2:$AQ$312)-STDEV(AR$2:AR$312))))*AR192,0)</f>
      </c>
      <c r="AN192" s="102">
        <f>ROUNDUP((0.43+0.01*((STDEV($AQ$2:$AQ$312)-STDEV(AS$2:AS$312))))*AS192,0)</f>
      </c>
      <c r="AO192" s="102">
        <f>ROUNDUP((0.43+0.01*((STDEV($AQ$2:$AQ$312)-STDEV(AT$2:AT$312))))*AT192,0)</f>
      </c>
      <c r="AP192" s="102">
        <f>ROUNDUP((0.43+0.01*((STDEV($AQ$2:$AQ$312)-STDEV(AU$2:AU$312))))*AU192,0)</f>
      </c>
      <c r="AQ192" s="11">
        <f>IF(AF192&gt;0,AF192,1)</f>
      </c>
      <c r="AR192" s="11">
        <f>IF(AG192&gt;0,AG192,1)</f>
      </c>
      <c r="AS192" s="11">
        <f>IF(AH192&gt;0,AH192,1)</f>
      </c>
      <c r="AT192" s="11">
        <f>IF(AI192&gt;0,AI192,1)</f>
      </c>
      <c r="AU192" s="11">
        <f>IF(AJ192&gt;0,AJ192,1)</f>
      </c>
    </row>
    <row x14ac:dyDescent="0.25" r="193" customHeight="1" ht="17.25">
      <c r="A193" s="3"/>
      <c r="B193" s="6">
        <f>IF(AB193&lt;&gt;AD193,CONCATENATE(J193,AB193,M193,AC193,M193,AD193,N193,O193,AE193,N193,K193,Q193,R193,S193,T193,U193,V193),CONCATENATE(J193,AB193,M193,AC193,N193,O193,AE193,N193,K193,Q193,R193,S193,T193,U193,V193))</f>
      </c>
      <c r="C193" s="6">
        <f>IF(AB193&lt;&gt;AD193,CONCATENATE(J193,AB193,M193,AC193,M193,AD193,N193,O193,AE193,N193,X193,Y193,AA193,AL193,Z193,K193,Q193,R193,S193,T193,U193,V193),CONCATENATE(J193,AB193,M193,AC193,N193,O193,AE193,N193,X193,Y193,AA193,AL193,Z193,K193,Q193,R193,S193,T193,U193,V193))</f>
      </c>
      <c r="D193" s="6">
        <f>IF(AB193&lt;&gt;AD193,CONCATENATE(J193,AB193,M193,AC193,M193,AD193,N193,O193,AE193,N193,X193,Y193,AA193,AM193,Z193,K193,Q193,R193,S193,T193,U193,V193),CONCATENATE(J193,AB193,M193,AC193,N193,O193,AE193,N193,X193,Y193,AA193,AM193,Z193,K193,Q193,R193,S193,T193,U193,V193))</f>
      </c>
      <c r="E193" s="6">
        <f>IF(AB193&lt;&gt;AD193,CONCATENATE(J193,AB193,M193,AC193,M193,AD193,N193,O193,AE193,N193,X193,Y193,AA193,AN193,Z193,K193,Q193,R193,S193,T193,U193,V193),CONCATENATE(J193,AB193,M193,AC193,N193,O193,AE193,N193,X193,Y193,AA193,AN193,Z193,K193,Q193,R193,S193,T193,U193,V193))</f>
      </c>
      <c r="F193" s="6">
        <f>IF(AB193&lt;&gt;AD193,CONCATENATE(J193,AB193,M193,AC193,M193,AD193,N193,O193,AE193,N193,X193,Y193,AA193,AO193,Z193,K193,Q193,R193,S193,T193,U193,V193),CONCATENATE(J193,AB193,M193,AC193,N193,O193,AE193,N193,X193,Y193,AA193,AO193,Z193,K193,Q193,R193,S193,T193,U193,V193))</f>
      </c>
      <c r="G193" s="6">
        <f>IF(AB193&lt;&gt;AD193,CONCATENATE(J193,AB193,M193,AC193,M193,AD193,N193,O193,AE193,N193,X193,Y193,AA193,AP193,Z193,K193,Q193,R193,S193,T193,U193,V193),CONCATENATE(J193,AB193,M193,AC193,N193,O193,AE193,N193,X193,Y193,AA193,AP193,Z193,K193,Q193,R193,S193,T193,U193,V193))</f>
      </c>
      <c r="H193" s="3" t="s">
        <v>375</v>
      </c>
      <c r="I193" s="3" t="s">
        <v>376</v>
      </c>
      <c r="J193" s="3" t="s">
        <v>377</v>
      </c>
      <c r="K193" s="3" t="s">
        <v>378</v>
      </c>
      <c r="L193" s="3" t="s">
        <v>379</v>
      </c>
      <c r="M193" s="3" t="s">
        <v>380</v>
      </c>
      <c r="N193" s="3" t="s">
        <v>381</v>
      </c>
      <c r="O193" s="3" t="s">
        <v>382</v>
      </c>
      <c r="P193" s="6">
        <f>CHAR(10)</f>
      </c>
      <c r="Q193" s="6">
        <f>IF(MOD(W193,10)=0,CONCATENATE(P193,P193,L193,L193,P193,P193,P193)," ")</f>
      </c>
      <c r="R193" s="6">
        <f>IF(W193=20,CONCATENATE(P193,P193,P193,L193,P193,"&lt;center&gt;",P193,P193,"&lt;?php",P193,R$1,P193,"?&gt;",P193,P193,"&lt;/center&gt;",P193,L193,P193,P193,P193,P193),"")</f>
      </c>
      <c r="S193" s="6">
        <f>IF(W193=40,CONCATENATE(P193,P193,P193,L193,P193,"&lt;center&gt;",P193,P193,"&lt;?php",P193,S$1,P193,"?&gt;",P193,P193,"&lt;/center&gt;",P193,L193,P193,P193,P193,P193),"")</f>
      </c>
      <c r="T193" s="6">
        <f>IF(W193=60,CONCATENATE(P193,P193,P193,L193,P193,"&lt;center&gt;",P193,P193,"&lt;?php",P193,T$1,P193,"?&gt;",P193,P193,"&lt;/center&gt;",P193,L193,P193,P193,P193,P193),"")</f>
      </c>
      <c r="U193" s="6">
        <f>IF(W193=80,CONCATENATE(P193,P193,P193,L193,P193,"&lt;center&gt;",P193,P193,"&lt;?php",P193,U$1,P193,"?&gt;",P193,P193,"&lt;/center&gt;",P193,L193,P193,P193,P193,P193),"")</f>
      </c>
      <c r="V193" s="6">
        <f>IF(W193=100,CONCATENATE(P193,P193,P193,P193,"&lt;?php",P193,V$1,P193,"?&gt;",P193,P193,P193,P193,P193),"")</f>
      </c>
      <c r="W193" s="11">
        <f>W192+1</f>
      </c>
      <c r="X193" s="5" t="s">
        <v>383</v>
      </c>
      <c r="Y193" s="5" t="s">
        <v>384</v>
      </c>
      <c r="Z193" s="5" t="s">
        <v>385</v>
      </c>
      <c r="AA193" s="5" t="s">
        <v>386</v>
      </c>
      <c r="AB193" s="4">
        <f>CONCATENATE(TEs!B21," ",TEs!A21)</f>
      </c>
      <c r="AC193" s="12">
        <f>TEs!E21</f>
      </c>
      <c r="AD193" s="6">
        <f>TEs!C21</f>
      </c>
      <c r="AE193" s="11">
        <f>TEs!D21</f>
      </c>
      <c r="AF193" s="11">
        <f>TEs!P21</f>
      </c>
      <c r="AG193" s="11">
        <f>TEs!R21</f>
      </c>
      <c r="AH193" s="11">
        <f>TEs!T21</f>
      </c>
      <c r="AI193" s="11">
        <f>TEs!V21</f>
      </c>
      <c r="AJ193" s="10">
        <f>TEs!X21</f>
      </c>
      <c r="AK193" s="6">
        <f>AB193</f>
      </c>
      <c r="AL193" s="102">
        <f>ROUNDUP((0.43+0.01*((STDEV($AQ$2:$AQ$312)-STDEV(AQ$2:AQ$312))))*AQ193,0)</f>
      </c>
      <c r="AM193" s="102">
        <f>ROUNDUP((0.43+0.01*((STDEV($AQ$2:$AQ$312)-STDEV(AR$2:AR$312))))*AR193,0)</f>
      </c>
      <c r="AN193" s="102">
        <f>ROUNDUP((0.43+0.01*((STDEV($AQ$2:$AQ$312)-STDEV(AS$2:AS$312))))*AS193,0)</f>
      </c>
      <c r="AO193" s="102">
        <f>ROUNDUP((0.43+0.01*((STDEV($AQ$2:$AQ$312)-STDEV(AT$2:AT$312))))*AT193,0)</f>
      </c>
      <c r="AP193" s="102">
        <f>ROUNDUP((0.43+0.01*((STDEV($AQ$2:$AQ$312)-STDEV(AU$2:AU$312))))*AU193,0)</f>
      </c>
      <c r="AQ193" s="11">
        <f>IF(AF193&gt;0,AF193,1)</f>
      </c>
      <c r="AR193" s="11">
        <f>IF(AG193&gt;0,AG193,1)</f>
      </c>
      <c r="AS193" s="11">
        <f>IF(AH193&gt;0,AH193,1)</f>
      </c>
      <c r="AT193" s="11">
        <f>IF(AI193&gt;0,AI193,1)</f>
      </c>
      <c r="AU193" s="11">
        <f>IF(AJ193&gt;0,AJ193,1)</f>
      </c>
    </row>
    <row x14ac:dyDescent="0.25" r="194" customHeight="1" ht="17.25">
      <c r="A194" s="3"/>
      <c r="B194" s="6">
        <f>IF(AB194&lt;&gt;AD194,CONCATENATE(J194,AB194,M194,AC194,M194,AD194,N194,O194,AE194,N194,K194,Q194,R194,S194,T194,U194,V194),CONCATENATE(J194,AB194,M194,AC194,N194,O194,AE194,N194,K194,Q194,R194,S194,T194,U194,V194))</f>
      </c>
      <c r="C194" s="6">
        <f>IF(AB194&lt;&gt;AD194,CONCATENATE(J194,AB194,M194,AC194,M194,AD194,N194,O194,AE194,N194,X194,Y194,AA194,AL194,Z194,K194,Q194,R194,S194,T194,U194,V194),CONCATENATE(J194,AB194,M194,AC194,N194,O194,AE194,N194,X194,Y194,AA194,AL194,Z194,K194,Q194,R194,S194,T194,U194,V194))</f>
      </c>
      <c r="D194" s="6">
        <f>IF(AB194&lt;&gt;AD194,CONCATENATE(J194,AB194,M194,AC194,M194,AD194,N194,O194,AE194,N194,X194,Y194,AA194,AM194,Z194,K194,Q194,R194,S194,T194,U194,V194),CONCATENATE(J194,AB194,M194,AC194,N194,O194,AE194,N194,X194,Y194,AA194,AM194,Z194,K194,Q194,R194,S194,T194,U194,V194))</f>
      </c>
      <c r="E194" s="6">
        <f>IF(AB194&lt;&gt;AD194,CONCATENATE(J194,AB194,M194,AC194,M194,AD194,N194,O194,AE194,N194,X194,Y194,AA194,AN194,Z194,K194,Q194,R194,S194,T194,U194,V194),CONCATENATE(J194,AB194,M194,AC194,N194,O194,AE194,N194,X194,Y194,AA194,AN194,Z194,K194,Q194,R194,S194,T194,U194,V194))</f>
      </c>
      <c r="F194" s="6">
        <f>IF(AB194&lt;&gt;AD194,CONCATENATE(J194,AB194,M194,AC194,M194,AD194,N194,O194,AE194,N194,X194,Y194,AA194,AO194,Z194,K194,Q194,R194,S194,T194,U194,V194),CONCATENATE(J194,AB194,M194,AC194,N194,O194,AE194,N194,X194,Y194,AA194,AO194,Z194,K194,Q194,R194,S194,T194,U194,V194))</f>
      </c>
      <c r="G194" s="6">
        <f>IF(AB194&lt;&gt;AD194,CONCATENATE(J194,AB194,M194,AC194,M194,AD194,N194,O194,AE194,N194,X194,Y194,AA194,AP194,Z194,K194,Q194,R194,S194,T194,U194,V194),CONCATENATE(J194,AB194,M194,AC194,N194,O194,AE194,N194,X194,Y194,AA194,AP194,Z194,K194,Q194,R194,S194,T194,U194,V194))</f>
      </c>
      <c r="H194" s="3" t="s">
        <v>375</v>
      </c>
      <c r="I194" s="3" t="s">
        <v>376</v>
      </c>
      <c r="J194" s="3" t="s">
        <v>377</v>
      </c>
      <c r="K194" s="3" t="s">
        <v>378</v>
      </c>
      <c r="L194" s="3" t="s">
        <v>379</v>
      </c>
      <c r="M194" s="3" t="s">
        <v>380</v>
      </c>
      <c r="N194" s="3" t="s">
        <v>381</v>
      </c>
      <c r="O194" s="3" t="s">
        <v>382</v>
      </c>
      <c r="P194" s="6">
        <f>CHAR(10)</f>
      </c>
      <c r="Q194" s="6">
        <f>IF(MOD(W194,10)=0,CONCATENATE(P194,P194,L194,L194,P194,P194,P194)," ")</f>
      </c>
      <c r="R194" s="6">
        <f>IF(W194=20,CONCATENATE(P194,P194,P194,L194,P194,"&lt;center&gt;",P194,P194,"&lt;?php",P194,R$1,P194,"?&gt;",P194,P194,"&lt;/center&gt;",P194,L194,P194,P194,P194,P194),"")</f>
      </c>
      <c r="S194" s="6">
        <f>IF(W194=40,CONCATENATE(P194,P194,P194,L194,P194,"&lt;center&gt;",P194,P194,"&lt;?php",P194,S$1,P194,"?&gt;",P194,P194,"&lt;/center&gt;",P194,L194,P194,P194,P194,P194),"")</f>
      </c>
      <c r="T194" s="6">
        <f>IF(W194=60,CONCATENATE(P194,P194,P194,L194,P194,"&lt;center&gt;",P194,P194,"&lt;?php",P194,T$1,P194,"?&gt;",P194,P194,"&lt;/center&gt;",P194,L194,P194,P194,P194,P194),"")</f>
      </c>
      <c r="U194" s="6">
        <f>IF(W194=80,CONCATENATE(P194,P194,P194,L194,P194,"&lt;center&gt;",P194,P194,"&lt;?php",P194,U$1,P194,"?&gt;",P194,P194,"&lt;/center&gt;",P194,L194,P194,P194,P194,P194),"")</f>
      </c>
      <c r="V194" s="6">
        <f>IF(W194=100,CONCATENATE(P194,P194,P194,P194,"&lt;?php",P194,V$1,P194,"?&gt;",P194,P194,P194,P194,P194),"")</f>
      </c>
      <c r="W194" s="11">
        <f>W193+1</f>
      </c>
      <c r="X194" s="5" t="s">
        <v>383</v>
      </c>
      <c r="Y194" s="5" t="s">
        <v>384</v>
      </c>
      <c r="Z194" s="5" t="s">
        <v>385</v>
      </c>
      <c r="AA194" s="5" t="s">
        <v>386</v>
      </c>
      <c r="AB194" s="4">
        <f>CONCATENATE(TEs!B22," ",TEs!A22)</f>
      </c>
      <c r="AC194" s="12">
        <f>TEs!E22</f>
      </c>
      <c r="AD194" s="6">
        <f>TEs!C22</f>
      </c>
      <c r="AE194" s="11">
        <f>TEs!D22</f>
      </c>
      <c r="AF194" s="11">
        <f>TEs!P22</f>
      </c>
      <c r="AG194" s="11">
        <f>TEs!R22</f>
      </c>
      <c r="AH194" s="11">
        <f>TEs!T22</f>
      </c>
      <c r="AI194" s="11">
        <f>TEs!V22</f>
      </c>
      <c r="AJ194" s="10">
        <f>TEs!X22</f>
      </c>
      <c r="AK194" s="6">
        <f>AB194</f>
      </c>
      <c r="AL194" s="102">
        <f>ROUNDUP((0.43+0.01*((STDEV($AQ$2:$AQ$312)-STDEV(AQ$2:AQ$312))))*AQ194,0)</f>
      </c>
      <c r="AM194" s="102">
        <f>ROUNDUP((0.43+0.01*((STDEV($AQ$2:$AQ$312)-STDEV(AR$2:AR$312))))*AR194,0)</f>
      </c>
      <c r="AN194" s="102">
        <f>ROUNDUP((0.43+0.01*((STDEV($AQ$2:$AQ$312)-STDEV(AS$2:AS$312))))*AS194,0)</f>
      </c>
      <c r="AO194" s="102">
        <f>ROUNDUP((0.43+0.01*((STDEV($AQ$2:$AQ$312)-STDEV(AT$2:AT$312))))*AT194,0)</f>
      </c>
      <c r="AP194" s="102">
        <f>ROUNDUP((0.43+0.01*((STDEV($AQ$2:$AQ$312)-STDEV(AU$2:AU$312))))*AU194,0)</f>
      </c>
      <c r="AQ194" s="11">
        <f>IF(AF194&gt;0,AF194,1)</f>
      </c>
      <c r="AR194" s="11">
        <f>IF(AG194&gt;0,AG194,1)</f>
      </c>
      <c r="AS194" s="11">
        <f>IF(AH194&gt;0,AH194,1)</f>
      </c>
      <c r="AT194" s="11">
        <f>IF(AI194&gt;0,AI194,1)</f>
      </c>
      <c r="AU194" s="11">
        <f>IF(AJ194&gt;0,AJ194,1)</f>
      </c>
    </row>
    <row x14ac:dyDescent="0.25" r="195" customHeight="1" ht="17.25">
      <c r="A195" s="3"/>
      <c r="B195" s="6">
        <f>IF(AB195&lt;&gt;AD195,CONCATENATE(J195,AB195,M195,AC195,M195,AD195,N195,O195,AE195,N195,K195,Q195,R195,S195,T195,U195,V195),CONCATENATE(J195,AB195,M195,AC195,N195,O195,AE195,N195,K195,Q195,R195,S195,T195,U195,V195))</f>
      </c>
      <c r="C195" s="6">
        <f>IF(AB195&lt;&gt;AD195,CONCATENATE(J195,AB195,M195,AC195,M195,AD195,N195,O195,AE195,N195,X195,Y195,AA195,AL195,Z195,K195,Q195,R195,S195,T195,U195,V195),CONCATENATE(J195,AB195,M195,AC195,N195,O195,AE195,N195,X195,Y195,AA195,AL195,Z195,K195,Q195,R195,S195,T195,U195,V195))</f>
      </c>
      <c r="D195" s="6">
        <f>IF(AB195&lt;&gt;AD195,CONCATENATE(J195,AB195,M195,AC195,M195,AD195,N195,O195,AE195,N195,X195,Y195,AA195,AM195,Z195,K195,Q195,R195,S195,T195,U195,V195),CONCATENATE(J195,AB195,M195,AC195,N195,O195,AE195,N195,X195,Y195,AA195,AM195,Z195,K195,Q195,R195,S195,T195,U195,V195))</f>
      </c>
      <c r="E195" s="6">
        <f>IF(AB195&lt;&gt;AD195,CONCATENATE(J195,AB195,M195,AC195,M195,AD195,N195,O195,AE195,N195,X195,Y195,AA195,AN195,Z195,K195,Q195,R195,S195,T195,U195,V195),CONCATENATE(J195,AB195,M195,AC195,N195,O195,AE195,N195,X195,Y195,AA195,AN195,Z195,K195,Q195,R195,S195,T195,U195,V195))</f>
      </c>
      <c r="F195" s="6">
        <f>IF(AB195&lt;&gt;AD195,CONCATENATE(J195,AB195,M195,AC195,M195,AD195,N195,O195,AE195,N195,X195,Y195,AA195,AO195,Z195,K195,Q195,R195,S195,T195,U195,V195),CONCATENATE(J195,AB195,M195,AC195,N195,O195,AE195,N195,X195,Y195,AA195,AO195,Z195,K195,Q195,R195,S195,T195,U195,V195))</f>
      </c>
      <c r="G195" s="6">
        <f>IF(AB195&lt;&gt;AD195,CONCATENATE(J195,AB195,M195,AC195,M195,AD195,N195,O195,AE195,N195,X195,Y195,AA195,AP195,Z195,K195,Q195,R195,S195,T195,U195,V195),CONCATENATE(J195,AB195,M195,AC195,N195,O195,AE195,N195,X195,Y195,AA195,AP195,Z195,K195,Q195,R195,S195,T195,U195,V195))</f>
      </c>
      <c r="H195" s="3" t="s">
        <v>375</v>
      </c>
      <c r="I195" s="3" t="s">
        <v>376</v>
      </c>
      <c r="J195" s="3" t="s">
        <v>377</v>
      </c>
      <c r="K195" s="3" t="s">
        <v>378</v>
      </c>
      <c r="L195" s="3" t="s">
        <v>379</v>
      </c>
      <c r="M195" s="3" t="s">
        <v>380</v>
      </c>
      <c r="N195" s="3" t="s">
        <v>381</v>
      </c>
      <c r="O195" s="3" t="s">
        <v>382</v>
      </c>
      <c r="P195" s="6">
        <f>CHAR(10)</f>
      </c>
      <c r="Q195" s="6">
        <f>IF(MOD(W195,10)=0,CONCATENATE(P195,P195,L195,L195,P195,P195,P195)," ")</f>
      </c>
      <c r="R195" s="6">
        <f>IF(W195=20,CONCATENATE(P195,P195,P195,L195,P195,"&lt;center&gt;",P195,P195,"&lt;?php",P195,R$1,P195,"?&gt;",P195,P195,"&lt;/center&gt;",P195,L195,P195,P195,P195,P195),"")</f>
      </c>
      <c r="S195" s="6">
        <f>IF(W195=40,CONCATENATE(P195,P195,P195,L195,P195,"&lt;center&gt;",P195,P195,"&lt;?php",P195,S$1,P195,"?&gt;",P195,P195,"&lt;/center&gt;",P195,L195,P195,P195,P195,P195),"")</f>
      </c>
      <c r="T195" s="6">
        <f>IF(W195=60,CONCATENATE(P195,P195,P195,L195,P195,"&lt;center&gt;",P195,P195,"&lt;?php",P195,T$1,P195,"?&gt;",P195,P195,"&lt;/center&gt;",P195,L195,P195,P195,P195,P195),"")</f>
      </c>
      <c r="U195" s="6">
        <f>IF(W195=80,CONCATENATE(P195,P195,P195,L195,P195,"&lt;center&gt;",P195,P195,"&lt;?php",P195,U$1,P195,"?&gt;",P195,P195,"&lt;/center&gt;",P195,L195,P195,P195,P195,P195),"")</f>
      </c>
      <c r="V195" s="6">
        <f>IF(W195=100,CONCATENATE(P195,P195,P195,P195,"&lt;?php",P195,V$1,P195,"?&gt;",P195,P195,P195,P195,P195),"")</f>
      </c>
      <c r="W195" s="11">
        <f>W194+1</f>
      </c>
      <c r="X195" s="5" t="s">
        <v>383</v>
      </c>
      <c r="Y195" s="5" t="s">
        <v>384</v>
      </c>
      <c r="Z195" s="5" t="s">
        <v>385</v>
      </c>
      <c r="AA195" s="5" t="s">
        <v>386</v>
      </c>
      <c r="AB195" s="4">
        <f>CONCATENATE(TEs!B23," ",TEs!A23)</f>
      </c>
      <c r="AC195" s="12">
        <f>TEs!E23</f>
      </c>
      <c r="AD195" s="6">
        <f>TEs!C23</f>
      </c>
      <c r="AE195" s="11">
        <f>TEs!D23</f>
      </c>
      <c r="AF195" s="11">
        <f>TEs!P23</f>
      </c>
      <c r="AG195" s="11">
        <f>TEs!R23</f>
      </c>
      <c r="AH195" s="11">
        <f>TEs!T23</f>
      </c>
      <c r="AI195" s="11">
        <f>TEs!V23</f>
      </c>
      <c r="AJ195" s="10">
        <f>TEs!X23</f>
      </c>
      <c r="AK195" s="6">
        <f>AB195</f>
      </c>
      <c r="AL195" s="102">
        <f>ROUNDUP((0.43+0.01*((STDEV($AQ$2:$AQ$312)-STDEV(AQ$2:AQ$312))))*AQ195,0)</f>
      </c>
      <c r="AM195" s="102">
        <f>ROUNDUP((0.43+0.01*((STDEV($AQ$2:$AQ$312)-STDEV(AR$2:AR$312))))*AR195,0)</f>
      </c>
      <c r="AN195" s="102">
        <f>ROUNDUP((0.43+0.01*((STDEV($AQ$2:$AQ$312)-STDEV(AS$2:AS$312))))*AS195,0)</f>
      </c>
      <c r="AO195" s="102">
        <f>ROUNDUP((0.43+0.01*((STDEV($AQ$2:$AQ$312)-STDEV(AT$2:AT$312))))*AT195,0)</f>
      </c>
      <c r="AP195" s="102">
        <f>ROUNDUP((0.43+0.01*((STDEV($AQ$2:$AQ$312)-STDEV(AU$2:AU$312))))*AU195,0)</f>
      </c>
      <c r="AQ195" s="11">
        <f>IF(AF195&gt;0,AF195,1)</f>
      </c>
      <c r="AR195" s="11">
        <f>IF(AG195&gt;0,AG195,1)</f>
      </c>
      <c r="AS195" s="11">
        <f>IF(AH195&gt;0,AH195,1)</f>
      </c>
      <c r="AT195" s="11">
        <f>IF(AI195&gt;0,AI195,1)</f>
      </c>
      <c r="AU195" s="11">
        <f>IF(AJ195&gt;0,AJ195,1)</f>
      </c>
    </row>
    <row x14ac:dyDescent="0.25" r="196" customHeight="1" ht="17.25">
      <c r="A196" s="3"/>
      <c r="B196" s="6">
        <f>IF(AB196&lt;&gt;AD196,CONCATENATE(J196,AB196,M196,AC196,M196,AD196,N196,O196,AE196,N196,K196,Q196,R196,S196,T196,U196,V196),CONCATENATE(J196,AB196,M196,AC196,N196,O196,AE196,N196,K196,Q196,R196,S196,T196,U196,V196))</f>
      </c>
      <c r="C196" s="6">
        <f>IF(AB196&lt;&gt;AD196,CONCATENATE(J196,AB196,M196,AC196,M196,AD196,N196,O196,AE196,N196,X196,Y196,AA196,AL196,Z196,K196,Q196,R196,S196,T196,U196,V196),CONCATENATE(J196,AB196,M196,AC196,N196,O196,AE196,N196,X196,Y196,AA196,AL196,Z196,K196,Q196,R196,S196,T196,U196,V196))</f>
      </c>
      <c r="D196" s="6">
        <f>IF(AB196&lt;&gt;AD196,CONCATENATE(J196,AB196,M196,AC196,M196,AD196,N196,O196,AE196,N196,X196,Y196,AA196,AM196,Z196,K196,Q196,R196,S196,T196,U196,V196),CONCATENATE(J196,AB196,M196,AC196,N196,O196,AE196,N196,X196,Y196,AA196,AM196,Z196,K196,Q196,R196,S196,T196,U196,V196))</f>
      </c>
      <c r="E196" s="6">
        <f>IF(AB196&lt;&gt;AD196,CONCATENATE(J196,AB196,M196,AC196,M196,AD196,N196,O196,AE196,N196,X196,Y196,AA196,AN196,Z196,K196,Q196,R196,S196,T196,U196,V196),CONCATENATE(J196,AB196,M196,AC196,N196,O196,AE196,N196,X196,Y196,AA196,AN196,Z196,K196,Q196,R196,S196,T196,U196,V196))</f>
      </c>
      <c r="F196" s="6">
        <f>IF(AB196&lt;&gt;AD196,CONCATENATE(J196,AB196,M196,AC196,M196,AD196,N196,O196,AE196,N196,X196,Y196,AA196,AO196,Z196,K196,Q196,R196,S196,T196,U196,V196),CONCATENATE(J196,AB196,M196,AC196,N196,O196,AE196,N196,X196,Y196,AA196,AO196,Z196,K196,Q196,R196,S196,T196,U196,V196))</f>
      </c>
      <c r="G196" s="6">
        <f>IF(AB196&lt;&gt;AD196,CONCATENATE(J196,AB196,M196,AC196,M196,AD196,N196,O196,AE196,N196,X196,Y196,AA196,AP196,Z196,K196,Q196,R196,S196,T196,U196,V196),CONCATENATE(J196,AB196,M196,AC196,N196,O196,AE196,N196,X196,Y196,AA196,AP196,Z196,K196,Q196,R196,S196,T196,U196,V196))</f>
      </c>
      <c r="H196" s="3" t="s">
        <v>375</v>
      </c>
      <c r="I196" s="3" t="s">
        <v>376</v>
      </c>
      <c r="J196" s="3" t="s">
        <v>377</v>
      </c>
      <c r="K196" s="3" t="s">
        <v>378</v>
      </c>
      <c r="L196" s="3" t="s">
        <v>379</v>
      </c>
      <c r="M196" s="3" t="s">
        <v>380</v>
      </c>
      <c r="N196" s="3" t="s">
        <v>381</v>
      </c>
      <c r="O196" s="3" t="s">
        <v>382</v>
      </c>
      <c r="P196" s="6">
        <f>CHAR(10)</f>
      </c>
      <c r="Q196" s="6">
        <f>IF(MOD(W196,10)=0,CONCATENATE(P196,P196,L196,L196,P196,P196,P196)," ")</f>
      </c>
      <c r="R196" s="6">
        <f>IF(W196=20,CONCATENATE(P196,P196,P196,L196,P196,"&lt;center&gt;",P196,P196,"&lt;?php",P196,R$1,P196,"?&gt;",P196,P196,"&lt;/center&gt;",P196,L196,P196,P196,P196,P196),"")</f>
      </c>
      <c r="S196" s="6">
        <f>IF(W196=40,CONCATENATE(P196,P196,P196,L196,P196,"&lt;center&gt;",P196,P196,"&lt;?php",P196,S$1,P196,"?&gt;",P196,P196,"&lt;/center&gt;",P196,L196,P196,P196,P196,P196),"")</f>
      </c>
      <c r="T196" s="6">
        <f>IF(W196=60,CONCATENATE(P196,P196,P196,L196,P196,"&lt;center&gt;",P196,P196,"&lt;?php",P196,T$1,P196,"?&gt;",P196,P196,"&lt;/center&gt;",P196,L196,P196,P196,P196,P196),"")</f>
      </c>
      <c r="U196" s="6">
        <f>IF(W196=80,CONCATENATE(P196,P196,P196,L196,P196,"&lt;center&gt;",P196,P196,"&lt;?php",P196,U$1,P196,"?&gt;",P196,P196,"&lt;/center&gt;",P196,L196,P196,P196,P196,P196),"")</f>
      </c>
      <c r="V196" s="6">
        <f>IF(W196=100,CONCATENATE(P196,P196,P196,P196,"&lt;?php",P196,V$1,P196,"?&gt;",P196,P196,P196,P196,P196),"")</f>
      </c>
      <c r="W196" s="11">
        <f>W195+1</f>
      </c>
      <c r="X196" s="5" t="s">
        <v>383</v>
      </c>
      <c r="Y196" s="5" t="s">
        <v>384</v>
      </c>
      <c r="Z196" s="5" t="s">
        <v>385</v>
      </c>
      <c r="AA196" s="5" t="s">
        <v>386</v>
      </c>
      <c r="AB196" s="4">
        <f>CONCATENATE(TEs!B24," ",TEs!A24)</f>
      </c>
      <c r="AC196" s="12">
        <f>TEs!E24</f>
      </c>
      <c r="AD196" s="6">
        <f>TEs!C24</f>
      </c>
      <c r="AE196" s="11">
        <f>TEs!D24</f>
      </c>
      <c r="AF196" s="11">
        <f>TEs!P24</f>
      </c>
      <c r="AG196" s="11">
        <f>TEs!R24</f>
      </c>
      <c r="AH196" s="11">
        <f>TEs!T24</f>
      </c>
      <c r="AI196" s="11">
        <f>TEs!V24</f>
      </c>
      <c r="AJ196" s="10">
        <f>TEs!X24</f>
      </c>
      <c r="AK196" s="6">
        <f>AB196</f>
      </c>
      <c r="AL196" s="102">
        <f>ROUNDUP((0.43+0.01*((STDEV($AQ$2:$AQ$312)-STDEV(AQ$2:AQ$312))))*AQ196,0)</f>
      </c>
      <c r="AM196" s="102">
        <f>ROUNDUP((0.43+0.01*((STDEV($AQ$2:$AQ$312)-STDEV(AR$2:AR$312))))*AR196,0)</f>
      </c>
      <c r="AN196" s="102">
        <f>ROUNDUP((0.43+0.01*((STDEV($AQ$2:$AQ$312)-STDEV(AS$2:AS$312))))*AS196,0)</f>
      </c>
      <c r="AO196" s="102">
        <f>ROUNDUP((0.43+0.01*((STDEV($AQ$2:$AQ$312)-STDEV(AT$2:AT$312))))*AT196,0)</f>
      </c>
      <c r="AP196" s="102">
        <f>ROUNDUP((0.43+0.01*((STDEV($AQ$2:$AQ$312)-STDEV(AU$2:AU$312))))*AU196,0)</f>
      </c>
      <c r="AQ196" s="11">
        <f>IF(AF196&gt;0,AF196,1)</f>
      </c>
      <c r="AR196" s="11">
        <f>IF(AG196&gt;0,AG196,1)</f>
      </c>
      <c r="AS196" s="11">
        <f>IF(AH196&gt;0,AH196,1)</f>
      </c>
      <c r="AT196" s="11">
        <f>IF(AI196&gt;0,AI196,1)</f>
      </c>
      <c r="AU196" s="11">
        <f>IF(AJ196&gt;0,AJ196,1)</f>
      </c>
    </row>
    <row x14ac:dyDescent="0.25" r="197" customHeight="1" ht="17.25">
      <c r="A197" s="3"/>
      <c r="B197" s="6">
        <f>IF(AB197&lt;&gt;AD197,CONCATENATE(J197,AB197,M197,AC197,M197,AD197,N197,O197,AE197,N197,K197,Q197,R197,S197,T197,U197,V197),CONCATENATE(J197,AB197,M197,AC197,N197,O197,AE197,N197,K197,Q197,R197,S197,T197,U197,V197))</f>
      </c>
      <c r="C197" s="6">
        <f>IF(AB197&lt;&gt;AD197,CONCATENATE(J197,AB197,M197,AC197,M197,AD197,N197,O197,AE197,N197,X197,Y197,AA197,AL197,Z197,K197,Q197,R197,S197,T197,U197,V197),CONCATENATE(J197,AB197,M197,AC197,N197,O197,AE197,N197,X197,Y197,AA197,AL197,Z197,K197,Q197,R197,S197,T197,U197,V197))</f>
      </c>
      <c r="D197" s="6">
        <f>IF(AB197&lt;&gt;AD197,CONCATENATE(J197,AB197,M197,AC197,M197,AD197,N197,O197,AE197,N197,X197,Y197,AA197,AM197,Z197,K197,Q197,R197,S197,T197,U197,V197),CONCATENATE(J197,AB197,M197,AC197,N197,O197,AE197,N197,X197,Y197,AA197,AM197,Z197,K197,Q197,R197,S197,T197,U197,V197))</f>
      </c>
      <c r="E197" s="6">
        <f>IF(AB197&lt;&gt;AD197,CONCATENATE(J197,AB197,M197,AC197,M197,AD197,N197,O197,AE197,N197,X197,Y197,AA197,AN197,Z197,K197,Q197,R197,S197,T197,U197,V197),CONCATENATE(J197,AB197,M197,AC197,N197,O197,AE197,N197,X197,Y197,AA197,AN197,Z197,K197,Q197,R197,S197,T197,U197,V197))</f>
      </c>
      <c r="F197" s="6">
        <f>IF(AB197&lt;&gt;AD197,CONCATENATE(J197,AB197,M197,AC197,M197,AD197,N197,O197,AE197,N197,X197,Y197,AA197,AO197,Z197,K197,Q197,R197,S197,T197,U197,V197),CONCATENATE(J197,AB197,M197,AC197,N197,O197,AE197,N197,X197,Y197,AA197,AO197,Z197,K197,Q197,R197,S197,T197,U197,V197))</f>
      </c>
      <c r="G197" s="6">
        <f>IF(AB197&lt;&gt;AD197,CONCATENATE(J197,AB197,M197,AC197,M197,AD197,N197,O197,AE197,N197,X197,Y197,AA197,AP197,Z197,K197,Q197,R197,S197,T197,U197,V197),CONCATENATE(J197,AB197,M197,AC197,N197,O197,AE197,N197,X197,Y197,AA197,AP197,Z197,K197,Q197,R197,S197,T197,U197,V197))</f>
      </c>
      <c r="H197" s="3" t="s">
        <v>375</v>
      </c>
      <c r="I197" s="3" t="s">
        <v>376</v>
      </c>
      <c r="J197" s="3" t="s">
        <v>377</v>
      </c>
      <c r="K197" s="3" t="s">
        <v>378</v>
      </c>
      <c r="L197" s="3" t="s">
        <v>379</v>
      </c>
      <c r="M197" s="3" t="s">
        <v>380</v>
      </c>
      <c r="N197" s="3" t="s">
        <v>381</v>
      </c>
      <c r="O197" s="3" t="s">
        <v>382</v>
      </c>
      <c r="P197" s="6">
        <f>CHAR(10)</f>
      </c>
      <c r="Q197" s="6">
        <f>IF(MOD(W197,10)=0,CONCATENATE(P197,P197,L197,L197,P197,P197,P197)," ")</f>
      </c>
      <c r="R197" s="6">
        <f>IF(W197=20,CONCATENATE(P197,P197,P197,L197,P197,"&lt;center&gt;",P197,P197,"&lt;?php",P197,R$1,P197,"?&gt;",P197,P197,"&lt;/center&gt;",P197,L197,P197,P197,P197,P197),"")</f>
      </c>
      <c r="S197" s="6">
        <f>IF(W197=40,CONCATENATE(P197,P197,P197,L197,P197,"&lt;center&gt;",P197,P197,"&lt;?php",P197,S$1,P197,"?&gt;",P197,P197,"&lt;/center&gt;",P197,L197,P197,P197,P197,P197),"")</f>
      </c>
      <c r="T197" s="6">
        <f>IF(W197=60,CONCATENATE(P197,P197,P197,L197,P197,"&lt;center&gt;",P197,P197,"&lt;?php",P197,T$1,P197,"?&gt;",P197,P197,"&lt;/center&gt;",P197,L197,P197,P197,P197,P197),"")</f>
      </c>
      <c r="U197" s="6">
        <f>IF(W197=80,CONCATENATE(P197,P197,P197,L197,P197,"&lt;center&gt;",P197,P197,"&lt;?php",P197,U$1,P197,"?&gt;",P197,P197,"&lt;/center&gt;",P197,L197,P197,P197,P197,P197),"")</f>
      </c>
      <c r="V197" s="6">
        <f>IF(W197=100,CONCATENATE(P197,P197,P197,P197,"&lt;?php",P197,V$1,P197,"?&gt;",P197,P197,P197,P197,P197),"")</f>
      </c>
      <c r="W197" s="11">
        <f>W196+1</f>
      </c>
      <c r="X197" s="5" t="s">
        <v>383</v>
      </c>
      <c r="Y197" s="5" t="s">
        <v>384</v>
      </c>
      <c r="Z197" s="5" t="s">
        <v>385</v>
      </c>
      <c r="AA197" s="5" t="s">
        <v>386</v>
      </c>
      <c r="AB197" s="4">
        <f>CONCATENATE(TEs!B25," ",TEs!A25)</f>
      </c>
      <c r="AC197" s="12">
        <f>TEs!E25</f>
      </c>
      <c r="AD197" s="6">
        <f>TEs!C25</f>
      </c>
      <c r="AE197" s="11">
        <f>TEs!D25</f>
      </c>
      <c r="AF197" s="11">
        <f>TEs!P25</f>
      </c>
      <c r="AG197" s="11">
        <f>TEs!R25</f>
      </c>
      <c r="AH197" s="11">
        <f>TEs!T25</f>
      </c>
      <c r="AI197" s="11">
        <f>TEs!V25</f>
      </c>
      <c r="AJ197" s="10">
        <f>TEs!X25</f>
      </c>
      <c r="AK197" s="6">
        <f>AB197</f>
      </c>
      <c r="AL197" s="102">
        <f>ROUNDUP((0.43+0.01*((STDEV($AQ$2:$AQ$312)-STDEV(AQ$2:AQ$312))))*AQ197,0)</f>
      </c>
      <c r="AM197" s="102">
        <f>ROUNDUP((0.43+0.01*((STDEV($AQ$2:$AQ$312)-STDEV(AR$2:AR$312))))*AR197,0)</f>
      </c>
      <c r="AN197" s="102">
        <f>ROUNDUP((0.43+0.01*((STDEV($AQ$2:$AQ$312)-STDEV(AS$2:AS$312))))*AS197,0)</f>
      </c>
      <c r="AO197" s="102">
        <f>ROUNDUP((0.43+0.01*((STDEV($AQ$2:$AQ$312)-STDEV(AT$2:AT$312))))*AT197,0)</f>
      </c>
      <c r="AP197" s="102">
        <f>ROUNDUP((0.43+0.01*((STDEV($AQ$2:$AQ$312)-STDEV(AU$2:AU$312))))*AU197,0)</f>
      </c>
      <c r="AQ197" s="11">
        <f>IF(AF197&gt;0,AF197,1)</f>
      </c>
      <c r="AR197" s="11">
        <f>IF(AG197&gt;0,AG197,1)</f>
      </c>
      <c r="AS197" s="11">
        <f>IF(AH197&gt;0,AH197,1)</f>
      </c>
      <c r="AT197" s="11">
        <f>IF(AI197&gt;0,AI197,1)</f>
      </c>
      <c r="AU197" s="11">
        <f>IF(AJ197&gt;0,AJ197,1)</f>
      </c>
    </row>
    <row x14ac:dyDescent="0.25" r="198" customHeight="1" ht="17.25">
      <c r="A198" s="3"/>
      <c r="B198" s="6">
        <f>IF(AB198&lt;&gt;AD198,CONCATENATE(J198,AB198,M198,AC198,M198,AD198,N198,O198,AE198,N198,K198,Q198,R198,S198,T198,U198,V198),CONCATENATE(J198,AB198,M198,AC198,N198,O198,AE198,N198,K198,Q198,R198,S198,T198,U198,V198))</f>
      </c>
      <c r="C198" s="6">
        <f>IF(AB198&lt;&gt;AD198,CONCATENATE(J198,AB198,M198,AC198,M198,AD198,N198,O198,AE198,N198,X198,Y198,AA198,AL198,Z198,K198,Q198,R198,S198,T198,U198,V198),CONCATENATE(J198,AB198,M198,AC198,N198,O198,AE198,N198,X198,Y198,AA198,AL198,Z198,K198,Q198,R198,S198,T198,U198,V198))</f>
      </c>
      <c r="D198" s="6">
        <f>IF(AB198&lt;&gt;AD198,CONCATENATE(J198,AB198,M198,AC198,M198,AD198,N198,O198,AE198,N198,X198,Y198,AA198,AM198,Z198,K198,Q198,R198,S198,T198,U198,V198),CONCATENATE(J198,AB198,M198,AC198,N198,O198,AE198,N198,X198,Y198,AA198,AM198,Z198,K198,Q198,R198,S198,T198,U198,V198))</f>
      </c>
      <c r="E198" s="6">
        <f>IF(AB198&lt;&gt;AD198,CONCATENATE(J198,AB198,M198,AC198,M198,AD198,N198,O198,AE198,N198,X198,Y198,AA198,AN198,Z198,K198,Q198,R198,S198,T198,U198,V198),CONCATENATE(J198,AB198,M198,AC198,N198,O198,AE198,N198,X198,Y198,AA198,AN198,Z198,K198,Q198,R198,S198,T198,U198,V198))</f>
      </c>
      <c r="F198" s="6">
        <f>IF(AB198&lt;&gt;AD198,CONCATENATE(J198,AB198,M198,AC198,M198,AD198,N198,O198,AE198,N198,X198,Y198,AA198,AO198,Z198,K198,Q198,R198,S198,T198,U198,V198),CONCATENATE(J198,AB198,M198,AC198,N198,O198,AE198,N198,X198,Y198,AA198,AO198,Z198,K198,Q198,R198,S198,T198,U198,V198))</f>
      </c>
      <c r="G198" s="6">
        <f>IF(AB198&lt;&gt;AD198,CONCATENATE(J198,AB198,M198,AC198,M198,AD198,N198,O198,AE198,N198,X198,Y198,AA198,AP198,Z198,K198,Q198,R198,S198,T198,U198,V198),CONCATENATE(J198,AB198,M198,AC198,N198,O198,AE198,N198,X198,Y198,AA198,AP198,Z198,K198,Q198,R198,S198,T198,U198,V198))</f>
      </c>
      <c r="H198" s="3" t="s">
        <v>375</v>
      </c>
      <c r="I198" s="3" t="s">
        <v>376</v>
      </c>
      <c r="J198" s="3" t="s">
        <v>377</v>
      </c>
      <c r="K198" s="3" t="s">
        <v>378</v>
      </c>
      <c r="L198" s="3" t="s">
        <v>379</v>
      </c>
      <c r="M198" s="3" t="s">
        <v>380</v>
      </c>
      <c r="N198" s="3" t="s">
        <v>381</v>
      </c>
      <c r="O198" s="3" t="s">
        <v>382</v>
      </c>
      <c r="P198" s="6">
        <f>CHAR(10)</f>
      </c>
      <c r="Q198" s="6">
        <f>IF(MOD(W198,10)=0,CONCATENATE(P198,P198,L198,L198,P198,P198,P198)," ")</f>
      </c>
      <c r="R198" s="6">
        <f>IF(W198=20,CONCATENATE(P198,P198,P198,L198,P198,"&lt;center&gt;",P198,P198,"&lt;?php",P198,R$1,P198,"?&gt;",P198,P198,"&lt;/center&gt;",P198,L198,P198,P198,P198,P198),"")</f>
      </c>
      <c r="S198" s="6">
        <f>IF(W198=40,CONCATENATE(P198,P198,P198,L198,P198,"&lt;center&gt;",P198,P198,"&lt;?php",P198,S$1,P198,"?&gt;",P198,P198,"&lt;/center&gt;",P198,L198,P198,P198,P198,P198),"")</f>
      </c>
      <c r="T198" s="6">
        <f>IF(W198=60,CONCATENATE(P198,P198,P198,L198,P198,"&lt;center&gt;",P198,P198,"&lt;?php",P198,T$1,P198,"?&gt;",P198,P198,"&lt;/center&gt;",P198,L198,P198,P198,P198,P198),"")</f>
      </c>
      <c r="U198" s="6">
        <f>IF(W198=80,CONCATENATE(P198,P198,P198,L198,P198,"&lt;center&gt;",P198,P198,"&lt;?php",P198,U$1,P198,"?&gt;",P198,P198,"&lt;/center&gt;",P198,L198,P198,P198,P198,P198),"")</f>
      </c>
      <c r="V198" s="6">
        <f>IF(W198=100,CONCATENATE(P198,P198,P198,P198,"&lt;?php",P198,V$1,P198,"?&gt;",P198,P198,P198,P198,P198),"")</f>
      </c>
      <c r="W198" s="11">
        <f>W197+1</f>
      </c>
      <c r="X198" s="5" t="s">
        <v>383</v>
      </c>
      <c r="Y198" s="5" t="s">
        <v>384</v>
      </c>
      <c r="Z198" s="5" t="s">
        <v>385</v>
      </c>
      <c r="AA198" s="5" t="s">
        <v>386</v>
      </c>
      <c r="AB198" s="4">
        <f>CONCATENATE(TEs!B26," ",TEs!A26)</f>
      </c>
      <c r="AC198" s="12">
        <f>TEs!E26</f>
      </c>
      <c r="AD198" s="6">
        <f>TEs!C26</f>
      </c>
      <c r="AE198" s="11">
        <f>TEs!D26</f>
      </c>
      <c r="AF198" s="11">
        <f>TEs!P26</f>
      </c>
      <c r="AG198" s="11">
        <f>TEs!R26</f>
      </c>
      <c r="AH198" s="11">
        <f>TEs!T26</f>
      </c>
      <c r="AI198" s="11">
        <f>TEs!V26</f>
      </c>
      <c r="AJ198" s="10">
        <f>TEs!X26</f>
      </c>
      <c r="AK198" s="6">
        <f>AB198</f>
      </c>
      <c r="AL198" s="102">
        <f>ROUNDUP((0.43+0.01*((STDEV($AQ$2:$AQ$312)-STDEV(AQ$2:AQ$312))))*AQ198,0)</f>
      </c>
      <c r="AM198" s="102">
        <f>ROUNDUP((0.43+0.01*((STDEV($AQ$2:$AQ$312)-STDEV(AR$2:AR$312))))*AR198,0)</f>
      </c>
      <c r="AN198" s="102">
        <f>ROUNDUP((0.43+0.01*((STDEV($AQ$2:$AQ$312)-STDEV(AS$2:AS$312))))*AS198,0)</f>
      </c>
      <c r="AO198" s="102">
        <f>ROUNDUP((0.43+0.01*((STDEV($AQ$2:$AQ$312)-STDEV(AT$2:AT$312))))*AT198,0)</f>
      </c>
      <c r="AP198" s="102">
        <f>ROUNDUP((0.43+0.01*((STDEV($AQ$2:$AQ$312)-STDEV(AU$2:AU$312))))*AU198,0)</f>
      </c>
      <c r="AQ198" s="11">
        <f>IF(AF198&gt;0,AF198,1)</f>
      </c>
      <c r="AR198" s="11">
        <f>IF(AG198&gt;0,AG198,1)</f>
      </c>
      <c r="AS198" s="11">
        <f>IF(AH198&gt;0,AH198,1)</f>
      </c>
      <c r="AT198" s="11">
        <f>IF(AI198&gt;0,AI198,1)</f>
      </c>
      <c r="AU198" s="11">
        <f>IF(AJ198&gt;0,AJ198,1)</f>
      </c>
    </row>
    <row x14ac:dyDescent="0.25" r="199" customHeight="1" ht="17.25">
      <c r="A199" s="3"/>
      <c r="B199" s="6">
        <f>IF(AB199&lt;&gt;AD199,CONCATENATE(J199,AB199,M199,AC199,M199,AD199,N199,O199,AE199,N199,K199,Q199,R199,S199,T199,U199,V199),CONCATENATE(J199,AB199,M199,AC199,N199,O199,AE199,N199,K199,Q199,R199,S199,T199,U199,V199))</f>
      </c>
      <c r="C199" s="6">
        <f>IF(AB199&lt;&gt;AD199,CONCATENATE(J199,AB199,M199,AC199,M199,AD199,N199,O199,AE199,N199,X199,Y199,AA199,AL199,Z199,K199,Q199,R199,S199,T199,U199,V199),CONCATENATE(J199,AB199,M199,AC199,N199,O199,AE199,N199,X199,Y199,AA199,AL199,Z199,K199,Q199,R199,S199,T199,U199,V199))</f>
      </c>
      <c r="D199" s="6">
        <f>IF(AB199&lt;&gt;AD199,CONCATENATE(J199,AB199,M199,AC199,M199,AD199,N199,O199,AE199,N199,X199,Y199,AA199,AM199,Z199,K199,Q199,R199,S199,T199,U199,V199),CONCATENATE(J199,AB199,M199,AC199,N199,O199,AE199,N199,X199,Y199,AA199,AM199,Z199,K199,Q199,R199,S199,T199,U199,V199))</f>
      </c>
      <c r="E199" s="6">
        <f>IF(AB199&lt;&gt;AD199,CONCATENATE(J199,AB199,M199,AC199,M199,AD199,N199,O199,AE199,N199,X199,Y199,AA199,AN199,Z199,K199,Q199,R199,S199,T199,U199,V199),CONCATENATE(J199,AB199,M199,AC199,N199,O199,AE199,N199,X199,Y199,AA199,AN199,Z199,K199,Q199,R199,S199,T199,U199,V199))</f>
      </c>
      <c r="F199" s="6">
        <f>IF(AB199&lt;&gt;AD199,CONCATENATE(J199,AB199,M199,AC199,M199,AD199,N199,O199,AE199,N199,X199,Y199,AA199,AO199,Z199,K199,Q199,R199,S199,T199,U199,V199),CONCATENATE(J199,AB199,M199,AC199,N199,O199,AE199,N199,X199,Y199,AA199,AO199,Z199,K199,Q199,R199,S199,T199,U199,V199))</f>
      </c>
      <c r="G199" s="6">
        <f>IF(AB199&lt;&gt;AD199,CONCATENATE(J199,AB199,M199,AC199,M199,AD199,N199,O199,AE199,N199,X199,Y199,AA199,AP199,Z199,K199,Q199,R199,S199,T199,U199,V199),CONCATENATE(J199,AB199,M199,AC199,N199,O199,AE199,N199,X199,Y199,AA199,AP199,Z199,K199,Q199,R199,S199,T199,U199,V199))</f>
      </c>
      <c r="H199" s="3" t="s">
        <v>375</v>
      </c>
      <c r="I199" s="3" t="s">
        <v>376</v>
      </c>
      <c r="J199" s="3" t="s">
        <v>377</v>
      </c>
      <c r="K199" s="3" t="s">
        <v>378</v>
      </c>
      <c r="L199" s="3" t="s">
        <v>379</v>
      </c>
      <c r="M199" s="3" t="s">
        <v>380</v>
      </c>
      <c r="N199" s="3" t="s">
        <v>381</v>
      </c>
      <c r="O199" s="3" t="s">
        <v>382</v>
      </c>
      <c r="P199" s="6">
        <f>CHAR(10)</f>
      </c>
      <c r="Q199" s="6">
        <f>IF(MOD(W199,10)=0,CONCATENATE(P199,P199,L199,L199,P199,P199,P199)," ")</f>
      </c>
      <c r="R199" s="6">
        <f>IF(W199=20,CONCATENATE(P199,P199,P199,L199,P199,"&lt;center&gt;",P199,P199,"&lt;?php",P199,R$1,P199,"?&gt;",P199,P199,"&lt;/center&gt;",P199,L199,P199,P199,P199,P199),"")</f>
      </c>
      <c r="S199" s="6">
        <f>IF(W199=40,CONCATENATE(P199,P199,P199,L199,P199,"&lt;center&gt;",P199,P199,"&lt;?php",P199,S$1,P199,"?&gt;",P199,P199,"&lt;/center&gt;",P199,L199,P199,P199,P199,P199),"")</f>
      </c>
      <c r="T199" s="6">
        <f>IF(W199=60,CONCATENATE(P199,P199,P199,L199,P199,"&lt;center&gt;",P199,P199,"&lt;?php",P199,T$1,P199,"?&gt;",P199,P199,"&lt;/center&gt;",P199,L199,P199,P199,P199,P199),"")</f>
      </c>
      <c r="U199" s="6">
        <f>IF(W199=80,CONCATENATE(P199,P199,P199,L199,P199,"&lt;center&gt;",P199,P199,"&lt;?php",P199,U$1,P199,"?&gt;",P199,P199,"&lt;/center&gt;",P199,L199,P199,P199,P199,P199),"")</f>
      </c>
      <c r="V199" s="6">
        <f>IF(W199=100,CONCATENATE(P199,P199,P199,P199,"&lt;?php",P199,V$1,P199,"?&gt;",P199,P199,P199,P199,P199),"")</f>
      </c>
      <c r="W199" s="11">
        <f>W198+1</f>
      </c>
      <c r="X199" s="5" t="s">
        <v>383</v>
      </c>
      <c r="Y199" s="5" t="s">
        <v>384</v>
      </c>
      <c r="Z199" s="5" t="s">
        <v>385</v>
      </c>
      <c r="AA199" s="5" t="s">
        <v>386</v>
      </c>
      <c r="AB199" s="4">
        <f>CONCATENATE(TEs!B27," ",TEs!A27)</f>
      </c>
      <c r="AC199" s="12">
        <f>TEs!E27</f>
      </c>
      <c r="AD199" s="6">
        <f>TEs!C27</f>
      </c>
      <c r="AE199" s="11">
        <f>TEs!D27</f>
      </c>
      <c r="AF199" s="11">
        <f>TEs!P27</f>
      </c>
      <c r="AG199" s="11">
        <f>TEs!R27</f>
      </c>
      <c r="AH199" s="11">
        <f>TEs!T27</f>
      </c>
      <c r="AI199" s="11">
        <f>TEs!V27</f>
      </c>
      <c r="AJ199" s="10">
        <f>TEs!X27</f>
      </c>
      <c r="AK199" s="6">
        <f>AB199</f>
      </c>
      <c r="AL199" s="102">
        <f>ROUNDUP((0.43+0.01*((STDEV($AQ$2:$AQ$312)-STDEV(AQ$2:AQ$312))))*AQ199,0)</f>
      </c>
      <c r="AM199" s="102">
        <f>ROUNDUP((0.43+0.01*((STDEV($AQ$2:$AQ$312)-STDEV(AR$2:AR$312))))*AR199,0)</f>
      </c>
      <c r="AN199" s="102">
        <f>ROUNDUP((0.43+0.01*((STDEV($AQ$2:$AQ$312)-STDEV(AS$2:AS$312))))*AS199,0)</f>
      </c>
      <c r="AO199" s="102">
        <f>ROUNDUP((0.43+0.01*((STDEV($AQ$2:$AQ$312)-STDEV(AT$2:AT$312))))*AT199,0)</f>
      </c>
      <c r="AP199" s="102">
        <f>ROUNDUP((0.43+0.01*((STDEV($AQ$2:$AQ$312)-STDEV(AU$2:AU$312))))*AU199,0)</f>
      </c>
      <c r="AQ199" s="11">
        <f>IF(AF199&gt;0,AF199,1)</f>
      </c>
      <c r="AR199" s="11">
        <f>IF(AG199&gt;0,AG199,1)</f>
      </c>
      <c r="AS199" s="11">
        <f>IF(AH199&gt;0,AH199,1)</f>
      </c>
      <c r="AT199" s="11">
        <f>IF(AI199&gt;0,AI199,1)</f>
      </c>
      <c r="AU199" s="11">
        <f>IF(AJ199&gt;0,AJ199,1)</f>
      </c>
    </row>
    <row x14ac:dyDescent="0.25" r="200" customHeight="1" ht="17.25">
      <c r="A200" s="3"/>
      <c r="B200" s="6">
        <f>IF(AB200&lt;&gt;AD200,CONCATENATE(J200,AB200,M200,AC200,M200,AD200,N200,O200,AE200,N200,K200,Q200,R200,S200,T200,U200,V200),CONCATENATE(J200,AB200,M200,AC200,N200,O200,AE200,N200,K200,Q200,R200,S200,T200,U200,V200))</f>
      </c>
      <c r="C200" s="6">
        <f>IF(AB200&lt;&gt;AD200,CONCATENATE(J200,AB200,M200,AC200,M200,AD200,N200,O200,AE200,N200,X200,Y200,AA200,AL200,Z200,K200,Q200,R200,S200,T200,U200,V200),CONCATENATE(J200,AB200,M200,AC200,N200,O200,AE200,N200,X200,Y200,AA200,AL200,Z200,K200,Q200,R200,S200,T200,U200,V200))</f>
      </c>
      <c r="D200" s="6">
        <f>IF(AB200&lt;&gt;AD200,CONCATENATE(J200,AB200,M200,AC200,M200,AD200,N200,O200,AE200,N200,X200,Y200,AA200,AM200,Z200,K200,Q200,R200,S200,T200,U200,V200),CONCATENATE(J200,AB200,M200,AC200,N200,O200,AE200,N200,X200,Y200,AA200,AM200,Z200,K200,Q200,R200,S200,T200,U200,V200))</f>
      </c>
      <c r="E200" s="6">
        <f>IF(AB200&lt;&gt;AD200,CONCATENATE(J200,AB200,M200,AC200,M200,AD200,N200,O200,AE200,N200,X200,Y200,AA200,AN200,Z200,K200,Q200,R200,S200,T200,U200,V200),CONCATENATE(J200,AB200,M200,AC200,N200,O200,AE200,N200,X200,Y200,AA200,AN200,Z200,K200,Q200,R200,S200,T200,U200,V200))</f>
      </c>
      <c r="F200" s="6">
        <f>IF(AB200&lt;&gt;AD200,CONCATENATE(J200,AB200,M200,AC200,M200,AD200,N200,O200,AE200,N200,X200,Y200,AA200,AO200,Z200,K200,Q200,R200,S200,T200,U200,V200),CONCATENATE(J200,AB200,M200,AC200,N200,O200,AE200,N200,X200,Y200,AA200,AO200,Z200,K200,Q200,R200,S200,T200,U200,V200))</f>
      </c>
      <c r="G200" s="6">
        <f>IF(AB200&lt;&gt;AD200,CONCATENATE(J200,AB200,M200,AC200,M200,AD200,N200,O200,AE200,N200,X200,Y200,AA200,AP200,Z200,K200,Q200,R200,S200,T200,U200,V200),CONCATENATE(J200,AB200,M200,AC200,N200,O200,AE200,N200,X200,Y200,AA200,AP200,Z200,K200,Q200,R200,S200,T200,U200,V200))</f>
      </c>
      <c r="H200" s="3" t="s">
        <v>375</v>
      </c>
      <c r="I200" s="3" t="s">
        <v>376</v>
      </c>
      <c r="J200" s="3" t="s">
        <v>377</v>
      </c>
      <c r="K200" s="3" t="s">
        <v>378</v>
      </c>
      <c r="L200" s="3" t="s">
        <v>379</v>
      </c>
      <c r="M200" s="3" t="s">
        <v>380</v>
      </c>
      <c r="N200" s="3" t="s">
        <v>381</v>
      </c>
      <c r="O200" s="3" t="s">
        <v>382</v>
      </c>
      <c r="P200" s="6">
        <f>CHAR(10)</f>
      </c>
      <c r="Q200" s="6">
        <f>IF(MOD(W200,10)=0,CONCATENATE(P200,P200,L200,L200,P200,P200,P200)," ")</f>
      </c>
      <c r="R200" s="6">
        <f>IF(W200=20,CONCATENATE(P200,P200,P200,L200,P200,"&lt;center&gt;",P200,P200,"&lt;?php",P200,R$1,P200,"?&gt;",P200,P200,"&lt;/center&gt;",P200,L200,P200,P200,P200,P200),"")</f>
      </c>
      <c r="S200" s="6">
        <f>IF(W200=40,CONCATENATE(P200,P200,P200,L200,P200,"&lt;center&gt;",P200,P200,"&lt;?php",P200,S$1,P200,"?&gt;",P200,P200,"&lt;/center&gt;",P200,L200,P200,P200,P200,P200),"")</f>
      </c>
      <c r="T200" s="6">
        <f>IF(W200=60,CONCATENATE(P200,P200,P200,L200,P200,"&lt;center&gt;",P200,P200,"&lt;?php",P200,T$1,P200,"?&gt;",P200,P200,"&lt;/center&gt;",P200,L200,P200,P200,P200,P200),"")</f>
      </c>
      <c r="U200" s="6">
        <f>IF(W200=80,CONCATENATE(P200,P200,P200,L200,P200,"&lt;center&gt;",P200,P200,"&lt;?php",P200,U$1,P200,"?&gt;",P200,P200,"&lt;/center&gt;",P200,L200,P200,P200,P200,P200),"")</f>
      </c>
      <c r="V200" s="6">
        <f>IF(W200=100,CONCATENATE(P200,P200,P200,P200,"&lt;?php",P200,V$1,P200,"?&gt;",P200,P200,P200,P200,P200),"")</f>
      </c>
      <c r="W200" s="11">
        <f>W199+1</f>
      </c>
      <c r="X200" s="5" t="s">
        <v>383</v>
      </c>
      <c r="Y200" s="5" t="s">
        <v>384</v>
      </c>
      <c r="Z200" s="5" t="s">
        <v>385</v>
      </c>
      <c r="AA200" s="5" t="s">
        <v>386</v>
      </c>
      <c r="AB200" s="4">
        <f>CONCATENATE(TEs!B28," ",TEs!A28)</f>
      </c>
      <c r="AC200" s="12">
        <f>TEs!E28</f>
      </c>
      <c r="AD200" s="6">
        <f>TEs!C28</f>
      </c>
      <c r="AE200" s="11">
        <f>TEs!D28</f>
      </c>
      <c r="AF200" s="11">
        <f>TEs!P28</f>
      </c>
      <c r="AG200" s="11">
        <f>TEs!R28</f>
      </c>
      <c r="AH200" s="11">
        <f>TEs!T28</f>
      </c>
      <c r="AI200" s="11">
        <f>TEs!V28</f>
      </c>
      <c r="AJ200" s="10">
        <f>TEs!X28</f>
      </c>
      <c r="AK200" s="6">
        <f>AB200</f>
      </c>
      <c r="AL200" s="102">
        <f>ROUNDUP((0.43+0.01*((STDEV($AQ$2:$AQ$312)-STDEV(AQ$2:AQ$312))))*AQ200,0)</f>
      </c>
      <c r="AM200" s="102">
        <f>ROUNDUP((0.43+0.01*((STDEV($AQ$2:$AQ$312)-STDEV(AR$2:AR$312))))*AR200,0)</f>
      </c>
      <c r="AN200" s="102">
        <f>ROUNDUP((0.43+0.01*((STDEV($AQ$2:$AQ$312)-STDEV(AS$2:AS$312))))*AS200,0)</f>
      </c>
      <c r="AO200" s="102">
        <f>ROUNDUP((0.43+0.01*((STDEV($AQ$2:$AQ$312)-STDEV(AT$2:AT$312))))*AT200,0)</f>
      </c>
      <c r="AP200" s="102">
        <f>ROUNDUP((0.43+0.01*((STDEV($AQ$2:$AQ$312)-STDEV(AU$2:AU$312))))*AU200,0)</f>
      </c>
      <c r="AQ200" s="11">
        <f>IF(AF200&gt;0,AF200,1)</f>
      </c>
      <c r="AR200" s="11">
        <f>IF(AG200&gt;0,AG200,1)</f>
      </c>
      <c r="AS200" s="11">
        <f>IF(AH200&gt;0,AH200,1)</f>
      </c>
      <c r="AT200" s="11">
        <f>IF(AI200&gt;0,AI200,1)</f>
      </c>
      <c r="AU200" s="11">
        <f>IF(AJ200&gt;0,AJ200,1)</f>
      </c>
    </row>
    <row x14ac:dyDescent="0.25" r="201" customHeight="1" ht="17.25">
      <c r="A201" s="3"/>
      <c r="B201" s="6">
        <f>IF(AB201&lt;&gt;AD201,CONCATENATE(J201,AB201,M201,AC201,M201,AD201,N201,O201,AE201,N201,K201,Q201,R201,S201,T201,U201,V201),CONCATENATE(J201,AB201,M201,AC201,N201,O201,AE201,N201,K201,Q201,R201,S201,T201,U201,V201))</f>
      </c>
      <c r="C201" s="6">
        <f>IF(AB201&lt;&gt;AD201,CONCATENATE(J201,AB201,M201,AC201,M201,AD201,N201,O201,AE201,N201,X201,Y201,AA201,AL201,Z201,K201,Q201,R201,S201,T201,U201,V201),CONCATENATE(J201,AB201,M201,AC201,N201,O201,AE201,N201,X201,Y201,AA201,AL201,Z201,K201,Q201,R201,S201,T201,U201,V201))</f>
      </c>
      <c r="D201" s="6">
        <f>IF(AB201&lt;&gt;AD201,CONCATENATE(J201,AB201,M201,AC201,M201,AD201,N201,O201,AE201,N201,X201,Y201,AA201,AM201,Z201,K201,Q201,R201,S201,T201,U201,V201),CONCATENATE(J201,AB201,M201,AC201,N201,O201,AE201,N201,X201,Y201,AA201,AM201,Z201,K201,Q201,R201,S201,T201,U201,V201))</f>
      </c>
      <c r="E201" s="6">
        <f>IF(AB201&lt;&gt;AD201,CONCATENATE(J201,AB201,M201,AC201,M201,AD201,N201,O201,AE201,N201,X201,Y201,AA201,AN201,Z201,K201,Q201,R201,S201,T201,U201,V201),CONCATENATE(J201,AB201,M201,AC201,N201,O201,AE201,N201,X201,Y201,AA201,AN201,Z201,K201,Q201,R201,S201,T201,U201,V201))</f>
      </c>
      <c r="F201" s="6">
        <f>IF(AB201&lt;&gt;AD201,CONCATENATE(J201,AB201,M201,AC201,M201,AD201,N201,O201,AE201,N201,X201,Y201,AA201,AO201,Z201,K201,Q201,R201,S201,T201,U201,V201),CONCATENATE(J201,AB201,M201,AC201,N201,O201,AE201,N201,X201,Y201,AA201,AO201,Z201,K201,Q201,R201,S201,T201,U201,V201))</f>
      </c>
      <c r="G201" s="6">
        <f>IF(AB201&lt;&gt;AD201,CONCATENATE(J201,AB201,M201,AC201,M201,AD201,N201,O201,AE201,N201,X201,Y201,AA201,AP201,Z201,K201,Q201,R201,S201,T201,U201,V201),CONCATENATE(J201,AB201,M201,AC201,N201,O201,AE201,N201,X201,Y201,AA201,AP201,Z201,K201,Q201,R201,S201,T201,U201,V201))</f>
      </c>
      <c r="H201" s="3" t="s">
        <v>375</v>
      </c>
      <c r="I201" s="3" t="s">
        <v>376</v>
      </c>
      <c r="J201" s="3" t="s">
        <v>377</v>
      </c>
      <c r="K201" s="3" t="s">
        <v>378</v>
      </c>
      <c r="L201" s="3" t="s">
        <v>379</v>
      </c>
      <c r="M201" s="3" t="s">
        <v>380</v>
      </c>
      <c r="N201" s="3" t="s">
        <v>381</v>
      </c>
      <c r="O201" s="3" t="s">
        <v>382</v>
      </c>
      <c r="P201" s="6">
        <f>CHAR(10)</f>
      </c>
      <c r="Q201" s="6">
        <f>IF(MOD(W201,10)=0,CONCATENATE(P201,P201,L201,L201,P201,P201,P201)," ")</f>
      </c>
      <c r="R201" s="6">
        <f>IF(W201=20,CONCATENATE(P201,P201,P201,L201,P201,"&lt;center&gt;",P201,P201,"&lt;?php",P201,R$1,P201,"?&gt;",P201,P201,"&lt;/center&gt;",P201,L201,P201,P201,P201,P201),"")</f>
      </c>
      <c r="S201" s="6">
        <f>IF(W201=40,CONCATENATE(P201,P201,P201,L201,P201,"&lt;center&gt;",P201,P201,"&lt;?php",P201,S$1,P201,"?&gt;",P201,P201,"&lt;/center&gt;",P201,L201,P201,P201,P201,P201),"")</f>
      </c>
      <c r="T201" s="6">
        <f>IF(W201=60,CONCATENATE(P201,P201,P201,L201,P201,"&lt;center&gt;",P201,P201,"&lt;?php",P201,T$1,P201,"?&gt;",P201,P201,"&lt;/center&gt;",P201,L201,P201,P201,P201,P201),"")</f>
      </c>
      <c r="U201" s="6">
        <f>IF(W201=80,CONCATENATE(P201,P201,P201,L201,P201,"&lt;center&gt;",P201,P201,"&lt;?php",P201,U$1,P201,"?&gt;",P201,P201,"&lt;/center&gt;",P201,L201,P201,P201,P201,P201),"")</f>
      </c>
      <c r="V201" s="6">
        <f>IF(W201=100,CONCATENATE(P201,P201,P201,P201,"&lt;?php",P201,V$1,P201,"?&gt;",P201,P201,P201,P201,P201),"")</f>
      </c>
      <c r="W201" s="11">
        <f>W200+1</f>
      </c>
      <c r="X201" s="5" t="s">
        <v>383</v>
      </c>
      <c r="Y201" s="5" t="s">
        <v>384</v>
      </c>
      <c r="Z201" s="5" t="s">
        <v>385</v>
      </c>
      <c r="AA201" s="5" t="s">
        <v>386</v>
      </c>
      <c r="AB201" s="4">
        <f>CONCATENATE(TEs!B29," ",TEs!A29)</f>
      </c>
      <c r="AC201" s="12">
        <f>TEs!E29</f>
      </c>
      <c r="AD201" s="6">
        <f>TEs!C29</f>
      </c>
      <c r="AE201" s="11">
        <f>TEs!D29</f>
      </c>
      <c r="AF201" s="11">
        <f>TEs!P29</f>
      </c>
      <c r="AG201" s="11">
        <f>TEs!R29</f>
      </c>
      <c r="AH201" s="11">
        <f>TEs!T29</f>
      </c>
      <c r="AI201" s="11">
        <f>TEs!V29</f>
      </c>
      <c r="AJ201" s="10">
        <f>TEs!X29</f>
      </c>
      <c r="AK201" s="6">
        <f>AB201</f>
      </c>
      <c r="AL201" s="102">
        <f>ROUNDUP((0.43+0.01*((STDEV($AQ$2:$AQ$312)-STDEV(AQ$2:AQ$312))))*AQ201,0)</f>
      </c>
      <c r="AM201" s="102">
        <f>ROUNDUP((0.43+0.01*((STDEV($AQ$2:$AQ$312)-STDEV(AR$2:AR$312))))*AR201,0)</f>
      </c>
      <c r="AN201" s="102">
        <f>ROUNDUP((0.43+0.01*((STDEV($AQ$2:$AQ$312)-STDEV(AS$2:AS$312))))*AS201,0)</f>
      </c>
      <c r="AO201" s="102">
        <f>ROUNDUP((0.43+0.01*((STDEV($AQ$2:$AQ$312)-STDEV(AT$2:AT$312))))*AT201,0)</f>
      </c>
      <c r="AP201" s="102">
        <f>ROUNDUP((0.43+0.01*((STDEV($AQ$2:$AQ$312)-STDEV(AU$2:AU$312))))*AU201,0)</f>
      </c>
      <c r="AQ201" s="11">
        <f>IF(AF201&gt;0,AF201,1)</f>
      </c>
      <c r="AR201" s="11">
        <f>IF(AG201&gt;0,AG201,1)</f>
      </c>
      <c r="AS201" s="11">
        <f>IF(AH201&gt;0,AH201,1)</f>
      </c>
      <c r="AT201" s="11">
        <f>IF(AI201&gt;0,AI201,1)</f>
      </c>
      <c r="AU201" s="11">
        <f>IF(AJ201&gt;0,AJ201,1)</f>
      </c>
    </row>
    <row x14ac:dyDescent="0.25" r="202" customHeight="1" ht="17.25">
      <c r="A202" s="3"/>
      <c r="B202" s="6">
        <f>IF(AB202&lt;&gt;AD202,CONCATENATE(J202,AB202,M202,AC202,M202,AD202,N202,O202,AE202,N202,K202,Q202,R202,S202,T202,U202,V202),CONCATENATE(J202,AB202,M202,AC202,N202,O202,AE202,N202,K202,Q202,R202,S202,T202,U202,V202))</f>
      </c>
      <c r="C202" s="6">
        <f>IF(AB202&lt;&gt;AD202,CONCATENATE(J202,AB202,M202,AC202,M202,AD202,N202,O202,AE202,N202,X202,Y202,AA202,AL202,Z202,K202,Q202,R202,S202,T202,U202,V202),CONCATENATE(J202,AB202,M202,AC202,N202,O202,AE202,N202,X202,Y202,AA202,AL202,Z202,K202,Q202,R202,S202,T202,U202,V202))</f>
      </c>
      <c r="D202" s="6">
        <f>IF(AB202&lt;&gt;AD202,CONCATENATE(J202,AB202,M202,AC202,M202,AD202,N202,O202,AE202,N202,X202,Y202,AA202,AM202,Z202,K202,Q202,R202,S202,T202,U202,V202),CONCATENATE(J202,AB202,M202,AC202,N202,O202,AE202,N202,X202,Y202,AA202,AM202,Z202,K202,Q202,R202,S202,T202,U202,V202))</f>
      </c>
      <c r="E202" s="6">
        <f>IF(AB202&lt;&gt;AD202,CONCATENATE(J202,AB202,M202,AC202,M202,AD202,N202,O202,AE202,N202,X202,Y202,AA202,AN202,Z202,K202,Q202,R202,S202,T202,U202,V202),CONCATENATE(J202,AB202,M202,AC202,N202,O202,AE202,N202,X202,Y202,AA202,AN202,Z202,K202,Q202,R202,S202,T202,U202,V202))</f>
      </c>
      <c r="F202" s="6">
        <f>IF(AB202&lt;&gt;AD202,CONCATENATE(J202,AB202,M202,AC202,M202,AD202,N202,O202,AE202,N202,X202,Y202,AA202,AO202,Z202,K202,Q202,R202,S202,T202,U202,V202),CONCATENATE(J202,AB202,M202,AC202,N202,O202,AE202,N202,X202,Y202,AA202,AO202,Z202,K202,Q202,R202,S202,T202,U202,V202))</f>
      </c>
      <c r="G202" s="6">
        <f>IF(AB202&lt;&gt;AD202,CONCATENATE(J202,AB202,M202,AC202,M202,AD202,N202,O202,AE202,N202,X202,Y202,AA202,AP202,Z202,K202,Q202,R202,S202,T202,U202,V202),CONCATENATE(J202,AB202,M202,AC202,N202,O202,AE202,N202,X202,Y202,AA202,AP202,Z202,K202,Q202,R202,S202,T202,U202,V202))</f>
      </c>
      <c r="H202" s="3" t="s">
        <v>375</v>
      </c>
      <c r="I202" s="3" t="s">
        <v>376</v>
      </c>
      <c r="J202" s="3" t="s">
        <v>377</v>
      </c>
      <c r="K202" s="3" t="s">
        <v>378</v>
      </c>
      <c r="L202" s="3" t="s">
        <v>379</v>
      </c>
      <c r="M202" s="3" t="s">
        <v>380</v>
      </c>
      <c r="N202" s="3" t="s">
        <v>381</v>
      </c>
      <c r="O202" s="3" t="s">
        <v>382</v>
      </c>
      <c r="P202" s="6">
        <f>CHAR(10)</f>
      </c>
      <c r="Q202" s="6">
        <f>IF(MOD(W202,10)=0,CONCATENATE(P202,P202,L202,L202,P202,P202,P202)," ")</f>
      </c>
      <c r="R202" s="6">
        <f>IF(W202=20,CONCATENATE(P202,P202,P202,L202,P202,"&lt;center&gt;",P202,P202,"&lt;?php",P202,R$1,P202,"?&gt;",P202,P202,"&lt;/center&gt;",P202,L202,P202,P202,P202,P202),"")</f>
      </c>
      <c r="S202" s="6">
        <f>IF(W202=40,CONCATENATE(P202,P202,P202,L202,P202,"&lt;center&gt;",P202,P202,"&lt;?php",P202,S$1,P202,"?&gt;",P202,P202,"&lt;/center&gt;",P202,L202,P202,P202,P202,P202),"")</f>
      </c>
      <c r="T202" s="6">
        <f>IF(W202=60,CONCATENATE(P202,P202,P202,L202,P202,"&lt;center&gt;",P202,P202,"&lt;?php",P202,T$1,P202,"?&gt;",P202,P202,"&lt;/center&gt;",P202,L202,P202,P202,P202,P202),"")</f>
      </c>
      <c r="U202" s="6">
        <f>IF(W202=80,CONCATENATE(P202,P202,P202,L202,P202,"&lt;center&gt;",P202,P202,"&lt;?php",P202,U$1,P202,"?&gt;",P202,P202,"&lt;/center&gt;",P202,L202,P202,P202,P202,P202),"")</f>
      </c>
      <c r="V202" s="6">
        <f>IF(W202=100,CONCATENATE(P202,P202,P202,P202,"&lt;?php",P202,V$1,P202,"?&gt;",P202,P202,P202,P202,P202),"")</f>
      </c>
      <c r="W202" s="11">
        <f>W201+1</f>
      </c>
      <c r="X202" s="5" t="s">
        <v>383</v>
      </c>
      <c r="Y202" s="5" t="s">
        <v>384</v>
      </c>
      <c r="Z202" s="5" t="s">
        <v>385</v>
      </c>
      <c r="AA202" s="5" t="s">
        <v>386</v>
      </c>
      <c r="AB202" s="4">
        <f>CONCATENATE(TEs!B30," ",TEs!A30)</f>
      </c>
      <c r="AC202" s="12">
        <f>TEs!E30</f>
      </c>
      <c r="AD202" s="6">
        <f>TEs!C30</f>
      </c>
      <c r="AE202" s="11">
        <f>TEs!D30</f>
      </c>
      <c r="AF202" s="11">
        <f>TEs!P30</f>
      </c>
      <c r="AG202" s="11">
        <f>TEs!R30</f>
      </c>
      <c r="AH202" s="11">
        <f>TEs!T30</f>
      </c>
      <c r="AI202" s="11">
        <f>TEs!V30</f>
      </c>
      <c r="AJ202" s="10">
        <f>TEs!X30</f>
      </c>
      <c r="AK202" s="6">
        <f>AB202</f>
      </c>
      <c r="AL202" s="102">
        <f>ROUNDUP((0.43+0.01*((STDEV($AQ$2:$AQ$312)-STDEV(AQ$2:AQ$312))))*AQ202,0)</f>
      </c>
      <c r="AM202" s="102">
        <f>ROUNDUP((0.43+0.01*((STDEV($AQ$2:$AQ$312)-STDEV(AR$2:AR$312))))*AR202,0)</f>
      </c>
      <c r="AN202" s="102">
        <f>ROUNDUP((0.43+0.01*((STDEV($AQ$2:$AQ$312)-STDEV(AS$2:AS$312))))*AS202,0)</f>
      </c>
      <c r="AO202" s="102">
        <f>ROUNDUP((0.43+0.01*((STDEV($AQ$2:$AQ$312)-STDEV(AT$2:AT$312))))*AT202,0)</f>
      </c>
      <c r="AP202" s="102">
        <f>ROUNDUP((0.43+0.01*((STDEV($AQ$2:$AQ$312)-STDEV(AU$2:AU$312))))*AU202,0)</f>
      </c>
      <c r="AQ202" s="11">
        <f>IF(AF202&gt;0,AF202,1)</f>
      </c>
      <c r="AR202" s="11">
        <f>IF(AG202&gt;0,AG202,1)</f>
      </c>
      <c r="AS202" s="11">
        <f>IF(AH202&gt;0,AH202,1)</f>
      </c>
      <c r="AT202" s="11">
        <f>IF(AI202&gt;0,AI202,1)</f>
      </c>
      <c r="AU202" s="11">
        <f>IF(AJ202&gt;0,AJ202,1)</f>
      </c>
    </row>
    <row x14ac:dyDescent="0.25" r="203" customHeight="1" ht="17.25">
      <c r="A203" s="3"/>
      <c r="B203" s="6">
        <f>IF(AB203&lt;&gt;AD203,CONCATENATE(J203,AB203,M203,AC203,M203,AD203,N203,O203,AE203,N203,K203,Q203,R203,S203,T203,U203,V203),CONCATENATE(J203,AB203,M203,AC203,N203,O203,AE203,N203,K203,Q203,R203,S203,T203,U203,V203))</f>
      </c>
      <c r="C203" s="6">
        <f>IF(AB203&lt;&gt;AD203,CONCATENATE(J203,AB203,M203,AC203,M203,AD203,N203,O203,AE203,N203,X203,Y203,AA203,AL203,Z203,K203,Q203,R203,S203,T203,U203,V203),CONCATENATE(J203,AB203,M203,AC203,N203,O203,AE203,N203,X203,Y203,AA203,AL203,Z203,K203,Q203,R203,S203,T203,U203,V203))</f>
      </c>
      <c r="D203" s="6">
        <f>IF(AB203&lt;&gt;AD203,CONCATENATE(J203,AB203,M203,AC203,M203,AD203,N203,O203,AE203,N203,X203,Y203,AA203,AM203,Z203,K203,Q203,R203,S203,T203,U203,V203),CONCATENATE(J203,AB203,M203,AC203,N203,O203,AE203,N203,X203,Y203,AA203,AM203,Z203,K203,Q203,R203,S203,T203,U203,V203))</f>
      </c>
      <c r="E203" s="6">
        <f>IF(AB203&lt;&gt;AD203,CONCATENATE(J203,AB203,M203,AC203,M203,AD203,N203,O203,AE203,N203,X203,Y203,AA203,AN203,Z203,K203,Q203,R203,S203,T203,U203,V203),CONCATENATE(J203,AB203,M203,AC203,N203,O203,AE203,N203,X203,Y203,AA203,AN203,Z203,K203,Q203,R203,S203,T203,U203,V203))</f>
      </c>
      <c r="F203" s="6">
        <f>IF(AB203&lt;&gt;AD203,CONCATENATE(J203,AB203,M203,AC203,M203,AD203,N203,O203,AE203,N203,X203,Y203,AA203,AO203,Z203,K203,Q203,R203,S203,T203,U203,V203),CONCATENATE(J203,AB203,M203,AC203,N203,O203,AE203,N203,X203,Y203,AA203,AO203,Z203,K203,Q203,R203,S203,T203,U203,V203))</f>
      </c>
      <c r="G203" s="6">
        <f>IF(AB203&lt;&gt;AD203,CONCATENATE(J203,AB203,M203,AC203,M203,AD203,N203,O203,AE203,N203,X203,Y203,AA203,AP203,Z203,K203,Q203,R203,S203,T203,U203,V203),CONCATENATE(J203,AB203,M203,AC203,N203,O203,AE203,N203,X203,Y203,AA203,AP203,Z203,K203,Q203,R203,S203,T203,U203,V203))</f>
      </c>
      <c r="H203" s="3" t="s">
        <v>375</v>
      </c>
      <c r="I203" s="3" t="s">
        <v>376</v>
      </c>
      <c r="J203" s="3" t="s">
        <v>377</v>
      </c>
      <c r="K203" s="3" t="s">
        <v>378</v>
      </c>
      <c r="L203" s="3" t="s">
        <v>379</v>
      </c>
      <c r="M203" s="3" t="s">
        <v>380</v>
      </c>
      <c r="N203" s="3" t="s">
        <v>381</v>
      </c>
      <c r="O203" s="3" t="s">
        <v>382</v>
      </c>
      <c r="P203" s="6">
        <f>CHAR(10)</f>
      </c>
      <c r="Q203" s="6">
        <f>IF(MOD(W203,10)=0,CONCATENATE(P203,P203,L203,L203,P203,P203,P203)," ")</f>
      </c>
      <c r="R203" s="6">
        <f>IF(W203=20,CONCATENATE(P203,P203,P203,L203,P203,"&lt;center&gt;",P203,P203,"&lt;?php",P203,R$1,P203,"?&gt;",P203,P203,"&lt;/center&gt;",P203,L203,P203,P203,P203,P203),"")</f>
      </c>
      <c r="S203" s="6">
        <f>IF(W203=40,CONCATENATE(P203,P203,P203,L203,P203,"&lt;center&gt;",P203,P203,"&lt;?php",P203,S$1,P203,"?&gt;",P203,P203,"&lt;/center&gt;",P203,L203,P203,P203,P203,P203),"")</f>
      </c>
      <c r="T203" s="6">
        <f>IF(W203=60,CONCATENATE(P203,P203,P203,L203,P203,"&lt;center&gt;",P203,P203,"&lt;?php",P203,T$1,P203,"?&gt;",P203,P203,"&lt;/center&gt;",P203,L203,P203,P203,P203,P203),"")</f>
      </c>
      <c r="U203" s="6">
        <f>IF(W203=80,CONCATENATE(P203,P203,P203,L203,P203,"&lt;center&gt;",P203,P203,"&lt;?php",P203,U$1,P203,"?&gt;",P203,P203,"&lt;/center&gt;",P203,L203,P203,P203,P203,P203),"")</f>
      </c>
      <c r="V203" s="6">
        <f>IF(W203=100,CONCATENATE(P203,P203,P203,P203,"&lt;?php",P203,V$1,P203,"?&gt;",P203,P203,P203,P203,P203),"")</f>
      </c>
      <c r="W203" s="11">
        <f>W202+1</f>
      </c>
      <c r="X203" s="5" t="s">
        <v>383</v>
      </c>
      <c r="Y203" s="5" t="s">
        <v>384</v>
      </c>
      <c r="Z203" s="5" t="s">
        <v>385</v>
      </c>
      <c r="AA203" s="5" t="s">
        <v>386</v>
      </c>
      <c r="AB203" s="4">
        <f>CONCATENATE(TEs!B31," ",TEs!A31)</f>
      </c>
      <c r="AC203" s="12">
        <f>TEs!E31</f>
      </c>
      <c r="AD203" s="6">
        <f>TEs!C31</f>
      </c>
      <c r="AE203" s="11">
        <f>TEs!D31</f>
      </c>
      <c r="AF203" s="11">
        <f>TEs!P31</f>
      </c>
      <c r="AG203" s="11">
        <f>TEs!R31</f>
      </c>
      <c r="AH203" s="11">
        <f>TEs!T31</f>
      </c>
      <c r="AI203" s="11">
        <f>TEs!V31</f>
      </c>
      <c r="AJ203" s="10">
        <f>TEs!X31</f>
      </c>
      <c r="AK203" s="6">
        <f>AB203</f>
      </c>
      <c r="AL203" s="102">
        <f>ROUNDUP((0.43+0.01*((STDEV($AQ$2:$AQ$312)-STDEV(AQ$2:AQ$312))))*AQ203,0)</f>
      </c>
      <c r="AM203" s="102">
        <f>ROUNDUP((0.43+0.01*((STDEV($AQ$2:$AQ$312)-STDEV(AR$2:AR$312))))*AR203,0)</f>
      </c>
      <c r="AN203" s="102">
        <f>ROUNDUP((0.43+0.01*((STDEV($AQ$2:$AQ$312)-STDEV(AS$2:AS$312))))*AS203,0)</f>
      </c>
      <c r="AO203" s="102">
        <f>ROUNDUP((0.43+0.01*((STDEV($AQ$2:$AQ$312)-STDEV(AT$2:AT$312))))*AT203,0)</f>
      </c>
      <c r="AP203" s="102">
        <f>ROUNDUP((0.43+0.01*((STDEV($AQ$2:$AQ$312)-STDEV(AU$2:AU$312))))*AU203,0)</f>
      </c>
      <c r="AQ203" s="11">
        <f>IF(AF203&gt;0,AF203,1)</f>
      </c>
      <c r="AR203" s="11">
        <f>IF(AG203&gt;0,AG203,1)</f>
      </c>
      <c r="AS203" s="11">
        <f>IF(AH203&gt;0,AH203,1)</f>
      </c>
      <c r="AT203" s="11">
        <f>IF(AI203&gt;0,AI203,1)</f>
      </c>
      <c r="AU203" s="11">
        <f>IF(AJ203&gt;0,AJ203,1)</f>
      </c>
    </row>
    <row x14ac:dyDescent="0.25" r="204" customHeight="1" ht="17.25">
      <c r="A204" s="3"/>
      <c r="B204" s="6">
        <f>IF(AB204&lt;&gt;AD204,CONCATENATE(J204,AB204,M204,AC204,M204,AD204,N204,O204,AE204,N204,K204,Q204,R204,S204,T204,U204,V204),CONCATENATE(J204,AB204,M204,AC204,N204,O204,AE204,N204,K204,Q204,R204,S204,T204,U204,V204))</f>
      </c>
      <c r="C204" s="6">
        <f>IF(AB204&lt;&gt;AD204,CONCATENATE(J204,AB204,M204,AC204,M204,AD204,N204,O204,AE204,N204,X204,Y204,AA204,AL204,Z204,K204,Q204,R204,S204,T204,U204,V204),CONCATENATE(J204,AB204,M204,AC204,N204,O204,AE204,N204,X204,Y204,AA204,AL204,Z204,K204,Q204,R204,S204,T204,U204,V204))</f>
      </c>
      <c r="D204" s="6">
        <f>IF(AB204&lt;&gt;AD204,CONCATENATE(J204,AB204,M204,AC204,M204,AD204,N204,O204,AE204,N204,X204,Y204,AA204,AM204,Z204,K204,Q204,R204,S204,T204,U204,V204),CONCATENATE(J204,AB204,M204,AC204,N204,O204,AE204,N204,X204,Y204,AA204,AM204,Z204,K204,Q204,R204,S204,T204,U204,V204))</f>
      </c>
      <c r="E204" s="6">
        <f>IF(AB204&lt;&gt;AD204,CONCATENATE(J204,AB204,M204,AC204,M204,AD204,N204,O204,AE204,N204,X204,Y204,AA204,AN204,Z204,K204,Q204,R204,S204,T204,U204,V204),CONCATENATE(J204,AB204,M204,AC204,N204,O204,AE204,N204,X204,Y204,AA204,AN204,Z204,K204,Q204,R204,S204,T204,U204,V204))</f>
      </c>
      <c r="F204" s="6">
        <f>IF(AB204&lt;&gt;AD204,CONCATENATE(J204,AB204,M204,AC204,M204,AD204,N204,O204,AE204,N204,X204,Y204,AA204,AO204,Z204,K204,Q204,R204,S204,T204,U204,V204),CONCATENATE(J204,AB204,M204,AC204,N204,O204,AE204,N204,X204,Y204,AA204,AO204,Z204,K204,Q204,R204,S204,T204,U204,V204))</f>
      </c>
      <c r="G204" s="6">
        <f>IF(AB204&lt;&gt;AD204,CONCATENATE(J204,AB204,M204,AC204,M204,AD204,N204,O204,AE204,N204,X204,Y204,AA204,AP204,Z204,K204,Q204,R204,S204,T204,U204,V204),CONCATENATE(J204,AB204,M204,AC204,N204,O204,AE204,N204,X204,Y204,AA204,AP204,Z204,K204,Q204,R204,S204,T204,U204,V204))</f>
      </c>
      <c r="H204" s="3" t="s">
        <v>375</v>
      </c>
      <c r="I204" s="3" t="s">
        <v>376</v>
      </c>
      <c r="J204" s="3" t="s">
        <v>377</v>
      </c>
      <c r="K204" s="3" t="s">
        <v>378</v>
      </c>
      <c r="L204" s="3" t="s">
        <v>379</v>
      </c>
      <c r="M204" s="3" t="s">
        <v>380</v>
      </c>
      <c r="N204" s="3" t="s">
        <v>381</v>
      </c>
      <c r="O204" s="3" t="s">
        <v>382</v>
      </c>
      <c r="P204" s="6">
        <f>CHAR(10)</f>
      </c>
      <c r="Q204" s="6">
        <f>IF(MOD(W204,10)=0,CONCATENATE(P204,P204,L204,L204,P204,P204,P204)," ")</f>
      </c>
      <c r="R204" s="6">
        <f>IF(W204=20,CONCATENATE(P204,P204,P204,L204,P204,"&lt;center&gt;",P204,P204,"&lt;?php",P204,R$1,P204,"?&gt;",P204,P204,"&lt;/center&gt;",P204,L204,P204,P204,P204,P204),"")</f>
      </c>
      <c r="S204" s="6">
        <f>IF(W204=40,CONCATENATE(P204,P204,P204,L204,P204,"&lt;center&gt;",P204,P204,"&lt;?php",P204,S$1,P204,"?&gt;",P204,P204,"&lt;/center&gt;",P204,L204,P204,P204,P204,P204),"")</f>
      </c>
      <c r="T204" s="6">
        <f>IF(W204=60,CONCATENATE(P204,P204,P204,L204,P204,"&lt;center&gt;",P204,P204,"&lt;?php",P204,T$1,P204,"?&gt;",P204,P204,"&lt;/center&gt;",P204,L204,P204,P204,P204,P204),"")</f>
      </c>
      <c r="U204" s="6">
        <f>IF(W204=80,CONCATENATE(P204,P204,P204,L204,P204,"&lt;center&gt;",P204,P204,"&lt;?php",P204,U$1,P204,"?&gt;",P204,P204,"&lt;/center&gt;",P204,L204,P204,P204,P204,P204),"")</f>
      </c>
      <c r="V204" s="6">
        <f>IF(W204=100,CONCATENATE(P204,P204,P204,P204,"&lt;?php",P204,V$1,P204,"?&gt;",P204,P204,P204,P204,P204),"")</f>
      </c>
      <c r="W204" s="11">
        <f>W203+1</f>
      </c>
      <c r="X204" s="5" t="s">
        <v>383</v>
      </c>
      <c r="Y204" s="5" t="s">
        <v>384</v>
      </c>
      <c r="Z204" s="5" t="s">
        <v>385</v>
      </c>
      <c r="AA204" s="5" t="s">
        <v>386</v>
      </c>
      <c r="AB204" s="4">
        <f>CONCATENATE(TEs!B32," ",TEs!A32)</f>
      </c>
      <c r="AC204" s="12">
        <f>TEs!E32</f>
      </c>
      <c r="AD204" s="6">
        <f>TEs!C32</f>
      </c>
      <c r="AE204" s="11">
        <f>TEs!D32</f>
      </c>
      <c r="AF204" s="11">
        <f>TEs!P32</f>
      </c>
      <c r="AG204" s="11">
        <f>TEs!R32</f>
      </c>
      <c r="AH204" s="11">
        <f>TEs!T32</f>
      </c>
      <c r="AI204" s="11">
        <f>TEs!V32</f>
      </c>
      <c r="AJ204" s="10">
        <f>TEs!X32</f>
      </c>
      <c r="AK204" s="6">
        <f>AB204</f>
      </c>
      <c r="AL204" s="102">
        <f>ROUNDUP((0.43+0.01*((STDEV($AQ$2:$AQ$312)-STDEV(AQ$2:AQ$312))))*AQ204,0)</f>
      </c>
      <c r="AM204" s="102">
        <f>ROUNDUP((0.43+0.01*((STDEV($AQ$2:$AQ$312)-STDEV(AR$2:AR$312))))*AR204,0)</f>
      </c>
      <c r="AN204" s="102">
        <f>ROUNDUP((0.43+0.01*((STDEV($AQ$2:$AQ$312)-STDEV(AS$2:AS$312))))*AS204,0)</f>
      </c>
      <c r="AO204" s="102">
        <f>ROUNDUP((0.43+0.01*((STDEV($AQ$2:$AQ$312)-STDEV(AT$2:AT$312))))*AT204,0)</f>
      </c>
      <c r="AP204" s="102">
        <f>ROUNDUP((0.43+0.01*((STDEV($AQ$2:$AQ$312)-STDEV(AU$2:AU$312))))*AU204,0)</f>
      </c>
      <c r="AQ204" s="11">
        <f>IF(AF204&gt;0,AF204,1)</f>
      </c>
      <c r="AR204" s="11">
        <f>IF(AG204&gt;0,AG204,1)</f>
      </c>
      <c r="AS204" s="11">
        <f>IF(AH204&gt;0,AH204,1)</f>
      </c>
      <c r="AT204" s="11">
        <f>IF(AI204&gt;0,AI204,1)</f>
      </c>
      <c r="AU204" s="11">
        <f>IF(AJ204&gt;0,AJ204,1)</f>
      </c>
    </row>
    <row x14ac:dyDescent="0.25" r="205" customHeight="1" ht="17.25">
      <c r="A205" s="3"/>
      <c r="B205" s="6">
        <f>IF(AB205&lt;&gt;AD205,CONCATENATE(J205,AB205,M205,AC205,M205,AD205,N205,O205,AE205,N205,K205,Q205,R205,S205,T205,U205,V205),CONCATENATE(J205,AB205,M205,AC205,N205,O205,AE205,N205,K205,Q205,R205,S205,T205,U205,V205))</f>
      </c>
      <c r="C205" s="6">
        <f>IF(AB205&lt;&gt;AD205,CONCATENATE(J205,AB205,M205,AC205,M205,AD205,N205,O205,AE205,N205,X205,Y205,AA205,AL205,Z205,K205,Q205,R205,S205,T205,U205,V205),CONCATENATE(J205,AB205,M205,AC205,N205,O205,AE205,N205,X205,Y205,AA205,AL205,Z205,K205,Q205,R205,S205,T205,U205,V205))</f>
      </c>
      <c r="D205" s="6">
        <f>IF(AB205&lt;&gt;AD205,CONCATENATE(J205,AB205,M205,AC205,M205,AD205,N205,O205,AE205,N205,X205,Y205,AA205,AM205,Z205,K205,Q205,R205,S205,T205,U205,V205),CONCATENATE(J205,AB205,M205,AC205,N205,O205,AE205,N205,X205,Y205,AA205,AM205,Z205,K205,Q205,R205,S205,T205,U205,V205))</f>
      </c>
      <c r="E205" s="6">
        <f>IF(AB205&lt;&gt;AD205,CONCATENATE(J205,AB205,M205,AC205,M205,AD205,N205,O205,AE205,N205,X205,Y205,AA205,AN205,Z205,K205,Q205,R205,S205,T205,U205,V205),CONCATENATE(J205,AB205,M205,AC205,N205,O205,AE205,N205,X205,Y205,AA205,AN205,Z205,K205,Q205,R205,S205,T205,U205,V205))</f>
      </c>
      <c r="F205" s="6">
        <f>IF(AB205&lt;&gt;AD205,CONCATENATE(J205,AB205,M205,AC205,M205,AD205,N205,O205,AE205,N205,X205,Y205,AA205,AO205,Z205,K205,Q205,R205,S205,T205,U205,V205),CONCATENATE(J205,AB205,M205,AC205,N205,O205,AE205,N205,X205,Y205,AA205,AO205,Z205,K205,Q205,R205,S205,T205,U205,V205))</f>
      </c>
      <c r="G205" s="6">
        <f>IF(AB205&lt;&gt;AD205,CONCATENATE(J205,AB205,M205,AC205,M205,AD205,N205,O205,AE205,N205,X205,Y205,AA205,AP205,Z205,K205,Q205,R205,S205,T205,U205,V205),CONCATENATE(J205,AB205,M205,AC205,N205,O205,AE205,N205,X205,Y205,AA205,AP205,Z205,K205,Q205,R205,S205,T205,U205,V205))</f>
      </c>
      <c r="H205" s="3" t="s">
        <v>375</v>
      </c>
      <c r="I205" s="3" t="s">
        <v>376</v>
      </c>
      <c r="J205" s="3" t="s">
        <v>377</v>
      </c>
      <c r="K205" s="3" t="s">
        <v>378</v>
      </c>
      <c r="L205" s="3" t="s">
        <v>379</v>
      </c>
      <c r="M205" s="3" t="s">
        <v>380</v>
      </c>
      <c r="N205" s="3" t="s">
        <v>381</v>
      </c>
      <c r="O205" s="3" t="s">
        <v>382</v>
      </c>
      <c r="P205" s="6">
        <f>CHAR(10)</f>
      </c>
      <c r="Q205" s="6">
        <f>IF(MOD(W205,10)=0,CONCATENATE(P205,P205,L205,L205,P205,P205,P205)," ")</f>
      </c>
      <c r="R205" s="6">
        <f>IF(W205=20,CONCATENATE(P205,P205,P205,L205,P205,"&lt;center&gt;",P205,P205,"&lt;?php",P205,R$1,P205,"?&gt;",P205,P205,"&lt;/center&gt;",P205,L205,P205,P205,P205,P205),"")</f>
      </c>
      <c r="S205" s="6">
        <f>IF(W205=40,CONCATENATE(P205,P205,P205,L205,P205,"&lt;center&gt;",P205,P205,"&lt;?php",P205,S$1,P205,"?&gt;",P205,P205,"&lt;/center&gt;",P205,L205,P205,P205,P205,P205),"")</f>
      </c>
      <c r="T205" s="6">
        <f>IF(W205=60,CONCATENATE(P205,P205,P205,L205,P205,"&lt;center&gt;",P205,P205,"&lt;?php",P205,T$1,P205,"?&gt;",P205,P205,"&lt;/center&gt;",P205,L205,P205,P205,P205,P205),"")</f>
      </c>
      <c r="U205" s="6">
        <f>IF(W205=80,CONCATENATE(P205,P205,P205,L205,P205,"&lt;center&gt;",P205,P205,"&lt;?php",P205,U$1,P205,"?&gt;",P205,P205,"&lt;/center&gt;",P205,L205,P205,P205,P205,P205),"")</f>
      </c>
      <c r="V205" s="6">
        <f>IF(W205=100,CONCATENATE(P205,P205,P205,P205,"&lt;?php",P205,V$1,P205,"?&gt;",P205,P205,P205,P205,P205),"")</f>
      </c>
      <c r="W205" s="11">
        <f>W204+1</f>
      </c>
      <c r="X205" s="5" t="s">
        <v>383</v>
      </c>
      <c r="Y205" s="5" t="s">
        <v>384</v>
      </c>
      <c r="Z205" s="5" t="s">
        <v>385</v>
      </c>
      <c r="AA205" s="5" t="s">
        <v>386</v>
      </c>
      <c r="AB205" s="4">
        <f>CONCATENATE(TEs!B33," ",TEs!A33)</f>
      </c>
      <c r="AC205" s="12">
        <f>TEs!E33</f>
      </c>
      <c r="AD205" s="6">
        <f>TEs!C33</f>
      </c>
      <c r="AE205" s="11">
        <f>TEs!D33</f>
      </c>
      <c r="AF205" s="11">
        <f>TEs!P33</f>
      </c>
      <c r="AG205" s="11">
        <f>TEs!R33</f>
      </c>
      <c r="AH205" s="11">
        <f>TEs!T33</f>
      </c>
      <c r="AI205" s="11">
        <f>TEs!V33</f>
      </c>
      <c r="AJ205" s="10">
        <f>TEs!X33</f>
      </c>
      <c r="AK205" s="6">
        <f>AB205</f>
      </c>
      <c r="AL205" s="102">
        <f>ROUNDUP((0.43+0.01*((STDEV($AQ$2:$AQ$312)-STDEV(AQ$2:AQ$312))))*AQ205,0)</f>
      </c>
      <c r="AM205" s="102">
        <f>ROUNDUP((0.43+0.01*((STDEV($AQ$2:$AQ$312)-STDEV(AR$2:AR$312))))*AR205,0)</f>
      </c>
      <c r="AN205" s="102">
        <f>ROUNDUP((0.43+0.01*((STDEV($AQ$2:$AQ$312)-STDEV(AS$2:AS$312))))*AS205,0)</f>
      </c>
      <c r="AO205" s="102">
        <f>ROUNDUP((0.43+0.01*((STDEV($AQ$2:$AQ$312)-STDEV(AT$2:AT$312))))*AT205,0)</f>
      </c>
      <c r="AP205" s="102">
        <f>ROUNDUP((0.43+0.01*((STDEV($AQ$2:$AQ$312)-STDEV(AU$2:AU$312))))*AU205,0)</f>
      </c>
      <c r="AQ205" s="11">
        <f>IF(AF205&gt;0,AF205,1)</f>
      </c>
      <c r="AR205" s="11">
        <f>IF(AG205&gt;0,AG205,1)</f>
      </c>
      <c r="AS205" s="11">
        <f>IF(AH205&gt;0,AH205,1)</f>
      </c>
      <c r="AT205" s="11">
        <f>IF(AI205&gt;0,AI205,1)</f>
      </c>
      <c r="AU205" s="11">
        <f>IF(AJ205&gt;0,AJ205,1)</f>
      </c>
    </row>
    <row x14ac:dyDescent="0.25" r="206" customHeight="1" ht="17.25">
      <c r="A206" s="3"/>
      <c r="B206" s="6">
        <f>IF(AB206&lt;&gt;AD206,CONCATENATE(J206,AB206,M206,AC206,M206,AD206,N206,O206,AE206,N206,K206,Q206,R206,S206,T206,U206,V206),CONCATENATE(J206,AB206,M206,AC206,N206,O206,AE206,N206,K206,Q206,R206,S206,T206,U206,V206))</f>
      </c>
      <c r="C206" s="6">
        <f>IF(AB206&lt;&gt;AD206,CONCATENATE(J206,AB206,M206,AC206,M206,AD206,N206,O206,AE206,N206,X206,Y206,AA206,AL206,Z206,K206,Q206,R206,S206,T206,U206,V206),CONCATENATE(J206,AB206,M206,AC206,N206,O206,AE206,N206,X206,Y206,AA206,AL206,Z206,K206,Q206,R206,S206,T206,U206,V206))</f>
      </c>
      <c r="D206" s="6">
        <f>IF(AB206&lt;&gt;AD206,CONCATENATE(J206,AB206,M206,AC206,M206,AD206,N206,O206,AE206,N206,X206,Y206,AA206,AM206,Z206,K206,Q206,R206,S206,T206,U206,V206),CONCATENATE(J206,AB206,M206,AC206,N206,O206,AE206,N206,X206,Y206,AA206,AM206,Z206,K206,Q206,R206,S206,T206,U206,V206))</f>
      </c>
      <c r="E206" s="6">
        <f>IF(AB206&lt;&gt;AD206,CONCATENATE(J206,AB206,M206,AC206,M206,AD206,N206,O206,AE206,N206,X206,Y206,AA206,AN206,Z206,K206,Q206,R206,S206,T206,U206,V206),CONCATENATE(J206,AB206,M206,AC206,N206,O206,AE206,N206,X206,Y206,AA206,AN206,Z206,K206,Q206,R206,S206,T206,U206,V206))</f>
      </c>
      <c r="F206" s="6">
        <f>IF(AB206&lt;&gt;AD206,CONCATENATE(J206,AB206,M206,AC206,M206,AD206,N206,O206,AE206,N206,X206,Y206,AA206,AO206,Z206,K206,Q206,R206,S206,T206,U206,V206),CONCATENATE(J206,AB206,M206,AC206,N206,O206,AE206,N206,X206,Y206,AA206,AO206,Z206,K206,Q206,R206,S206,T206,U206,V206))</f>
      </c>
      <c r="G206" s="6">
        <f>IF(AB206&lt;&gt;AD206,CONCATENATE(J206,AB206,M206,AC206,M206,AD206,N206,O206,AE206,N206,X206,Y206,AA206,AP206,Z206,K206,Q206,R206,S206,T206,U206,V206),CONCATENATE(J206,AB206,M206,AC206,N206,O206,AE206,N206,X206,Y206,AA206,AP206,Z206,K206,Q206,R206,S206,T206,U206,V206))</f>
      </c>
      <c r="H206" s="3" t="s">
        <v>375</v>
      </c>
      <c r="I206" s="3" t="s">
        <v>376</v>
      </c>
      <c r="J206" s="3" t="s">
        <v>377</v>
      </c>
      <c r="K206" s="3" t="s">
        <v>378</v>
      </c>
      <c r="L206" s="3" t="s">
        <v>379</v>
      </c>
      <c r="M206" s="3" t="s">
        <v>380</v>
      </c>
      <c r="N206" s="3" t="s">
        <v>381</v>
      </c>
      <c r="O206" s="3" t="s">
        <v>382</v>
      </c>
      <c r="P206" s="6">
        <f>CHAR(10)</f>
      </c>
      <c r="Q206" s="6">
        <f>IF(MOD(W206,10)=0,CONCATENATE(P206,P206,L206,L206,P206,P206,P206)," ")</f>
      </c>
      <c r="R206" s="6">
        <f>IF(W206=20,CONCATENATE(P206,P206,P206,L206,P206,"&lt;center&gt;",P206,P206,"&lt;?php",P206,R$1,P206,"?&gt;",P206,P206,"&lt;/center&gt;",P206,L206,P206,P206,P206,P206),"")</f>
      </c>
      <c r="S206" s="6">
        <f>IF(W206=40,CONCATENATE(P206,P206,P206,L206,P206,"&lt;center&gt;",P206,P206,"&lt;?php",P206,S$1,P206,"?&gt;",P206,P206,"&lt;/center&gt;",P206,L206,P206,P206,P206,P206),"")</f>
      </c>
      <c r="T206" s="6">
        <f>IF(W206=60,CONCATENATE(P206,P206,P206,L206,P206,"&lt;center&gt;",P206,P206,"&lt;?php",P206,T$1,P206,"?&gt;",P206,P206,"&lt;/center&gt;",P206,L206,P206,P206,P206,P206),"")</f>
      </c>
      <c r="U206" s="6">
        <f>IF(W206=80,CONCATENATE(P206,P206,P206,L206,P206,"&lt;center&gt;",P206,P206,"&lt;?php",P206,U$1,P206,"?&gt;",P206,P206,"&lt;/center&gt;",P206,L206,P206,P206,P206,P206),"")</f>
      </c>
      <c r="V206" s="6">
        <f>IF(W206=100,CONCATENATE(P206,P206,P206,P206,"&lt;?php",P206,V$1,P206,"?&gt;",P206,P206,P206,P206,P206),"")</f>
      </c>
      <c r="W206" s="11">
        <f>W205+1</f>
      </c>
      <c r="X206" s="5" t="s">
        <v>383</v>
      </c>
      <c r="Y206" s="5" t="s">
        <v>384</v>
      </c>
      <c r="Z206" s="5" t="s">
        <v>385</v>
      </c>
      <c r="AA206" s="5" t="s">
        <v>386</v>
      </c>
      <c r="AB206" s="4">
        <f>CONCATENATE(TEs!B34," ",TEs!A34)</f>
      </c>
      <c r="AC206" s="12">
        <f>TEs!E34</f>
      </c>
      <c r="AD206" s="6">
        <f>TEs!C34</f>
      </c>
      <c r="AE206" s="11">
        <f>TEs!D34</f>
      </c>
      <c r="AF206" s="11">
        <f>TEs!P34</f>
      </c>
      <c r="AG206" s="11">
        <f>TEs!R34</f>
      </c>
      <c r="AH206" s="11">
        <f>TEs!T34</f>
      </c>
      <c r="AI206" s="11">
        <f>TEs!V34</f>
      </c>
      <c r="AJ206" s="10">
        <f>TEs!X34</f>
      </c>
      <c r="AK206" s="6">
        <f>AB206</f>
      </c>
      <c r="AL206" s="102">
        <f>ROUNDUP((0.43+0.01*((STDEV($AQ$2:$AQ$312)-STDEV(AQ$2:AQ$312))))*AQ206,0)</f>
      </c>
      <c r="AM206" s="102">
        <f>ROUNDUP((0.43+0.01*((STDEV($AQ$2:$AQ$312)-STDEV(AR$2:AR$312))))*AR206,0)</f>
      </c>
      <c r="AN206" s="102">
        <f>ROUNDUP((0.43+0.01*((STDEV($AQ$2:$AQ$312)-STDEV(AS$2:AS$312))))*AS206,0)</f>
      </c>
      <c r="AO206" s="102">
        <f>ROUNDUP((0.43+0.01*((STDEV($AQ$2:$AQ$312)-STDEV(AT$2:AT$312))))*AT206,0)</f>
      </c>
      <c r="AP206" s="102">
        <f>ROUNDUP((0.43+0.01*((STDEV($AQ$2:$AQ$312)-STDEV(AU$2:AU$312))))*AU206,0)</f>
      </c>
      <c r="AQ206" s="11">
        <f>IF(AF206&gt;0,AF206,1)</f>
      </c>
      <c r="AR206" s="11">
        <f>IF(AG206&gt;0,AG206,1)</f>
      </c>
      <c r="AS206" s="11">
        <f>IF(AH206&gt;0,AH206,1)</f>
      </c>
      <c r="AT206" s="11">
        <f>IF(AI206&gt;0,AI206,1)</f>
      </c>
      <c r="AU206" s="11">
        <f>IF(AJ206&gt;0,AJ206,1)</f>
      </c>
    </row>
    <row x14ac:dyDescent="0.25" r="207" customHeight="1" ht="17.25">
      <c r="A207" s="3"/>
      <c r="B207" s="6">
        <f>IF(AB207&lt;&gt;AD207,CONCATENATE(J207,AB207,M207,AC207,M207,AD207,N207,O207,AE207,N207,K207,Q207,R207,S207,T207,U207,V207),CONCATENATE(J207,AB207,M207,AC207,N207,O207,AE207,N207,K207,Q207,R207,S207,T207,U207,V207))</f>
      </c>
      <c r="C207" s="6">
        <f>IF(AB207&lt;&gt;AD207,CONCATENATE(J207,AB207,M207,AC207,M207,AD207,N207,O207,AE207,N207,X207,Y207,AA207,AL207,Z207,K207,Q207,R207,S207,T207,U207,V207),CONCATENATE(J207,AB207,M207,AC207,N207,O207,AE207,N207,X207,Y207,AA207,AL207,Z207,K207,Q207,R207,S207,T207,U207,V207))</f>
      </c>
      <c r="D207" s="6">
        <f>IF(AB207&lt;&gt;AD207,CONCATENATE(J207,AB207,M207,AC207,M207,AD207,N207,O207,AE207,N207,X207,Y207,AA207,AM207,Z207,K207,Q207,R207,S207,T207,U207,V207),CONCATENATE(J207,AB207,M207,AC207,N207,O207,AE207,N207,X207,Y207,AA207,AM207,Z207,K207,Q207,R207,S207,T207,U207,V207))</f>
      </c>
      <c r="E207" s="6">
        <f>IF(AB207&lt;&gt;AD207,CONCATENATE(J207,AB207,M207,AC207,M207,AD207,N207,O207,AE207,N207,X207,Y207,AA207,AN207,Z207,K207,Q207,R207,S207,T207,U207,V207),CONCATENATE(J207,AB207,M207,AC207,N207,O207,AE207,N207,X207,Y207,AA207,AN207,Z207,K207,Q207,R207,S207,T207,U207,V207))</f>
      </c>
      <c r="F207" s="6">
        <f>IF(AB207&lt;&gt;AD207,CONCATENATE(J207,AB207,M207,AC207,M207,AD207,N207,O207,AE207,N207,X207,Y207,AA207,AO207,Z207,K207,Q207,R207,S207,T207,U207,V207),CONCATENATE(J207,AB207,M207,AC207,N207,O207,AE207,N207,X207,Y207,AA207,AO207,Z207,K207,Q207,R207,S207,T207,U207,V207))</f>
      </c>
      <c r="G207" s="6">
        <f>IF(AB207&lt;&gt;AD207,CONCATENATE(J207,AB207,M207,AC207,M207,AD207,N207,O207,AE207,N207,X207,Y207,AA207,AP207,Z207,K207,Q207,R207,S207,T207,U207,V207),CONCATENATE(J207,AB207,M207,AC207,N207,O207,AE207,N207,X207,Y207,AA207,AP207,Z207,K207,Q207,R207,S207,T207,U207,V207))</f>
      </c>
      <c r="H207" s="3" t="s">
        <v>375</v>
      </c>
      <c r="I207" s="3" t="s">
        <v>376</v>
      </c>
      <c r="J207" s="3" t="s">
        <v>377</v>
      </c>
      <c r="K207" s="3" t="s">
        <v>378</v>
      </c>
      <c r="L207" s="3" t="s">
        <v>379</v>
      </c>
      <c r="M207" s="3" t="s">
        <v>380</v>
      </c>
      <c r="N207" s="3" t="s">
        <v>381</v>
      </c>
      <c r="O207" s="3" t="s">
        <v>382</v>
      </c>
      <c r="P207" s="6">
        <f>CHAR(10)</f>
      </c>
      <c r="Q207" s="6">
        <f>IF(MOD(W207,10)=0,CONCATENATE(P207,P207,L207,L207,P207,P207,P207)," ")</f>
      </c>
      <c r="R207" s="6">
        <f>IF(W207=20,CONCATENATE(P207,P207,P207,L207,P207,"&lt;center&gt;",P207,P207,"&lt;?php",P207,R$1,P207,"?&gt;",P207,P207,"&lt;/center&gt;",P207,L207,P207,P207,P207,P207),"")</f>
      </c>
      <c r="S207" s="6">
        <f>IF(W207=40,CONCATENATE(P207,P207,P207,L207,P207,"&lt;center&gt;",P207,P207,"&lt;?php",P207,S$1,P207,"?&gt;",P207,P207,"&lt;/center&gt;",P207,L207,P207,P207,P207,P207),"")</f>
      </c>
      <c r="T207" s="6">
        <f>IF(W207=60,CONCATENATE(P207,P207,P207,L207,P207,"&lt;center&gt;",P207,P207,"&lt;?php",P207,T$1,P207,"?&gt;",P207,P207,"&lt;/center&gt;",P207,L207,P207,P207,P207,P207),"")</f>
      </c>
      <c r="U207" s="6">
        <f>IF(W207=80,CONCATENATE(P207,P207,P207,L207,P207,"&lt;center&gt;",P207,P207,"&lt;?php",P207,U$1,P207,"?&gt;",P207,P207,"&lt;/center&gt;",P207,L207,P207,P207,P207,P207),"")</f>
      </c>
      <c r="V207" s="6">
        <f>IF(W207=100,CONCATENATE(P207,P207,P207,P207,"&lt;?php",P207,V$1,P207,"?&gt;",P207,P207,P207,P207,P207),"")</f>
      </c>
      <c r="W207" s="11">
        <f>W206+1</f>
      </c>
      <c r="X207" s="5" t="s">
        <v>383</v>
      </c>
      <c r="Y207" s="5" t="s">
        <v>384</v>
      </c>
      <c r="Z207" s="5" t="s">
        <v>385</v>
      </c>
      <c r="AA207" s="5" t="s">
        <v>386</v>
      </c>
      <c r="AB207" s="4">
        <f>CONCATENATE(TEs!B35," ",TEs!A35)</f>
      </c>
      <c r="AC207" s="12">
        <f>TEs!E35</f>
      </c>
      <c r="AD207" s="6">
        <f>TEs!C35</f>
      </c>
      <c r="AE207" s="11">
        <f>TEs!D35</f>
      </c>
      <c r="AF207" s="11">
        <f>TEs!P35</f>
      </c>
      <c r="AG207" s="11">
        <f>TEs!R35</f>
      </c>
      <c r="AH207" s="11">
        <f>TEs!T35</f>
      </c>
      <c r="AI207" s="11">
        <f>TEs!V35</f>
      </c>
      <c r="AJ207" s="10">
        <f>TEs!X35</f>
      </c>
      <c r="AK207" s="6">
        <f>AB207</f>
      </c>
      <c r="AL207" s="102">
        <f>ROUNDUP((0.43+0.01*((STDEV($AQ$2:$AQ$312)-STDEV(AQ$2:AQ$312))))*AQ207,0)</f>
      </c>
      <c r="AM207" s="102">
        <f>ROUNDUP((0.43+0.01*((STDEV($AQ$2:$AQ$312)-STDEV(AR$2:AR$312))))*AR207,0)</f>
      </c>
      <c r="AN207" s="102">
        <f>ROUNDUP((0.43+0.01*((STDEV($AQ$2:$AQ$312)-STDEV(AS$2:AS$312))))*AS207,0)</f>
      </c>
      <c r="AO207" s="102">
        <f>ROUNDUP((0.43+0.01*((STDEV($AQ$2:$AQ$312)-STDEV(AT$2:AT$312))))*AT207,0)</f>
      </c>
      <c r="AP207" s="102">
        <f>ROUNDUP((0.43+0.01*((STDEV($AQ$2:$AQ$312)-STDEV(AU$2:AU$312))))*AU207,0)</f>
      </c>
      <c r="AQ207" s="11">
        <f>IF(AF207&gt;0,AF207,1)</f>
      </c>
      <c r="AR207" s="11">
        <f>IF(AG207&gt;0,AG207,1)</f>
      </c>
      <c r="AS207" s="11">
        <f>IF(AH207&gt;0,AH207,1)</f>
      </c>
      <c r="AT207" s="11">
        <f>IF(AI207&gt;0,AI207,1)</f>
      </c>
      <c r="AU207" s="11">
        <f>IF(AJ207&gt;0,AJ207,1)</f>
      </c>
    </row>
    <row x14ac:dyDescent="0.25" r="208" customHeight="1" ht="17.25">
      <c r="A208" s="3"/>
      <c r="B208" s="6">
        <f>IF(AB208&lt;&gt;AD208,CONCATENATE(J208,AB208,M208,AC208,M208,AD208,N208,O208,AE208,N208,K208,Q208,R208,S208,T208,U208,V208),CONCATENATE(J208,AB208,M208,AC208,N208,O208,AE208,N208,K208,Q208,R208,S208,T208,U208,V208))</f>
      </c>
      <c r="C208" s="6">
        <f>IF(AB208&lt;&gt;AD208,CONCATENATE(J208,AB208,M208,AC208,M208,AD208,N208,O208,AE208,N208,X208,Y208,AA208,AL208,Z208,K208,Q208,R208,S208,T208,U208,V208),CONCATENATE(J208,AB208,M208,AC208,N208,O208,AE208,N208,X208,Y208,AA208,AL208,Z208,K208,Q208,R208,S208,T208,U208,V208))</f>
      </c>
      <c r="D208" s="6">
        <f>IF(AB208&lt;&gt;AD208,CONCATENATE(J208,AB208,M208,AC208,M208,AD208,N208,O208,AE208,N208,X208,Y208,AA208,AM208,Z208,K208,Q208,R208,S208,T208,U208,V208),CONCATENATE(J208,AB208,M208,AC208,N208,O208,AE208,N208,X208,Y208,AA208,AM208,Z208,K208,Q208,R208,S208,T208,U208,V208))</f>
      </c>
      <c r="E208" s="6">
        <f>IF(AB208&lt;&gt;AD208,CONCATENATE(J208,AB208,M208,AC208,M208,AD208,N208,O208,AE208,N208,X208,Y208,AA208,AN208,Z208,K208,Q208,R208,S208,T208,U208,V208),CONCATENATE(J208,AB208,M208,AC208,N208,O208,AE208,N208,X208,Y208,AA208,AN208,Z208,K208,Q208,R208,S208,T208,U208,V208))</f>
      </c>
      <c r="F208" s="6">
        <f>IF(AB208&lt;&gt;AD208,CONCATENATE(J208,AB208,M208,AC208,M208,AD208,N208,O208,AE208,N208,X208,Y208,AA208,AO208,Z208,K208,Q208,R208,S208,T208,U208,V208),CONCATENATE(J208,AB208,M208,AC208,N208,O208,AE208,N208,X208,Y208,AA208,AO208,Z208,K208,Q208,R208,S208,T208,U208,V208))</f>
      </c>
      <c r="G208" s="6">
        <f>IF(AB208&lt;&gt;AD208,CONCATENATE(J208,AB208,M208,AC208,M208,AD208,N208,O208,AE208,N208,X208,Y208,AA208,AP208,Z208,K208,Q208,R208,S208,T208,U208,V208),CONCATENATE(J208,AB208,M208,AC208,N208,O208,AE208,N208,X208,Y208,AA208,AP208,Z208,K208,Q208,R208,S208,T208,U208,V208))</f>
      </c>
      <c r="H208" s="3" t="s">
        <v>375</v>
      </c>
      <c r="I208" s="3" t="s">
        <v>376</v>
      </c>
      <c r="J208" s="3" t="s">
        <v>377</v>
      </c>
      <c r="K208" s="3" t="s">
        <v>378</v>
      </c>
      <c r="L208" s="3" t="s">
        <v>379</v>
      </c>
      <c r="M208" s="3" t="s">
        <v>380</v>
      </c>
      <c r="N208" s="3" t="s">
        <v>381</v>
      </c>
      <c r="O208" s="3" t="s">
        <v>382</v>
      </c>
      <c r="P208" s="6">
        <f>CHAR(10)</f>
      </c>
      <c r="Q208" s="6">
        <f>IF(MOD(W208,10)=0,CONCATENATE(P208,P208,L208,L208,P208,P208,P208)," ")</f>
      </c>
      <c r="R208" s="6">
        <f>IF(W208=20,CONCATENATE(P208,P208,P208,L208,P208,"&lt;center&gt;",P208,P208,"&lt;?php",P208,R$1,P208,"?&gt;",P208,P208,"&lt;/center&gt;",P208,L208,P208,P208,P208,P208),"")</f>
      </c>
      <c r="S208" s="6">
        <f>IF(W208=40,CONCATENATE(P208,P208,P208,L208,P208,"&lt;center&gt;",P208,P208,"&lt;?php",P208,S$1,P208,"?&gt;",P208,P208,"&lt;/center&gt;",P208,L208,P208,P208,P208,P208),"")</f>
      </c>
      <c r="T208" s="6">
        <f>IF(W208=60,CONCATENATE(P208,P208,P208,L208,P208,"&lt;center&gt;",P208,P208,"&lt;?php",P208,T$1,P208,"?&gt;",P208,P208,"&lt;/center&gt;",P208,L208,P208,P208,P208,P208),"")</f>
      </c>
      <c r="U208" s="6">
        <f>IF(W208=80,CONCATENATE(P208,P208,P208,L208,P208,"&lt;center&gt;",P208,P208,"&lt;?php",P208,U$1,P208,"?&gt;",P208,P208,"&lt;/center&gt;",P208,L208,P208,P208,P208,P208),"")</f>
      </c>
      <c r="V208" s="6">
        <f>IF(W208=100,CONCATENATE(P208,P208,P208,P208,"&lt;?php",P208,V$1,P208,"?&gt;",P208,P208,P208,P208,P208),"")</f>
      </c>
      <c r="W208" s="11">
        <f>W207+1</f>
      </c>
      <c r="X208" s="5" t="s">
        <v>383</v>
      </c>
      <c r="Y208" s="5" t="s">
        <v>384</v>
      </c>
      <c r="Z208" s="5" t="s">
        <v>385</v>
      </c>
      <c r="AA208" s="5" t="s">
        <v>386</v>
      </c>
      <c r="AB208" s="4">
        <f>CONCATENATE(TEs!B36," ",TEs!A36)</f>
      </c>
      <c r="AC208" s="12">
        <f>TEs!E36</f>
      </c>
      <c r="AD208" s="6">
        <f>TEs!C36</f>
      </c>
      <c r="AE208" s="11">
        <f>TEs!D36</f>
      </c>
      <c r="AF208" s="11">
        <f>TEs!P36</f>
      </c>
      <c r="AG208" s="11">
        <f>TEs!R36</f>
      </c>
      <c r="AH208" s="11">
        <f>TEs!T36</f>
      </c>
      <c r="AI208" s="11">
        <f>TEs!V36</f>
      </c>
      <c r="AJ208" s="10">
        <f>TEs!X36</f>
      </c>
      <c r="AK208" s="6">
        <f>AB208</f>
      </c>
      <c r="AL208" s="102">
        <f>ROUNDUP((0.43+0.01*((STDEV($AQ$2:$AQ$312)-STDEV(AQ$2:AQ$312))))*AQ208,0)</f>
      </c>
      <c r="AM208" s="102">
        <f>ROUNDUP((0.43+0.01*((STDEV($AQ$2:$AQ$312)-STDEV(AR$2:AR$312))))*AR208,0)</f>
      </c>
      <c r="AN208" s="102">
        <f>ROUNDUP((0.43+0.01*((STDEV($AQ$2:$AQ$312)-STDEV(AS$2:AS$312))))*AS208,0)</f>
      </c>
      <c r="AO208" s="102">
        <f>ROUNDUP((0.43+0.01*((STDEV($AQ$2:$AQ$312)-STDEV(AT$2:AT$312))))*AT208,0)</f>
      </c>
      <c r="AP208" s="102">
        <f>ROUNDUP((0.43+0.01*((STDEV($AQ$2:$AQ$312)-STDEV(AU$2:AU$312))))*AU208,0)</f>
      </c>
      <c r="AQ208" s="11">
        <f>IF(AF208&gt;0,AF208,1)</f>
      </c>
      <c r="AR208" s="11">
        <f>IF(AG208&gt;0,AG208,1)</f>
      </c>
      <c r="AS208" s="11">
        <f>IF(AH208&gt;0,AH208,1)</f>
      </c>
      <c r="AT208" s="11">
        <f>IF(AI208&gt;0,AI208,1)</f>
      </c>
      <c r="AU208" s="11">
        <f>IF(AJ208&gt;0,AJ208,1)</f>
      </c>
    </row>
    <row x14ac:dyDescent="0.25" r="209" customHeight="1" ht="17.25">
      <c r="A209" s="3"/>
      <c r="B209" s="6">
        <f>IF(AB209&lt;&gt;AD209,CONCATENATE(J209,AB209,M209,AC209,M209,AD209,N209,O209,AE209,N209,K209,Q209,R209,S209,T209,U209,V209),CONCATENATE(J209,AB209,M209,AC209,N209,O209,AE209,N209,K209,Q209,R209,S209,T209,U209,V209))</f>
      </c>
      <c r="C209" s="6">
        <f>IF(AB209&lt;&gt;AD209,CONCATENATE(J209,AB209,M209,AC209,M209,AD209,N209,O209,AE209,N209,X209,Y209,AA209,AL209,Z209,K209,Q209,R209,S209,T209,U209,V209),CONCATENATE(J209,AB209,M209,AC209,N209,O209,AE209,N209,X209,Y209,AA209,AL209,Z209,K209,Q209,R209,S209,T209,U209,V209))</f>
      </c>
      <c r="D209" s="6">
        <f>IF(AB209&lt;&gt;AD209,CONCATENATE(J209,AB209,M209,AC209,M209,AD209,N209,O209,AE209,N209,X209,Y209,AA209,AM209,Z209,K209,Q209,R209,S209,T209,U209,V209),CONCATENATE(J209,AB209,M209,AC209,N209,O209,AE209,N209,X209,Y209,AA209,AM209,Z209,K209,Q209,R209,S209,T209,U209,V209))</f>
      </c>
      <c r="E209" s="6">
        <f>IF(AB209&lt;&gt;AD209,CONCATENATE(J209,AB209,M209,AC209,M209,AD209,N209,O209,AE209,N209,X209,Y209,AA209,AN209,Z209,K209,Q209,R209,S209,T209,U209,V209),CONCATENATE(J209,AB209,M209,AC209,N209,O209,AE209,N209,X209,Y209,AA209,AN209,Z209,K209,Q209,R209,S209,T209,U209,V209))</f>
      </c>
      <c r="F209" s="6">
        <f>IF(AB209&lt;&gt;AD209,CONCATENATE(J209,AB209,M209,AC209,M209,AD209,N209,O209,AE209,N209,X209,Y209,AA209,AO209,Z209,K209,Q209,R209,S209,T209,U209,V209),CONCATENATE(J209,AB209,M209,AC209,N209,O209,AE209,N209,X209,Y209,AA209,AO209,Z209,K209,Q209,R209,S209,T209,U209,V209))</f>
      </c>
      <c r="G209" s="6">
        <f>IF(AB209&lt;&gt;AD209,CONCATENATE(J209,AB209,M209,AC209,M209,AD209,N209,O209,AE209,N209,X209,Y209,AA209,AP209,Z209,K209,Q209,R209,S209,T209,U209,V209),CONCATENATE(J209,AB209,M209,AC209,N209,O209,AE209,N209,X209,Y209,AA209,AP209,Z209,K209,Q209,R209,S209,T209,U209,V209))</f>
      </c>
      <c r="H209" s="3" t="s">
        <v>375</v>
      </c>
      <c r="I209" s="3" t="s">
        <v>376</v>
      </c>
      <c r="J209" s="3" t="s">
        <v>377</v>
      </c>
      <c r="K209" s="3" t="s">
        <v>378</v>
      </c>
      <c r="L209" s="3" t="s">
        <v>379</v>
      </c>
      <c r="M209" s="3" t="s">
        <v>380</v>
      </c>
      <c r="N209" s="3" t="s">
        <v>381</v>
      </c>
      <c r="O209" s="3" t="s">
        <v>382</v>
      </c>
      <c r="P209" s="6">
        <f>CHAR(10)</f>
      </c>
      <c r="Q209" s="6">
        <f>IF(MOD(W209,10)=0,CONCATENATE(P209,P209,L209,L209,P209,P209,P209)," ")</f>
      </c>
      <c r="R209" s="6">
        <f>IF(W209=20,CONCATENATE(P209,P209,P209,L209,P209,"&lt;center&gt;",P209,P209,"&lt;?php",P209,R$1,P209,"?&gt;",P209,P209,"&lt;/center&gt;",P209,L209,P209,P209,P209,P209),"")</f>
      </c>
      <c r="S209" s="6">
        <f>IF(W209=40,CONCATENATE(P209,P209,P209,L209,P209,"&lt;center&gt;",P209,P209,"&lt;?php",P209,S$1,P209,"?&gt;",P209,P209,"&lt;/center&gt;",P209,L209,P209,P209,P209,P209),"")</f>
      </c>
      <c r="T209" s="6">
        <f>IF(W209=60,CONCATENATE(P209,P209,P209,L209,P209,"&lt;center&gt;",P209,P209,"&lt;?php",P209,T$1,P209,"?&gt;",P209,P209,"&lt;/center&gt;",P209,L209,P209,P209,P209,P209),"")</f>
      </c>
      <c r="U209" s="6">
        <f>IF(W209=80,CONCATENATE(P209,P209,P209,L209,P209,"&lt;center&gt;",P209,P209,"&lt;?php",P209,U$1,P209,"?&gt;",P209,P209,"&lt;/center&gt;",P209,L209,P209,P209,P209,P209),"")</f>
      </c>
      <c r="V209" s="6">
        <f>IF(W209=100,CONCATENATE(P209,P209,P209,P209,"&lt;?php",P209,V$1,P209,"?&gt;",P209,P209,P209,P209,P209),"")</f>
      </c>
      <c r="W209" s="11">
        <f>W208+1</f>
      </c>
      <c r="X209" s="5" t="s">
        <v>383</v>
      </c>
      <c r="Y209" s="5" t="s">
        <v>384</v>
      </c>
      <c r="Z209" s="5" t="s">
        <v>385</v>
      </c>
      <c r="AA209" s="5" t="s">
        <v>386</v>
      </c>
      <c r="AB209" s="4">
        <f>CONCATENATE(TEs!B37," ",TEs!A37)</f>
      </c>
      <c r="AC209" s="12">
        <f>TEs!E37</f>
      </c>
      <c r="AD209" s="6">
        <f>TEs!C37</f>
      </c>
      <c r="AE209" s="11">
        <f>TEs!D37</f>
      </c>
      <c r="AF209" s="11">
        <f>TEs!P37</f>
      </c>
      <c r="AG209" s="11">
        <f>TEs!R37</f>
      </c>
      <c r="AH209" s="11">
        <f>TEs!T37</f>
      </c>
      <c r="AI209" s="11">
        <f>TEs!V37</f>
      </c>
      <c r="AJ209" s="10">
        <f>TEs!X37</f>
      </c>
      <c r="AK209" s="6">
        <f>AB209</f>
      </c>
      <c r="AL209" s="102">
        <f>ROUNDUP((0.43+0.01*((STDEV($AQ$2:$AQ$312)-STDEV(AQ$2:AQ$312))))*AQ209,0)</f>
      </c>
      <c r="AM209" s="102">
        <f>ROUNDUP((0.43+0.01*((STDEV($AQ$2:$AQ$312)-STDEV(AR$2:AR$312))))*AR209,0)</f>
      </c>
      <c r="AN209" s="102">
        <f>ROUNDUP((0.43+0.01*((STDEV($AQ$2:$AQ$312)-STDEV(AS$2:AS$312))))*AS209,0)</f>
      </c>
      <c r="AO209" s="102">
        <f>ROUNDUP((0.43+0.01*((STDEV($AQ$2:$AQ$312)-STDEV(AT$2:AT$312))))*AT209,0)</f>
      </c>
      <c r="AP209" s="102">
        <f>ROUNDUP((0.43+0.01*((STDEV($AQ$2:$AQ$312)-STDEV(AU$2:AU$312))))*AU209,0)</f>
      </c>
      <c r="AQ209" s="11">
        <f>IF(AF209&gt;0,AF209,1)</f>
      </c>
      <c r="AR209" s="11">
        <f>IF(AG209&gt;0,AG209,1)</f>
      </c>
      <c r="AS209" s="11">
        <f>IF(AH209&gt;0,AH209,1)</f>
      </c>
      <c r="AT209" s="11">
        <f>IF(AI209&gt;0,AI209,1)</f>
      </c>
      <c r="AU209" s="11">
        <f>IF(AJ209&gt;0,AJ209,1)</f>
      </c>
    </row>
    <row x14ac:dyDescent="0.25" r="210" customHeight="1" ht="17.25">
      <c r="A210" s="3"/>
      <c r="B210" s="6">
        <f>IF(AB210&lt;&gt;AD210,CONCATENATE(J210,AB210,M210,AC210,M210,AD210,N210,O210,AE210,N210,K210,Q210,R210,S210,T210,U210,V210),CONCATENATE(J210,AB210,M210,AC210,N210,O210,AE210,N210,K210,Q210,R210,S210,T210,U210,V210))</f>
      </c>
      <c r="C210" s="6">
        <f>IF(AB210&lt;&gt;AD210,CONCATENATE(J210,AB210,M210,AC210,M210,AD210,N210,O210,AE210,N210,X210,Y210,AA210,AL210,Z210,K210,Q210,R210,S210,T210,U210,V210),CONCATENATE(J210,AB210,M210,AC210,N210,O210,AE210,N210,X210,Y210,AA210,AL210,Z210,K210,Q210,R210,S210,T210,U210,V210))</f>
      </c>
      <c r="D210" s="6">
        <f>IF(AB210&lt;&gt;AD210,CONCATENATE(J210,AB210,M210,AC210,M210,AD210,N210,O210,AE210,N210,X210,Y210,AA210,AM210,Z210,K210,Q210,R210,S210,T210,U210,V210),CONCATENATE(J210,AB210,M210,AC210,N210,O210,AE210,N210,X210,Y210,AA210,AM210,Z210,K210,Q210,R210,S210,T210,U210,V210))</f>
      </c>
      <c r="E210" s="6">
        <f>IF(AB210&lt;&gt;AD210,CONCATENATE(J210,AB210,M210,AC210,M210,AD210,N210,O210,AE210,N210,X210,Y210,AA210,AN210,Z210,K210,Q210,R210,S210,T210,U210,V210),CONCATENATE(J210,AB210,M210,AC210,N210,O210,AE210,N210,X210,Y210,AA210,AN210,Z210,K210,Q210,R210,S210,T210,U210,V210))</f>
      </c>
      <c r="F210" s="6">
        <f>IF(AB210&lt;&gt;AD210,CONCATENATE(J210,AB210,M210,AC210,M210,AD210,N210,O210,AE210,N210,X210,Y210,AA210,AO210,Z210,K210,Q210,R210,S210,T210,U210,V210),CONCATENATE(J210,AB210,M210,AC210,N210,O210,AE210,N210,X210,Y210,AA210,AO210,Z210,K210,Q210,R210,S210,T210,U210,V210))</f>
      </c>
      <c r="G210" s="6">
        <f>IF(AB210&lt;&gt;AD210,CONCATENATE(J210,AB210,M210,AC210,M210,AD210,N210,O210,AE210,N210,X210,Y210,AA210,AP210,Z210,K210,Q210,R210,S210,T210,U210,V210),CONCATENATE(J210,AB210,M210,AC210,N210,O210,AE210,N210,X210,Y210,AA210,AP210,Z210,K210,Q210,R210,S210,T210,U210,V210))</f>
      </c>
      <c r="H210" s="3" t="s">
        <v>375</v>
      </c>
      <c r="I210" s="3" t="s">
        <v>376</v>
      </c>
      <c r="J210" s="3" t="s">
        <v>377</v>
      </c>
      <c r="K210" s="3" t="s">
        <v>378</v>
      </c>
      <c r="L210" s="3" t="s">
        <v>379</v>
      </c>
      <c r="M210" s="3" t="s">
        <v>380</v>
      </c>
      <c r="N210" s="3" t="s">
        <v>381</v>
      </c>
      <c r="O210" s="3" t="s">
        <v>382</v>
      </c>
      <c r="P210" s="6">
        <f>CHAR(10)</f>
      </c>
      <c r="Q210" s="6">
        <f>IF(MOD(W210,10)=0,CONCATENATE(P210,P210,L210,L210,P210,P210,P210)," ")</f>
      </c>
      <c r="R210" s="6">
        <f>IF(W210=20,CONCATENATE(P210,P210,P210,L210,P210,"&lt;center&gt;",P210,P210,"&lt;?php",P210,R$1,P210,"?&gt;",P210,P210,"&lt;/center&gt;",P210,L210,P210,P210,P210,P210),"")</f>
      </c>
      <c r="S210" s="6">
        <f>IF(W210=40,CONCATENATE(P210,P210,P210,L210,P210,"&lt;center&gt;",P210,P210,"&lt;?php",P210,S$1,P210,"?&gt;",P210,P210,"&lt;/center&gt;",P210,L210,P210,P210,P210,P210),"")</f>
      </c>
      <c r="T210" s="6">
        <f>IF(W210=60,CONCATENATE(P210,P210,P210,L210,P210,"&lt;center&gt;",P210,P210,"&lt;?php",P210,T$1,P210,"?&gt;",P210,P210,"&lt;/center&gt;",P210,L210,P210,P210,P210,P210),"")</f>
      </c>
      <c r="U210" s="6">
        <f>IF(W210=80,CONCATENATE(P210,P210,P210,L210,P210,"&lt;center&gt;",P210,P210,"&lt;?php",P210,U$1,P210,"?&gt;",P210,P210,"&lt;/center&gt;",P210,L210,P210,P210,P210,P210),"")</f>
      </c>
      <c r="V210" s="6">
        <f>IF(W210=100,CONCATENATE(P210,P210,P210,P210,"&lt;?php",P210,V$1,P210,"?&gt;",P210,P210,P210,P210,P210),"")</f>
      </c>
      <c r="W210" s="11">
        <f>W209+1</f>
      </c>
      <c r="X210" s="5" t="s">
        <v>383</v>
      </c>
      <c r="Y210" s="5" t="s">
        <v>384</v>
      </c>
      <c r="Z210" s="5" t="s">
        <v>385</v>
      </c>
      <c r="AA210" s="5" t="s">
        <v>386</v>
      </c>
      <c r="AB210" s="4">
        <f>CONCATENATE(TEs!B38," ",TEs!A38)</f>
      </c>
      <c r="AC210" s="12">
        <f>TEs!E38</f>
      </c>
      <c r="AD210" s="6">
        <f>TEs!C38</f>
      </c>
      <c r="AE210" s="11">
        <f>TEs!D38</f>
      </c>
      <c r="AF210" s="11">
        <f>TEs!P38</f>
      </c>
      <c r="AG210" s="11">
        <f>TEs!R38</f>
      </c>
      <c r="AH210" s="11">
        <f>TEs!T38</f>
      </c>
      <c r="AI210" s="11">
        <f>TEs!V38</f>
      </c>
      <c r="AJ210" s="10">
        <f>TEs!X38</f>
      </c>
      <c r="AK210" s="6">
        <f>AB210</f>
      </c>
      <c r="AL210" s="102">
        <f>ROUNDUP((0.43+0.01*((STDEV($AQ$2:$AQ$312)-STDEV(AQ$2:AQ$312))))*AQ210,0)</f>
      </c>
      <c r="AM210" s="102">
        <f>ROUNDUP((0.43+0.01*((STDEV($AQ$2:$AQ$312)-STDEV(AR$2:AR$312))))*AR210,0)</f>
      </c>
      <c r="AN210" s="102">
        <f>ROUNDUP((0.43+0.01*((STDEV($AQ$2:$AQ$312)-STDEV(AS$2:AS$312))))*AS210,0)</f>
      </c>
      <c r="AO210" s="102">
        <f>ROUNDUP((0.43+0.01*((STDEV($AQ$2:$AQ$312)-STDEV(AT$2:AT$312))))*AT210,0)</f>
      </c>
      <c r="AP210" s="102">
        <f>ROUNDUP((0.43+0.01*((STDEV($AQ$2:$AQ$312)-STDEV(AU$2:AU$312))))*AU210,0)</f>
      </c>
      <c r="AQ210" s="11">
        <f>IF(AF210&gt;0,AF210,1)</f>
      </c>
      <c r="AR210" s="11">
        <f>IF(AG210&gt;0,AG210,1)</f>
      </c>
      <c r="AS210" s="11">
        <f>IF(AH210&gt;0,AH210,1)</f>
      </c>
      <c r="AT210" s="11">
        <f>IF(AI210&gt;0,AI210,1)</f>
      </c>
      <c r="AU210" s="11">
        <f>IF(AJ210&gt;0,AJ210,1)</f>
      </c>
    </row>
    <row x14ac:dyDescent="0.25" r="211" customHeight="1" ht="17.25">
      <c r="A211" s="3"/>
      <c r="B211" s="6">
        <f>IF(AB211&lt;&gt;AD211,CONCATENATE(J211,AB211,M211,AC211,M211,AD211,N211,O211,AE211,N211,K211,Q211,R211,S211,T211,U211,V211),CONCATENATE(J211,AB211,M211,AC211,N211,O211,AE211,N211,K211,Q211,R211,S211,T211,U211,V211))</f>
      </c>
      <c r="C211" s="6">
        <f>IF(AB211&lt;&gt;AD211,CONCATENATE(J211,AB211,M211,AC211,M211,AD211,N211,O211,AE211,N211,X211,Y211,AA211,AL211,Z211,K211,Q211,R211,S211,T211,U211,V211),CONCATENATE(J211,AB211,M211,AC211,N211,O211,AE211,N211,X211,Y211,AA211,AL211,Z211,K211,Q211,R211,S211,T211,U211,V211))</f>
      </c>
      <c r="D211" s="6">
        <f>IF(AB211&lt;&gt;AD211,CONCATENATE(J211,AB211,M211,AC211,M211,AD211,N211,O211,AE211,N211,X211,Y211,AA211,AM211,Z211,K211,Q211,R211,S211,T211,U211,V211),CONCATENATE(J211,AB211,M211,AC211,N211,O211,AE211,N211,X211,Y211,AA211,AM211,Z211,K211,Q211,R211,S211,T211,U211,V211))</f>
      </c>
      <c r="E211" s="6">
        <f>IF(AB211&lt;&gt;AD211,CONCATENATE(J211,AB211,M211,AC211,M211,AD211,N211,O211,AE211,N211,X211,Y211,AA211,AN211,Z211,K211,Q211,R211,S211,T211,U211,V211),CONCATENATE(J211,AB211,M211,AC211,N211,O211,AE211,N211,X211,Y211,AA211,AN211,Z211,K211,Q211,R211,S211,T211,U211,V211))</f>
      </c>
      <c r="F211" s="6">
        <f>IF(AB211&lt;&gt;AD211,CONCATENATE(J211,AB211,M211,AC211,M211,AD211,N211,O211,AE211,N211,X211,Y211,AA211,AO211,Z211,K211,Q211,R211,S211,T211,U211,V211),CONCATENATE(J211,AB211,M211,AC211,N211,O211,AE211,N211,X211,Y211,AA211,AO211,Z211,K211,Q211,R211,S211,T211,U211,V211))</f>
      </c>
      <c r="G211" s="6">
        <f>IF(AB211&lt;&gt;AD211,CONCATENATE(J211,AB211,M211,AC211,M211,AD211,N211,O211,AE211,N211,X211,Y211,AA211,AP211,Z211,K211,Q211,R211,S211,T211,U211,V211),CONCATENATE(J211,AB211,M211,AC211,N211,O211,AE211,N211,X211,Y211,AA211,AP211,Z211,K211,Q211,R211,S211,T211,U211,V211))</f>
      </c>
      <c r="H211" s="3" t="s">
        <v>375</v>
      </c>
      <c r="I211" s="3" t="s">
        <v>376</v>
      </c>
      <c r="J211" s="3" t="s">
        <v>377</v>
      </c>
      <c r="K211" s="3" t="s">
        <v>378</v>
      </c>
      <c r="L211" s="3" t="s">
        <v>379</v>
      </c>
      <c r="M211" s="3" t="s">
        <v>380</v>
      </c>
      <c r="N211" s="3" t="s">
        <v>381</v>
      </c>
      <c r="O211" s="3" t="s">
        <v>382</v>
      </c>
      <c r="P211" s="6">
        <f>CHAR(10)</f>
      </c>
      <c r="Q211" s="6">
        <f>IF(MOD(W211,10)=0,CONCATENATE(P211,P211,L211,L211,P211,P211,P211)," ")</f>
      </c>
      <c r="R211" s="6">
        <f>IF(W211=20,CONCATENATE(P211,P211,P211,L211,P211,"&lt;center&gt;",P211,P211,"&lt;?php",P211,R$1,P211,"?&gt;",P211,P211,"&lt;/center&gt;",P211,L211,P211,P211,P211,P211),"")</f>
      </c>
      <c r="S211" s="6">
        <f>IF(W211=40,CONCATENATE(P211,P211,P211,L211,P211,"&lt;center&gt;",P211,P211,"&lt;?php",P211,S$1,P211,"?&gt;",P211,P211,"&lt;/center&gt;",P211,L211,P211,P211,P211,P211),"")</f>
      </c>
      <c r="T211" s="6">
        <f>IF(W211=60,CONCATENATE(P211,P211,P211,L211,P211,"&lt;center&gt;",P211,P211,"&lt;?php",P211,T$1,P211,"?&gt;",P211,P211,"&lt;/center&gt;",P211,L211,P211,P211,P211,P211),"")</f>
      </c>
      <c r="U211" s="6">
        <f>IF(W211=80,CONCATENATE(P211,P211,P211,L211,P211,"&lt;center&gt;",P211,P211,"&lt;?php",P211,U$1,P211,"?&gt;",P211,P211,"&lt;/center&gt;",P211,L211,P211,P211,P211,P211),"")</f>
      </c>
      <c r="V211" s="6">
        <f>IF(W211=100,CONCATENATE(P211,P211,P211,P211,"&lt;?php",P211,V$1,P211,"?&gt;",P211,P211,P211,P211,P211),"")</f>
      </c>
      <c r="W211" s="11">
        <f>W210+1</f>
      </c>
      <c r="X211" s="5" t="s">
        <v>383</v>
      </c>
      <c r="Y211" s="5" t="s">
        <v>384</v>
      </c>
      <c r="Z211" s="5" t="s">
        <v>385</v>
      </c>
      <c r="AA211" s="5" t="s">
        <v>386</v>
      </c>
      <c r="AB211" s="4">
        <f>CONCATENATE(TEs!B39," ",TEs!A39)</f>
      </c>
      <c r="AC211" s="12">
        <f>TEs!E39</f>
      </c>
      <c r="AD211" s="6">
        <f>TEs!C39</f>
      </c>
      <c r="AE211" s="11">
        <f>TEs!D39</f>
      </c>
      <c r="AF211" s="11">
        <f>TEs!P39</f>
      </c>
      <c r="AG211" s="11">
        <f>TEs!R39</f>
      </c>
      <c r="AH211" s="11">
        <f>TEs!T39</f>
      </c>
      <c r="AI211" s="11">
        <f>TEs!V39</f>
      </c>
      <c r="AJ211" s="10">
        <f>TEs!X39</f>
      </c>
      <c r="AK211" s="6">
        <f>AB211</f>
      </c>
      <c r="AL211" s="102">
        <f>ROUNDUP((0.43+0.01*((STDEV($AQ$2:$AQ$312)-STDEV(AQ$2:AQ$312))))*AQ211,0)</f>
      </c>
      <c r="AM211" s="102">
        <f>ROUNDUP((0.43+0.01*((STDEV($AQ$2:$AQ$312)-STDEV(AR$2:AR$312))))*AR211,0)</f>
      </c>
      <c r="AN211" s="102">
        <f>ROUNDUP((0.43+0.01*((STDEV($AQ$2:$AQ$312)-STDEV(AS$2:AS$312))))*AS211,0)</f>
      </c>
      <c r="AO211" s="102">
        <f>ROUNDUP((0.43+0.01*((STDEV($AQ$2:$AQ$312)-STDEV(AT$2:AT$312))))*AT211,0)</f>
      </c>
      <c r="AP211" s="102">
        <f>ROUNDUP((0.43+0.01*((STDEV($AQ$2:$AQ$312)-STDEV(AU$2:AU$312))))*AU211,0)</f>
      </c>
      <c r="AQ211" s="11">
        <f>IF(AF211&gt;0,AF211,1)</f>
      </c>
      <c r="AR211" s="11">
        <f>IF(AG211&gt;0,AG211,1)</f>
      </c>
      <c r="AS211" s="11">
        <f>IF(AH211&gt;0,AH211,1)</f>
      </c>
      <c r="AT211" s="11">
        <f>IF(AI211&gt;0,AI211,1)</f>
      </c>
      <c r="AU211" s="11">
        <f>IF(AJ211&gt;0,AJ211,1)</f>
      </c>
    </row>
    <row x14ac:dyDescent="0.25" r="212" customHeight="1" ht="17.25">
      <c r="A212" s="3"/>
      <c r="B212" s="6">
        <f>IF(AB212&lt;&gt;AD212,CONCATENATE(J212,AB212,M212,AC212,M212,AD212,N212,O212,AE212,N212,K212,Q212,R212,S212,T212,U212,V212),CONCATENATE(J212,AB212,M212,AC212,N212,O212,AE212,N212,K212,Q212,R212,S212,T212,U212,V212))</f>
      </c>
      <c r="C212" s="6">
        <f>IF(AB212&lt;&gt;AD212,CONCATENATE(J212,AB212,M212,AC212,M212,AD212,N212,O212,AE212,N212,X212,Y212,AA212,AL212,Z212,K212,Q212,R212,S212,T212,U212,V212),CONCATENATE(J212,AB212,M212,AC212,N212,O212,AE212,N212,X212,Y212,AA212,AL212,Z212,K212,Q212,R212,S212,T212,U212,V212))</f>
      </c>
      <c r="D212" s="6">
        <f>IF(AB212&lt;&gt;AD212,CONCATENATE(J212,AB212,M212,AC212,M212,AD212,N212,O212,AE212,N212,X212,Y212,AA212,AM212,Z212,K212,Q212,R212,S212,T212,U212,V212),CONCATENATE(J212,AB212,M212,AC212,N212,O212,AE212,N212,X212,Y212,AA212,AM212,Z212,K212,Q212,R212,S212,T212,U212,V212))</f>
      </c>
      <c r="E212" s="6">
        <f>IF(AB212&lt;&gt;AD212,CONCATENATE(J212,AB212,M212,AC212,M212,AD212,N212,O212,AE212,N212,X212,Y212,AA212,AN212,Z212,K212,Q212,R212,S212,T212,U212,V212),CONCATENATE(J212,AB212,M212,AC212,N212,O212,AE212,N212,X212,Y212,AA212,AN212,Z212,K212,Q212,R212,S212,T212,U212,V212))</f>
      </c>
      <c r="F212" s="6">
        <f>IF(AB212&lt;&gt;AD212,CONCATENATE(J212,AB212,M212,AC212,M212,AD212,N212,O212,AE212,N212,X212,Y212,AA212,AO212,Z212,K212,Q212,R212,S212,T212,U212,V212),CONCATENATE(J212,AB212,M212,AC212,N212,O212,AE212,N212,X212,Y212,AA212,AO212,Z212,K212,Q212,R212,S212,T212,U212,V212))</f>
      </c>
      <c r="G212" s="6">
        <f>IF(AB212&lt;&gt;AD212,CONCATENATE(J212,AB212,M212,AC212,M212,AD212,N212,O212,AE212,N212,X212,Y212,AA212,AP212,Z212,K212,Q212,R212,S212,T212,U212,V212),CONCATENATE(J212,AB212,M212,AC212,N212,O212,AE212,N212,X212,Y212,AA212,AP212,Z212,K212,Q212,R212,S212,T212,U212,V212))</f>
      </c>
      <c r="H212" s="3" t="s">
        <v>375</v>
      </c>
      <c r="I212" s="3" t="s">
        <v>376</v>
      </c>
      <c r="J212" s="3" t="s">
        <v>377</v>
      </c>
      <c r="K212" s="3" t="s">
        <v>378</v>
      </c>
      <c r="L212" s="3" t="s">
        <v>379</v>
      </c>
      <c r="M212" s="3" t="s">
        <v>380</v>
      </c>
      <c r="N212" s="3" t="s">
        <v>381</v>
      </c>
      <c r="O212" s="3" t="s">
        <v>382</v>
      </c>
      <c r="P212" s="6">
        <f>CHAR(10)</f>
      </c>
      <c r="Q212" s="6">
        <f>IF(MOD(W212,10)=0,CONCATENATE(P212,P212,L212,L212,P212,P212,P212)," ")</f>
      </c>
      <c r="R212" s="6">
        <f>IF(W212=20,CONCATENATE(P212,P212,P212,L212,P212,"&lt;center&gt;",P212,P212,"&lt;?php",P212,R$1,P212,"?&gt;",P212,P212,"&lt;/center&gt;",P212,L212,P212,P212,P212,P212),"")</f>
      </c>
      <c r="S212" s="6">
        <f>IF(W212=40,CONCATENATE(P212,P212,P212,L212,P212,"&lt;center&gt;",P212,P212,"&lt;?php",P212,S$1,P212,"?&gt;",P212,P212,"&lt;/center&gt;",P212,L212,P212,P212,P212,P212),"")</f>
      </c>
      <c r="T212" s="6">
        <f>IF(W212=60,CONCATENATE(P212,P212,P212,L212,P212,"&lt;center&gt;",P212,P212,"&lt;?php",P212,T$1,P212,"?&gt;",P212,P212,"&lt;/center&gt;",P212,L212,P212,P212,P212,P212),"")</f>
      </c>
      <c r="U212" s="6">
        <f>IF(W212=80,CONCATENATE(P212,P212,P212,L212,P212,"&lt;center&gt;",P212,P212,"&lt;?php",P212,U$1,P212,"?&gt;",P212,P212,"&lt;/center&gt;",P212,L212,P212,P212,P212,P212),"")</f>
      </c>
      <c r="V212" s="6">
        <f>IF(W212=100,CONCATENATE(P212,P212,P212,P212,"&lt;?php",P212,V$1,P212,"?&gt;",P212,P212,P212,P212,P212),"")</f>
      </c>
      <c r="W212" s="11">
        <f>W211+1</f>
      </c>
      <c r="X212" s="5" t="s">
        <v>383</v>
      </c>
      <c r="Y212" s="5" t="s">
        <v>384</v>
      </c>
      <c r="Z212" s="5" t="s">
        <v>385</v>
      </c>
      <c r="AA212" s="5" t="s">
        <v>386</v>
      </c>
      <c r="AB212" s="4">
        <f>CONCATENATE(TEs!B40," ",TEs!A40)</f>
      </c>
      <c r="AC212" s="12">
        <f>TEs!E40</f>
      </c>
      <c r="AD212" s="6">
        <f>TEs!C40</f>
      </c>
      <c r="AE212" s="11">
        <f>TEs!D40</f>
      </c>
      <c r="AF212" s="11">
        <f>TEs!P40</f>
      </c>
      <c r="AG212" s="11">
        <f>TEs!R40</f>
      </c>
      <c r="AH212" s="11">
        <f>TEs!T40</f>
      </c>
      <c r="AI212" s="11">
        <f>TEs!V40</f>
      </c>
      <c r="AJ212" s="10">
        <f>TEs!X40</f>
      </c>
      <c r="AK212" s="6">
        <f>AB212</f>
      </c>
      <c r="AL212" s="102">
        <f>ROUNDUP((0.43+0.01*((STDEV($AQ$2:$AQ$312)-STDEV(AQ$2:AQ$312))))*AQ212,0)</f>
      </c>
      <c r="AM212" s="102">
        <f>ROUNDUP((0.43+0.01*((STDEV($AQ$2:$AQ$312)-STDEV(AR$2:AR$312))))*AR212,0)</f>
      </c>
      <c r="AN212" s="102">
        <f>ROUNDUP((0.43+0.01*((STDEV($AQ$2:$AQ$312)-STDEV(AS$2:AS$312))))*AS212,0)</f>
      </c>
      <c r="AO212" s="102">
        <f>ROUNDUP((0.43+0.01*((STDEV($AQ$2:$AQ$312)-STDEV(AT$2:AT$312))))*AT212,0)</f>
      </c>
      <c r="AP212" s="102">
        <f>ROUNDUP((0.43+0.01*((STDEV($AQ$2:$AQ$312)-STDEV(AU$2:AU$312))))*AU212,0)</f>
      </c>
      <c r="AQ212" s="11">
        <f>IF(AF212&gt;0,AF212,1)</f>
      </c>
      <c r="AR212" s="11">
        <f>IF(AG212&gt;0,AG212,1)</f>
      </c>
      <c r="AS212" s="11">
        <f>IF(AH212&gt;0,AH212,1)</f>
      </c>
      <c r="AT212" s="11">
        <f>IF(AI212&gt;0,AI212,1)</f>
      </c>
      <c r="AU212" s="11">
        <f>IF(AJ212&gt;0,AJ212,1)</f>
      </c>
    </row>
    <row x14ac:dyDescent="0.25" r="213" customHeight="1" ht="17.25">
      <c r="A213" s="3"/>
      <c r="B213" s="6">
        <f>IF(AB213&lt;&gt;AD213,CONCATENATE(J213,AB213,M213,AC213,M213,AD213,N213,O213,AE213,N213,K213,Q213,R213,S213,T213,U213,V213),CONCATENATE(J213,AB213,M213,AC213,N213,O213,AE213,N213,K213,Q213,R213,S213,T213,U213,V213))</f>
      </c>
      <c r="C213" s="6">
        <f>IF(AB213&lt;&gt;AD213,CONCATENATE(J213,AB213,M213,AC213,M213,AD213,N213,O213,AE213,N213,X213,Y213,AA213,AL213,Z213,K213,Q213,R213,S213,T213,U213,V213),CONCATENATE(J213,AB213,M213,AC213,N213,O213,AE213,N213,X213,Y213,AA213,AL213,Z213,K213,Q213,R213,S213,T213,U213,V213))</f>
      </c>
      <c r="D213" s="6">
        <f>IF(AB213&lt;&gt;AD213,CONCATENATE(J213,AB213,M213,AC213,M213,AD213,N213,O213,AE213,N213,X213,Y213,AA213,AM213,Z213,K213,Q213,R213,S213,T213,U213,V213),CONCATENATE(J213,AB213,M213,AC213,N213,O213,AE213,N213,X213,Y213,AA213,AM213,Z213,K213,Q213,R213,S213,T213,U213,V213))</f>
      </c>
      <c r="E213" s="6">
        <f>IF(AB213&lt;&gt;AD213,CONCATENATE(J213,AB213,M213,AC213,M213,AD213,N213,O213,AE213,N213,X213,Y213,AA213,AN213,Z213,K213,Q213,R213,S213,T213,U213,V213),CONCATENATE(J213,AB213,M213,AC213,N213,O213,AE213,N213,X213,Y213,AA213,AN213,Z213,K213,Q213,R213,S213,T213,U213,V213))</f>
      </c>
      <c r="F213" s="6">
        <f>IF(AB213&lt;&gt;AD213,CONCATENATE(J213,AB213,M213,AC213,M213,AD213,N213,O213,AE213,N213,X213,Y213,AA213,AO213,Z213,K213,Q213,R213,S213,T213,U213,V213),CONCATENATE(J213,AB213,M213,AC213,N213,O213,AE213,N213,X213,Y213,AA213,AO213,Z213,K213,Q213,R213,S213,T213,U213,V213))</f>
      </c>
      <c r="G213" s="6">
        <f>IF(AB213&lt;&gt;AD213,CONCATENATE(J213,AB213,M213,AC213,M213,AD213,N213,O213,AE213,N213,X213,Y213,AA213,AP213,Z213,K213,Q213,R213,S213,T213,U213,V213),CONCATENATE(J213,AB213,M213,AC213,N213,O213,AE213,N213,X213,Y213,AA213,AP213,Z213,K213,Q213,R213,S213,T213,U213,V213))</f>
      </c>
      <c r="H213" s="3" t="s">
        <v>375</v>
      </c>
      <c r="I213" s="3" t="s">
        <v>376</v>
      </c>
      <c r="J213" s="3" t="s">
        <v>377</v>
      </c>
      <c r="K213" s="3" t="s">
        <v>378</v>
      </c>
      <c r="L213" s="3" t="s">
        <v>379</v>
      </c>
      <c r="M213" s="3" t="s">
        <v>380</v>
      </c>
      <c r="N213" s="3" t="s">
        <v>381</v>
      </c>
      <c r="O213" s="3" t="s">
        <v>382</v>
      </c>
      <c r="P213" s="6">
        <f>CHAR(10)</f>
      </c>
      <c r="Q213" s="6">
        <f>IF(MOD(W213,10)=0,CONCATENATE(P213,P213,L213,L213,P213,P213,P213)," ")</f>
      </c>
      <c r="R213" s="6">
        <f>IF(W213=20,CONCATENATE(P213,P213,P213,L213,P213,"&lt;center&gt;",P213,P213,"&lt;?php",P213,R$1,P213,"?&gt;",P213,P213,"&lt;/center&gt;",P213,L213,P213,P213,P213,P213),"")</f>
      </c>
      <c r="S213" s="6">
        <f>IF(W213=40,CONCATENATE(P213,P213,P213,L213,P213,"&lt;center&gt;",P213,P213,"&lt;?php",P213,S$1,P213,"?&gt;",P213,P213,"&lt;/center&gt;",P213,L213,P213,P213,P213,P213),"")</f>
      </c>
      <c r="T213" s="6">
        <f>IF(W213=60,CONCATENATE(P213,P213,P213,L213,P213,"&lt;center&gt;",P213,P213,"&lt;?php",P213,T$1,P213,"?&gt;",P213,P213,"&lt;/center&gt;",P213,L213,P213,P213,P213,P213),"")</f>
      </c>
      <c r="U213" s="6">
        <f>IF(W213=80,CONCATENATE(P213,P213,P213,L213,P213,"&lt;center&gt;",P213,P213,"&lt;?php",P213,U$1,P213,"?&gt;",P213,P213,"&lt;/center&gt;",P213,L213,P213,P213,P213,P213),"")</f>
      </c>
      <c r="V213" s="6">
        <f>IF(W213=100,CONCATENATE(P213,P213,P213,P213,"&lt;?php",P213,V$1,P213,"?&gt;",P213,P213,P213,P213,P213),"")</f>
      </c>
      <c r="W213" s="11">
        <f>W212+1</f>
      </c>
      <c r="X213" s="5" t="s">
        <v>383</v>
      </c>
      <c r="Y213" s="5" t="s">
        <v>384</v>
      </c>
      <c r="Z213" s="5" t="s">
        <v>385</v>
      </c>
      <c r="AA213" s="5" t="s">
        <v>386</v>
      </c>
      <c r="AB213" s="4">
        <f>CONCATENATE(TEs!B41," ",TEs!A41)</f>
      </c>
      <c r="AC213" s="12">
        <f>TEs!E41</f>
      </c>
      <c r="AD213" s="6">
        <f>TEs!C41</f>
      </c>
      <c r="AE213" s="11">
        <f>TEs!D41</f>
      </c>
      <c r="AF213" s="11">
        <f>TEs!P41</f>
      </c>
      <c r="AG213" s="11">
        <f>TEs!R41</f>
      </c>
      <c r="AH213" s="11">
        <f>TEs!T41</f>
      </c>
      <c r="AI213" s="11">
        <f>TEs!V41</f>
      </c>
      <c r="AJ213" s="10">
        <f>TEs!X41</f>
      </c>
      <c r="AK213" s="6">
        <f>AB213</f>
      </c>
      <c r="AL213" s="102">
        <f>ROUNDUP((0.43+0.01*((STDEV($AQ$2:$AQ$312)-STDEV(AQ$2:AQ$312))))*AQ213,0)</f>
      </c>
      <c r="AM213" s="102">
        <f>ROUNDUP((0.43+0.01*((STDEV($AQ$2:$AQ$312)-STDEV(AR$2:AR$312))))*AR213,0)</f>
      </c>
      <c r="AN213" s="102">
        <f>ROUNDUP((0.43+0.01*((STDEV($AQ$2:$AQ$312)-STDEV(AS$2:AS$312))))*AS213,0)</f>
      </c>
      <c r="AO213" s="102">
        <f>ROUNDUP((0.43+0.01*((STDEV($AQ$2:$AQ$312)-STDEV(AT$2:AT$312))))*AT213,0)</f>
      </c>
      <c r="AP213" s="102">
        <f>ROUNDUP((0.43+0.01*((STDEV($AQ$2:$AQ$312)-STDEV(AU$2:AU$312))))*AU213,0)</f>
      </c>
      <c r="AQ213" s="11">
        <f>IF(AF213&gt;0,AF213,1)</f>
      </c>
      <c r="AR213" s="11">
        <f>IF(AG213&gt;0,AG213,1)</f>
      </c>
      <c r="AS213" s="11">
        <f>IF(AH213&gt;0,AH213,1)</f>
      </c>
      <c r="AT213" s="11">
        <f>IF(AI213&gt;0,AI213,1)</f>
      </c>
      <c r="AU213" s="11">
        <f>IF(AJ213&gt;0,AJ213,1)</f>
      </c>
    </row>
    <row x14ac:dyDescent="0.25" r="214" customHeight="1" ht="17.25">
      <c r="A214" s="3"/>
      <c r="B214" s="6">
        <f>IF(AB214&lt;&gt;AD214,CONCATENATE(J214,AB214,M214,AC214,M214,AD214,N214,O214,AE214,N214,K214,Q214,R214,S214,T214,U214,V214),CONCATENATE(J214,AB214,M214,AC214,N214,O214,AE214,N214,K214,Q214,R214,S214,T214,U214,V214))</f>
      </c>
      <c r="C214" s="6">
        <f>IF(AB214&lt;&gt;AD214,CONCATENATE(J214,AB214,M214,AC214,M214,AD214,N214,O214,AE214,N214,X214,Y214,AA214,AL214,Z214,K214,Q214,R214,S214,T214,U214,V214),CONCATENATE(J214,AB214,M214,AC214,N214,O214,AE214,N214,X214,Y214,AA214,AL214,Z214,K214,Q214,R214,S214,T214,U214,V214))</f>
      </c>
      <c r="D214" s="6">
        <f>IF(AB214&lt;&gt;AD214,CONCATENATE(J214,AB214,M214,AC214,M214,AD214,N214,O214,AE214,N214,X214,Y214,AA214,AM214,Z214,K214,Q214,R214,S214,T214,U214,V214),CONCATENATE(J214,AB214,M214,AC214,N214,O214,AE214,N214,X214,Y214,AA214,AM214,Z214,K214,Q214,R214,S214,T214,U214,V214))</f>
      </c>
      <c r="E214" s="6">
        <f>IF(AB214&lt;&gt;AD214,CONCATENATE(J214,AB214,M214,AC214,M214,AD214,N214,O214,AE214,N214,X214,Y214,AA214,AN214,Z214,K214,Q214,R214,S214,T214,U214,V214),CONCATENATE(J214,AB214,M214,AC214,N214,O214,AE214,N214,X214,Y214,AA214,AN214,Z214,K214,Q214,R214,S214,T214,U214,V214))</f>
      </c>
      <c r="F214" s="6">
        <f>IF(AB214&lt;&gt;AD214,CONCATENATE(J214,AB214,M214,AC214,M214,AD214,N214,O214,AE214,N214,X214,Y214,AA214,AO214,Z214,K214,Q214,R214,S214,T214,U214,V214),CONCATENATE(J214,AB214,M214,AC214,N214,O214,AE214,N214,X214,Y214,AA214,AO214,Z214,K214,Q214,R214,S214,T214,U214,V214))</f>
      </c>
      <c r="G214" s="6">
        <f>IF(AB214&lt;&gt;AD214,CONCATENATE(J214,AB214,M214,AC214,M214,AD214,N214,O214,AE214,N214,X214,Y214,AA214,AP214,Z214,K214,Q214,R214,S214,T214,U214,V214),CONCATENATE(J214,AB214,M214,AC214,N214,O214,AE214,N214,X214,Y214,AA214,AP214,Z214,K214,Q214,R214,S214,T214,U214,V214))</f>
      </c>
      <c r="H214" s="3" t="s">
        <v>375</v>
      </c>
      <c r="I214" s="3" t="s">
        <v>376</v>
      </c>
      <c r="J214" s="3" t="s">
        <v>377</v>
      </c>
      <c r="K214" s="3" t="s">
        <v>378</v>
      </c>
      <c r="L214" s="3" t="s">
        <v>379</v>
      </c>
      <c r="M214" s="3" t="s">
        <v>380</v>
      </c>
      <c r="N214" s="3" t="s">
        <v>381</v>
      </c>
      <c r="O214" s="3" t="s">
        <v>382</v>
      </c>
      <c r="P214" s="6">
        <f>CHAR(10)</f>
      </c>
      <c r="Q214" s="6">
        <f>IF(MOD(W214,10)=0,CONCATENATE(P214,P214,L214,L214,P214,P214,P214)," ")</f>
      </c>
      <c r="R214" s="6">
        <f>IF(W214=20,CONCATENATE(P214,P214,P214,L214,P214,"&lt;center&gt;",P214,P214,"&lt;?php",P214,R$1,P214,"?&gt;",P214,P214,"&lt;/center&gt;",P214,L214,P214,P214,P214,P214),"")</f>
      </c>
      <c r="S214" s="6">
        <f>IF(W214=40,CONCATENATE(P214,P214,P214,L214,P214,"&lt;center&gt;",P214,P214,"&lt;?php",P214,S$1,P214,"?&gt;",P214,P214,"&lt;/center&gt;",P214,L214,P214,P214,P214,P214),"")</f>
      </c>
      <c r="T214" s="6">
        <f>IF(W214=60,CONCATENATE(P214,P214,P214,L214,P214,"&lt;center&gt;",P214,P214,"&lt;?php",P214,T$1,P214,"?&gt;",P214,P214,"&lt;/center&gt;",P214,L214,P214,P214,P214,P214),"")</f>
      </c>
      <c r="U214" s="6">
        <f>IF(W214=80,CONCATENATE(P214,P214,P214,L214,P214,"&lt;center&gt;",P214,P214,"&lt;?php",P214,U$1,P214,"?&gt;",P214,P214,"&lt;/center&gt;",P214,L214,P214,P214,P214,P214),"")</f>
      </c>
      <c r="V214" s="6">
        <f>IF(W214=100,CONCATENATE(P214,P214,P214,P214,"&lt;?php",P214,V$1,P214,"?&gt;",P214,P214,P214,P214,P214),"")</f>
      </c>
      <c r="W214" s="11">
        <f>W213+1</f>
      </c>
      <c r="X214" s="5" t="s">
        <v>383</v>
      </c>
      <c r="Y214" s="5" t="s">
        <v>384</v>
      </c>
      <c r="Z214" s="5" t="s">
        <v>385</v>
      </c>
      <c r="AA214" s="5" t="s">
        <v>386</v>
      </c>
      <c r="AB214" s="4">
        <f>CONCATENATE(TEs!B42," ",TEs!A42)</f>
      </c>
      <c r="AC214" s="12">
        <f>TEs!E42</f>
      </c>
      <c r="AD214" s="6">
        <f>TEs!C42</f>
      </c>
      <c r="AE214" s="11">
        <f>TEs!D42</f>
      </c>
      <c r="AF214" s="11">
        <f>TEs!P42</f>
      </c>
      <c r="AG214" s="11">
        <f>TEs!R42</f>
      </c>
      <c r="AH214" s="11">
        <f>TEs!T42</f>
      </c>
      <c r="AI214" s="11">
        <f>TEs!V42</f>
      </c>
      <c r="AJ214" s="10">
        <f>TEs!X42</f>
      </c>
      <c r="AK214" s="6">
        <f>AB214</f>
      </c>
      <c r="AL214" s="102">
        <f>ROUNDUP((0.43+0.01*((STDEV($AQ$2:$AQ$312)-STDEV(AQ$2:AQ$312))))*AQ214,0)</f>
      </c>
      <c r="AM214" s="102">
        <f>ROUNDUP((0.43+0.01*((STDEV($AQ$2:$AQ$312)-STDEV(AR$2:AR$312))))*AR214,0)</f>
      </c>
      <c r="AN214" s="102">
        <f>ROUNDUP((0.43+0.01*((STDEV($AQ$2:$AQ$312)-STDEV(AS$2:AS$312))))*AS214,0)</f>
      </c>
      <c r="AO214" s="102">
        <f>ROUNDUP((0.43+0.01*((STDEV($AQ$2:$AQ$312)-STDEV(AT$2:AT$312))))*AT214,0)</f>
      </c>
      <c r="AP214" s="102">
        <f>ROUNDUP((0.43+0.01*((STDEV($AQ$2:$AQ$312)-STDEV(AU$2:AU$312))))*AU214,0)</f>
      </c>
      <c r="AQ214" s="11">
        <f>IF(AF214&gt;0,AF214,1)</f>
      </c>
      <c r="AR214" s="11">
        <f>IF(AG214&gt;0,AG214,1)</f>
      </c>
      <c r="AS214" s="11">
        <f>IF(AH214&gt;0,AH214,1)</f>
      </c>
      <c r="AT214" s="11">
        <f>IF(AI214&gt;0,AI214,1)</f>
      </c>
      <c r="AU214" s="11">
        <f>IF(AJ214&gt;0,AJ214,1)</f>
      </c>
    </row>
    <row x14ac:dyDescent="0.25" r="215" customHeight="1" ht="17.25">
      <c r="A215" s="3"/>
      <c r="B215" s="6">
        <f>IF(AB215&lt;&gt;AD215,CONCATENATE(J215,AB215,M215,AC215,M215,AD215,N215,O215,AE215,N215,K215,Q215,R215,S215,T215,U215,V215),CONCATENATE(J215,AB215,M215,AC215,N215,O215,AE215,N215,K215,Q215,R215,S215,T215,U215,V215))</f>
      </c>
      <c r="C215" s="6">
        <f>IF(AB215&lt;&gt;AD215,CONCATENATE(J215,AB215,M215,AC215,M215,AD215,N215,O215,AE215,N215,X215,Y215,AA215,AL215,Z215,K215,Q215,R215,S215,T215,U215,V215),CONCATENATE(J215,AB215,M215,AC215,N215,O215,AE215,N215,X215,Y215,AA215,AL215,Z215,K215,Q215,R215,S215,T215,U215,V215))</f>
      </c>
      <c r="D215" s="6">
        <f>IF(AB215&lt;&gt;AD215,CONCATENATE(J215,AB215,M215,AC215,M215,AD215,N215,O215,AE215,N215,X215,Y215,AA215,AM215,Z215,K215,Q215,R215,S215,T215,U215,V215),CONCATENATE(J215,AB215,M215,AC215,N215,O215,AE215,N215,X215,Y215,AA215,AM215,Z215,K215,Q215,R215,S215,T215,U215,V215))</f>
      </c>
      <c r="E215" s="6">
        <f>IF(AB215&lt;&gt;AD215,CONCATENATE(J215,AB215,M215,AC215,M215,AD215,N215,O215,AE215,N215,X215,Y215,AA215,AN215,Z215,K215,Q215,R215,S215,T215,U215,V215),CONCATENATE(J215,AB215,M215,AC215,N215,O215,AE215,N215,X215,Y215,AA215,AN215,Z215,K215,Q215,R215,S215,T215,U215,V215))</f>
      </c>
      <c r="F215" s="6">
        <f>IF(AB215&lt;&gt;AD215,CONCATENATE(J215,AB215,M215,AC215,M215,AD215,N215,O215,AE215,N215,X215,Y215,AA215,AO215,Z215,K215,Q215,R215,S215,T215,U215,V215),CONCATENATE(J215,AB215,M215,AC215,N215,O215,AE215,N215,X215,Y215,AA215,AO215,Z215,K215,Q215,R215,S215,T215,U215,V215))</f>
      </c>
      <c r="G215" s="6">
        <f>IF(AB215&lt;&gt;AD215,CONCATENATE(J215,AB215,M215,AC215,M215,AD215,N215,O215,AE215,N215,X215,Y215,AA215,AP215,Z215,K215,Q215,R215,S215,T215,U215,V215),CONCATENATE(J215,AB215,M215,AC215,N215,O215,AE215,N215,X215,Y215,AA215,AP215,Z215,K215,Q215,R215,S215,T215,U215,V215))</f>
      </c>
      <c r="H215" s="3" t="s">
        <v>375</v>
      </c>
      <c r="I215" s="3" t="s">
        <v>376</v>
      </c>
      <c r="J215" s="3" t="s">
        <v>377</v>
      </c>
      <c r="K215" s="3" t="s">
        <v>378</v>
      </c>
      <c r="L215" s="3" t="s">
        <v>379</v>
      </c>
      <c r="M215" s="3" t="s">
        <v>380</v>
      </c>
      <c r="N215" s="3" t="s">
        <v>381</v>
      </c>
      <c r="O215" s="3" t="s">
        <v>382</v>
      </c>
      <c r="P215" s="6">
        <f>CHAR(10)</f>
      </c>
      <c r="Q215" s="6">
        <f>IF(MOD(W215,10)=0,CONCATENATE(P215,P215,L215,L215,P215,P215,P215)," ")</f>
      </c>
      <c r="R215" s="6">
        <f>IF(W215=20,CONCATENATE(P215,P215,P215,L215,P215,"&lt;center&gt;",P215,P215,"&lt;?php",P215,R$1,P215,"?&gt;",P215,P215,"&lt;/center&gt;",P215,L215,P215,P215,P215,P215),"")</f>
      </c>
      <c r="S215" s="6">
        <f>IF(W215=40,CONCATENATE(P215,P215,P215,L215,P215,"&lt;center&gt;",P215,P215,"&lt;?php",P215,S$1,P215,"?&gt;",P215,P215,"&lt;/center&gt;",P215,L215,P215,P215,P215,P215),"")</f>
      </c>
      <c r="T215" s="6">
        <f>IF(W215=60,CONCATENATE(P215,P215,P215,L215,P215,"&lt;center&gt;",P215,P215,"&lt;?php",P215,T$1,P215,"?&gt;",P215,P215,"&lt;/center&gt;",P215,L215,P215,P215,P215,P215),"")</f>
      </c>
      <c r="U215" s="6">
        <f>IF(W215=80,CONCATENATE(P215,P215,P215,L215,P215,"&lt;center&gt;",P215,P215,"&lt;?php",P215,U$1,P215,"?&gt;",P215,P215,"&lt;/center&gt;",P215,L215,P215,P215,P215,P215),"")</f>
      </c>
      <c r="V215" s="6">
        <f>IF(W215=100,CONCATENATE(P215,P215,P215,P215,"&lt;?php",P215,V$1,P215,"?&gt;",P215,P215,P215,P215,P215),"")</f>
      </c>
      <c r="W215" s="11">
        <f>W214+1</f>
      </c>
      <c r="X215" s="5" t="s">
        <v>383</v>
      </c>
      <c r="Y215" s="5" t="s">
        <v>384</v>
      </c>
      <c r="Z215" s="5" t="s">
        <v>385</v>
      </c>
      <c r="AA215" s="5" t="s">
        <v>386</v>
      </c>
      <c r="AB215" s="4">
        <f>CONCATENATE(TEs!B43," ",TEs!A43)</f>
      </c>
      <c r="AC215" s="12">
        <f>TEs!E43</f>
      </c>
      <c r="AD215" s="6">
        <f>TEs!C43</f>
      </c>
      <c r="AE215" s="11">
        <f>TEs!D43</f>
      </c>
      <c r="AF215" s="11">
        <f>TEs!P43</f>
      </c>
      <c r="AG215" s="11">
        <f>TEs!R43</f>
      </c>
      <c r="AH215" s="11">
        <f>TEs!T43</f>
      </c>
      <c r="AI215" s="11">
        <f>TEs!V43</f>
      </c>
      <c r="AJ215" s="10">
        <f>TEs!X43</f>
      </c>
      <c r="AK215" s="6">
        <f>AB215</f>
      </c>
      <c r="AL215" s="102">
        <f>ROUNDUP((0.43+0.01*((STDEV($AQ$2:$AQ$312)-STDEV(AQ$2:AQ$312))))*AQ215,0)</f>
      </c>
      <c r="AM215" s="102">
        <f>ROUNDUP((0.43+0.01*((STDEV($AQ$2:$AQ$312)-STDEV(AR$2:AR$312))))*AR215,0)</f>
      </c>
      <c r="AN215" s="102">
        <f>ROUNDUP((0.43+0.01*((STDEV($AQ$2:$AQ$312)-STDEV(AS$2:AS$312))))*AS215,0)</f>
      </c>
      <c r="AO215" s="102">
        <f>ROUNDUP((0.43+0.01*((STDEV($AQ$2:$AQ$312)-STDEV(AT$2:AT$312))))*AT215,0)</f>
      </c>
      <c r="AP215" s="102">
        <f>ROUNDUP((0.43+0.01*((STDEV($AQ$2:$AQ$312)-STDEV(AU$2:AU$312))))*AU215,0)</f>
      </c>
      <c r="AQ215" s="11">
        <f>IF(AF215&gt;0,AF215,1)</f>
      </c>
      <c r="AR215" s="11">
        <f>IF(AG215&gt;0,AG215,1)</f>
      </c>
      <c r="AS215" s="11">
        <f>IF(AH215&gt;0,AH215,1)</f>
      </c>
      <c r="AT215" s="11">
        <f>IF(AI215&gt;0,AI215,1)</f>
      </c>
      <c r="AU215" s="11">
        <f>IF(AJ215&gt;0,AJ215,1)</f>
      </c>
    </row>
    <row x14ac:dyDescent="0.25" r="216" customHeight="1" ht="17.25">
      <c r="A216" s="3"/>
      <c r="B216" s="6">
        <f>IF(AB216&lt;&gt;AD216,CONCATENATE(J216,AB216,M216,AC216,M216,AD216,N216,O216,AE216,N216,K216,Q216,R216,S216,T216,U216,V216),CONCATENATE(J216,AB216,M216,AC216,N216,O216,AE216,N216,K216,Q216,R216,S216,T216,U216,V216))</f>
      </c>
      <c r="C216" s="6">
        <f>IF(AB216&lt;&gt;AD216,CONCATENATE(J216,AB216,M216,AC216,M216,AD216,N216,O216,AE216,N216,X216,Y216,AA216,AL216,Z216,K216,Q216,R216,S216,T216,U216,V216),CONCATENATE(J216,AB216,M216,AC216,N216,O216,AE216,N216,X216,Y216,AA216,AL216,Z216,K216,Q216,R216,S216,T216,U216,V216))</f>
      </c>
      <c r="D216" s="6">
        <f>IF(AB216&lt;&gt;AD216,CONCATENATE(J216,AB216,M216,AC216,M216,AD216,N216,O216,AE216,N216,X216,Y216,AA216,AM216,Z216,K216,Q216,R216,S216,T216,U216,V216),CONCATENATE(J216,AB216,M216,AC216,N216,O216,AE216,N216,X216,Y216,AA216,AM216,Z216,K216,Q216,R216,S216,T216,U216,V216))</f>
      </c>
      <c r="E216" s="6">
        <f>IF(AB216&lt;&gt;AD216,CONCATENATE(J216,AB216,M216,AC216,M216,AD216,N216,O216,AE216,N216,X216,Y216,AA216,AN216,Z216,K216,Q216,R216,S216,T216,U216,V216),CONCATENATE(J216,AB216,M216,AC216,N216,O216,AE216,N216,X216,Y216,AA216,AN216,Z216,K216,Q216,R216,S216,T216,U216,V216))</f>
      </c>
      <c r="F216" s="6">
        <f>IF(AB216&lt;&gt;AD216,CONCATENATE(J216,AB216,M216,AC216,M216,AD216,N216,O216,AE216,N216,X216,Y216,AA216,AO216,Z216,K216,Q216,R216,S216,T216,U216,V216),CONCATENATE(J216,AB216,M216,AC216,N216,O216,AE216,N216,X216,Y216,AA216,AO216,Z216,K216,Q216,R216,S216,T216,U216,V216))</f>
      </c>
      <c r="G216" s="6">
        <f>IF(AB216&lt;&gt;AD216,CONCATENATE(J216,AB216,M216,AC216,M216,AD216,N216,O216,AE216,N216,X216,Y216,AA216,AP216,Z216,K216,Q216,R216,S216,T216,U216,V216),CONCATENATE(J216,AB216,M216,AC216,N216,O216,AE216,N216,X216,Y216,AA216,AP216,Z216,K216,Q216,R216,S216,T216,U216,V216))</f>
      </c>
      <c r="H216" s="3" t="s">
        <v>375</v>
      </c>
      <c r="I216" s="3" t="s">
        <v>376</v>
      </c>
      <c r="J216" s="3" t="s">
        <v>377</v>
      </c>
      <c r="K216" s="3" t="s">
        <v>378</v>
      </c>
      <c r="L216" s="3" t="s">
        <v>379</v>
      </c>
      <c r="M216" s="3" t="s">
        <v>380</v>
      </c>
      <c r="N216" s="3" t="s">
        <v>381</v>
      </c>
      <c r="O216" s="3" t="s">
        <v>382</v>
      </c>
      <c r="P216" s="6">
        <f>CHAR(10)</f>
      </c>
      <c r="Q216" s="6">
        <f>IF(MOD(W216,10)=0,CONCATENATE(P216,P216,L216,L216,P216,P216,P216)," ")</f>
      </c>
      <c r="R216" s="6">
        <f>IF(W216=20,CONCATENATE(P216,P216,P216,L216,P216,"&lt;center&gt;",P216,P216,"&lt;?php",P216,R$1,P216,"?&gt;",P216,P216,"&lt;/center&gt;",P216,L216,P216,P216,P216,P216),"")</f>
      </c>
      <c r="S216" s="6">
        <f>IF(W216=40,CONCATENATE(P216,P216,P216,L216,P216,"&lt;center&gt;",P216,P216,"&lt;?php",P216,S$1,P216,"?&gt;",P216,P216,"&lt;/center&gt;",P216,L216,P216,P216,P216,P216),"")</f>
      </c>
      <c r="T216" s="6">
        <f>IF(W216=60,CONCATENATE(P216,P216,P216,L216,P216,"&lt;center&gt;",P216,P216,"&lt;?php",P216,T$1,P216,"?&gt;",P216,P216,"&lt;/center&gt;",P216,L216,P216,P216,P216,P216),"")</f>
      </c>
      <c r="U216" s="6">
        <f>IF(W216=80,CONCATENATE(P216,P216,P216,L216,P216,"&lt;center&gt;",P216,P216,"&lt;?php",P216,U$1,P216,"?&gt;",P216,P216,"&lt;/center&gt;",P216,L216,P216,P216,P216,P216),"")</f>
      </c>
      <c r="V216" s="6">
        <f>IF(W216=100,CONCATENATE(P216,P216,P216,P216,"&lt;?php",P216,V$1,P216,"?&gt;",P216,P216,P216,P216,P216),"")</f>
      </c>
      <c r="W216" s="11">
        <f>W215+1</f>
      </c>
      <c r="X216" s="5" t="s">
        <v>383</v>
      </c>
      <c r="Y216" s="5" t="s">
        <v>384</v>
      </c>
      <c r="Z216" s="5" t="s">
        <v>385</v>
      </c>
      <c r="AA216" s="5" t="s">
        <v>386</v>
      </c>
      <c r="AB216" s="4">
        <f>CONCATENATE(TEs!B44," ",TEs!A44)</f>
      </c>
      <c r="AC216" s="12">
        <f>TEs!E44</f>
      </c>
      <c r="AD216" s="6">
        <f>TEs!C44</f>
      </c>
      <c r="AE216" s="11">
        <f>TEs!D44</f>
      </c>
      <c r="AF216" s="11">
        <f>TEs!P44</f>
      </c>
      <c r="AG216" s="11">
        <f>TEs!R44</f>
      </c>
      <c r="AH216" s="11">
        <f>TEs!T44</f>
      </c>
      <c r="AI216" s="11">
        <f>TEs!V44</f>
      </c>
      <c r="AJ216" s="10">
        <f>TEs!X44</f>
      </c>
      <c r="AK216" s="6">
        <f>AB216</f>
      </c>
      <c r="AL216" s="102">
        <f>ROUNDUP((0.43+0.01*((STDEV($AQ$2:$AQ$312)-STDEV(AQ$2:AQ$312))))*AQ216,0)</f>
      </c>
      <c r="AM216" s="102">
        <f>ROUNDUP((0.43+0.01*((STDEV($AQ$2:$AQ$312)-STDEV(AR$2:AR$312))))*AR216,0)</f>
      </c>
      <c r="AN216" s="102">
        <f>ROUNDUP((0.43+0.01*((STDEV($AQ$2:$AQ$312)-STDEV(AS$2:AS$312))))*AS216,0)</f>
      </c>
      <c r="AO216" s="102">
        <f>ROUNDUP((0.43+0.01*((STDEV($AQ$2:$AQ$312)-STDEV(AT$2:AT$312))))*AT216,0)</f>
      </c>
      <c r="AP216" s="102">
        <f>ROUNDUP((0.43+0.01*((STDEV($AQ$2:$AQ$312)-STDEV(AU$2:AU$312))))*AU216,0)</f>
      </c>
      <c r="AQ216" s="11">
        <f>IF(AF216&gt;0,AF216,1)</f>
      </c>
      <c r="AR216" s="11">
        <f>IF(AG216&gt;0,AG216,1)</f>
      </c>
      <c r="AS216" s="11">
        <f>IF(AH216&gt;0,AH216,1)</f>
      </c>
      <c r="AT216" s="11">
        <f>IF(AI216&gt;0,AI216,1)</f>
      </c>
      <c r="AU216" s="11">
        <f>IF(AJ216&gt;0,AJ216,1)</f>
      </c>
    </row>
    <row x14ac:dyDescent="0.25" r="217" customHeight="1" ht="17.25">
      <c r="A217" s="3"/>
      <c r="B217" s="6">
        <f>IF(AB217&lt;&gt;AD217,CONCATENATE(J217,AB217,M217,AC217,M217,AD217,N217,O217,AE217,N217,K217,Q217,R217,S217,T217,U217,V217),CONCATENATE(J217,AB217,M217,AC217,N217,O217,AE217,N217,K217,Q217,R217,S217,T217,U217,V217))</f>
      </c>
      <c r="C217" s="6">
        <f>IF(AB217&lt;&gt;AD217,CONCATENATE(J217,AB217,M217,AC217,M217,AD217,N217,O217,AE217,N217,X217,Y217,AA217,AL217,Z217,K217,Q217,R217,S217,T217,U217,V217),CONCATENATE(J217,AB217,M217,AC217,N217,O217,AE217,N217,X217,Y217,AA217,AL217,Z217,K217,Q217,R217,S217,T217,U217,V217))</f>
      </c>
      <c r="D217" s="6">
        <f>IF(AB217&lt;&gt;AD217,CONCATENATE(J217,AB217,M217,AC217,M217,AD217,N217,O217,AE217,N217,X217,Y217,AA217,AM217,Z217,K217,Q217,R217,S217,T217,U217,V217),CONCATENATE(J217,AB217,M217,AC217,N217,O217,AE217,N217,X217,Y217,AA217,AM217,Z217,K217,Q217,R217,S217,T217,U217,V217))</f>
      </c>
      <c r="E217" s="6">
        <f>IF(AB217&lt;&gt;AD217,CONCATENATE(J217,AB217,M217,AC217,M217,AD217,N217,O217,AE217,N217,X217,Y217,AA217,AN217,Z217,K217,Q217,R217,S217,T217,U217,V217),CONCATENATE(J217,AB217,M217,AC217,N217,O217,AE217,N217,X217,Y217,AA217,AN217,Z217,K217,Q217,R217,S217,T217,U217,V217))</f>
      </c>
      <c r="F217" s="6">
        <f>IF(AB217&lt;&gt;AD217,CONCATENATE(J217,AB217,M217,AC217,M217,AD217,N217,O217,AE217,N217,X217,Y217,AA217,AO217,Z217,K217,Q217,R217,S217,T217,U217,V217),CONCATENATE(J217,AB217,M217,AC217,N217,O217,AE217,N217,X217,Y217,AA217,AO217,Z217,K217,Q217,R217,S217,T217,U217,V217))</f>
      </c>
      <c r="G217" s="6">
        <f>IF(AB217&lt;&gt;AD217,CONCATENATE(J217,AB217,M217,AC217,M217,AD217,N217,O217,AE217,N217,X217,Y217,AA217,AP217,Z217,K217,Q217,R217,S217,T217,U217,V217),CONCATENATE(J217,AB217,M217,AC217,N217,O217,AE217,N217,X217,Y217,AA217,AP217,Z217,K217,Q217,R217,S217,T217,U217,V217))</f>
      </c>
      <c r="H217" s="3" t="s">
        <v>375</v>
      </c>
      <c r="I217" s="3" t="s">
        <v>376</v>
      </c>
      <c r="J217" s="3" t="s">
        <v>377</v>
      </c>
      <c r="K217" s="3" t="s">
        <v>378</v>
      </c>
      <c r="L217" s="3" t="s">
        <v>379</v>
      </c>
      <c r="M217" s="3" t="s">
        <v>380</v>
      </c>
      <c r="N217" s="3" t="s">
        <v>381</v>
      </c>
      <c r="O217" s="3" t="s">
        <v>382</v>
      </c>
      <c r="P217" s="6">
        <f>CHAR(10)</f>
      </c>
      <c r="Q217" s="6">
        <f>IF(MOD(W217,10)=0,CONCATENATE(P217,P217,L217,L217,P217,P217,P217)," ")</f>
      </c>
      <c r="R217" s="6">
        <f>IF(W217=20,CONCATENATE(P217,P217,P217,L217,P217,"&lt;center&gt;",P217,P217,"&lt;?php",P217,R$1,P217,"?&gt;",P217,P217,"&lt;/center&gt;",P217,L217,P217,P217,P217,P217),"")</f>
      </c>
      <c r="S217" s="6">
        <f>IF(W217=40,CONCATENATE(P217,P217,P217,L217,P217,"&lt;center&gt;",P217,P217,"&lt;?php",P217,S$1,P217,"?&gt;",P217,P217,"&lt;/center&gt;",P217,L217,P217,P217,P217,P217),"")</f>
      </c>
      <c r="T217" s="6">
        <f>IF(W217=60,CONCATENATE(P217,P217,P217,L217,P217,"&lt;center&gt;",P217,P217,"&lt;?php",P217,T$1,P217,"?&gt;",P217,P217,"&lt;/center&gt;",P217,L217,P217,P217,P217,P217),"")</f>
      </c>
      <c r="U217" s="6">
        <f>IF(W217=80,CONCATENATE(P217,P217,P217,L217,P217,"&lt;center&gt;",P217,P217,"&lt;?php",P217,U$1,P217,"?&gt;",P217,P217,"&lt;/center&gt;",P217,L217,P217,P217,P217,P217),"")</f>
      </c>
      <c r="V217" s="6">
        <f>IF(W217=100,CONCATENATE(P217,P217,P217,P217,"&lt;?php",P217,V$1,P217,"?&gt;",P217,P217,P217,P217,P217),"")</f>
      </c>
      <c r="W217" s="11">
        <f>W216+1</f>
      </c>
      <c r="X217" s="5" t="s">
        <v>383</v>
      </c>
      <c r="Y217" s="5" t="s">
        <v>384</v>
      </c>
      <c r="Z217" s="5" t="s">
        <v>385</v>
      </c>
      <c r="AA217" s="5" t="s">
        <v>386</v>
      </c>
      <c r="AB217" s="4">
        <f>CONCATENATE(TEs!B45," ",TEs!A45)</f>
      </c>
      <c r="AC217" s="12">
        <f>TEs!E45</f>
      </c>
      <c r="AD217" s="6">
        <f>TEs!C45</f>
      </c>
      <c r="AE217" s="11">
        <f>TEs!D45</f>
      </c>
      <c r="AF217" s="11">
        <f>TEs!P45</f>
      </c>
      <c r="AG217" s="11">
        <f>TEs!R45</f>
      </c>
      <c r="AH217" s="11">
        <f>TEs!T45</f>
      </c>
      <c r="AI217" s="11">
        <f>TEs!V45</f>
      </c>
      <c r="AJ217" s="10">
        <f>TEs!X45</f>
      </c>
      <c r="AK217" s="6">
        <f>AB217</f>
      </c>
      <c r="AL217" s="102">
        <f>ROUNDUP((0.43+0.01*((STDEV($AQ$2:$AQ$312)-STDEV(AQ$2:AQ$312))))*AQ217,0)</f>
      </c>
      <c r="AM217" s="102">
        <f>ROUNDUP((0.43+0.01*((STDEV($AQ$2:$AQ$312)-STDEV(AR$2:AR$312))))*AR217,0)</f>
      </c>
      <c r="AN217" s="102">
        <f>ROUNDUP((0.43+0.01*((STDEV($AQ$2:$AQ$312)-STDEV(AS$2:AS$312))))*AS217,0)</f>
      </c>
      <c r="AO217" s="102">
        <f>ROUNDUP((0.43+0.01*((STDEV($AQ$2:$AQ$312)-STDEV(AT$2:AT$312))))*AT217,0)</f>
      </c>
      <c r="AP217" s="102">
        <f>ROUNDUP((0.43+0.01*((STDEV($AQ$2:$AQ$312)-STDEV(AU$2:AU$312))))*AU217,0)</f>
      </c>
      <c r="AQ217" s="11">
        <f>IF(AF217&gt;0,AF217,1)</f>
      </c>
      <c r="AR217" s="11">
        <f>IF(AG217&gt;0,AG217,1)</f>
      </c>
      <c r="AS217" s="11">
        <f>IF(AH217&gt;0,AH217,1)</f>
      </c>
      <c r="AT217" s="11">
        <f>IF(AI217&gt;0,AI217,1)</f>
      </c>
      <c r="AU217" s="11">
        <f>IF(AJ217&gt;0,AJ217,1)</f>
      </c>
    </row>
    <row x14ac:dyDescent="0.25" r="218" customHeight="1" ht="17.25">
      <c r="A218" s="3"/>
      <c r="B218" s="6">
        <f>IF(AB218&lt;&gt;AD218,CONCATENATE(J218,AB218,M218,AC218,M218,AD218,N218,O218,AE218,N218,K218,Q218,R218,S218,T218,U218,V218),CONCATENATE(J218,AB218,M218,AC218,N218,O218,AE218,N218,K218,Q218,R218,S218,T218,U218,V218))</f>
      </c>
      <c r="C218" s="6">
        <f>IF(AB218&lt;&gt;AD218,CONCATENATE(J218,AB218,M218,AC218,M218,AD218,N218,O218,AE218,N218,X218,Y218,AA218,AL218,Z218,K218,Q218,R218,S218,T218,U218,V218),CONCATENATE(J218,AB218,M218,AC218,N218,O218,AE218,N218,X218,Y218,AA218,AL218,Z218,K218,Q218,R218,S218,T218,U218,V218))</f>
      </c>
      <c r="D218" s="6">
        <f>IF(AB218&lt;&gt;AD218,CONCATENATE(J218,AB218,M218,AC218,M218,AD218,N218,O218,AE218,N218,X218,Y218,AA218,AM218,Z218,K218,Q218,R218,S218,T218,U218,V218),CONCATENATE(J218,AB218,M218,AC218,N218,O218,AE218,N218,X218,Y218,AA218,AM218,Z218,K218,Q218,R218,S218,T218,U218,V218))</f>
      </c>
      <c r="E218" s="6">
        <f>IF(AB218&lt;&gt;AD218,CONCATENATE(J218,AB218,M218,AC218,M218,AD218,N218,O218,AE218,N218,X218,Y218,AA218,AN218,Z218,K218,Q218,R218,S218,T218,U218,V218),CONCATENATE(J218,AB218,M218,AC218,N218,O218,AE218,N218,X218,Y218,AA218,AN218,Z218,K218,Q218,R218,S218,T218,U218,V218))</f>
      </c>
      <c r="F218" s="6">
        <f>IF(AB218&lt;&gt;AD218,CONCATENATE(J218,AB218,M218,AC218,M218,AD218,N218,O218,AE218,N218,X218,Y218,AA218,AO218,Z218,K218,Q218,R218,S218,T218,U218,V218),CONCATENATE(J218,AB218,M218,AC218,N218,O218,AE218,N218,X218,Y218,AA218,AO218,Z218,K218,Q218,R218,S218,T218,U218,V218))</f>
      </c>
      <c r="G218" s="6">
        <f>IF(AB218&lt;&gt;AD218,CONCATENATE(J218,AB218,M218,AC218,M218,AD218,N218,O218,AE218,N218,X218,Y218,AA218,AP218,Z218,K218,Q218,R218,S218,T218,U218,V218),CONCATENATE(J218,AB218,M218,AC218,N218,O218,AE218,N218,X218,Y218,AA218,AP218,Z218,K218,Q218,R218,S218,T218,U218,V218))</f>
      </c>
      <c r="H218" s="3" t="s">
        <v>375</v>
      </c>
      <c r="I218" s="3" t="s">
        <v>376</v>
      </c>
      <c r="J218" s="3" t="s">
        <v>377</v>
      </c>
      <c r="K218" s="3" t="s">
        <v>378</v>
      </c>
      <c r="L218" s="3" t="s">
        <v>379</v>
      </c>
      <c r="M218" s="3" t="s">
        <v>380</v>
      </c>
      <c r="N218" s="3" t="s">
        <v>381</v>
      </c>
      <c r="O218" s="3" t="s">
        <v>382</v>
      </c>
      <c r="P218" s="6">
        <f>CHAR(10)</f>
      </c>
      <c r="Q218" s="6">
        <f>IF(MOD(W218,10)=0,CONCATENATE(P218,P218,L218,L218,P218,P218,P218)," ")</f>
      </c>
      <c r="R218" s="6">
        <f>IF(W218=20,CONCATENATE(P218,P218,P218,L218,P218,"&lt;center&gt;",P218,P218,"&lt;?php",P218,R$1,P218,"?&gt;",P218,P218,"&lt;/center&gt;",P218,L218,P218,P218,P218,P218),"")</f>
      </c>
      <c r="S218" s="6">
        <f>IF(W218=40,CONCATENATE(P218,P218,P218,L218,P218,"&lt;center&gt;",P218,P218,"&lt;?php",P218,S$1,P218,"?&gt;",P218,P218,"&lt;/center&gt;",P218,L218,P218,P218,P218,P218),"")</f>
      </c>
      <c r="T218" s="6">
        <f>IF(W218=60,CONCATENATE(P218,P218,P218,L218,P218,"&lt;center&gt;",P218,P218,"&lt;?php",P218,T$1,P218,"?&gt;",P218,P218,"&lt;/center&gt;",P218,L218,P218,P218,P218,P218),"")</f>
      </c>
      <c r="U218" s="6">
        <f>IF(W218=80,CONCATENATE(P218,P218,P218,L218,P218,"&lt;center&gt;",P218,P218,"&lt;?php",P218,U$1,P218,"?&gt;",P218,P218,"&lt;/center&gt;",P218,L218,P218,P218,P218,P218),"")</f>
      </c>
      <c r="V218" s="6">
        <f>IF(W218=100,CONCATENATE(P218,P218,P218,P218,"&lt;?php",P218,V$1,P218,"?&gt;",P218,P218,P218,P218,P218),"")</f>
      </c>
      <c r="W218" s="11">
        <f>W217+1</f>
      </c>
      <c r="X218" s="5" t="s">
        <v>383</v>
      </c>
      <c r="Y218" s="5" t="s">
        <v>384</v>
      </c>
      <c r="Z218" s="5" t="s">
        <v>385</v>
      </c>
      <c r="AA218" s="5" t="s">
        <v>386</v>
      </c>
      <c r="AB218" s="4">
        <f>CONCATENATE(WRs!B2," ",WRs!A2)</f>
      </c>
      <c r="AC218" s="12">
        <f>WRs!E2</f>
      </c>
      <c r="AD218" s="6">
        <f>WRs!C2</f>
      </c>
      <c r="AE218" s="11">
        <f>WRs!D2</f>
      </c>
      <c r="AF218" s="11">
        <f>WRs!P2</f>
      </c>
      <c r="AG218" s="11">
        <f>WRs!R2</f>
      </c>
      <c r="AH218" s="11">
        <f>WRs!T2</f>
      </c>
      <c r="AI218" s="11">
        <f>WRs!V2</f>
      </c>
      <c r="AJ218" s="10">
        <f>WRs!X2</f>
      </c>
      <c r="AK218" s="6">
        <f>AB218</f>
      </c>
      <c r="AL218" s="102">
        <f>ROUNDUP((0.43+0.01*((STDEV($AQ$2:$AQ$312)-STDEV(AQ$2:AQ$312))))*AQ218,0)</f>
      </c>
      <c r="AM218" s="102">
        <f>ROUNDUP((0.43+0.01*((STDEV($AQ$2:$AQ$312)-STDEV(AR$2:AR$312))))*AR218,0)</f>
      </c>
      <c r="AN218" s="102">
        <f>ROUNDUP((0.43+0.01*((STDEV($AQ$2:$AQ$312)-STDEV(AS$2:AS$312))))*AS218,0)</f>
      </c>
      <c r="AO218" s="102">
        <f>ROUNDUP((0.43+0.01*((STDEV($AQ$2:$AQ$312)-STDEV(AT$2:AT$312))))*AT218,0)</f>
      </c>
      <c r="AP218" s="102">
        <f>ROUNDUP((0.43+0.01*((STDEV($AQ$2:$AQ$312)-STDEV(AU$2:AU$312))))*AU218,0)</f>
      </c>
      <c r="AQ218" s="11">
        <f>IF(AF218&gt;0,AF218,1)</f>
      </c>
      <c r="AR218" s="11">
        <f>IF(AG218&gt;0,AG218,1)</f>
      </c>
      <c r="AS218" s="11">
        <f>IF(AH218&gt;0,AH218,1)</f>
      </c>
      <c r="AT218" s="11">
        <f>IF(AI218&gt;0,AI218,1)</f>
      </c>
      <c r="AU218" s="11">
        <f>IF(AJ218&gt;0,AJ218,1)</f>
      </c>
    </row>
    <row x14ac:dyDescent="0.25" r="219" customHeight="1" ht="17.25">
      <c r="A219" s="3"/>
      <c r="B219" s="6">
        <f>IF(AB219&lt;&gt;AD219,CONCATENATE(J219,AB219,M219,AC219,M219,AD219,N219,O219,AE219,N219,K219,Q219,R219,S219,T219,U219,V219),CONCATENATE(J219,AB219,M219,AC219,N219,O219,AE219,N219,K219,Q219,R219,S219,T219,U219,V219))</f>
      </c>
      <c r="C219" s="6">
        <f>IF(AB219&lt;&gt;AD219,CONCATENATE(J219,AB219,M219,AC219,M219,AD219,N219,O219,AE219,N219,X219,Y219,AA219,AL219,Z219,K219,Q219,R219,S219,T219,U219,V219),CONCATENATE(J219,AB219,M219,AC219,N219,O219,AE219,N219,X219,Y219,AA219,AL219,Z219,K219,Q219,R219,S219,T219,U219,V219))</f>
      </c>
      <c r="D219" s="6">
        <f>IF(AB219&lt;&gt;AD219,CONCATENATE(J219,AB219,M219,AC219,M219,AD219,N219,O219,AE219,N219,X219,Y219,AA219,AM219,Z219,K219,Q219,R219,S219,T219,U219,V219),CONCATENATE(J219,AB219,M219,AC219,N219,O219,AE219,N219,X219,Y219,AA219,AM219,Z219,K219,Q219,R219,S219,T219,U219,V219))</f>
      </c>
      <c r="E219" s="6">
        <f>IF(AB219&lt;&gt;AD219,CONCATENATE(J219,AB219,M219,AC219,M219,AD219,N219,O219,AE219,N219,X219,Y219,AA219,AN219,Z219,K219,Q219,R219,S219,T219,U219,V219),CONCATENATE(J219,AB219,M219,AC219,N219,O219,AE219,N219,X219,Y219,AA219,AN219,Z219,K219,Q219,R219,S219,T219,U219,V219))</f>
      </c>
      <c r="F219" s="6">
        <f>IF(AB219&lt;&gt;AD219,CONCATENATE(J219,AB219,M219,AC219,M219,AD219,N219,O219,AE219,N219,X219,Y219,AA219,AO219,Z219,K219,Q219,R219,S219,T219,U219,V219),CONCATENATE(J219,AB219,M219,AC219,N219,O219,AE219,N219,X219,Y219,AA219,AO219,Z219,K219,Q219,R219,S219,T219,U219,V219))</f>
      </c>
      <c r="G219" s="6">
        <f>IF(AB219&lt;&gt;AD219,CONCATENATE(J219,AB219,M219,AC219,M219,AD219,N219,O219,AE219,N219,X219,Y219,AA219,AP219,Z219,K219,Q219,R219,S219,T219,U219,V219),CONCATENATE(J219,AB219,M219,AC219,N219,O219,AE219,N219,X219,Y219,AA219,AP219,Z219,K219,Q219,R219,S219,T219,U219,V219))</f>
      </c>
      <c r="H219" s="3" t="s">
        <v>375</v>
      </c>
      <c r="I219" s="3" t="s">
        <v>376</v>
      </c>
      <c r="J219" s="3" t="s">
        <v>377</v>
      </c>
      <c r="K219" s="3" t="s">
        <v>378</v>
      </c>
      <c r="L219" s="3" t="s">
        <v>379</v>
      </c>
      <c r="M219" s="3" t="s">
        <v>380</v>
      </c>
      <c r="N219" s="3" t="s">
        <v>381</v>
      </c>
      <c r="O219" s="3" t="s">
        <v>382</v>
      </c>
      <c r="P219" s="6">
        <f>CHAR(10)</f>
      </c>
      <c r="Q219" s="6">
        <f>IF(MOD(W219,10)=0,CONCATENATE(P219,P219,L219,L219,P219,P219,P219)," ")</f>
      </c>
      <c r="R219" s="6">
        <f>IF(W219=20,CONCATENATE(P219,P219,P219,L219,P219,"&lt;center&gt;",P219,P219,"&lt;?php",P219,R$1,P219,"?&gt;",P219,P219,"&lt;/center&gt;",P219,L219,P219,P219,P219,P219),"")</f>
      </c>
      <c r="S219" s="6">
        <f>IF(W219=40,CONCATENATE(P219,P219,P219,L219,P219,"&lt;center&gt;",P219,P219,"&lt;?php",P219,S$1,P219,"?&gt;",P219,P219,"&lt;/center&gt;",P219,L219,P219,P219,P219,P219),"")</f>
      </c>
      <c r="T219" s="6">
        <f>IF(W219=60,CONCATENATE(P219,P219,P219,L219,P219,"&lt;center&gt;",P219,P219,"&lt;?php",P219,T$1,P219,"?&gt;",P219,P219,"&lt;/center&gt;",P219,L219,P219,P219,P219,P219),"")</f>
      </c>
      <c r="U219" s="6">
        <f>IF(W219=80,CONCATENATE(P219,P219,P219,L219,P219,"&lt;center&gt;",P219,P219,"&lt;?php",P219,U$1,P219,"?&gt;",P219,P219,"&lt;/center&gt;",P219,L219,P219,P219,P219,P219),"")</f>
      </c>
      <c r="V219" s="6">
        <f>IF(W219=100,CONCATENATE(P219,P219,P219,P219,"&lt;?php",P219,V$1,P219,"?&gt;",P219,P219,P219,P219,P219),"")</f>
      </c>
      <c r="W219" s="11">
        <f>W218+1</f>
      </c>
      <c r="X219" s="5" t="s">
        <v>383</v>
      </c>
      <c r="Y219" s="5" t="s">
        <v>384</v>
      </c>
      <c r="Z219" s="5" t="s">
        <v>385</v>
      </c>
      <c r="AA219" s="5" t="s">
        <v>386</v>
      </c>
      <c r="AB219" s="4">
        <f>CONCATENATE(WRs!B3," ",WRs!A3)</f>
      </c>
      <c r="AC219" s="12">
        <f>WRs!E3</f>
      </c>
      <c r="AD219" s="6">
        <f>WRs!C3</f>
      </c>
      <c r="AE219" s="11">
        <f>WRs!D3</f>
      </c>
      <c r="AF219" s="11">
        <f>WRs!P3</f>
      </c>
      <c r="AG219" s="11">
        <f>WRs!R3</f>
      </c>
      <c r="AH219" s="11">
        <f>WRs!T3</f>
      </c>
      <c r="AI219" s="11">
        <f>WRs!V3</f>
      </c>
      <c r="AJ219" s="10">
        <f>WRs!X3</f>
      </c>
      <c r="AK219" s="6">
        <f>AB219</f>
      </c>
      <c r="AL219" s="102">
        <f>ROUNDUP((0.43+0.01*((STDEV($AQ$2:$AQ$312)-STDEV(AQ$2:AQ$312))))*AQ219,0)</f>
      </c>
      <c r="AM219" s="102">
        <f>ROUNDUP((0.43+0.01*((STDEV($AQ$2:$AQ$312)-STDEV(AR$2:AR$312))))*AR219,0)</f>
      </c>
      <c r="AN219" s="102">
        <f>ROUNDUP((0.43+0.01*((STDEV($AQ$2:$AQ$312)-STDEV(AS$2:AS$312))))*AS219,0)</f>
      </c>
      <c r="AO219" s="102">
        <f>ROUNDUP((0.43+0.01*((STDEV($AQ$2:$AQ$312)-STDEV(AT$2:AT$312))))*AT219,0)</f>
      </c>
      <c r="AP219" s="102">
        <f>ROUNDUP((0.43+0.01*((STDEV($AQ$2:$AQ$312)-STDEV(AU$2:AU$312))))*AU219,0)</f>
      </c>
      <c r="AQ219" s="11">
        <f>IF(AF219&gt;0,AF219,1)</f>
      </c>
      <c r="AR219" s="11">
        <f>IF(AG219&gt;0,AG219,1)</f>
      </c>
      <c r="AS219" s="11">
        <f>IF(AH219&gt;0,AH219,1)</f>
      </c>
      <c r="AT219" s="11">
        <f>IF(AI219&gt;0,AI219,1)</f>
      </c>
      <c r="AU219" s="11">
        <f>IF(AJ219&gt;0,AJ219,1)</f>
      </c>
    </row>
    <row x14ac:dyDescent="0.25" r="220" customHeight="1" ht="17.25">
      <c r="A220" s="3"/>
      <c r="B220" s="6">
        <f>IF(AB220&lt;&gt;AD220,CONCATENATE(J220,AB220,M220,AC220,M220,AD220,N220,O220,AE220,N220,K220,Q220,R220,S220,T220,U220,V220),CONCATENATE(J220,AB220,M220,AC220,N220,O220,AE220,N220,K220,Q220,R220,S220,T220,U220,V220))</f>
      </c>
      <c r="C220" s="6">
        <f>IF(AB220&lt;&gt;AD220,CONCATENATE(J220,AB220,M220,AC220,M220,AD220,N220,O220,AE220,N220,X220,Y220,AA220,AL220,Z220,K220,Q220,R220,S220,T220,U220,V220),CONCATENATE(J220,AB220,M220,AC220,N220,O220,AE220,N220,X220,Y220,AA220,AL220,Z220,K220,Q220,R220,S220,T220,U220,V220))</f>
      </c>
      <c r="D220" s="6">
        <f>IF(AB220&lt;&gt;AD220,CONCATENATE(J220,AB220,M220,AC220,M220,AD220,N220,O220,AE220,N220,X220,Y220,AA220,AM220,Z220,K220,Q220,R220,S220,T220,U220,V220),CONCATENATE(J220,AB220,M220,AC220,N220,O220,AE220,N220,X220,Y220,AA220,AM220,Z220,K220,Q220,R220,S220,T220,U220,V220))</f>
      </c>
      <c r="E220" s="6">
        <f>IF(AB220&lt;&gt;AD220,CONCATENATE(J220,AB220,M220,AC220,M220,AD220,N220,O220,AE220,N220,X220,Y220,AA220,AN220,Z220,K220,Q220,R220,S220,T220,U220,V220),CONCATENATE(J220,AB220,M220,AC220,N220,O220,AE220,N220,X220,Y220,AA220,AN220,Z220,K220,Q220,R220,S220,T220,U220,V220))</f>
      </c>
      <c r="F220" s="6">
        <f>IF(AB220&lt;&gt;AD220,CONCATENATE(J220,AB220,M220,AC220,M220,AD220,N220,O220,AE220,N220,X220,Y220,AA220,AO220,Z220,K220,Q220,R220,S220,T220,U220,V220),CONCATENATE(J220,AB220,M220,AC220,N220,O220,AE220,N220,X220,Y220,AA220,AO220,Z220,K220,Q220,R220,S220,T220,U220,V220))</f>
      </c>
      <c r="G220" s="6">
        <f>IF(AB220&lt;&gt;AD220,CONCATENATE(J220,AB220,M220,AC220,M220,AD220,N220,O220,AE220,N220,X220,Y220,AA220,AP220,Z220,K220,Q220,R220,S220,T220,U220,V220),CONCATENATE(J220,AB220,M220,AC220,N220,O220,AE220,N220,X220,Y220,AA220,AP220,Z220,K220,Q220,R220,S220,T220,U220,V220))</f>
      </c>
      <c r="H220" s="3" t="s">
        <v>375</v>
      </c>
      <c r="I220" s="3" t="s">
        <v>376</v>
      </c>
      <c r="J220" s="3" t="s">
        <v>377</v>
      </c>
      <c r="K220" s="3" t="s">
        <v>378</v>
      </c>
      <c r="L220" s="3" t="s">
        <v>379</v>
      </c>
      <c r="M220" s="3" t="s">
        <v>380</v>
      </c>
      <c r="N220" s="3" t="s">
        <v>381</v>
      </c>
      <c r="O220" s="3" t="s">
        <v>382</v>
      </c>
      <c r="P220" s="6">
        <f>CHAR(10)</f>
      </c>
      <c r="Q220" s="6">
        <f>IF(MOD(W220,10)=0,CONCATENATE(P220,P220,L220,L220,P220,P220,P220)," ")</f>
      </c>
      <c r="R220" s="6">
        <f>IF(W220=20,CONCATENATE(P220,P220,P220,L220,P220,"&lt;center&gt;",P220,P220,"&lt;?php",P220,R$1,P220,"?&gt;",P220,P220,"&lt;/center&gt;",P220,L220,P220,P220,P220,P220),"")</f>
      </c>
      <c r="S220" s="6">
        <f>IF(W220=40,CONCATENATE(P220,P220,P220,L220,P220,"&lt;center&gt;",P220,P220,"&lt;?php",P220,S$1,P220,"?&gt;",P220,P220,"&lt;/center&gt;",P220,L220,P220,P220,P220,P220),"")</f>
      </c>
      <c r="T220" s="6">
        <f>IF(W220=60,CONCATENATE(P220,P220,P220,L220,P220,"&lt;center&gt;",P220,P220,"&lt;?php",P220,T$1,P220,"?&gt;",P220,P220,"&lt;/center&gt;",P220,L220,P220,P220,P220,P220),"")</f>
      </c>
      <c r="U220" s="6">
        <f>IF(W220=80,CONCATENATE(P220,P220,P220,L220,P220,"&lt;center&gt;",P220,P220,"&lt;?php",P220,U$1,P220,"?&gt;",P220,P220,"&lt;/center&gt;",P220,L220,P220,P220,P220,P220),"")</f>
      </c>
      <c r="V220" s="6">
        <f>IF(W220=100,CONCATENATE(P220,P220,P220,P220,"&lt;?php",P220,V$1,P220,"?&gt;",P220,P220,P220,P220,P220),"")</f>
      </c>
      <c r="W220" s="11">
        <f>W219+1</f>
      </c>
      <c r="X220" s="5" t="s">
        <v>383</v>
      </c>
      <c r="Y220" s="5" t="s">
        <v>384</v>
      </c>
      <c r="Z220" s="5" t="s">
        <v>385</v>
      </c>
      <c r="AA220" s="5" t="s">
        <v>386</v>
      </c>
      <c r="AB220" s="4">
        <f>CONCATENATE(WRs!B4," ",WRs!A4)</f>
      </c>
      <c r="AC220" s="12">
        <f>WRs!E4</f>
      </c>
      <c r="AD220" s="6">
        <f>WRs!C4</f>
      </c>
      <c r="AE220" s="11">
        <f>WRs!D4</f>
      </c>
      <c r="AF220" s="11">
        <f>WRs!P4</f>
      </c>
      <c r="AG220" s="11">
        <f>WRs!R4</f>
      </c>
      <c r="AH220" s="11">
        <f>WRs!T4</f>
      </c>
      <c r="AI220" s="11">
        <f>WRs!V4</f>
      </c>
      <c r="AJ220" s="10">
        <f>WRs!X4</f>
      </c>
      <c r="AK220" s="6">
        <f>AB220</f>
      </c>
      <c r="AL220" s="102">
        <f>ROUNDUP((0.43+0.01*((STDEV($AQ$2:$AQ$312)-STDEV(AQ$2:AQ$312))))*AQ220,0)</f>
      </c>
      <c r="AM220" s="102">
        <f>ROUNDUP((0.43+0.01*((STDEV($AQ$2:$AQ$312)-STDEV(AR$2:AR$312))))*AR220,0)</f>
      </c>
      <c r="AN220" s="102">
        <f>ROUNDUP((0.43+0.01*((STDEV($AQ$2:$AQ$312)-STDEV(AS$2:AS$312))))*AS220,0)</f>
      </c>
      <c r="AO220" s="102">
        <f>ROUNDUP((0.43+0.01*((STDEV($AQ$2:$AQ$312)-STDEV(AT$2:AT$312))))*AT220,0)</f>
      </c>
      <c r="AP220" s="102">
        <f>ROUNDUP((0.43+0.01*((STDEV($AQ$2:$AQ$312)-STDEV(AU$2:AU$312))))*AU220,0)</f>
      </c>
      <c r="AQ220" s="11">
        <f>IF(AF220&gt;0,AF220,1)</f>
      </c>
      <c r="AR220" s="11">
        <f>IF(AG220&gt;0,AG220,1)</f>
      </c>
      <c r="AS220" s="11">
        <f>IF(AH220&gt;0,AH220,1)</f>
      </c>
      <c r="AT220" s="11">
        <f>IF(AI220&gt;0,AI220,1)</f>
      </c>
      <c r="AU220" s="11">
        <f>IF(AJ220&gt;0,AJ220,1)</f>
      </c>
    </row>
    <row x14ac:dyDescent="0.25" r="221" customHeight="1" ht="17.25">
      <c r="A221" s="3"/>
      <c r="B221" s="6">
        <f>IF(AB221&lt;&gt;AD221,CONCATENATE(J221,AB221,M221,AC221,M221,AD221,N221,O221,AE221,N221,K221,Q221,R221,S221,T221,U221,V221),CONCATENATE(J221,AB221,M221,AC221,N221,O221,AE221,N221,K221,Q221,R221,S221,T221,U221,V221))</f>
      </c>
      <c r="C221" s="6">
        <f>IF(AB221&lt;&gt;AD221,CONCATENATE(J221,AB221,M221,AC221,M221,AD221,N221,O221,AE221,N221,X221,Y221,AA221,AL221,Z221,K221,Q221,R221,S221,T221,U221,V221),CONCATENATE(J221,AB221,M221,AC221,N221,O221,AE221,N221,X221,Y221,AA221,AL221,Z221,K221,Q221,R221,S221,T221,U221,V221))</f>
      </c>
      <c r="D221" s="6">
        <f>IF(AB221&lt;&gt;AD221,CONCATENATE(J221,AB221,M221,AC221,M221,AD221,N221,O221,AE221,N221,X221,Y221,AA221,AM221,Z221,K221,Q221,R221,S221,T221,U221,V221),CONCATENATE(J221,AB221,M221,AC221,N221,O221,AE221,N221,X221,Y221,AA221,AM221,Z221,K221,Q221,R221,S221,T221,U221,V221))</f>
      </c>
      <c r="E221" s="6">
        <f>IF(AB221&lt;&gt;AD221,CONCATENATE(J221,AB221,M221,AC221,M221,AD221,N221,O221,AE221,N221,X221,Y221,AA221,AN221,Z221,K221,Q221,R221,S221,T221,U221,V221),CONCATENATE(J221,AB221,M221,AC221,N221,O221,AE221,N221,X221,Y221,AA221,AN221,Z221,K221,Q221,R221,S221,T221,U221,V221))</f>
      </c>
      <c r="F221" s="6">
        <f>IF(AB221&lt;&gt;AD221,CONCATENATE(J221,AB221,M221,AC221,M221,AD221,N221,O221,AE221,N221,X221,Y221,AA221,AO221,Z221,K221,Q221,R221,S221,T221,U221,V221),CONCATENATE(J221,AB221,M221,AC221,N221,O221,AE221,N221,X221,Y221,AA221,AO221,Z221,K221,Q221,R221,S221,T221,U221,V221))</f>
      </c>
      <c r="G221" s="6">
        <f>IF(AB221&lt;&gt;AD221,CONCATENATE(J221,AB221,M221,AC221,M221,AD221,N221,O221,AE221,N221,X221,Y221,AA221,AP221,Z221,K221,Q221,R221,S221,T221,U221,V221),CONCATENATE(J221,AB221,M221,AC221,N221,O221,AE221,N221,X221,Y221,AA221,AP221,Z221,K221,Q221,R221,S221,T221,U221,V221))</f>
      </c>
      <c r="H221" s="3" t="s">
        <v>375</v>
      </c>
      <c r="I221" s="3" t="s">
        <v>376</v>
      </c>
      <c r="J221" s="3" t="s">
        <v>377</v>
      </c>
      <c r="K221" s="3" t="s">
        <v>378</v>
      </c>
      <c r="L221" s="3" t="s">
        <v>379</v>
      </c>
      <c r="M221" s="3" t="s">
        <v>380</v>
      </c>
      <c r="N221" s="3" t="s">
        <v>381</v>
      </c>
      <c r="O221" s="3" t="s">
        <v>382</v>
      </c>
      <c r="P221" s="6">
        <f>CHAR(10)</f>
      </c>
      <c r="Q221" s="6">
        <f>IF(MOD(W221,10)=0,CONCATENATE(P221,P221,L221,L221,P221,P221,P221)," ")</f>
      </c>
      <c r="R221" s="6">
        <f>IF(W221=20,CONCATENATE(P221,P221,P221,L221,P221,"&lt;center&gt;",P221,P221,"&lt;?php",P221,R$1,P221,"?&gt;",P221,P221,"&lt;/center&gt;",P221,L221,P221,P221,P221,P221),"")</f>
      </c>
      <c r="S221" s="6">
        <f>IF(W221=40,CONCATENATE(P221,P221,P221,L221,P221,"&lt;center&gt;",P221,P221,"&lt;?php",P221,S$1,P221,"?&gt;",P221,P221,"&lt;/center&gt;",P221,L221,P221,P221,P221,P221),"")</f>
      </c>
      <c r="T221" s="6">
        <f>IF(W221=60,CONCATENATE(P221,P221,P221,L221,P221,"&lt;center&gt;",P221,P221,"&lt;?php",P221,T$1,P221,"?&gt;",P221,P221,"&lt;/center&gt;",P221,L221,P221,P221,P221,P221),"")</f>
      </c>
      <c r="U221" s="6">
        <f>IF(W221=80,CONCATENATE(P221,P221,P221,L221,P221,"&lt;center&gt;",P221,P221,"&lt;?php",P221,U$1,P221,"?&gt;",P221,P221,"&lt;/center&gt;",P221,L221,P221,P221,P221,P221),"")</f>
      </c>
      <c r="V221" s="6">
        <f>IF(W221=100,CONCATENATE(P221,P221,P221,P221,"&lt;?php",P221,V$1,P221,"?&gt;",P221,P221,P221,P221,P221),"")</f>
      </c>
      <c r="W221" s="11">
        <f>W220+1</f>
      </c>
      <c r="X221" s="5" t="s">
        <v>383</v>
      </c>
      <c r="Y221" s="5" t="s">
        <v>384</v>
      </c>
      <c r="Z221" s="5" t="s">
        <v>385</v>
      </c>
      <c r="AA221" s="5" t="s">
        <v>386</v>
      </c>
      <c r="AB221" s="4">
        <f>CONCATENATE(WRs!B5," ",WRs!A5)</f>
      </c>
      <c r="AC221" s="12">
        <f>WRs!E5</f>
      </c>
      <c r="AD221" s="6">
        <f>WRs!C5</f>
      </c>
      <c r="AE221" s="11">
        <f>WRs!D5</f>
      </c>
      <c r="AF221" s="11">
        <f>WRs!P5</f>
      </c>
      <c r="AG221" s="11">
        <f>WRs!R5</f>
      </c>
      <c r="AH221" s="11">
        <f>WRs!T5</f>
      </c>
      <c r="AI221" s="11">
        <f>WRs!V5</f>
      </c>
      <c r="AJ221" s="10">
        <f>WRs!X5</f>
      </c>
      <c r="AK221" s="6">
        <f>AB221</f>
      </c>
      <c r="AL221" s="102">
        <f>ROUNDUP((0.43+0.01*((STDEV($AQ$2:$AQ$312)-STDEV(AQ$2:AQ$312))))*AQ221,0)</f>
      </c>
      <c r="AM221" s="102">
        <f>ROUNDUP((0.43+0.01*((STDEV($AQ$2:$AQ$312)-STDEV(AR$2:AR$312))))*AR221,0)</f>
      </c>
      <c r="AN221" s="102">
        <f>ROUNDUP((0.43+0.01*((STDEV($AQ$2:$AQ$312)-STDEV(AS$2:AS$312))))*AS221,0)</f>
      </c>
      <c r="AO221" s="102">
        <f>ROUNDUP((0.43+0.01*((STDEV($AQ$2:$AQ$312)-STDEV(AT$2:AT$312))))*AT221,0)</f>
      </c>
      <c r="AP221" s="102">
        <f>ROUNDUP((0.43+0.01*((STDEV($AQ$2:$AQ$312)-STDEV(AU$2:AU$312))))*AU221,0)</f>
      </c>
      <c r="AQ221" s="11">
        <f>IF(AF221&gt;0,AF221,1)</f>
      </c>
      <c r="AR221" s="11">
        <f>IF(AG221&gt;0,AG221,1)</f>
      </c>
      <c r="AS221" s="11">
        <f>IF(AH221&gt;0,AH221,1)</f>
      </c>
      <c r="AT221" s="11">
        <f>IF(AI221&gt;0,AI221,1)</f>
      </c>
      <c r="AU221" s="11">
        <f>IF(AJ221&gt;0,AJ221,1)</f>
      </c>
    </row>
    <row x14ac:dyDescent="0.25" r="222" customHeight="1" ht="17.25">
      <c r="A222" s="3"/>
      <c r="B222" s="6">
        <f>IF(AB222&lt;&gt;AD222,CONCATENATE(J222,AB222,M222,AC222,M222,AD222,N222,O222,AE222,N222,K222,Q222,R222,S222,T222,U222,V222),CONCATENATE(J222,AB222,M222,AC222,N222,O222,AE222,N222,K222,Q222,R222,S222,T222,U222,V222))</f>
      </c>
      <c r="C222" s="6">
        <f>IF(AB222&lt;&gt;AD222,CONCATENATE(J222,AB222,M222,AC222,M222,AD222,N222,O222,AE222,N222,X222,Y222,AA222,AL222,Z222,K222,Q222,R222,S222,T222,U222,V222),CONCATENATE(J222,AB222,M222,AC222,N222,O222,AE222,N222,X222,Y222,AA222,AL222,Z222,K222,Q222,R222,S222,T222,U222,V222))</f>
      </c>
      <c r="D222" s="6">
        <f>IF(AB222&lt;&gt;AD222,CONCATENATE(J222,AB222,M222,AC222,M222,AD222,N222,O222,AE222,N222,X222,Y222,AA222,AM222,Z222,K222,Q222,R222,S222,T222,U222,V222),CONCATENATE(J222,AB222,M222,AC222,N222,O222,AE222,N222,X222,Y222,AA222,AM222,Z222,K222,Q222,R222,S222,T222,U222,V222))</f>
      </c>
      <c r="E222" s="6">
        <f>IF(AB222&lt;&gt;AD222,CONCATENATE(J222,AB222,M222,AC222,M222,AD222,N222,O222,AE222,N222,X222,Y222,AA222,AN222,Z222,K222,Q222,R222,S222,T222,U222,V222),CONCATENATE(J222,AB222,M222,AC222,N222,O222,AE222,N222,X222,Y222,AA222,AN222,Z222,K222,Q222,R222,S222,T222,U222,V222))</f>
      </c>
      <c r="F222" s="6">
        <f>IF(AB222&lt;&gt;AD222,CONCATENATE(J222,AB222,M222,AC222,M222,AD222,N222,O222,AE222,N222,X222,Y222,AA222,AO222,Z222,K222,Q222,R222,S222,T222,U222,V222),CONCATENATE(J222,AB222,M222,AC222,N222,O222,AE222,N222,X222,Y222,AA222,AO222,Z222,K222,Q222,R222,S222,T222,U222,V222))</f>
      </c>
      <c r="G222" s="6">
        <f>IF(AB222&lt;&gt;AD222,CONCATENATE(J222,AB222,M222,AC222,M222,AD222,N222,O222,AE222,N222,X222,Y222,AA222,AP222,Z222,K222,Q222,R222,S222,T222,U222,V222),CONCATENATE(J222,AB222,M222,AC222,N222,O222,AE222,N222,X222,Y222,AA222,AP222,Z222,K222,Q222,R222,S222,T222,U222,V222))</f>
      </c>
      <c r="H222" s="3" t="s">
        <v>375</v>
      </c>
      <c r="I222" s="3" t="s">
        <v>376</v>
      </c>
      <c r="J222" s="3" t="s">
        <v>377</v>
      </c>
      <c r="K222" s="3" t="s">
        <v>378</v>
      </c>
      <c r="L222" s="3" t="s">
        <v>379</v>
      </c>
      <c r="M222" s="3" t="s">
        <v>380</v>
      </c>
      <c r="N222" s="3" t="s">
        <v>381</v>
      </c>
      <c r="O222" s="3" t="s">
        <v>382</v>
      </c>
      <c r="P222" s="6">
        <f>CHAR(10)</f>
      </c>
      <c r="Q222" s="6">
        <f>IF(MOD(W222,10)=0,CONCATENATE(P222,P222,L222,L222,P222,P222,P222)," ")</f>
      </c>
      <c r="R222" s="6">
        <f>IF(W222=20,CONCATENATE(P222,P222,P222,L222,P222,"&lt;center&gt;",P222,P222,"&lt;?php",P222,R$1,P222,"?&gt;",P222,P222,"&lt;/center&gt;",P222,L222,P222,P222,P222,P222),"")</f>
      </c>
      <c r="S222" s="6">
        <f>IF(W222=40,CONCATENATE(P222,P222,P222,L222,P222,"&lt;center&gt;",P222,P222,"&lt;?php",P222,S$1,P222,"?&gt;",P222,P222,"&lt;/center&gt;",P222,L222,P222,P222,P222,P222),"")</f>
      </c>
      <c r="T222" s="6">
        <f>IF(W222=60,CONCATENATE(P222,P222,P222,L222,P222,"&lt;center&gt;",P222,P222,"&lt;?php",P222,T$1,P222,"?&gt;",P222,P222,"&lt;/center&gt;",P222,L222,P222,P222,P222,P222),"")</f>
      </c>
      <c r="U222" s="6">
        <f>IF(W222=80,CONCATENATE(P222,P222,P222,L222,P222,"&lt;center&gt;",P222,P222,"&lt;?php",P222,U$1,P222,"?&gt;",P222,P222,"&lt;/center&gt;",P222,L222,P222,P222,P222,P222),"")</f>
      </c>
      <c r="V222" s="6">
        <f>IF(W222=100,CONCATENATE(P222,P222,P222,P222,"&lt;?php",P222,V$1,P222,"?&gt;",P222,P222,P222,P222,P222),"")</f>
      </c>
      <c r="W222" s="11">
        <f>W221+1</f>
      </c>
      <c r="X222" s="5" t="s">
        <v>383</v>
      </c>
      <c r="Y222" s="5" t="s">
        <v>384</v>
      </c>
      <c r="Z222" s="5" t="s">
        <v>385</v>
      </c>
      <c r="AA222" s="5" t="s">
        <v>386</v>
      </c>
      <c r="AB222" s="4">
        <f>CONCATENATE(WRs!B6," ",WRs!A6)</f>
      </c>
      <c r="AC222" s="12">
        <f>WRs!E6</f>
      </c>
      <c r="AD222" s="6">
        <f>WRs!C6</f>
      </c>
      <c r="AE222" s="11">
        <f>WRs!D6</f>
      </c>
      <c r="AF222" s="11">
        <f>WRs!P6</f>
      </c>
      <c r="AG222" s="11">
        <f>WRs!R6</f>
      </c>
      <c r="AH222" s="11">
        <f>WRs!T6</f>
      </c>
      <c r="AI222" s="11">
        <f>WRs!V6</f>
      </c>
      <c r="AJ222" s="10">
        <f>WRs!X6</f>
      </c>
      <c r="AK222" s="6">
        <f>AB222</f>
      </c>
      <c r="AL222" s="102">
        <f>ROUNDUP((0.43+0.01*((STDEV($AQ$2:$AQ$312)-STDEV(AQ$2:AQ$312))))*AQ222,0)</f>
      </c>
      <c r="AM222" s="102">
        <f>ROUNDUP((0.43+0.01*((STDEV($AQ$2:$AQ$312)-STDEV(AR$2:AR$312))))*AR222,0)</f>
      </c>
      <c r="AN222" s="102">
        <f>ROUNDUP((0.43+0.01*((STDEV($AQ$2:$AQ$312)-STDEV(AS$2:AS$312))))*AS222,0)</f>
      </c>
      <c r="AO222" s="102">
        <f>ROUNDUP((0.43+0.01*((STDEV($AQ$2:$AQ$312)-STDEV(AT$2:AT$312))))*AT222,0)</f>
      </c>
      <c r="AP222" s="102">
        <f>ROUNDUP((0.43+0.01*((STDEV($AQ$2:$AQ$312)-STDEV(AU$2:AU$312))))*AU222,0)</f>
      </c>
      <c r="AQ222" s="11">
        <f>IF(AF222&gt;0,AF222,1)</f>
      </c>
      <c r="AR222" s="11">
        <f>IF(AG222&gt;0,AG222,1)</f>
      </c>
      <c r="AS222" s="11">
        <f>IF(AH222&gt;0,AH222,1)</f>
      </c>
      <c r="AT222" s="11">
        <f>IF(AI222&gt;0,AI222,1)</f>
      </c>
      <c r="AU222" s="11">
        <f>IF(AJ222&gt;0,AJ222,1)</f>
      </c>
    </row>
    <row x14ac:dyDescent="0.25" r="223" customHeight="1" ht="17.25">
      <c r="A223" s="3"/>
      <c r="B223" s="6">
        <f>IF(AB223&lt;&gt;AD223,CONCATENATE(J223,AB223,M223,AC223,M223,AD223,N223,O223,AE223,N223,K223,Q223,R223,S223,T223,U223,V223),CONCATENATE(J223,AB223,M223,AC223,N223,O223,AE223,N223,K223,Q223,R223,S223,T223,U223,V223))</f>
      </c>
      <c r="C223" s="6">
        <f>IF(AB223&lt;&gt;AD223,CONCATENATE(J223,AB223,M223,AC223,M223,AD223,N223,O223,AE223,N223,X223,Y223,AA223,AL223,Z223,K223,Q223,R223,S223,T223,U223,V223),CONCATENATE(J223,AB223,M223,AC223,N223,O223,AE223,N223,X223,Y223,AA223,AL223,Z223,K223,Q223,R223,S223,T223,U223,V223))</f>
      </c>
      <c r="D223" s="6">
        <f>IF(AB223&lt;&gt;AD223,CONCATENATE(J223,AB223,M223,AC223,M223,AD223,N223,O223,AE223,N223,X223,Y223,AA223,AM223,Z223,K223,Q223,R223,S223,T223,U223,V223),CONCATENATE(J223,AB223,M223,AC223,N223,O223,AE223,N223,X223,Y223,AA223,AM223,Z223,K223,Q223,R223,S223,T223,U223,V223))</f>
      </c>
      <c r="E223" s="6">
        <f>IF(AB223&lt;&gt;AD223,CONCATENATE(J223,AB223,M223,AC223,M223,AD223,N223,O223,AE223,N223,X223,Y223,AA223,AN223,Z223,K223,Q223,R223,S223,T223,U223,V223),CONCATENATE(J223,AB223,M223,AC223,N223,O223,AE223,N223,X223,Y223,AA223,AN223,Z223,K223,Q223,R223,S223,T223,U223,V223))</f>
      </c>
      <c r="F223" s="6">
        <f>IF(AB223&lt;&gt;AD223,CONCATENATE(J223,AB223,M223,AC223,M223,AD223,N223,O223,AE223,N223,X223,Y223,AA223,AO223,Z223,K223,Q223,R223,S223,T223,U223,V223),CONCATENATE(J223,AB223,M223,AC223,N223,O223,AE223,N223,X223,Y223,AA223,AO223,Z223,K223,Q223,R223,S223,T223,U223,V223))</f>
      </c>
      <c r="G223" s="6">
        <f>IF(AB223&lt;&gt;AD223,CONCATENATE(J223,AB223,M223,AC223,M223,AD223,N223,O223,AE223,N223,X223,Y223,AA223,AP223,Z223,K223,Q223,R223,S223,T223,U223,V223),CONCATENATE(J223,AB223,M223,AC223,N223,O223,AE223,N223,X223,Y223,AA223,AP223,Z223,K223,Q223,R223,S223,T223,U223,V223))</f>
      </c>
      <c r="H223" s="3" t="s">
        <v>375</v>
      </c>
      <c r="I223" s="3" t="s">
        <v>376</v>
      </c>
      <c r="J223" s="3" t="s">
        <v>377</v>
      </c>
      <c r="K223" s="3" t="s">
        <v>378</v>
      </c>
      <c r="L223" s="3" t="s">
        <v>379</v>
      </c>
      <c r="M223" s="3" t="s">
        <v>380</v>
      </c>
      <c r="N223" s="3" t="s">
        <v>381</v>
      </c>
      <c r="O223" s="3" t="s">
        <v>382</v>
      </c>
      <c r="P223" s="6">
        <f>CHAR(10)</f>
      </c>
      <c r="Q223" s="6">
        <f>IF(MOD(W223,10)=0,CONCATENATE(P223,P223,L223,L223,P223,P223,P223)," ")</f>
      </c>
      <c r="R223" s="6">
        <f>IF(W223=20,CONCATENATE(P223,P223,P223,L223,P223,"&lt;center&gt;",P223,P223,"&lt;?php",P223,R$1,P223,"?&gt;",P223,P223,"&lt;/center&gt;",P223,L223,P223,P223,P223,P223),"")</f>
      </c>
      <c r="S223" s="6">
        <f>IF(W223=40,CONCATENATE(P223,P223,P223,L223,P223,"&lt;center&gt;",P223,P223,"&lt;?php",P223,S$1,P223,"?&gt;",P223,P223,"&lt;/center&gt;",P223,L223,P223,P223,P223,P223),"")</f>
      </c>
      <c r="T223" s="6">
        <f>IF(W223=60,CONCATENATE(P223,P223,P223,L223,P223,"&lt;center&gt;",P223,P223,"&lt;?php",P223,T$1,P223,"?&gt;",P223,P223,"&lt;/center&gt;",P223,L223,P223,P223,P223,P223),"")</f>
      </c>
      <c r="U223" s="6">
        <f>IF(W223=80,CONCATENATE(P223,P223,P223,L223,P223,"&lt;center&gt;",P223,P223,"&lt;?php",P223,U$1,P223,"?&gt;",P223,P223,"&lt;/center&gt;",P223,L223,P223,P223,P223,P223),"")</f>
      </c>
      <c r="V223" s="6">
        <f>IF(W223=100,CONCATENATE(P223,P223,P223,P223,"&lt;?php",P223,V$1,P223,"?&gt;",P223,P223,P223,P223,P223),"")</f>
      </c>
      <c r="W223" s="11">
        <f>W222+1</f>
      </c>
      <c r="X223" s="5" t="s">
        <v>383</v>
      </c>
      <c r="Y223" s="5" t="s">
        <v>384</v>
      </c>
      <c r="Z223" s="5" t="s">
        <v>385</v>
      </c>
      <c r="AA223" s="5" t="s">
        <v>386</v>
      </c>
      <c r="AB223" s="4">
        <f>CONCATENATE(WRs!B7," ",WRs!A7)</f>
      </c>
      <c r="AC223" s="12">
        <f>WRs!E7</f>
      </c>
      <c r="AD223" s="6">
        <f>WRs!C7</f>
      </c>
      <c r="AE223" s="11">
        <f>WRs!D7</f>
      </c>
      <c r="AF223" s="11">
        <f>WRs!P7</f>
      </c>
      <c r="AG223" s="11">
        <f>WRs!R7</f>
      </c>
      <c r="AH223" s="11">
        <f>WRs!T7</f>
      </c>
      <c r="AI223" s="11">
        <f>WRs!V7</f>
      </c>
      <c r="AJ223" s="10">
        <f>WRs!X7</f>
      </c>
      <c r="AK223" s="6">
        <f>AB223</f>
      </c>
      <c r="AL223" s="102">
        <f>ROUNDUP((0.43+0.01*((STDEV($AQ$2:$AQ$312)-STDEV(AQ$2:AQ$312))))*AQ223,0)</f>
      </c>
      <c r="AM223" s="102">
        <f>ROUNDUP((0.43+0.01*((STDEV($AQ$2:$AQ$312)-STDEV(AR$2:AR$312))))*AR223,0)</f>
      </c>
      <c r="AN223" s="102">
        <f>ROUNDUP((0.43+0.01*((STDEV($AQ$2:$AQ$312)-STDEV(AS$2:AS$312))))*AS223,0)</f>
      </c>
      <c r="AO223" s="102">
        <f>ROUNDUP((0.43+0.01*((STDEV($AQ$2:$AQ$312)-STDEV(AT$2:AT$312))))*AT223,0)</f>
      </c>
      <c r="AP223" s="102">
        <f>ROUNDUP((0.43+0.01*((STDEV($AQ$2:$AQ$312)-STDEV(AU$2:AU$312))))*AU223,0)</f>
      </c>
      <c r="AQ223" s="11">
        <f>IF(AF223&gt;0,AF223,1)</f>
      </c>
      <c r="AR223" s="11">
        <f>IF(AG223&gt;0,AG223,1)</f>
      </c>
      <c r="AS223" s="11">
        <f>IF(AH223&gt;0,AH223,1)</f>
      </c>
      <c r="AT223" s="11">
        <f>IF(AI223&gt;0,AI223,1)</f>
      </c>
      <c r="AU223" s="11">
        <f>IF(AJ223&gt;0,AJ223,1)</f>
      </c>
    </row>
    <row x14ac:dyDescent="0.25" r="224" customHeight="1" ht="17.25">
      <c r="A224" s="3"/>
      <c r="B224" s="6">
        <f>IF(AB224&lt;&gt;AD224,CONCATENATE(J224,AB224,M224,AC224,M224,AD224,N224,O224,AE224,N224,K224,Q224,R224,S224,T224,U224,V224),CONCATENATE(J224,AB224,M224,AC224,N224,O224,AE224,N224,K224,Q224,R224,S224,T224,U224,V224))</f>
      </c>
      <c r="C224" s="6">
        <f>IF(AB224&lt;&gt;AD224,CONCATENATE(J224,AB224,M224,AC224,M224,AD224,N224,O224,AE224,N224,X224,Y224,AA224,AL224,Z224,K224,Q224,R224,S224,T224,U224,V224),CONCATENATE(J224,AB224,M224,AC224,N224,O224,AE224,N224,X224,Y224,AA224,AL224,Z224,K224,Q224,R224,S224,T224,U224,V224))</f>
      </c>
      <c r="D224" s="6">
        <f>IF(AB224&lt;&gt;AD224,CONCATENATE(J224,AB224,M224,AC224,M224,AD224,N224,O224,AE224,N224,X224,Y224,AA224,AM224,Z224,K224,Q224,R224,S224,T224,U224,V224),CONCATENATE(J224,AB224,M224,AC224,N224,O224,AE224,N224,X224,Y224,AA224,AM224,Z224,K224,Q224,R224,S224,T224,U224,V224))</f>
      </c>
      <c r="E224" s="6">
        <f>IF(AB224&lt;&gt;AD224,CONCATENATE(J224,AB224,M224,AC224,M224,AD224,N224,O224,AE224,N224,X224,Y224,AA224,AN224,Z224,K224,Q224,R224,S224,T224,U224,V224),CONCATENATE(J224,AB224,M224,AC224,N224,O224,AE224,N224,X224,Y224,AA224,AN224,Z224,K224,Q224,R224,S224,T224,U224,V224))</f>
      </c>
      <c r="F224" s="6">
        <f>IF(AB224&lt;&gt;AD224,CONCATENATE(J224,AB224,M224,AC224,M224,AD224,N224,O224,AE224,N224,X224,Y224,AA224,AO224,Z224,K224,Q224,R224,S224,T224,U224,V224),CONCATENATE(J224,AB224,M224,AC224,N224,O224,AE224,N224,X224,Y224,AA224,AO224,Z224,K224,Q224,R224,S224,T224,U224,V224))</f>
      </c>
      <c r="G224" s="6">
        <f>IF(AB224&lt;&gt;AD224,CONCATENATE(J224,AB224,M224,AC224,M224,AD224,N224,O224,AE224,N224,X224,Y224,AA224,AP224,Z224,K224,Q224,R224,S224,T224,U224,V224),CONCATENATE(J224,AB224,M224,AC224,N224,O224,AE224,N224,X224,Y224,AA224,AP224,Z224,K224,Q224,R224,S224,T224,U224,V224))</f>
      </c>
      <c r="H224" s="3" t="s">
        <v>375</v>
      </c>
      <c r="I224" s="3" t="s">
        <v>376</v>
      </c>
      <c r="J224" s="3" t="s">
        <v>377</v>
      </c>
      <c r="K224" s="3" t="s">
        <v>378</v>
      </c>
      <c r="L224" s="3" t="s">
        <v>379</v>
      </c>
      <c r="M224" s="3" t="s">
        <v>380</v>
      </c>
      <c r="N224" s="3" t="s">
        <v>381</v>
      </c>
      <c r="O224" s="3" t="s">
        <v>382</v>
      </c>
      <c r="P224" s="6">
        <f>CHAR(10)</f>
      </c>
      <c r="Q224" s="6">
        <f>IF(MOD(W224,10)=0,CONCATENATE(P224,P224,L224,L224,P224,P224,P224)," ")</f>
      </c>
      <c r="R224" s="6">
        <f>IF(W224=20,CONCATENATE(P224,P224,P224,L224,P224,"&lt;center&gt;",P224,P224,"&lt;?php",P224,R$1,P224,"?&gt;",P224,P224,"&lt;/center&gt;",P224,L224,P224,P224,P224,P224),"")</f>
      </c>
      <c r="S224" s="6">
        <f>IF(W224=40,CONCATENATE(P224,P224,P224,L224,P224,"&lt;center&gt;",P224,P224,"&lt;?php",P224,S$1,P224,"?&gt;",P224,P224,"&lt;/center&gt;",P224,L224,P224,P224,P224,P224),"")</f>
      </c>
      <c r="T224" s="6">
        <f>IF(W224=60,CONCATENATE(P224,P224,P224,L224,P224,"&lt;center&gt;",P224,P224,"&lt;?php",P224,T$1,P224,"?&gt;",P224,P224,"&lt;/center&gt;",P224,L224,P224,P224,P224,P224),"")</f>
      </c>
      <c r="U224" s="6">
        <f>IF(W224=80,CONCATENATE(P224,P224,P224,L224,P224,"&lt;center&gt;",P224,P224,"&lt;?php",P224,U$1,P224,"?&gt;",P224,P224,"&lt;/center&gt;",P224,L224,P224,P224,P224,P224),"")</f>
      </c>
      <c r="V224" s="6">
        <f>IF(W224=100,CONCATENATE(P224,P224,P224,P224,"&lt;?php",P224,V$1,P224,"?&gt;",P224,P224,P224,P224,P224),"")</f>
      </c>
      <c r="W224" s="11">
        <f>W223+1</f>
      </c>
      <c r="X224" s="5" t="s">
        <v>383</v>
      </c>
      <c r="Y224" s="5" t="s">
        <v>384</v>
      </c>
      <c r="Z224" s="5" t="s">
        <v>385</v>
      </c>
      <c r="AA224" s="5" t="s">
        <v>386</v>
      </c>
      <c r="AB224" s="4">
        <f>CONCATENATE(WRs!B8," ",WRs!A8)</f>
      </c>
      <c r="AC224" s="12">
        <f>WRs!E8</f>
      </c>
      <c r="AD224" s="6">
        <f>WRs!C8</f>
      </c>
      <c r="AE224" s="11">
        <f>WRs!D8</f>
      </c>
      <c r="AF224" s="11">
        <f>WRs!P8</f>
      </c>
      <c r="AG224" s="11">
        <f>WRs!R8</f>
      </c>
      <c r="AH224" s="11">
        <f>WRs!T8</f>
      </c>
      <c r="AI224" s="11">
        <f>WRs!V8</f>
      </c>
      <c r="AJ224" s="10">
        <f>WRs!X8</f>
      </c>
      <c r="AK224" s="6">
        <f>AB224</f>
      </c>
      <c r="AL224" s="102">
        <f>ROUNDUP((0.43+0.01*((STDEV($AQ$2:$AQ$312)-STDEV(AQ$2:AQ$312))))*AQ224,0)</f>
      </c>
      <c r="AM224" s="102">
        <f>ROUNDUP((0.43+0.01*((STDEV($AQ$2:$AQ$312)-STDEV(AR$2:AR$312))))*AR224,0)</f>
      </c>
      <c r="AN224" s="102">
        <f>ROUNDUP((0.43+0.01*((STDEV($AQ$2:$AQ$312)-STDEV(AS$2:AS$312))))*AS224,0)</f>
      </c>
      <c r="AO224" s="102">
        <f>ROUNDUP((0.43+0.01*((STDEV($AQ$2:$AQ$312)-STDEV(AT$2:AT$312))))*AT224,0)</f>
      </c>
      <c r="AP224" s="102">
        <f>ROUNDUP((0.43+0.01*((STDEV($AQ$2:$AQ$312)-STDEV(AU$2:AU$312))))*AU224,0)</f>
      </c>
      <c r="AQ224" s="11">
        <f>IF(AF224&gt;0,AF224,1)</f>
      </c>
      <c r="AR224" s="11">
        <f>IF(AG224&gt;0,AG224,1)</f>
      </c>
      <c r="AS224" s="11">
        <f>IF(AH224&gt;0,AH224,1)</f>
      </c>
      <c r="AT224" s="11">
        <f>IF(AI224&gt;0,AI224,1)</f>
      </c>
      <c r="AU224" s="11">
        <f>IF(AJ224&gt;0,AJ224,1)</f>
      </c>
    </row>
    <row x14ac:dyDescent="0.25" r="225" customHeight="1" ht="17.25">
      <c r="A225" s="3"/>
      <c r="B225" s="6">
        <f>IF(AB225&lt;&gt;AD225,CONCATENATE(J225,AB225,M225,AC225,M225,AD225,N225,O225,AE225,N225,K225,Q225,R225,S225,T225,U225,V225),CONCATENATE(J225,AB225,M225,AC225,N225,O225,AE225,N225,K225,Q225,R225,S225,T225,U225,V225))</f>
      </c>
      <c r="C225" s="6">
        <f>IF(AB225&lt;&gt;AD225,CONCATENATE(J225,AB225,M225,AC225,M225,AD225,N225,O225,AE225,N225,X225,Y225,AA225,AL225,Z225,K225,Q225,R225,S225,T225,U225,V225),CONCATENATE(J225,AB225,M225,AC225,N225,O225,AE225,N225,X225,Y225,AA225,AL225,Z225,K225,Q225,R225,S225,T225,U225,V225))</f>
      </c>
      <c r="D225" s="6">
        <f>IF(AB225&lt;&gt;AD225,CONCATENATE(J225,AB225,M225,AC225,M225,AD225,N225,O225,AE225,N225,X225,Y225,AA225,AM225,Z225,K225,Q225,R225,S225,T225,U225,V225),CONCATENATE(J225,AB225,M225,AC225,N225,O225,AE225,N225,X225,Y225,AA225,AM225,Z225,K225,Q225,R225,S225,T225,U225,V225))</f>
      </c>
      <c r="E225" s="6">
        <f>IF(AB225&lt;&gt;AD225,CONCATENATE(J225,AB225,M225,AC225,M225,AD225,N225,O225,AE225,N225,X225,Y225,AA225,AN225,Z225,K225,Q225,R225,S225,T225,U225,V225),CONCATENATE(J225,AB225,M225,AC225,N225,O225,AE225,N225,X225,Y225,AA225,AN225,Z225,K225,Q225,R225,S225,T225,U225,V225))</f>
      </c>
      <c r="F225" s="6">
        <f>IF(AB225&lt;&gt;AD225,CONCATENATE(J225,AB225,M225,AC225,M225,AD225,N225,O225,AE225,N225,X225,Y225,AA225,AO225,Z225,K225,Q225,R225,S225,T225,U225,V225),CONCATENATE(J225,AB225,M225,AC225,N225,O225,AE225,N225,X225,Y225,AA225,AO225,Z225,K225,Q225,R225,S225,T225,U225,V225))</f>
      </c>
      <c r="G225" s="6">
        <f>IF(AB225&lt;&gt;AD225,CONCATENATE(J225,AB225,M225,AC225,M225,AD225,N225,O225,AE225,N225,X225,Y225,AA225,AP225,Z225,K225,Q225,R225,S225,T225,U225,V225),CONCATENATE(J225,AB225,M225,AC225,N225,O225,AE225,N225,X225,Y225,AA225,AP225,Z225,K225,Q225,R225,S225,T225,U225,V225))</f>
      </c>
      <c r="H225" s="3" t="s">
        <v>375</v>
      </c>
      <c r="I225" s="3" t="s">
        <v>376</v>
      </c>
      <c r="J225" s="3" t="s">
        <v>377</v>
      </c>
      <c r="K225" s="3" t="s">
        <v>378</v>
      </c>
      <c r="L225" s="3" t="s">
        <v>379</v>
      </c>
      <c r="M225" s="3" t="s">
        <v>380</v>
      </c>
      <c r="N225" s="3" t="s">
        <v>381</v>
      </c>
      <c r="O225" s="3" t="s">
        <v>382</v>
      </c>
      <c r="P225" s="6">
        <f>CHAR(10)</f>
      </c>
      <c r="Q225" s="6">
        <f>IF(MOD(W225,10)=0,CONCATENATE(P225,P225,L225,L225,P225,P225,P225)," ")</f>
      </c>
      <c r="R225" s="6">
        <f>IF(W225=20,CONCATENATE(P225,P225,P225,L225,P225,"&lt;center&gt;",P225,P225,"&lt;?php",P225,R$1,P225,"?&gt;",P225,P225,"&lt;/center&gt;",P225,L225,P225,P225,P225,P225),"")</f>
      </c>
      <c r="S225" s="6">
        <f>IF(W225=40,CONCATENATE(P225,P225,P225,L225,P225,"&lt;center&gt;",P225,P225,"&lt;?php",P225,S$1,P225,"?&gt;",P225,P225,"&lt;/center&gt;",P225,L225,P225,P225,P225,P225),"")</f>
      </c>
      <c r="T225" s="6">
        <f>IF(W225=60,CONCATENATE(P225,P225,P225,L225,P225,"&lt;center&gt;",P225,P225,"&lt;?php",P225,T$1,P225,"?&gt;",P225,P225,"&lt;/center&gt;",P225,L225,P225,P225,P225,P225),"")</f>
      </c>
      <c r="U225" s="6">
        <f>IF(W225=80,CONCATENATE(P225,P225,P225,L225,P225,"&lt;center&gt;",P225,P225,"&lt;?php",P225,U$1,P225,"?&gt;",P225,P225,"&lt;/center&gt;",P225,L225,P225,P225,P225,P225),"")</f>
      </c>
      <c r="V225" s="6">
        <f>IF(W225=100,CONCATENATE(P225,P225,P225,P225,"&lt;?php",P225,V$1,P225,"?&gt;",P225,P225,P225,P225,P225),"")</f>
      </c>
      <c r="W225" s="11">
        <f>W224+1</f>
      </c>
      <c r="X225" s="5" t="s">
        <v>383</v>
      </c>
      <c r="Y225" s="5" t="s">
        <v>384</v>
      </c>
      <c r="Z225" s="5" t="s">
        <v>385</v>
      </c>
      <c r="AA225" s="5" t="s">
        <v>386</v>
      </c>
      <c r="AB225" s="4">
        <f>CONCATENATE(WRs!B9," ",WRs!A9)</f>
      </c>
      <c r="AC225" s="12">
        <f>WRs!E9</f>
      </c>
      <c r="AD225" s="6">
        <f>WRs!C9</f>
      </c>
      <c r="AE225" s="11">
        <f>WRs!D9</f>
      </c>
      <c r="AF225" s="11">
        <f>WRs!P9</f>
      </c>
      <c r="AG225" s="11">
        <f>WRs!R9</f>
      </c>
      <c r="AH225" s="11">
        <f>WRs!T9</f>
      </c>
      <c r="AI225" s="11">
        <f>WRs!V9</f>
      </c>
      <c r="AJ225" s="10">
        <f>WRs!X9</f>
      </c>
      <c r="AK225" s="6">
        <f>AB225</f>
      </c>
      <c r="AL225" s="102">
        <f>ROUNDUP((0.43+0.01*((STDEV($AQ$2:$AQ$312)-STDEV(AQ$2:AQ$312))))*AQ225,0)</f>
      </c>
      <c r="AM225" s="102">
        <f>ROUNDUP((0.43+0.01*((STDEV($AQ$2:$AQ$312)-STDEV(AR$2:AR$312))))*AR225,0)</f>
      </c>
      <c r="AN225" s="102">
        <f>ROUNDUP((0.43+0.01*((STDEV($AQ$2:$AQ$312)-STDEV(AS$2:AS$312))))*AS225,0)</f>
      </c>
      <c r="AO225" s="102">
        <f>ROUNDUP((0.43+0.01*((STDEV($AQ$2:$AQ$312)-STDEV(AT$2:AT$312))))*AT225,0)</f>
      </c>
      <c r="AP225" s="102">
        <f>ROUNDUP((0.43+0.01*((STDEV($AQ$2:$AQ$312)-STDEV(AU$2:AU$312))))*AU225,0)</f>
      </c>
      <c r="AQ225" s="11">
        <f>IF(AF225&gt;0,AF225,1)</f>
      </c>
      <c r="AR225" s="11">
        <f>IF(AG225&gt;0,AG225,1)</f>
      </c>
      <c r="AS225" s="11">
        <f>IF(AH225&gt;0,AH225,1)</f>
      </c>
      <c r="AT225" s="11">
        <f>IF(AI225&gt;0,AI225,1)</f>
      </c>
      <c r="AU225" s="11">
        <f>IF(AJ225&gt;0,AJ225,1)</f>
      </c>
    </row>
    <row x14ac:dyDescent="0.25" r="226" customHeight="1" ht="17.25">
      <c r="A226" s="3"/>
      <c r="B226" s="6">
        <f>IF(AB226&lt;&gt;AD226,CONCATENATE(J226,AB226,M226,AC226,M226,AD226,N226,O226,AE226,N226,K226,Q226,R226,S226,T226,U226,V226),CONCATENATE(J226,AB226,M226,AC226,N226,O226,AE226,N226,K226,Q226,R226,S226,T226,U226,V226))</f>
      </c>
      <c r="C226" s="6">
        <f>IF(AB226&lt;&gt;AD226,CONCATENATE(J226,AB226,M226,AC226,M226,AD226,N226,O226,AE226,N226,X226,Y226,AA226,AL226,Z226,K226,Q226,R226,S226,T226,U226,V226),CONCATENATE(J226,AB226,M226,AC226,N226,O226,AE226,N226,X226,Y226,AA226,AL226,Z226,K226,Q226,R226,S226,T226,U226,V226))</f>
      </c>
      <c r="D226" s="6">
        <f>IF(AB226&lt;&gt;AD226,CONCATENATE(J226,AB226,M226,AC226,M226,AD226,N226,O226,AE226,N226,X226,Y226,AA226,AM226,Z226,K226,Q226,R226,S226,T226,U226,V226),CONCATENATE(J226,AB226,M226,AC226,N226,O226,AE226,N226,X226,Y226,AA226,AM226,Z226,K226,Q226,R226,S226,T226,U226,V226))</f>
      </c>
      <c r="E226" s="6">
        <f>IF(AB226&lt;&gt;AD226,CONCATENATE(J226,AB226,M226,AC226,M226,AD226,N226,O226,AE226,N226,X226,Y226,AA226,AN226,Z226,K226,Q226,R226,S226,T226,U226,V226),CONCATENATE(J226,AB226,M226,AC226,N226,O226,AE226,N226,X226,Y226,AA226,AN226,Z226,K226,Q226,R226,S226,T226,U226,V226))</f>
      </c>
      <c r="F226" s="6">
        <f>IF(AB226&lt;&gt;AD226,CONCATENATE(J226,AB226,M226,AC226,M226,AD226,N226,O226,AE226,N226,X226,Y226,AA226,AO226,Z226,K226,Q226,R226,S226,T226,U226,V226),CONCATENATE(J226,AB226,M226,AC226,N226,O226,AE226,N226,X226,Y226,AA226,AO226,Z226,K226,Q226,R226,S226,T226,U226,V226))</f>
      </c>
      <c r="G226" s="6">
        <f>IF(AB226&lt;&gt;AD226,CONCATENATE(J226,AB226,M226,AC226,M226,AD226,N226,O226,AE226,N226,X226,Y226,AA226,AP226,Z226,K226,Q226,R226,S226,T226,U226,V226),CONCATENATE(J226,AB226,M226,AC226,N226,O226,AE226,N226,X226,Y226,AA226,AP226,Z226,K226,Q226,R226,S226,T226,U226,V226))</f>
      </c>
      <c r="H226" s="3" t="s">
        <v>375</v>
      </c>
      <c r="I226" s="3" t="s">
        <v>376</v>
      </c>
      <c r="J226" s="3" t="s">
        <v>377</v>
      </c>
      <c r="K226" s="3" t="s">
        <v>378</v>
      </c>
      <c r="L226" s="3" t="s">
        <v>379</v>
      </c>
      <c r="M226" s="3" t="s">
        <v>380</v>
      </c>
      <c r="N226" s="3" t="s">
        <v>381</v>
      </c>
      <c r="O226" s="3" t="s">
        <v>382</v>
      </c>
      <c r="P226" s="6">
        <f>CHAR(10)</f>
      </c>
      <c r="Q226" s="6">
        <f>IF(MOD(W226,10)=0,CONCATENATE(P226,P226,L226,L226,P226,P226,P226)," ")</f>
      </c>
      <c r="R226" s="6">
        <f>IF(W226=20,CONCATENATE(P226,P226,P226,L226,P226,"&lt;center&gt;",P226,P226,"&lt;?php",P226,R$1,P226,"?&gt;",P226,P226,"&lt;/center&gt;",P226,L226,P226,P226,P226,P226),"")</f>
      </c>
      <c r="S226" s="6">
        <f>IF(W226=40,CONCATENATE(P226,P226,P226,L226,P226,"&lt;center&gt;",P226,P226,"&lt;?php",P226,S$1,P226,"?&gt;",P226,P226,"&lt;/center&gt;",P226,L226,P226,P226,P226,P226),"")</f>
      </c>
      <c r="T226" s="6">
        <f>IF(W226=60,CONCATENATE(P226,P226,P226,L226,P226,"&lt;center&gt;",P226,P226,"&lt;?php",P226,T$1,P226,"?&gt;",P226,P226,"&lt;/center&gt;",P226,L226,P226,P226,P226,P226),"")</f>
      </c>
      <c r="U226" s="6">
        <f>IF(W226=80,CONCATENATE(P226,P226,P226,L226,P226,"&lt;center&gt;",P226,P226,"&lt;?php",P226,U$1,P226,"?&gt;",P226,P226,"&lt;/center&gt;",P226,L226,P226,P226,P226,P226),"")</f>
      </c>
      <c r="V226" s="6">
        <f>IF(W226=100,CONCATENATE(P226,P226,P226,P226,"&lt;?php",P226,V$1,P226,"?&gt;",P226,P226,P226,P226,P226),"")</f>
      </c>
      <c r="W226" s="11">
        <f>W225+1</f>
      </c>
      <c r="X226" s="5" t="s">
        <v>383</v>
      </c>
      <c r="Y226" s="5" t="s">
        <v>384</v>
      </c>
      <c r="Z226" s="5" t="s">
        <v>385</v>
      </c>
      <c r="AA226" s="5" t="s">
        <v>386</v>
      </c>
      <c r="AB226" s="4">
        <f>CONCATENATE(WRs!B10," ",WRs!A10)</f>
      </c>
      <c r="AC226" s="12">
        <f>WRs!E10</f>
      </c>
      <c r="AD226" s="6">
        <f>WRs!C10</f>
      </c>
      <c r="AE226" s="11">
        <f>WRs!D10</f>
      </c>
      <c r="AF226" s="11">
        <f>WRs!P10</f>
      </c>
      <c r="AG226" s="11">
        <f>WRs!R10</f>
      </c>
      <c r="AH226" s="11">
        <f>WRs!T10</f>
      </c>
      <c r="AI226" s="11">
        <f>WRs!V10</f>
      </c>
      <c r="AJ226" s="10">
        <f>WRs!X10</f>
      </c>
      <c r="AK226" s="6">
        <f>AB226</f>
      </c>
      <c r="AL226" s="102">
        <f>ROUNDUP((0.43+0.01*((STDEV($AQ$2:$AQ$312)-STDEV(AQ$2:AQ$312))))*AQ226,0)</f>
      </c>
      <c r="AM226" s="102">
        <f>ROUNDUP((0.43+0.01*((STDEV($AQ$2:$AQ$312)-STDEV(AR$2:AR$312))))*AR226,0)</f>
      </c>
      <c r="AN226" s="102">
        <f>ROUNDUP((0.43+0.01*((STDEV($AQ$2:$AQ$312)-STDEV(AS$2:AS$312))))*AS226,0)</f>
      </c>
      <c r="AO226" s="102">
        <f>ROUNDUP((0.43+0.01*((STDEV($AQ$2:$AQ$312)-STDEV(AT$2:AT$312))))*AT226,0)</f>
      </c>
      <c r="AP226" s="102">
        <f>ROUNDUP((0.43+0.01*((STDEV($AQ$2:$AQ$312)-STDEV(AU$2:AU$312))))*AU226,0)</f>
      </c>
      <c r="AQ226" s="11">
        <f>IF(AF226&gt;0,AF226,1)</f>
      </c>
      <c r="AR226" s="11">
        <f>IF(AG226&gt;0,AG226,1)</f>
      </c>
      <c r="AS226" s="11">
        <f>IF(AH226&gt;0,AH226,1)</f>
      </c>
      <c r="AT226" s="11">
        <f>IF(AI226&gt;0,AI226,1)</f>
      </c>
      <c r="AU226" s="11">
        <f>IF(AJ226&gt;0,AJ226,1)</f>
      </c>
    </row>
    <row x14ac:dyDescent="0.25" r="227" customHeight="1" ht="17.25">
      <c r="A227" s="3"/>
      <c r="B227" s="6">
        <f>IF(AB227&lt;&gt;AD227,CONCATENATE(J227,AB227,M227,AC227,M227,AD227,N227,O227,AE227,N227,K227,Q227,R227,S227,T227,U227,V227),CONCATENATE(J227,AB227,M227,AC227,N227,O227,AE227,N227,K227,Q227,R227,S227,T227,U227,V227))</f>
      </c>
      <c r="C227" s="6">
        <f>IF(AB227&lt;&gt;AD227,CONCATENATE(J227,AB227,M227,AC227,M227,AD227,N227,O227,AE227,N227,X227,Y227,AA227,AL227,Z227,K227,Q227,R227,S227,T227,U227,V227),CONCATENATE(J227,AB227,M227,AC227,N227,O227,AE227,N227,X227,Y227,AA227,AL227,Z227,K227,Q227,R227,S227,T227,U227,V227))</f>
      </c>
      <c r="D227" s="6">
        <f>IF(AB227&lt;&gt;AD227,CONCATENATE(J227,AB227,M227,AC227,M227,AD227,N227,O227,AE227,N227,X227,Y227,AA227,AM227,Z227,K227,Q227,R227,S227,T227,U227,V227),CONCATENATE(J227,AB227,M227,AC227,N227,O227,AE227,N227,X227,Y227,AA227,AM227,Z227,K227,Q227,R227,S227,T227,U227,V227))</f>
      </c>
      <c r="E227" s="6">
        <f>IF(AB227&lt;&gt;AD227,CONCATENATE(J227,AB227,M227,AC227,M227,AD227,N227,O227,AE227,N227,X227,Y227,AA227,AN227,Z227,K227,Q227,R227,S227,T227,U227,V227),CONCATENATE(J227,AB227,M227,AC227,N227,O227,AE227,N227,X227,Y227,AA227,AN227,Z227,K227,Q227,R227,S227,T227,U227,V227))</f>
      </c>
      <c r="F227" s="6">
        <f>IF(AB227&lt;&gt;AD227,CONCATENATE(J227,AB227,M227,AC227,M227,AD227,N227,O227,AE227,N227,X227,Y227,AA227,AO227,Z227,K227,Q227,R227,S227,T227,U227,V227),CONCATENATE(J227,AB227,M227,AC227,N227,O227,AE227,N227,X227,Y227,AA227,AO227,Z227,K227,Q227,R227,S227,T227,U227,V227))</f>
      </c>
      <c r="G227" s="6">
        <f>IF(AB227&lt;&gt;AD227,CONCATENATE(J227,AB227,M227,AC227,M227,AD227,N227,O227,AE227,N227,X227,Y227,AA227,AP227,Z227,K227,Q227,R227,S227,T227,U227,V227),CONCATENATE(J227,AB227,M227,AC227,N227,O227,AE227,N227,X227,Y227,AA227,AP227,Z227,K227,Q227,R227,S227,T227,U227,V227))</f>
      </c>
      <c r="H227" s="3" t="s">
        <v>375</v>
      </c>
      <c r="I227" s="3" t="s">
        <v>376</v>
      </c>
      <c r="J227" s="3" t="s">
        <v>377</v>
      </c>
      <c r="K227" s="3" t="s">
        <v>378</v>
      </c>
      <c r="L227" s="3" t="s">
        <v>379</v>
      </c>
      <c r="M227" s="3" t="s">
        <v>380</v>
      </c>
      <c r="N227" s="3" t="s">
        <v>381</v>
      </c>
      <c r="O227" s="3" t="s">
        <v>382</v>
      </c>
      <c r="P227" s="6">
        <f>CHAR(10)</f>
      </c>
      <c r="Q227" s="6">
        <f>IF(MOD(W227,10)=0,CONCATENATE(P227,P227,L227,L227,P227,P227,P227)," ")</f>
      </c>
      <c r="R227" s="6">
        <f>IF(W227=20,CONCATENATE(P227,P227,P227,L227,P227,"&lt;center&gt;",P227,P227,"&lt;?php",P227,R$1,P227,"?&gt;",P227,P227,"&lt;/center&gt;",P227,L227,P227,P227,P227,P227),"")</f>
      </c>
      <c r="S227" s="6">
        <f>IF(W227=40,CONCATENATE(P227,P227,P227,L227,P227,"&lt;center&gt;",P227,P227,"&lt;?php",P227,S$1,P227,"?&gt;",P227,P227,"&lt;/center&gt;",P227,L227,P227,P227,P227,P227),"")</f>
      </c>
      <c r="T227" s="6">
        <f>IF(W227=60,CONCATENATE(P227,P227,P227,L227,P227,"&lt;center&gt;",P227,P227,"&lt;?php",P227,T$1,P227,"?&gt;",P227,P227,"&lt;/center&gt;",P227,L227,P227,P227,P227,P227),"")</f>
      </c>
      <c r="U227" s="6">
        <f>IF(W227=80,CONCATENATE(P227,P227,P227,L227,P227,"&lt;center&gt;",P227,P227,"&lt;?php",P227,U$1,P227,"?&gt;",P227,P227,"&lt;/center&gt;",P227,L227,P227,P227,P227,P227),"")</f>
      </c>
      <c r="V227" s="6">
        <f>IF(W227=100,CONCATENATE(P227,P227,P227,P227,"&lt;?php",P227,V$1,P227,"?&gt;",P227,P227,P227,P227,P227),"")</f>
      </c>
      <c r="W227" s="11">
        <f>W226+1</f>
      </c>
      <c r="X227" s="5" t="s">
        <v>383</v>
      </c>
      <c r="Y227" s="5" t="s">
        <v>384</v>
      </c>
      <c r="Z227" s="5" t="s">
        <v>385</v>
      </c>
      <c r="AA227" s="5" t="s">
        <v>386</v>
      </c>
      <c r="AB227" s="4">
        <f>CONCATENATE(WRs!B11," ",WRs!A11)</f>
      </c>
      <c r="AC227" s="12">
        <f>WRs!E11</f>
      </c>
      <c r="AD227" s="6">
        <f>WRs!C11</f>
      </c>
      <c r="AE227" s="11">
        <f>WRs!D11</f>
      </c>
      <c r="AF227" s="11">
        <f>WRs!P11</f>
      </c>
      <c r="AG227" s="11">
        <f>WRs!R11</f>
      </c>
      <c r="AH227" s="11">
        <f>WRs!T11</f>
      </c>
      <c r="AI227" s="11">
        <f>WRs!V11</f>
      </c>
      <c r="AJ227" s="10">
        <f>WRs!X11</f>
      </c>
      <c r="AK227" s="6">
        <f>AB227</f>
      </c>
      <c r="AL227" s="102">
        <f>ROUNDUP((0.43+0.01*((STDEV($AQ$2:$AQ$312)-STDEV(AQ$2:AQ$312))))*AQ227,0)</f>
      </c>
      <c r="AM227" s="102">
        <f>ROUNDUP((0.43+0.01*((STDEV($AQ$2:$AQ$312)-STDEV(AR$2:AR$312))))*AR227,0)</f>
      </c>
      <c r="AN227" s="102">
        <f>ROUNDUP((0.43+0.01*((STDEV($AQ$2:$AQ$312)-STDEV(AS$2:AS$312))))*AS227,0)</f>
      </c>
      <c r="AO227" s="102">
        <f>ROUNDUP((0.43+0.01*((STDEV($AQ$2:$AQ$312)-STDEV(AT$2:AT$312))))*AT227,0)</f>
      </c>
      <c r="AP227" s="102">
        <f>ROUNDUP((0.43+0.01*((STDEV($AQ$2:$AQ$312)-STDEV(AU$2:AU$312))))*AU227,0)</f>
      </c>
      <c r="AQ227" s="11">
        <f>IF(AF227&gt;0,AF227,1)</f>
      </c>
      <c r="AR227" s="11">
        <f>IF(AG227&gt;0,AG227,1)</f>
      </c>
      <c r="AS227" s="11">
        <f>IF(AH227&gt;0,AH227,1)</f>
      </c>
      <c r="AT227" s="11">
        <f>IF(AI227&gt;0,AI227,1)</f>
      </c>
      <c r="AU227" s="11">
        <f>IF(AJ227&gt;0,AJ227,1)</f>
      </c>
    </row>
    <row x14ac:dyDescent="0.25" r="228" customHeight="1" ht="17.25">
      <c r="A228" s="3"/>
      <c r="B228" s="6">
        <f>IF(AB228&lt;&gt;AD228,CONCATENATE(J228,AB228,M228,AC228,M228,AD228,N228,O228,AE228,N228,K228,Q228,R228,S228,T228,U228,V228),CONCATENATE(J228,AB228,M228,AC228,N228,O228,AE228,N228,K228,Q228,R228,S228,T228,U228,V228))</f>
      </c>
      <c r="C228" s="6">
        <f>IF(AB228&lt;&gt;AD228,CONCATENATE(J228,AB228,M228,AC228,M228,AD228,N228,O228,AE228,N228,X228,Y228,AA228,AL228,Z228,K228,Q228,R228,S228,T228,U228,V228),CONCATENATE(J228,AB228,M228,AC228,N228,O228,AE228,N228,X228,Y228,AA228,AL228,Z228,K228,Q228,R228,S228,T228,U228,V228))</f>
      </c>
      <c r="D228" s="6">
        <f>IF(AB228&lt;&gt;AD228,CONCATENATE(J228,AB228,M228,AC228,M228,AD228,N228,O228,AE228,N228,X228,Y228,AA228,AM228,Z228,K228,Q228,R228,S228,T228,U228,V228),CONCATENATE(J228,AB228,M228,AC228,N228,O228,AE228,N228,X228,Y228,AA228,AM228,Z228,K228,Q228,R228,S228,T228,U228,V228))</f>
      </c>
      <c r="E228" s="6">
        <f>IF(AB228&lt;&gt;AD228,CONCATENATE(J228,AB228,M228,AC228,M228,AD228,N228,O228,AE228,N228,X228,Y228,AA228,AN228,Z228,K228,Q228,R228,S228,T228,U228,V228),CONCATENATE(J228,AB228,M228,AC228,N228,O228,AE228,N228,X228,Y228,AA228,AN228,Z228,K228,Q228,R228,S228,T228,U228,V228))</f>
      </c>
      <c r="F228" s="6">
        <f>IF(AB228&lt;&gt;AD228,CONCATENATE(J228,AB228,M228,AC228,M228,AD228,N228,O228,AE228,N228,X228,Y228,AA228,AO228,Z228,K228,Q228,R228,S228,T228,U228,V228),CONCATENATE(J228,AB228,M228,AC228,N228,O228,AE228,N228,X228,Y228,AA228,AO228,Z228,K228,Q228,R228,S228,T228,U228,V228))</f>
      </c>
      <c r="G228" s="6">
        <f>IF(AB228&lt;&gt;AD228,CONCATENATE(J228,AB228,M228,AC228,M228,AD228,N228,O228,AE228,N228,X228,Y228,AA228,AP228,Z228,K228,Q228,R228,S228,T228,U228,V228),CONCATENATE(J228,AB228,M228,AC228,N228,O228,AE228,N228,X228,Y228,AA228,AP228,Z228,K228,Q228,R228,S228,T228,U228,V228))</f>
      </c>
      <c r="H228" s="3" t="s">
        <v>375</v>
      </c>
      <c r="I228" s="3" t="s">
        <v>376</v>
      </c>
      <c r="J228" s="3" t="s">
        <v>377</v>
      </c>
      <c r="K228" s="3" t="s">
        <v>378</v>
      </c>
      <c r="L228" s="3" t="s">
        <v>379</v>
      </c>
      <c r="M228" s="3" t="s">
        <v>380</v>
      </c>
      <c r="N228" s="3" t="s">
        <v>381</v>
      </c>
      <c r="O228" s="3" t="s">
        <v>382</v>
      </c>
      <c r="P228" s="6">
        <f>CHAR(10)</f>
      </c>
      <c r="Q228" s="6">
        <f>IF(MOD(W228,10)=0,CONCATENATE(P228,P228,L228,L228,P228,P228,P228)," ")</f>
      </c>
      <c r="R228" s="6">
        <f>IF(W228=20,CONCATENATE(P228,P228,P228,L228,P228,"&lt;center&gt;",P228,P228,"&lt;?php",P228,R$1,P228,"?&gt;",P228,P228,"&lt;/center&gt;",P228,L228,P228,P228,P228,P228),"")</f>
      </c>
      <c r="S228" s="6">
        <f>IF(W228=40,CONCATENATE(P228,P228,P228,L228,P228,"&lt;center&gt;",P228,P228,"&lt;?php",P228,S$1,P228,"?&gt;",P228,P228,"&lt;/center&gt;",P228,L228,P228,P228,P228,P228),"")</f>
      </c>
      <c r="T228" s="6">
        <f>IF(W228=60,CONCATENATE(P228,P228,P228,L228,P228,"&lt;center&gt;",P228,P228,"&lt;?php",P228,T$1,P228,"?&gt;",P228,P228,"&lt;/center&gt;",P228,L228,P228,P228,P228,P228),"")</f>
      </c>
      <c r="U228" s="6">
        <f>IF(W228=80,CONCATENATE(P228,P228,P228,L228,P228,"&lt;center&gt;",P228,P228,"&lt;?php",P228,U$1,P228,"?&gt;",P228,P228,"&lt;/center&gt;",P228,L228,P228,P228,P228,P228),"")</f>
      </c>
      <c r="V228" s="6">
        <f>IF(W228=100,CONCATENATE(P228,P228,P228,P228,"&lt;?php",P228,V$1,P228,"?&gt;",P228,P228,P228,P228,P228),"")</f>
      </c>
      <c r="W228" s="11">
        <f>W227+1</f>
      </c>
      <c r="X228" s="5" t="s">
        <v>383</v>
      </c>
      <c r="Y228" s="5" t="s">
        <v>384</v>
      </c>
      <c r="Z228" s="5" t="s">
        <v>385</v>
      </c>
      <c r="AA228" s="5" t="s">
        <v>386</v>
      </c>
      <c r="AB228" s="4">
        <f>CONCATENATE(WRs!B12," ",WRs!A12)</f>
      </c>
      <c r="AC228" s="12">
        <f>WRs!E12</f>
      </c>
      <c r="AD228" s="6">
        <f>WRs!C12</f>
      </c>
      <c r="AE228" s="11">
        <f>WRs!D12</f>
      </c>
      <c r="AF228" s="11">
        <f>WRs!P12</f>
      </c>
      <c r="AG228" s="11">
        <f>WRs!R12</f>
      </c>
      <c r="AH228" s="11">
        <f>WRs!T12</f>
      </c>
      <c r="AI228" s="11">
        <f>WRs!V12</f>
      </c>
      <c r="AJ228" s="10">
        <f>WRs!X12</f>
      </c>
      <c r="AK228" s="6">
        <f>AB228</f>
      </c>
      <c r="AL228" s="102">
        <f>ROUNDUP((0.43+0.01*((STDEV($AQ$2:$AQ$312)-STDEV(AQ$2:AQ$312))))*AQ228,0)</f>
      </c>
      <c r="AM228" s="102">
        <f>ROUNDUP((0.43+0.01*((STDEV($AQ$2:$AQ$312)-STDEV(AR$2:AR$312))))*AR228,0)</f>
      </c>
      <c r="AN228" s="102">
        <f>ROUNDUP((0.43+0.01*((STDEV($AQ$2:$AQ$312)-STDEV(AS$2:AS$312))))*AS228,0)</f>
      </c>
      <c r="AO228" s="102">
        <f>ROUNDUP((0.43+0.01*((STDEV($AQ$2:$AQ$312)-STDEV(AT$2:AT$312))))*AT228,0)</f>
      </c>
      <c r="AP228" s="102">
        <f>ROUNDUP((0.43+0.01*((STDEV($AQ$2:$AQ$312)-STDEV(AU$2:AU$312))))*AU228,0)</f>
      </c>
      <c r="AQ228" s="11">
        <f>IF(AF228&gt;0,AF228,1)</f>
      </c>
      <c r="AR228" s="11">
        <f>IF(AG228&gt;0,AG228,1)</f>
      </c>
      <c r="AS228" s="11">
        <f>IF(AH228&gt;0,AH228,1)</f>
      </c>
      <c r="AT228" s="11">
        <f>IF(AI228&gt;0,AI228,1)</f>
      </c>
      <c r="AU228" s="11">
        <f>IF(AJ228&gt;0,AJ228,1)</f>
      </c>
    </row>
    <row x14ac:dyDescent="0.25" r="229" customHeight="1" ht="17.25">
      <c r="A229" s="3"/>
      <c r="B229" s="6">
        <f>IF(AB229&lt;&gt;AD229,CONCATENATE(J229,AB229,M229,AC229,M229,AD229,N229,O229,AE229,N229,K229,Q229,R229,S229,T229,U229,V229),CONCATENATE(J229,AB229,M229,AC229,N229,O229,AE229,N229,K229,Q229,R229,S229,T229,U229,V229))</f>
      </c>
      <c r="C229" s="6">
        <f>IF(AB229&lt;&gt;AD229,CONCATENATE(J229,AB229,M229,AC229,M229,AD229,N229,O229,AE229,N229,X229,Y229,AA229,AL229,Z229,K229,Q229,R229,S229,T229,U229,V229),CONCATENATE(J229,AB229,M229,AC229,N229,O229,AE229,N229,X229,Y229,AA229,AL229,Z229,K229,Q229,R229,S229,T229,U229,V229))</f>
      </c>
      <c r="D229" s="6">
        <f>IF(AB229&lt;&gt;AD229,CONCATENATE(J229,AB229,M229,AC229,M229,AD229,N229,O229,AE229,N229,X229,Y229,AA229,AM229,Z229,K229,Q229,R229,S229,T229,U229,V229),CONCATENATE(J229,AB229,M229,AC229,N229,O229,AE229,N229,X229,Y229,AA229,AM229,Z229,K229,Q229,R229,S229,T229,U229,V229))</f>
      </c>
      <c r="E229" s="6">
        <f>IF(AB229&lt;&gt;AD229,CONCATENATE(J229,AB229,M229,AC229,M229,AD229,N229,O229,AE229,N229,X229,Y229,AA229,AN229,Z229,K229,Q229,R229,S229,T229,U229,V229),CONCATENATE(J229,AB229,M229,AC229,N229,O229,AE229,N229,X229,Y229,AA229,AN229,Z229,K229,Q229,R229,S229,T229,U229,V229))</f>
      </c>
      <c r="F229" s="6">
        <f>IF(AB229&lt;&gt;AD229,CONCATENATE(J229,AB229,M229,AC229,M229,AD229,N229,O229,AE229,N229,X229,Y229,AA229,AO229,Z229,K229,Q229,R229,S229,T229,U229,V229),CONCATENATE(J229,AB229,M229,AC229,N229,O229,AE229,N229,X229,Y229,AA229,AO229,Z229,K229,Q229,R229,S229,T229,U229,V229))</f>
      </c>
      <c r="G229" s="6">
        <f>IF(AB229&lt;&gt;AD229,CONCATENATE(J229,AB229,M229,AC229,M229,AD229,N229,O229,AE229,N229,X229,Y229,AA229,AP229,Z229,K229,Q229,R229,S229,T229,U229,V229),CONCATENATE(J229,AB229,M229,AC229,N229,O229,AE229,N229,X229,Y229,AA229,AP229,Z229,K229,Q229,R229,S229,T229,U229,V229))</f>
      </c>
      <c r="H229" s="3" t="s">
        <v>375</v>
      </c>
      <c r="I229" s="3" t="s">
        <v>376</v>
      </c>
      <c r="J229" s="3" t="s">
        <v>377</v>
      </c>
      <c r="K229" s="3" t="s">
        <v>378</v>
      </c>
      <c r="L229" s="3" t="s">
        <v>379</v>
      </c>
      <c r="M229" s="3" t="s">
        <v>380</v>
      </c>
      <c r="N229" s="3" t="s">
        <v>381</v>
      </c>
      <c r="O229" s="3" t="s">
        <v>382</v>
      </c>
      <c r="P229" s="6">
        <f>CHAR(10)</f>
      </c>
      <c r="Q229" s="6">
        <f>IF(MOD(W229,10)=0,CONCATENATE(P229,P229,L229,L229,P229,P229,P229)," ")</f>
      </c>
      <c r="R229" s="6">
        <f>IF(W229=20,CONCATENATE(P229,P229,P229,L229,P229,"&lt;center&gt;",P229,P229,"&lt;?php",P229,R$1,P229,"?&gt;",P229,P229,"&lt;/center&gt;",P229,L229,P229,P229,P229,P229),"")</f>
      </c>
      <c r="S229" s="6">
        <f>IF(W229=40,CONCATENATE(P229,P229,P229,L229,P229,"&lt;center&gt;",P229,P229,"&lt;?php",P229,S$1,P229,"?&gt;",P229,P229,"&lt;/center&gt;",P229,L229,P229,P229,P229,P229),"")</f>
      </c>
      <c r="T229" s="6">
        <f>IF(W229=60,CONCATENATE(P229,P229,P229,L229,P229,"&lt;center&gt;",P229,P229,"&lt;?php",P229,T$1,P229,"?&gt;",P229,P229,"&lt;/center&gt;",P229,L229,P229,P229,P229,P229),"")</f>
      </c>
      <c r="U229" s="6">
        <f>IF(W229=80,CONCATENATE(P229,P229,P229,L229,P229,"&lt;center&gt;",P229,P229,"&lt;?php",P229,U$1,P229,"?&gt;",P229,P229,"&lt;/center&gt;",P229,L229,P229,P229,P229,P229),"")</f>
      </c>
      <c r="V229" s="6">
        <f>IF(W229=100,CONCATENATE(P229,P229,P229,P229,"&lt;?php",P229,V$1,P229,"?&gt;",P229,P229,P229,P229,P229),"")</f>
      </c>
      <c r="W229" s="11">
        <f>W228+1</f>
      </c>
      <c r="X229" s="5" t="s">
        <v>383</v>
      </c>
      <c r="Y229" s="5" t="s">
        <v>384</v>
      </c>
      <c r="Z229" s="5" t="s">
        <v>385</v>
      </c>
      <c r="AA229" s="5" t="s">
        <v>386</v>
      </c>
      <c r="AB229" s="4">
        <f>CONCATENATE(WRs!B13," ",WRs!A13)</f>
      </c>
      <c r="AC229" s="12">
        <f>WRs!E13</f>
      </c>
      <c r="AD229" s="6">
        <f>WRs!C13</f>
      </c>
      <c r="AE229" s="11">
        <f>WRs!D13</f>
      </c>
      <c r="AF229" s="11">
        <f>WRs!P13</f>
      </c>
      <c r="AG229" s="11">
        <f>WRs!R13</f>
      </c>
      <c r="AH229" s="11">
        <f>WRs!T13</f>
      </c>
      <c r="AI229" s="11">
        <f>WRs!V13</f>
      </c>
      <c r="AJ229" s="10">
        <f>WRs!X13</f>
      </c>
      <c r="AK229" s="6">
        <f>AB229</f>
      </c>
      <c r="AL229" s="102">
        <f>ROUNDUP((0.43+0.01*((STDEV($AQ$2:$AQ$312)-STDEV(AQ$2:AQ$312))))*AQ229,0)</f>
      </c>
      <c r="AM229" s="102">
        <f>ROUNDUP((0.43+0.01*((STDEV($AQ$2:$AQ$312)-STDEV(AR$2:AR$312))))*AR229,0)</f>
      </c>
      <c r="AN229" s="102">
        <f>ROUNDUP((0.43+0.01*((STDEV($AQ$2:$AQ$312)-STDEV(AS$2:AS$312))))*AS229,0)</f>
      </c>
      <c r="AO229" s="102">
        <f>ROUNDUP((0.43+0.01*((STDEV($AQ$2:$AQ$312)-STDEV(AT$2:AT$312))))*AT229,0)</f>
      </c>
      <c r="AP229" s="102">
        <f>ROUNDUP((0.43+0.01*((STDEV($AQ$2:$AQ$312)-STDEV(AU$2:AU$312))))*AU229,0)</f>
      </c>
      <c r="AQ229" s="11">
        <f>IF(AF229&gt;0,AF229,1)</f>
      </c>
      <c r="AR229" s="11">
        <f>IF(AG229&gt;0,AG229,1)</f>
      </c>
      <c r="AS229" s="11">
        <f>IF(AH229&gt;0,AH229,1)</f>
      </c>
      <c r="AT229" s="11">
        <f>IF(AI229&gt;0,AI229,1)</f>
      </c>
      <c r="AU229" s="11">
        <f>IF(AJ229&gt;0,AJ229,1)</f>
      </c>
    </row>
    <row x14ac:dyDescent="0.25" r="230" customHeight="1" ht="17.25">
      <c r="A230" s="3"/>
      <c r="B230" s="6">
        <f>IF(AB230&lt;&gt;AD230,CONCATENATE(J230,AB230,M230,AC230,M230,AD230,N230,O230,AE230,N230,K230,Q230,R230,S230,T230,U230,V230),CONCATENATE(J230,AB230,M230,AC230,N230,O230,AE230,N230,K230,Q230,R230,S230,T230,U230,V230))</f>
      </c>
      <c r="C230" s="6">
        <f>IF(AB230&lt;&gt;AD230,CONCATENATE(J230,AB230,M230,AC230,M230,AD230,N230,O230,AE230,N230,X230,Y230,AA230,AL230,Z230,K230,Q230,R230,S230,T230,U230,V230),CONCATENATE(J230,AB230,M230,AC230,N230,O230,AE230,N230,X230,Y230,AA230,AL230,Z230,K230,Q230,R230,S230,T230,U230,V230))</f>
      </c>
      <c r="D230" s="6">
        <f>IF(AB230&lt;&gt;AD230,CONCATENATE(J230,AB230,M230,AC230,M230,AD230,N230,O230,AE230,N230,X230,Y230,AA230,AM230,Z230,K230,Q230,R230,S230,T230,U230,V230),CONCATENATE(J230,AB230,M230,AC230,N230,O230,AE230,N230,X230,Y230,AA230,AM230,Z230,K230,Q230,R230,S230,T230,U230,V230))</f>
      </c>
      <c r="E230" s="6">
        <f>IF(AB230&lt;&gt;AD230,CONCATENATE(J230,AB230,M230,AC230,M230,AD230,N230,O230,AE230,N230,X230,Y230,AA230,AN230,Z230,K230,Q230,R230,S230,T230,U230,V230),CONCATENATE(J230,AB230,M230,AC230,N230,O230,AE230,N230,X230,Y230,AA230,AN230,Z230,K230,Q230,R230,S230,T230,U230,V230))</f>
      </c>
      <c r="F230" s="6">
        <f>IF(AB230&lt;&gt;AD230,CONCATENATE(J230,AB230,M230,AC230,M230,AD230,N230,O230,AE230,N230,X230,Y230,AA230,AO230,Z230,K230,Q230,R230,S230,T230,U230,V230),CONCATENATE(J230,AB230,M230,AC230,N230,O230,AE230,N230,X230,Y230,AA230,AO230,Z230,K230,Q230,R230,S230,T230,U230,V230))</f>
      </c>
      <c r="G230" s="6">
        <f>IF(AB230&lt;&gt;AD230,CONCATENATE(J230,AB230,M230,AC230,M230,AD230,N230,O230,AE230,N230,X230,Y230,AA230,AP230,Z230,K230,Q230,R230,S230,T230,U230,V230),CONCATENATE(J230,AB230,M230,AC230,N230,O230,AE230,N230,X230,Y230,AA230,AP230,Z230,K230,Q230,R230,S230,T230,U230,V230))</f>
      </c>
      <c r="H230" s="3" t="s">
        <v>375</v>
      </c>
      <c r="I230" s="3" t="s">
        <v>376</v>
      </c>
      <c r="J230" s="3" t="s">
        <v>377</v>
      </c>
      <c r="K230" s="3" t="s">
        <v>378</v>
      </c>
      <c r="L230" s="3" t="s">
        <v>379</v>
      </c>
      <c r="M230" s="3" t="s">
        <v>380</v>
      </c>
      <c r="N230" s="3" t="s">
        <v>381</v>
      </c>
      <c r="O230" s="3" t="s">
        <v>382</v>
      </c>
      <c r="P230" s="6">
        <f>CHAR(10)</f>
      </c>
      <c r="Q230" s="6">
        <f>IF(MOD(W230,10)=0,CONCATENATE(P230,P230,L230,L230,P230,P230,P230)," ")</f>
      </c>
      <c r="R230" s="6">
        <f>IF(W230=20,CONCATENATE(P230,P230,P230,L230,P230,"&lt;center&gt;",P230,P230,"&lt;?php",P230,R$1,P230,"?&gt;",P230,P230,"&lt;/center&gt;",P230,L230,P230,P230,P230,P230),"")</f>
      </c>
      <c r="S230" s="6">
        <f>IF(W230=40,CONCATENATE(P230,P230,P230,L230,P230,"&lt;center&gt;",P230,P230,"&lt;?php",P230,S$1,P230,"?&gt;",P230,P230,"&lt;/center&gt;",P230,L230,P230,P230,P230,P230),"")</f>
      </c>
      <c r="T230" s="6">
        <f>IF(W230=60,CONCATENATE(P230,P230,P230,L230,P230,"&lt;center&gt;",P230,P230,"&lt;?php",P230,T$1,P230,"?&gt;",P230,P230,"&lt;/center&gt;",P230,L230,P230,P230,P230,P230),"")</f>
      </c>
      <c r="U230" s="6">
        <f>IF(W230=80,CONCATENATE(P230,P230,P230,L230,P230,"&lt;center&gt;",P230,P230,"&lt;?php",P230,U$1,P230,"?&gt;",P230,P230,"&lt;/center&gt;",P230,L230,P230,P230,P230,P230),"")</f>
      </c>
      <c r="V230" s="6">
        <f>IF(W230=100,CONCATENATE(P230,P230,P230,P230,"&lt;?php",P230,V$1,P230,"?&gt;",P230,P230,P230,P230,P230),"")</f>
      </c>
      <c r="W230" s="11">
        <f>W229+1</f>
      </c>
      <c r="X230" s="5" t="s">
        <v>383</v>
      </c>
      <c r="Y230" s="5" t="s">
        <v>384</v>
      </c>
      <c r="Z230" s="5" t="s">
        <v>385</v>
      </c>
      <c r="AA230" s="5" t="s">
        <v>386</v>
      </c>
      <c r="AB230" s="4">
        <f>CONCATENATE(WRs!B14," ",WRs!A14)</f>
      </c>
      <c r="AC230" s="12">
        <f>WRs!E14</f>
      </c>
      <c r="AD230" s="6">
        <f>WRs!C14</f>
      </c>
      <c r="AE230" s="11">
        <f>WRs!D14</f>
      </c>
      <c r="AF230" s="11">
        <f>WRs!P14</f>
      </c>
      <c r="AG230" s="11">
        <f>WRs!R14</f>
      </c>
      <c r="AH230" s="11">
        <f>WRs!T14</f>
      </c>
      <c r="AI230" s="11">
        <f>WRs!V14</f>
      </c>
      <c r="AJ230" s="10">
        <f>WRs!X14</f>
      </c>
      <c r="AK230" s="6">
        <f>AB230</f>
      </c>
      <c r="AL230" s="102">
        <f>ROUNDUP((0.43+0.01*((STDEV($AQ$2:$AQ$312)-STDEV(AQ$2:AQ$312))))*AQ230,0)</f>
      </c>
      <c r="AM230" s="102">
        <f>ROUNDUP((0.43+0.01*((STDEV($AQ$2:$AQ$312)-STDEV(AR$2:AR$312))))*AR230,0)</f>
      </c>
      <c r="AN230" s="102">
        <f>ROUNDUP((0.43+0.01*((STDEV($AQ$2:$AQ$312)-STDEV(AS$2:AS$312))))*AS230,0)</f>
      </c>
      <c r="AO230" s="102">
        <f>ROUNDUP((0.43+0.01*((STDEV($AQ$2:$AQ$312)-STDEV(AT$2:AT$312))))*AT230,0)</f>
      </c>
      <c r="AP230" s="102">
        <f>ROUNDUP((0.43+0.01*((STDEV($AQ$2:$AQ$312)-STDEV(AU$2:AU$312))))*AU230,0)</f>
      </c>
      <c r="AQ230" s="11">
        <f>IF(AF230&gt;0,AF230,1)</f>
      </c>
      <c r="AR230" s="11">
        <f>IF(AG230&gt;0,AG230,1)</f>
      </c>
      <c r="AS230" s="11">
        <f>IF(AH230&gt;0,AH230,1)</f>
      </c>
      <c r="AT230" s="11">
        <f>IF(AI230&gt;0,AI230,1)</f>
      </c>
      <c r="AU230" s="11">
        <f>IF(AJ230&gt;0,AJ230,1)</f>
      </c>
    </row>
    <row x14ac:dyDescent="0.25" r="231" customHeight="1" ht="17.25">
      <c r="A231" s="3"/>
      <c r="B231" s="6">
        <f>IF(AB231&lt;&gt;AD231,CONCATENATE(J231,AB231,M231,AC231,M231,AD231,N231,O231,AE231,N231,K231,Q231,R231,S231,T231,U231,V231),CONCATENATE(J231,AB231,M231,AC231,N231,O231,AE231,N231,K231,Q231,R231,S231,T231,U231,V231))</f>
      </c>
      <c r="C231" s="6">
        <f>IF(AB231&lt;&gt;AD231,CONCATENATE(J231,AB231,M231,AC231,M231,AD231,N231,O231,AE231,N231,X231,Y231,AA231,AL231,Z231,K231,Q231,R231,S231,T231,U231,V231),CONCATENATE(J231,AB231,M231,AC231,N231,O231,AE231,N231,X231,Y231,AA231,AL231,Z231,K231,Q231,R231,S231,T231,U231,V231))</f>
      </c>
      <c r="D231" s="6">
        <f>IF(AB231&lt;&gt;AD231,CONCATENATE(J231,AB231,M231,AC231,M231,AD231,N231,O231,AE231,N231,X231,Y231,AA231,AM231,Z231,K231,Q231,R231,S231,T231,U231,V231),CONCATENATE(J231,AB231,M231,AC231,N231,O231,AE231,N231,X231,Y231,AA231,AM231,Z231,K231,Q231,R231,S231,T231,U231,V231))</f>
      </c>
      <c r="E231" s="6">
        <f>IF(AB231&lt;&gt;AD231,CONCATENATE(J231,AB231,M231,AC231,M231,AD231,N231,O231,AE231,N231,X231,Y231,AA231,AN231,Z231,K231,Q231,R231,S231,T231,U231,V231),CONCATENATE(J231,AB231,M231,AC231,N231,O231,AE231,N231,X231,Y231,AA231,AN231,Z231,K231,Q231,R231,S231,T231,U231,V231))</f>
      </c>
      <c r="F231" s="6">
        <f>IF(AB231&lt;&gt;AD231,CONCATENATE(J231,AB231,M231,AC231,M231,AD231,N231,O231,AE231,N231,X231,Y231,AA231,AO231,Z231,K231,Q231,R231,S231,T231,U231,V231),CONCATENATE(J231,AB231,M231,AC231,N231,O231,AE231,N231,X231,Y231,AA231,AO231,Z231,K231,Q231,R231,S231,T231,U231,V231))</f>
      </c>
      <c r="G231" s="6">
        <f>IF(AB231&lt;&gt;AD231,CONCATENATE(J231,AB231,M231,AC231,M231,AD231,N231,O231,AE231,N231,X231,Y231,AA231,AP231,Z231,K231,Q231,R231,S231,T231,U231,V231),CONCATENATE(J231,AB231,M231,AC231,N231,O231,AE231,N231,X231,Y231,AA231,AP231,Z231,K231,Q231,R231,S231,T231,U231,V231))</f>
      </c>
      <c r="H231" s="3" t="s">
        <v>375</v>
      </c>
      <c r="I231" s="3" t="s">
        <v>376</v>
      </c>
      <c r="J231" s="3" t="s">
        <v>377</v>
      </c>
      <c r="K231" s="3" t="s">
        <v>378</v>
      </c>
      <c r="L231" s="3" t="s">
        <v>379</v>
      </c>
      <c r="M231" s="3" t="s">
        <v>380</v>
      </c>
      <c r="N231" s="3" t="s">
        <v>381</v>
      </c>
      <c r="O231" s="3" t="s">
        <v>382</v>
      </c>
      <c r="P231" s="6">
        <f>CHAR(10)</f>
      </c>
      <c r="Q231" s="6">
        <f>IF(MOD(W231,10)=0,CONCATENATE(P231,P231,L231,L231,P231,P231,P231)," ")</f>
      </c>
      <c r="R231" s="6">
        <f>IF(W231=20,CONCATENATE(P231,P231,P231,L231,P231,"&lt;center&gt;",P231,P231,"&lt;?php",P231,R$1,P231,"?&gt;",P231,P231,"&lt;/center&gt;",P231,L231,P231,P231,P231,P231),"")</f>
      </c>
      <c r="S231" s="6">
        <f>IF(W231=40,CONCATENATE(P231,P231,P231,L231,P231,"&lt;center&gt;",P231,P231,"&lt;?php",P231,S$1,P231,"?&gt;",P231,P231,"&lt;/center&gt;",P231,L231,P231,P231,P231,P231),"")</f>
      </c>
      <c r="T231" s="6">
        <f>IF(W231=60,CONCATENATE(P231,P231,P231,L231,P231,"&lt;center&gt;",P231,P231,"&lt;?php",P231,T$1,P231,"?&gt;",P231,P231,"&lt;/center&gt;",P231,L231,P231,P231,P231,P231),"")</f>
      </c>
      <c r="U231" s="6">
        <f>IF(W231=80,CONCATENATE(P231,P231,P231,L231,P231,"&lt;center&gt;",P231,P231,"&lt;?php",P231,U$1,P231,"?&gt;",P231,P231,"&lt;/center&gt;",P231,L231,P231,P231,P231,P231),"")</f>
      </c>
      <c r="V231" s="6">
        <f>IF(W231=100,CONCATENATE(P231,P231,P231,P231,"&lt;?php",P231,V$1,P231,"?&gt;",P231,P231,P231,P231,P231),"")</f>
      </c>
      <c r="W231" s="11">
        <f>W230+1</f>
      </c>
      <c r="X231" s="5" t="s">
        <v>383</v>
      </c>
      <c r="Y231" s="5" t="s">
        <v>384</v>
      </c>
      <c r="Z231" s="5" t="s">
        <v>385</v>
      </c>
      <c r="AA231" s="5" t="s">
        <v>386</v>
      </c>
      <c r="AB231" s="4">
        <f>CONCATENATE(WRs!B15," ",WRs!A15)</f>
      </c>
      <c r="AC231" s="12">
        <f>WRs!E15</f>
      </c>
      <c r="AD231" s="6">
        <f>WRs!C15</f>
      </c>
      <c r="AE231" s="11">
        <f>WRs!D15</f>
      </c>
      <c r="AF231" s="11">
        <f>WRs!P15</f>
      </c>
      <c r="AG231" s="11">
        <f>WRs!R15</f>
      </c>
      <c r="AH231" s="11">
        <f>WRs!T15</f>
      </c>
      <c r="AI231" s="11">
        <f>WRs!V15</f>
      </c>
      <c r="AJ231" s="10">
        <f>WRs!X15</f>
      </c>
      <c r="AK231" s="6">
        <f>AB231</f>
      </c>
      <c r="AL231" s="102">
        <f>ROUNDUP((0.43+0.01*((STDEV($AQ$2:$AQ$312)-STDEV(AQ$2:AQ$312))))*AQ231,0)</f>
      </c>
      <c r="AM231" s="102">
        <f>ROUNDUP((0.43+0.01*((STDEV($AQ$2:$AQ$312)-STDEV(AR$2:AR$312))))*AR231,0)</f>
      </c>
      <c r="AN231" s="102">
        <f>ROUNDUP((0.43+0.01*((STDEV($AQ$2:$AQ$312)-STDEV(AS$2:AS$312))))*AS231,0)</f>
      </c>
      <c r="AO231" s="102">
        <f>ROUNDUP((0.43+0.01*((STDEV($AQ$2:$AQ$312)-STDEV(AT$2:AT$312))))*AT231,0)</f>
      </c>
      <c r="AP231" s="102">
        <f>ROUNDUP((0.43+0.01*((STDEV($AQ$2:$AQ$312)-STDEV(AU$2:AU$312))))*AU231,0)</f>
      </c>
      <c r="AQ231" s="11">
        <f>IF(AF231&gt;0,AF231,1)</f>
      </c>
      <c r="AR231" s="11">
        <f>IF(AG231&gt;0,AG231,1)</f>
      </c>
      <c r="AS231" s="11">
        <f>IF(AH231&gt;0,AH231,1)</f>
      </c>
      <c r="AT231" s="11">
        <f>IF(AI231&gt;0,AI231,1)</f>
      </c>
      <c r="AU231" s="11">
        <f>IF(AJ231&gt;0,AJ231,1)</f>
      </c>
    </row>
    <row x14ac:dyDescent="0.25" r="232" customHeight="1" ht="17.25">
      <c r="A232" s="3"/>
      <c r="B232" s="6">
        <f>IF(AB232&lt;&gt;AD232,CONCATENATE(J232,AB232,M232,AC232,M232,AD232,N232,O232,AE232,N232,K232,Q232,R232,S232,T232,U232,V232),CONCATENATE(J232,AB232,M232,AC232,N232,O232,AE232,N232,K232,Q232,R232,S232,T232,U232,V232))</f>
      </c>
      <c r="C232" s="6">
        <f>IF(AB232&lt;&gt;AD232,CONCATENATE(J232,AB232,M232,AC232,M232,AD232,N232,O232,AE232,N232,X232,Y232,AA232,AL232,Z232,K232,Q232,R232,S232,T232,U232,V232),CONCATENATE(J232,AB232,M232,AC232,N232,O232,AE232,N232,X232,Y232,AA232,AL232,Z232,K232,Q232,R232,S232,T232,U232,V232))</f>
      </c>
      <c r="D232" s="6">
        <f>IF(AB232&lt;&gt;AD232,CONCATENATE(J232,AB232,M232,AC232,M232,AD232,N232,O232,AE232,N232,X232,Y232,AA232,AM232,Z232,K232,Q232,R232,S232,T232,U232,V232),CONCATENATE(J232,AB232,M232,AC232,N232,O232,AE232,N232,X232,Y232,AA232,AM232,Z232,K232,Q232,R232,S232,T232,U232,V232))</f>
      </c>
      <c r="E232" s="6">
        <f>IF(AB232&lt;&gt;AD232,CONCATENATE(J232,AB232,M232,AC232,M232,AD232,N232,O232,AE232,N232,X232,Y232,AA232,AN232,Z232,K232,Q232,R232,S232,T232,U232,V232),CONCATENATE(J232,AB232,M232,AC232,N232,O232,AE232,N232,X232,Y232,AA232,AN232,Z232,K232,Q232,R232,S232,T232,U232,V232))</f>
      </c>
      <c r="F232" s="6">
        <f>IF(AB232&lt;&gt;AD232,CONCATENATE(J232,AB232,M232,AC232,M232,AD232,N232,O232,AE232,N232,X232,Y232,AA232,AO232,Z232,K232,Q232,R232,S232,T232,U232,V232),CONCATENATE(J232,AB232,M232,AC232,N232,O232,AE232,N232,X232,Y232,AA232,AO232,Z232,K232,Q232,R232,S232,T232,U232,V232))</f>
      </c>
      <c r="G232" s="6">
        <f>IF(AB232&lt;&gt;AD232,CONCATENATE(J232,AB232,M232,AC232,M232,AD232,N232,O232,AE232,N232,X232,Y232,AA232,AP232,Z232,K232,Q232,R232,S232,T232,U232,V232),CONCATENATE(J232,AB232,M232,AC232,N232,O232,AE232,N232,X232,Y232,AA232,AP232,Z232,K232,Q232,R232,S232,T232,U232,V232))</f>
      </c>
      <c r="H232" s="3" t="s">
        <v>375</v>
      </c>
      <c r="I232" s="3" t="s">
        <v>376</v>
      </c>
      <c r="J232" s="3" t="s">
        <v>377</v>
      </c>
      <c r="K232" s="3" t="s">
        <v>378</v>
      </c>
      <c r="L232" s="3" t="s">
        <v>379</v>
      </c>
      <c r="M232" s="3" t="s">
        <v>380</v>
      </c>
      <c r="N232" s="3" t="s">
        <v>381</v>
      </c>
      <c r="O232" s="3" t="s">
        <v>382</v>
      </c>
      <c r="P232" s="6">
        <f>CHAR(10)</f>
      </c>
      <c r="Q232" s="6">
        <f>IF(MOD(W232,10)=0,CONCATENATE(P232,P232,L232,L232,P232,P232,P232)," ")</f>
      </c>
      <c r="R232" s="6">
        <f>IF(W232=20,CONCATENATE(P232,P232,P232,L232,P232,"&lt;center&gt;",P232,P232,"&lt;?php",P232,R$1,P232,"?&gt;",P232,P232,"&lt;/center&gt;",P232,L232,P232,P232,P232,P232),"")</f>
      </c>
      <c r="S232" s="6">
        <f>IF(W232=40,CONCATENATE(P232,P232,P232,L232,P232,"&lt;center&gt;",P232,P232,"&lt;?php",P232,S$1,P232,"?&gt;",P232,P232,"&lt;/center&gt;",P232,L232,P232,P232,P232,P232),"")</f>
      </c>
      <c r="T232" s="6">
        <f>IF(W232=60,CONCATENATE(P232,P232,P232,L232,P232,"&lt;center&gt;",P232,P232,"&lt;?php",P232,T$1,P232,"?&gt;",P232,P232,"&lt;/center&gt;",P232,L232,P232,P232,P232,P232),"")</f>
      </c>
      <c r="U232" s="6">
        <f>IF(W232=80,CONCATENATE(P232,P232,P232,L232,P232,"&lt;center&gt;",P232,P232,"&lt;?php",P232,U$1,P232,"?&gt;",P232,P232,"&lt;/center&gt;",P232,L232,P232,P232,P232,P232),"")</f>
      </c>
      <c r="V232" s="6">
        <f>IF(W232=100,CONCATENATE(P232,P232,P232,P232,"&lt;?php",P232,V$1,P232,"?&gt;",P232,P232,P232,P232,P232),"")</f>
      </c>
      <c r="W232" s="11">
        <f>W231+1</f>
      </c>
      <c r="X232" s="5" t="s">
        <v>383</v>
      </c>
      <c r="Y232" s="5" t="s">
        <v>384</v>
      </c>
      <c r="Z232" s="5" t="s">
        <v>385</v>
      </c>
      <c r="AA232" s="5" t="s">
        <v>386</v>
      </c>
      <c r="AB232" s="4">
        <f>CONCATENATE(WRs!B16," ",WRs!A16)</f>
      </c>
      <c r="AC232" s="12">
        <f>WRs!E16</f>
      </c>
      <c r="AD232" s="6">
        <f>WRs!C16</f>
      </c>
      <c r="AE232" s="11">
        <f>WRs!D16</f>
      </c>
      <c r="AF232" s="11">
        <f>WRs!P16</f>
      </c>
      <c r="AG232" s="11">
        <f>WRs!R16</f>
      </c>
      <c r="AH232" s="11">
        <f>WRs!T16</f>
      </c>
      <c r="AI232" s="11">
        <f>WRs!V16</f>
      </c>
      <c r="AJ232" s="10">
        <f>WRs!X16</f>
      </c>
      <c r="AK232" s="6">
        <f>AB232</f>
      </c>
      <c r="AL232" s="102">
        <f>ROUNDUP((0.43+0.01*((STDEV($AQ$2:$AQ$312)-STDEV(AQ$2:AQ$312))))*AQ232,0)</f>
      </c>
      <c r="AM232" s="102">
        <f>ROUNDUP((0.43+0.01*((STDEV($AQ$2:$AQ$312)-STDEV(AR$2:AR$312))))*AR232,0)</f>
      </c>
      <c r="AN232" s="102">
        <f>ROUNDUP((0.43+0.01*((STDEV($AQ$2:$AQ$312)-STDEV(AS$2:AS$312))))*AS232,0)</f>
      </c>
      <c r="AO232" s="102">
        <f>ROUNDUP((0.43+0.01*((STDEV($AQ$2:$AQ$312)-STDEV(AT$2:AT$312))))*AT232,0)</f>
      </c>
      <c r="AP232" s="102">
        <f>ROUNDUP((0.43+0.01*((STDEV($AQ$2:$AQ$312)-STDEV(AU$2:AU$312))))*AU232,0)</f>
      </c>
      <c r="AQ232" s="11">
        <f>IF(AF232&gt;0,AF232,1)</f>
      </c>
      <c r="AR232" s="11">
        <f>IF(AG232&gt;0,AG232,1)</f>
      </c>
      <c r="AS232" s="11">
        <f>IF(AH232&gt;0,AH232,1)</f>
      </c>
      <c r="AT232" s="11">
        <f>IF(AI232&gt;0,AI232,1)</f>
      </c>
      <c r="AU232" s="11">
        <f>IF(AJ232&gt;0,AJ232,1)</f>
      </c>
    </row>
    <row x14ac:dyDescent="0.25" r="233" customHeight="1" ht="17.25">
      <c r="A233" s="3"/>
      <c r="B233" s="6">
        <f>IF(AB233&lt;&gt;AD233,CONCATENATE(J233,AB233,M233,AC233,M233,AD233,N233,O233,AE233,N233,K233,Q233,R233,S233,T233,U233,V233),CONCATENATE(J233,AB233,M233,AC233,N233,O233,AE233,N233,K233,Q233,R233,S233,T233,U233,V233))</f>
      </c>
      <c r="C233" s="6">
        <f>IF(AB233&lt;&gt;AD233,CONCATENATE(J233,AB233,M233,AC233,M233,AD233,N233,O233,AE233,N233,X233,Y233,AA233,AL233,Z233,K233,Q233,R233,S233,T233,U233,V233),CONCATENATE(J233,AB233,M233,AC233,N233,O233,AE233,N233,X233,Y233,AA233,AL233,Z233,K233,Q233,R233,S233,T233,U233,V233))</f>
      </c>
      <c r="D233" s="6">
        <f>IF(AB233&lt;&gt;AD233,CONCATENATE(J233,AB233,M233,AC233,M233,AD233,N233,O233,AE233,N233,X233,Y233,AA233,AM233,Z233,K233,Q233,R233,S233,T233,U233,V233),CONCATENATE(J233,AB233,M233,AC233,N233,O233,AE233,N233,X233,Y233,AA233,AM233,Z233,K233,Q233,R233,S233,T233,U233,V233))</f>
      </c>
      <c r="E233" s="6">
        <f>IF(AB233&lt;&gt;AD233,CONCATENATE(J233,AB233,M233,AC233,M233,AD233,N233,O233,AE233,N233,X233,Y233,AA233,AN233,Z233,K233,Q233,R233,S233,T233,U233,V233),CONCATENATE(J233,AB233,M233,AC233,N233,O233,AE233,N233,X233,Y233,AA233,AN233,Z233,K233,Q233,R233,S233,T233,U233,V233))</f>
      </c>
      <c r="F233" s="6">
        <f>IF(AB233&lt;&gt;AD233,CONCATENATE(J233,AB233,M233,AC233,M233,AD233,N233,O233,AE233,N233,X233,Y233,AA233,AO233,Z233,K233,Q233,R233,S233,T233,U233,V233),CONCATENATE(J233,AB233,M233,AC233,N233,O233,AE233,N233,X233,Y233,AA233,AO233,Z233,K233,Q233,R233,S233,T233,U233,V233))</f>
      </c>
      <c r="G233" s="6">
        <f>IF(AB233&lt;&gt;AD233,CONCATENATE(J233,AB233,M233,AC233,M233,AD233,N233,O233,AE233,N233,X233,Y233,AA233,AP233,Z233,K233,Q233,R233,S233,T233,U233,V233),CONCATENATE(J233,AB233,M233,AC233,N233,O233,AE233,N233,X233,Y233,AA233,AP233,Z233,K233,Q233,R233,S233,T233,U233,V233))</f>
      </c>
      <c r="H233" s="3" t="s">
        <v>375</v>
      </c>
      <c r="I233" s="3" t="s">
        <v>376</v>
      </c>
      <c r="J233" s="3" t="s">
        <v>377</v>
      </c>
      <c r="K233" s="3" t="s">
        <v>378</v>
      </c>
      <c r="L233" s="3" t="s">
        <v>379</v>
      </c>
      <c r="M233" s="3" t="s">
        <v>380</v>
      </c>
      <c r="N233" s="3" t="s">
        <v>381</v>
      </c>
      <c r="O233" s="3" t="s">
        <v>382</v>
      </c>
      <c r="P233" s="6">
        <f>CHAR(10)</f>
      </c>
      <c r="Q233" s="6">
        <f>IF(MOD(W233,10)=0,CONCATENATE(P233,P233,L233,L233,P233,P233,P233)," ")</f>
      </c>
      <c r="R233" s="6">
        <f>IF(W233=20,CONCATENATE(P233,P233,P233,L233,P233,"&lt;center&gt;",P233,P233,"&lt;?php",P233,R$1,P233,"?&gt;",P233,P233,"&lt;/center&gt;",P233,L233,P233,P233,P233,P233),"")</f>
      </c>
      <c r="S233" s="6">
        <f>IF(W233=40,CONCATENATE(P233,P233,P233,L233,P233,"&lt;center&gt;",P233,P233,"&lt;?php",P233,S$1,P233,"?&gt;",P233,P233,"&lt;/center&gt;",P233,L233,P233,P233,P233,P233),"")</f>
      </c>
      <c r="T233" s="6">
        <f>IF(W233=60,CONCATENATE(P233,P233,P233,L233,P233,"&lt;center&gt;",P233,P233,"&lt;?php",P233,T$1,P233,"?&gt;",P233,P233,"&lt;/center&gt;",P233,L233,P233,P233,P233,P233),"")</f>
      </c>
      <c r="U233" s="6">
        <f>IF(W233=80,CONCATENATE(P233,P233,P233,L233,P233,"&lt;center&gt;",P233,P233,"&lt;?php",P233,U$1,P233,"?&gt;",P233,P233,"&lt;/center&gt;",P233,L233,P233,P233,P233,P233),"")</f>
      </c>
      <c r="V233" s="6">
        <f>IF(W233=100,CONCATENATE(P233,P233,P233,P233,"&lt;?php",P233,V$1,P233,"?&gt;",P233,P233,P233,P233,P233),"")</f>
      </c>
      <c r="W233" s="11">
        <f>W232+1</f>
      </c>
      <c r="X233" s="5" t="s">
        <v>383</v>
      </c>
      <c r="Y233" s="5" t="s">
        <v>384</v>
      </c>
      <c r="Z233" s="5" t="s">
        <v>385</v>
      </c>
      <c r="AA233" s="5" t="s">
        <v>386</v>
      </c>
      <c r="AB233" s="4">
        <f>CONCATENATE(WRs!B17," ",WRs!A17)</f>
      </c>
      <c r="AC233" s="12">
        <f>WRs!E17</f>
      </c>
      <c r="AD233" s="6">
        <f>WRs!C17</f>
      </c>
      <c r="AE233" s="11">
        <f>WRs!D17</f>
      </c>
      <c r="AF233" s="11">
        <f>WRs!P17</f>
      </c>
      <c r="AG233" s="11">
        <f>WRs!R17</f>
      </c>
      <c r="AH233" s="11">
        <f>WRs!T17</f>
      </c>
      <c r="AI233" s="11">
        <f>WRs!V17</f>
      </c>
      <c r="AJ233" s="10">
        <f>WRs!X17</f>
      </c>
      <c r="AK233" s="6">
        <f>AB233</f>
      </c>
      <c r="AL233" s="102">
        <f>ROUNDUP((0.43+0.01*((STDEV($AQ$2:$AQ$312)-STDEV(AQ$2:AQ$312))))*AQ233,0)</f>
      </c>
      <c r="AM233" s="102">
        <f>ROUNDUP((0.43+0.01*((STDEV($AQ$2:$AQ$312)-STDEV(AR$2:AR$312))))*AR233,0)</f>
      </c>
      <c r="AN233" s="102">
        <f>ROUNDUP((0.43+0.01*((STDEV($AQ$2:$AQ$312)-STDEV(AS$2:AS$312))))*AS233,0)</f>
      </c>
      <c r="AO233" s="102">
        <f>ROUNDUP((0.43+0.01*((STDEV($AQ$2:$AQ$312)-STDEV(AT$2:AT$312))))*AT233,0)</f>
      </c>
      <c r="AP233" s="102">
        <f>ROUNDUP((0.43+0.01*((STDEV($AQ$2:$AQ$312)-STDEV(AU$2:AU$312))))*AU233,0)</f>
      </c>
      <c r="AQ233" s="11">
        <f>IF(AF233&gt;0,AF233,1)</f>
      </c>
      <c r="AR233" s="11">
        <f>IF(AG233&gt;0,AG233,1)</f>
      </c>
      <c r="AS233" s="11">
        <f>IF(AH233&gt;0,AH233,1)</f>
      </c>
      <c r="AT233" s="11">
        <f>IF(AI233&gt;0,AI233,1)</f>
      </c>
      <c r="AU233" s="11">
        <f>IF(AJ233&gt;0,AJ233,1)</f>
      </c>
    </row>
    <row x14ac:dyDescent="0.25" r="234" customHeight="1" ht="17.25">
      <c r="A234" s="3"/>
      <c r="B234" s="6">
        <f>IF(AB234&lt;&gt;AD234,CONCATENATE(J234,AB234,M234,AC234,M234,AD234,N234,O234,AE234,N234,K234,Q234,R234,S234,T234,U234,V234),CONCATENATE(J234,AB234,M234,AC234,N234,O234,AE234,N234,K234,Q234,R234,S234,T234,U234,V234))</f>
      </c>
      <c r="C234" s="6">
        <f>IF(AB234&lt;&gt;AD234,CONCATENATE(J234,AB234,M234,AC234,M234,AD234,N234,O234,AE234,N234,X234,Y234,AA234,AL234,Z234,K234,Q234,R234,S234,T234,U234,V234),CONCATENATE(J234,AB234,M234,AC234,N234,O234,AE234,N234,X234,Y234,AA234,AL234,Z234,K234,Q234,R234,S234,T234,U234,V234))</f>
      </c>
      <c r="D234" s="6">
        <f>IF(AB234&lt;&gt;AD234,CONCATENATE(J234,AB234,M234,AC234,M234,AD234,N234,O234,AE234,N234,X234,Y234,AA234,AM234,Z234,K234,Q234,R234,S234,T234,U234,V234),CONCATENATE(J234,AB234,M234,AC234,N234,O234,AE234,N234,X234,Y234,AA234,AM234,Z234,K234,Q234,R234,S234,T234,U234,V234))</f>
      </c>
      <c r="E234" s="6">
        <f>IF(AB234&lt;&gt;AD234,CONCATENATE(J234,AB234,M234,AC234,M234,AD234,N234,O234,AE234,N234,X234,Y234,AA234,AN234,Z234,K234,Q234,R234,S234,T234,U234,V234),CONCATENATE(J234,AB234,M234,AC234,N234,O234,AE234,N234,X234,Y234,AA234,AN234,Z234,K234,Q234,R234,S234,T234,U234,V234))</f>
      </c>
      <c r="F234" s="6">
        <f>IF(AB234&lt;&gt;AD234,CONCATENATE(J234,AB234,M234,AC234,M234,AD234,N234,O234,AE234,N234,X234,Y234,AA234,AO234,Z234,K234,Q234,R234,S234,T234,U234,V234),CONCATENATE(J234,AB234,M234,AC234,N234,O234,AE234,N234,X234,Y234,AA234,AO234,Z234,K234,Q234,R234,S234,T234,U234,V234))</f>
      </c>
      <c r="G234" s="6">
        <f>IF(AB234&lt;&gt;AD234,CONCATENATE(J234,AB234,M234,AC234,M234,AD234,N234,O234,AE234,N234,X234,Y234,AA234,AP234,Z234,K234,Q234,R234,S234,T234,U234,V234),CONCATENATE(J234,AB234,M234,AC234,N234,O234,AE234,N234,X234,Y234,AA234,AP234,Z234,K234,Q234,R234,S234,T234,U234,V234))</f>
      </c>
      <c r="H234" s="3" t="s">
        <v>375</v>
      </c>
      <c r="I234" s="3" t="s">
        <v>376</v>
      </c>
      <c r="J234" s="3" t="s">
        <v>377</v>
      </c>
      <c r="K234" s="3" t="s">
        <v>378</v>
      </c>
      <c r="L234" s="3" t="s">
        <v>379</v>
      </c>
      <c r="M234" s="3" t="s">
        <v>380</v>
      </c>
      <c r="N234" s="3" t="s">
        <v>381</v>
      </c>
      <c r="O234" s="3" t="s">
        <v>382</v>
      </c>
      <c r="P234" s="6">
        <f>CHAR(10)</f>
      </c>
      <c r="Q234" s="6">
        <f>IF(MOD(W234,10)=0,CONCATENATE(P234,P234,L234,L234,P234,P234,P234)," ")</f>
      </c>
      <c r="R234" s="6">
        <f>IF(W234=20,CONCATENATE(P234,P234,P234,L234,P234,"&lt;center&gt;",P234,P234,"&lt;?php",P234,R$1,P234,"?&gt;",P234,P234,"&lt;/center&gt;",P234,L234,P234,P234,P234,P234),"")</f>
      </c>
      <c r="S234" s="6">
        <f>IF(W234=40,CONCATENATE(P234,P234,P234,L234,P234,"&lt;center&gt;",P234,P234,"&lt;?php",P234,S$1,P234,"?&gt;",P234,P234,"&lt;/center&gt;",P234,L234,P234,P234,P234,P234),"")</f>
      </c>
      <c r="T234" s="6">
        <f>IF(W234=60,CONCATENATE(P234,P234,P234,L234,P234,"&lt;center&gt;",P234,P234,"&lt;?php",P234,T$1,P234,"?&gt;",P234,P234,"&lt;/center&gt;",P234,L234,P234,P234,P234,P234),"")</f>
      </c>
      <c r="U234" s="6">
        <f>IF(W234=80,CONCATENATE(P234,P234,P234,L234,P234,"&lt;center&gt;",P234,P234,"&lt;?php",P234,U$1,P234,"?&gt;",P234,P234,"&lt;/center&gt;",P234,L234,P234,P234,P234,P234),"")</f>
      </c>
      <c r="V234" s="6">
        <f>IF(W234=100,CONCATENATE(P234,P234,P234,P234,"&lt;?php",P234,V$1,P234,"?&gt;",P234,P234,P234,P234,P234),"")</f>
      </c>
      <c r="W234" s="11">
        <f>W233+1</f>
      </c>
      <c r="X234" s="5" t="s">
        <v>383</v>
      </c>
      <c r="Y234" s="5" t="s">
        <v>384</v>
      </c>
      <c r="Z234" s="5" t="s">
        <v>385</v>
      </c>
      <c r="AA234" s="5" t="s">
        <v>386</v>
      </c>
      <c r="AB234" s="4">
        <f>CONCATENATE(WRs!B18," ",WRs!A18)</f>
      </c>
      <c r="AC234" s="12">
        <f>WRs!E18</f>
      </c>
      <c r="AD234" s="6">
        <f>WRs!C18</f>
      </c>
      <c r="AE234" s="11">
        <f>WRs!D18</f>
      </c>
      <c r="AF234" s="11">
        <f>WRs!P18</f>
      </c>
      <c r="AG234" s="11">
        <f>WRs!R18</f>
      </c>
      <c r="AH234" s="11">
        <f>WRs!T18</f>
      </c>
      <c r="AI234" s="11">
        <f>WRs!V18</f>
      </c>
      <c r="AJ234" s="10">
        <f>WRs!X18</f>
      </c>
      <c r="AK234" s="6">
        <f>AB234</f>
      </c>
      <c r="AL234" s="102">
        <f>ROUNDUP((0.43+0.01*((STDEV($AQ$2:$AQ$312)-STDEV(AQ$2:AQ$312))))*AQ234,0)</f>
      </c>
      <c r="AM234" s="102">
        <f>ROUNDUP((0.43+0.01*((STDEV($AQ$2:$AQ$312)-STDEV(AR$2:AR$312))))*AR234,0)</f>
      </c>
      <c r="AN234" s="102">
        <f>ROUNDUP((0.43+0.01*((STDEV($AQ$2:$AQ$312)-STDEV(AS$2:AS$312))))*AS234,0)</f>
      </c>
      <c r="AO234" s="102">
        <f>ROUNDUP((0.43+0.01*((STDEV($AQ$2:$AQ$312)-STDEV(AT$2:AT$312))))*AT234,0)</f>
      </c>
      <c r="AP234" s="102">
        <f>ROUNDUP((0.43+0.01*((STDEV($AQ$2:$AQ$312)-STDEV(AU$2:AU$312))))*AU234,0)</f>
      </c>
      <c r="AQ234" s="11">
        <f>IF(AF234&gt;0,AF234,1)</f>
      </c>
      <c r="AR234" s="11">
        <f>IF(AG234&gt;0,AG234,1)</f>
      </c>
      <c r="AS234" s="11">
        <f>IF(AH234&gt;0,AH234,1)</f>
      </c>
      <c r="AT234" s="11">
        <f>IF(AI234&gt;0,AI234,1)</f>
      </c>
      <c r="AU234" s="11">
        <f>IF(AJ234&gt;0,AJ234,1)</f>
      </c>
    </row>
    <row x14ac:dyDescent="0.25" r="235" customHeight="1" ht="17.25">
      <c r="A235" s="3"/>
      <c r="B235" s="6">
        <f>IF(AB235&lt;&gt;AD235,CONCATENATE(J235,AB235,M235,AC235,M235,AD235,N235,O235,AE235,N235,K235,Q235,R235,S235,T235,U235,V235),CONCATENATE(J235,AB235,M235,AC235,N235,O235,AE235,N235,K235,Q235,R235,S235,T235,U235,V235))</f>
      </c>
      <c r="C235" s="6">
        <f>IF(AB235&lt;&gt;AD235,CONCATENATE(J235,AB235,M235,AC235,M235,AD235,N235,O235,AE235,N235,X235,Y235,AA235,AL235,Z235,K235,Q235,R235,S235,T235,U235,V235),CONCATENATE(J235,AB235,M235,AC235,N235,O235,AE235,N235,X235,Y235,AA235,AL235,Z235,K235,Q235,R235,S235,T235,U235,V235))</f>
      </c>
      <c r="D235" s="6">
        <f>IF(AB235&lt;&gt;AD235,CONCATENATE(J235,AB235,M235,AC235,M235,AD235,N235,O235,AE235,N235,X235,Y235,AA235,AM235,Z235,K235,Q235,R235,S235,T235,U235,V235),CONCATENATE(J235,AB235,M235,AC235,N235,O235,AE235,N235,X235,Y235,AA235,AM235,Z235,K235,Q235,R235,S235,T235,U235,V235))</f>
      </c>
      <c r="E235" s="6">
        <f>IF(AB235&lt;&gt;AD235,CONCATENATE(J235,AB235,M235,AC235,M235,AD235,N235,O235,AE235,N235,X235,Y235,AA235,AN235,Z235,K235,Q235,R235,S235,T235,U235,V235),CONCATENATE(J235,AB235,M235,AC235,N235,O235,AE235,N235,X235,Y235,AA235,AN235,Z235,K235,Q235,R235,S235,T235,U235,V235))</f>
      </c>
      <c r="F235" s="6">
        <f>IF(AB235&lt;&gt;AD235,CONCATENATE(J235,AB235,M235,AC235,M235,AD235,N235,O235,AE235,N235,X235,Y235,AA235,AO235,Z235,K235,Q235,R235,S235,T235,U235,V235),CONCATENATE(J235,AB235,M235,AC235,N235,O235,AE235,N235,X235,Y235,AA235,AO235,Z235,K235,Q235,R235,S235,T235,U235,V235))</f>
      </c>
      <c r="G235" s="6">
        <f>IF(AB235&lt;&gt;AD235,CONCATENATE(J235,AB235,M235,AC235,M235,AD235,N235,O235,AE235,N235,X235,Y235,AA235,AP235,Z235,K235,Q235,R235,S235,T235,U235,V235),CONCATENATE(J235,AB235,M235,AC235,N235,O235,AE235,N235,X235,Y235,AA235,AP235,Z235,K235,Q235,R235,S235,T235,U235,V235))</f>
      </c>
      <c r="H235" s="3" t="s">
        <v>375</v>
      </c>
      <c r="I235" s="3" t="s">
        <v>376</v>
      </c>
      <c r="J235" s="3" t="s">
        <v>377</v>
      </c>
      <c r="K235" s="3" t="s">
        <v>378</v>
      </c>
      <c r="L235" s="3" t="s">
        <v>379</v>
      </c>
      <c r="M235" s="3" t="s">
        <v>380</v>
      </c>
      <c r="N235" s="3" t="s">
        <v>381</v>
      </c>
      <c r="O235" s="3" t="s">
        <v>382</v>
      </c>
      <c r="P235" s="6">
        <f>CHAR(10)</f>
      </c>
      <c r="Q235" s="6">
        <f>IF(MOD(W235,10)=0,CONCATENATE(P235,P235,L235,L235,P235,P235,P235)," ")</f>
      </c>
      <c r="R235" s="6">
        <f>IF(W235=20,CONCATENATE(P235,P235,P235,L235,P235,"&lt;center&gt;",P235,P235,"&lt;?php",P235,R$1,P235,"?&gt;",P235,P235,"&lt;/center&gt;",P235,L235,P235,P235,P235,P235),"")</f>
      </c>
      <c r="S235" s="6">
        <f>IF(W235=40,CONCATENATE(P235,P235,P235,L235,P235,"&lt;center&gt;",P235,P235,"&lt;?php",P235,S$1,P235,"?&gt;",P235,P235,"&lt;/center&gt;",P235,L235,P235,P235,P235,P235),"")</f>
      </c>
      <c r="T235" s="6">
        <f>IF(W235=60,CONCATENATE(P235,P235,P235,L235,P235,"&lt;center&gt;",P235,P235,"&lt;?php",P235,T$1,P235,"?&gt;",P235,P235,"&lt;/center&gt;",P235,L235,P235,P235,P235,P235),"")</f>
      </c>
      <c r="U235" s="6">
        <f>IF(W235=80,CONCATENATE(P235,P235,P235,L235,P235,"&lt;center&gt;",P235,P235,"&lt;?php",P235,U$1,P235,"?&gt;",P235,P235,"&lt;/center&gt;",P235,L235,P235,P235,P235,P235),"")</f>
      </c>
      <c r="V235" s="6">
        <f>IF(W235=100,CONCATENATE(P235,P235,P235,P235,"&lt;?php",P235,V$1,P235,"?&gt;",P235,P235,P235,P235,P235),"")</f>
      </c>
      <c r="W235" s="11">
        <f>W234+1</f>
      </c>
      <c r="X235" s="5" t="s">
        <v>383</v>
      </c>
      <c r="Y235" s="5" t="s">
        <v>384</v>
      </c>
      <c r="Z235" s="5" t="s">
        <v>385</v>
      </c>
      <c r="AA235" s="5" t="s">
        <v>386</v>
      </c>
      <c r="AB235" s="4">
        <f>CONCATENATE(WRs!B19," ",WRs!A19)</f>
      </c>
      <c r="AC235" s="12">
        <f>WRs!E19</f>
      </c>
      <c r="AD235" s="6">
        <f>WRs!C19</f>
      </c>
      <c r="AE235" s="11">
        <f>WRs!D19</f>
      </c>
      <c r="AF235" s="11">
        <f>WRs!P19</f>
      </c>
      <c r="AG235" s="11">
        <f>WRs!R19</f>
      </c>
      <c r="AH235" s="11">
        <f>WRs!T19</f>
      </c>
      <c r="AI235" s="11">
        <f>WRs!V19</f>
      </c>
      <c r="AJ235" s="10">
        <f>WRs!X19</f>
      </c>
      <c r="AK235" s="6">
        <f>AB235</f>
      </c>
      <c r="AL235" s="102">
        <f>ROUNDUP((0.43+0.01*((STDEV($AQ$2:$AQ$312)-STDEV(AQ$2:AQ$312))))*AQ235,0)</f>
      </c>
      <c r="AM235" s="102">
        <f>ROUNDUP((0.43+0.01*((STDEV($AQ$2:$AQ$312)-STDEV(AR$2:AR$312))))*AR235,0)</f>
      </c>
      <c r="AN235" s="102">
        <f>ROUNDUP((0.43+0.01*((STDEV($AQ$2:$AQ$312)-STDEV(AS$2:AS$312))))*AS235,0)</f>
      </c>
      <c r="AO235" s="102">
        <f>ROUNDUP((0.43+0.01*((STDEV($AQ$2:$AQ$312)-STDEV(AT$2:AT$312))))*AT235,0)</f>
      </c>
      <c r="AP235" s="102">
        <f>ROUNDUP((0.43+0.01*((STDEV($AQ$2:$AQ$312)-STDEV(AU$2:AU$312))))*AU235,0)</f>
      </c>
      <c r="AQ235" s="11">
        <f>IF(AF235&gt;0,AF235,1)</f>
      </c>
      <c r="AR235" s="11">
        <f>IF(AG235&gt;0,AG235,1)</f>
      </c>
      <c r="AS235" s="11">
        <f>IF(AH235&gt;0,AH235,1)</f>
      </c>
      <c r="AT235" s="11">
        <f>IF(AI235&gt;0,AI235,1)</f>
      </c>
      <c r="AU235" s="11">
        <f>IF(AJ235&gt;0,AJ235,1)</f>
      </c>
    </row>
    <row x14ac:dyDescent="0.25" r="236" customHeight="1" ht="17.25">
      <c r="A236" s="3"/>
      <c r="B236" s="6">
        <f>IF(AB236&lt;&gt;AD236,CONCATENATE(J236,AB236,M236,AC236,M236,AD236,N236,O236,AE236,N236,K236,Q236,R236,S236,T236,U236,V236),CONCATENATE(J236,AB236,M236,AC236,N236,O236,AE236,N236,K236,Q236,R236,S236,T236,U236,V236))</f>
      </c>
      <c r="C236" s="6">
        <f>IF(AB236&lt;&gt;AD236,CONCATENATE(J236,AB236,M236,AC236,M236,AD236,N236,O236,AE236,N236,X236,Y236,AA236,AL236,Z236,K236,Q236,R236,S236,T236,U236,V236),CONCATENATE(J236,AB236,M236,AC236,N236,O236,AE236,N236,X236,Y236,AA236,AL236,Z236,K236,Q236,R236,S236,T236,U236,V236))</f>
      </c>
      <c r="D236" s="6">
        <f>IF(AB236&lt;&gt;AD236,CONCATENATE(J236,AB236,M236,AC236,M236,AD236,N236,O236,AE236,N236,X236,Y236,AA236,AM236,Z236,K236,Q236,R236,S236,T236,U236,V236),CONCATENATE(J236,AB236,M236,AC236,N236,O236,AE236,N236,X236,Y236,AA236,AM236,Z236,K236,Q236,R236,S236,T236,U236,V236))</f>
      </c>
      <c r="E236" s="6">
        <f>IF(AB236&lt;&gt;AD236,CONCATENATE(J236,AB236,M236,AC236,M236,AD236,N236,O236,AE236,N236,X236,Y236,AA236,AN236,Z236,K236,Q236,R236,S236,T236,U236,V236),CONCATENATE(J236,AB236,M236,AC236,N236,O236,AE236,N236,X236,Y236,AA236,AN236,Z236,K236,Q236,R236,S236,T236,U236,V236))</f>
      </c>
      <c r="F236" s="6">
        <f>IF(AB236&lt;&gt;AD236,CONCATENATE(J236,AB236,M236,AC236,M236,AD236,N236,O236,AE236,N236,X236,Y236,AA236,AO236,Z236,K236,Q236,R236,S236,T236,U236,V236),CONCATENATE(J236,AB236,M236,AC236,N236,O236,AE236,N236,X236,Y236,AA236,AO236,Z236,K236,Q236,R236,S236,T236,U236,V236))</f>
      </c>
      <c r="G236" s="6">
        <f>IF(AB236&lt;&gt;AD236,CONCATENATE(J236,AB236,M236,AC236,M236,AD236,N236,O236,AE236,N236,X236,Y236,AA236,AP236,Z236,K236,Q236,R236,S236,T236,U236,V236),CONCATENATE(J236,AB236,M236,AC236,N236,O236,AE236,N236,X236,Y236,AA236,AP236,Z236,K236,Q236,R236,S236,T236,U236,V236))</f>
      </c>
      <c r="H236" s="3" t="s">
        <v>375</v>
      </c>
      <c r="I236" s="3" t="s">
        <v>376</v>
      </c>
      <c r="J236" s="3" t="s">
        <v>377</v>
      </c>
      <c r="K236" s="3" t="s">
        <v>378</v>
      </c>
      <c r="L236" s="3" t="s">
        <v>379</v>
      </c>
      <c r="M236" s="3" t="s">
        <v>380</v>
      </c>
      <c r="N236" s="3" t="s">
        <v>381</v>
      </c>
      <c r="O236" s="3" t="s">
        <v>382</v>
      </c>
      <c r="P236" s="6">
        <f>CHAR(10)</f>
      </c>
      <c r="Q236" s="6">
        <f>IF(MOD(W236,10)=0,CONCATENATE(P236,P236,L236,L236,P236,P236,P236)," ")</f>
      </c>
      <c r="R236" s="6">
        <f>IF(W236=20,CONCATENATE(P236,P236,P236,L236,P236,"&lt;center&gt;",P236,P236,"&lt;?php",P236,R$1,P236,"?&gt;",P236,P236,"&lt;/center&gt;",P236,L236,P236,P236,P236,P236),"")</f>
      </c>
      <c r="S236" s="6">
        <f>IF(W236=40,CONCATENATE(P236,P236,P236,L236,P236,"&lt;center&gt;",P236,P236,"&lt;?php",P236,S$1,P236,"?&gt;",P236,P236,"&lt;/center&gt;",P236,L236,P236,P236,P236,P236),"")</f>
      </c>
      <c r="T236" s="6">
        <f>IF(W236=60,CONCATENATE(P236,P236,P236,L236,P236,"&lt;center&gt;",P236,P236,"&lt;?php",P236,T$1,P236,"?&gt;",P236,P236,"&lt;/center&gt;",P236,L236,P236,P236,P236,P236),"")</f>
      </c>
      <c r="U236" s="6">
        <f>IF(W236=80,CONCATENATE(P236,P236,P236,L236,P236,"&lt;center&gt;",P236,P236,"&lt;?php",P236,U$1,P236,"?&gt;",P236,P236,"&lt;/center&gt;",P236,L236,P236,P236,P236,P236),"")</f>
      </c>
      <c r="V236" s="6">
        <f>IF(W236=100,CONCATENATE(P236,P236,P236,P236,"&lt;?php",P236,V$1,P236,"?&gt;",P236,P236,P236,P236,P236),"")</f>
      </c>
      <c r="W236" s="11">
        <f>W235+1</f>
      </c>
      <c r="X236" s="5" t="s">
        <v>383</v>
      </c>
      <c r="Y236" s="5" t="s">
        <v>384</v>
      </c>
      <c r="Z236" s="5" t="s">
        <v>385</v>
      </c>
      <c r="AA236" s="5" t="s">
        <v>386</v>
      </c>
      <c r="AB236" s="4">
        <f>CONCATENATE(WRs!B20," ",WRs!A20)</f>
      </c>
      <c r="AC236" s="12">
        <f>WRs!E20</f>
      </c>
      <c r="AD236" s="6">
        <f>WRs!C20</f>
      </c>
      <c r="AE236" s="11">
        <f>WRs!D20</f>
      </c>
      <c r="AF236" s="11">
        <f>WRs!P20</f>
      </c>
      <c r="AG236" s="11">
        <f>WRs!R20</f>
      </c>
      <c r="AH236" s="11">
        <f>WRs!T20</f>
      </c>
      <c r="AI236" s="11">
        <f>WRs!V20</f>
      </c>
      <c r="AJ236" s="10">
        <f>WRs!X20</f>
      </c>
      <c r="AK236" s="6">
        <f>AB236</f>
      </c>
      <c r="AL236" s="102">
        <f>ROUNDUP((0.43+0.01*((STDEV($AQ$2:$AQ$312)-STDEV(AQ$2:AQ$312))))*AQ236,0)</f>
      </c>
      <c r="AM236" s="102">
        <f>ROUNDUP((0.43+0.01*((STDEV($AQ$2:$AQ$312)-STDEV(AR$2:AR$312))))*AR236,0)</f>
      </c>
      <c r="AN236" s="102">
        <f>ROUNDUP((0.43+0.01*((STDEV($AQ$2:$AQ$312)-STDEV(AS$2:AS$312))))*AS236,0)</f>
      </c>
      <c r="AO236" s="102">
        <f>ROUNDUP((0.43+0.01*((STDEV($AQ$2:$AQ$312)-STDEV(AT$2:AT$312))))*AT236,0)</f>
      </c>
      <c r="AP236" s="102">
        <f>ROUNDUP((0.43+0.01*((STDEV($AQ$2:$AQ$312)-STDEV(AU$2:AU$312))))*AU236,0)</f>
      </c>
      <c r="AQ236" s="11">
        <f>IF(AF236&gt;0,AF236,1)</f>
      </c>
      <c r="AR236" s="11">
        <f>IF(AG236&gt;0,AG236,1)</f>
      </c>
      <c r="AS236" s="11">
        <f>IF(AH236&gt;0,AH236,1)</f>
      </c>
      <c r="AT236" s="11">
        <f>IF(AI236&gt;0,AI236,1)</f>
      </c>
      <c r="AU236" s="11">
        <f>IF(AJ236&gt;0,AJ236,1)</f>
      </c>
    </row>
    <row x14ac:dyDescent="0.25" r="237" customHeight="1" ht="17.25">
      <c r="A237" s="3"/>
      <c r="B237" s="6">
        <f>IF(AB237&lt;&gt;AD237,CONCATENATE(J237,AB237,M237,AC237,M237,AD237,N237,O237,AE237,N237,K237,Q237,R237,S237,T237,U237,V237),CONCATENATE(J237,AB237,M237,AC237,N237,O237,AE237,N237,K237,Q237,R237,S237,T237,U237,V237))</f>
      </c>
      <c r="C237" s="6">
        <f>IF(AB237&lt;&gt;AD237,CONCATENATE(J237,AB237,M237,AC237,M237,AD237,N237,O237,AE237,N237,X237,Y237,AA237,AL237,Z237,K237,Q237,R237,S237,T237,U237,V237),CONCATENATE(J237,AB237,M237,AC237,N237,O237,AE237,N237,X237,Y237,AA237,AL237,Z237,K237,Q237,R237,S237,T237,U237,V237))</f>
      </c>
      <c r="D237" s="6">
        <f>IF(AB237&lt;&gt;AD237,CONCATENATE(J237,AB237,M237,AC237,M237,AD237,N237,O237,AE237,N237,X237,Y237,AA237,AM237,Z237,K237,Q237,R237,S237,T237,U237,V237),CONCATENATE(J237,AB237,M237,AC237,N237,O237,AE237,N237,X237,Y237,AA237,AM237,Z237,K237,Q237,R237,S237,T237,U237,V237))</f>
      </c>
      <c r="E237" s="6">
        <f>IF(AB237&lt;&gt;AD237,CONCATENATE(J237,AB237,M237,AC237,M237,AD237,N237,O237,AE237,N237,X237,Y237,AA237,AN237,Z237,K237,Q237,R237,S237,T237,U237,V237),CONCATENATE(J237,AB237,M237,AC237,N237,O237,AE237,N237,X237,Y237,AA237,AN237,Z237,K237,Q237,R237,S237,T237,U237,V237))</f>
      </c>
      <c r="F237" s="6">
        <f>IF(AB237&lt;&gt;AD237,CONCATENATE(J237,AB237,M237,AC237,M237,AD237,N237,O237,AE237,N237,X237,Y237,AA237,AO237,Z237,K237,Q237,R237,S237,T237,U237,V237),CONCATENATE(J237,AB237,M237,AC237,N237,O237,AE237,N237,X237,Y237,AA237,AO237,Z237,K237,Q237,R237,S237,T237,U237,V237))</f>
      </c>
      <c r="G237" s="6">
        <f>IF(AB237&lt;&gt;AD237,CONCATENATE(J237,AB237,M237,AC237,M237,AD237,N237,O237,AE237,N237,X237,Y237,AA237,AP237,Z237,K237,Q237,R237,S237,T237,U237,V237),CONCATENATE(J237,AB237,M237,AC237,N237,O237,AE237,N237,X237,Y237,AA237,AP237,Z237,K237,Q237,R237,S237,T237,U237,V237))</f>
      </c>
      <c r="H237" s="3" t="s">
        <v>375</v>
      </c>
      <c r="I237" s="3" t="s">
        <v>376</v>
      </c>
      <c r="J237" s="3" t="s">
        <v>377</v>
      </c>
      <c r="K237" s="3" t="s">
        <v>378</v>
      </c>
      <c r="L237" s="3" t="s">
        <v>379</v>
      </c>
      <c r="M237" s="3" t="s">
        <v>380</v>
      </c>
      <c r="N237" s="3" t="s">
        <v>381</v>
      </c>
      <c r="O237" s="3" t="s">
        <v>382</v>
      </c>
      <c r="P237" s="6">
        <f>CHAR(10)</f>
      </c>
      <c r="Q237" s="6">
        <f>IF(MOD(W237,10)=0,CONCATENATE(P237,P237,L237,L237,P237,P237,P237)," ")</f>
      </c>
      <c r="R237" s="6">
        <f>IF(W237=20,CONCATENATE(P237,P237,P237,L237,P237,"&lt;center&gt;",P237,P237,"&lt;?php",P237,R$1,P237,"?&gt;",P237,P237,"&lt;/center&gt;",P237,L237,P237,P237,P237,P237),"")</f>
      </c>
      <c r="S237" s="6">
        <f>IF(W237=40,CONCATENATE(P237,P237,P237,L237,P237,"&lt;center&gt;",P237,P237,"&lt;?php",P237,S$1,P237,"?&gt;",P237,P237,"&lt;/center&gt;",P237,L237,P237,P237,P237,P237),"")</f>
      </c>
      <c r="T237" s="6">
        <f>IF(W237=60,CONCATENATE(P237,P237,P237,L237,P237,"&lt;center&gt;",P237,P237,"&lt;?php",P237,T$1,P237,"?&gt;",P237,P237,"&lt;/center&gt;",P237,L237,P237,P237,P237,P237),"")</f>
      </c>
      <c r="U237" s="6">
        <f>IF(W237=80,CONCATENATE(P237,P237,P237,L237,P237,"&lt;center&gt;",P237,P237,"&lt;?php",P237,U$1,P237,"?&gt;",P237,P237,"&lt;/center&gt;",P237,L237,P237,P237,P237,P237),"")</f>
      </c>
      <c r="V237" s="6">
        <f>IF(W237=100,CONCATENATE(P237,P237,P237,P237,"&lt;?php",P237,V$1,P237,"?&gt;",P237,P237,P237,P237,P237),"")</f>
      </c>
      <c r="W237" s="11">
        <f>W236+1</f>
      </c>
      <c r="X237" s="5" t="s">
        <v>383</v>
      </c>
      <c r="Y237" s="5" t="s">
        <v>384</v>
      </c>
      <c r="Z237" s="5" t="s">
        <v>385</v>
      </c>
      <c r="AA237" s="5" t="s">
        <v>386</v>
      </c>
      <c r="AB237" s="4">
        <f>CONCATENATE(WRs!B21," ",WRs!A21)</f>
      </c>
      <c r="AC237" s="12">
        <f>WRs!E21</f>
      </c>
      <c r="AD237" s="6">
        <f>WRs!C21</f>
      </c>
      <c r="AE237" s="11">
        <f>WRs!D21</f>
      </c>
      <c r="AF237" s="11">
        <f>WRs!P21</f>
      </c>
      <c r="AG237" s="11">
        <f>WRs!R21</f>
      </c>
      <c r="AH237" s="11">
        <f>WRs!T21</f>
      </c>
      <c r="AI237" s="11">
        <f>WRs!V21</f>
      </c>
      <c r="AJ237" s="10">
        <f>WRs!X21</f>
      </c>
      <c r="AK237" s="6">
        <f>AB237</f>
      </c>
      <c r="AL237" s="102">
        <f>ROUNDUP((0.43+0.01*((STDEV($AQ$2:$AQ$312)-STDEV(AQ$2:AQ$312))))*AQ237,0)</f>
      </c>
      <c r="AM237" s="102">
        <f>ROUNDUP((0.43+0.01*((STDEV($AQ$2:$AQ$312)-STDEV(AR$2:AR$312))))*AR237,0)</f>
      </c>
      <c r="AN237" s="102">
        <f>ROUNDUP((0.43+0.01*((STDEV($AQ$2:$AQ$312)-STDEV(AS$2:AS$312))))*AS237,0)</f>
      </c>
      <c r="AO237" s="102">
        <f>ROUNDUP((0.43+0.01*((STDEV($AQ$2:$AQ$312)-STDEV(AT$2:AT$312))))*AT237,0)</f>
      </c>
      <c r="AP237" s="102">
        <f>ROUNDUP((0.43+0.01*((STDEV($AQ$2:$AQ$312)-STDEV(AU$2:AU$312))))*AU237,0)</f>
      </c>
      <c r="AQ237" s="11">
        <f>IF(AF237&gt;0,AF237,1)</f>
      </c>
      <c r="AR237" s="11">
        <f>IF(AG237&gt;0,AG237,1)</f>
      </c>
      <c r="AS237" s="11">
        <f>IF(AH237&gt;0,AH237,1)</f>
      </c>
      <c r="AT237" s="11">
        <f>IF(AI237&gt;0,AI237,1)</f>
      </c>
      <c r="AU237" s="11">
        <f>IF(AJ237&gt;0,AJ237,1)</f>
      </c>
    </row>
    <row x14ac:dyDescent="0.25" r="238" customHeight="1" ht="17.25">
      <c r="A238" s="3"/>
      <c r="B238" s="6">
        <f>IF(AB238&lt;&gt;AD238,CONCATENATE(J238,AB238,M238,AC238,M238,AD238,N238,O238,AE238,N238,K238,Q238,R238,S238,T238,U238,V238),CONCATENATE(J238,AB238,M238,AC238,N238,O238,AE238,N238,K238,Q238,R238,S238,T238,U238,V238))</f>
      </c>
      <c r="C238" s="6">
        <f>IF(AB238&lt;&gt;AD238,CONCATENATE(J238,AB238,M238,AC238,M238,AD238,N238,O238,AE238,N238,X238,Y238,AA238,AL238,Z238,K238,Q238,R238,S238,T238,U238,V238),CONCATENATE(J238,AB238,M238,AC238,N238,O238,AE238,N238,X238,Y238,AA238,AL238,Z238,K238,Q238,R238,S238,T238,U238,V238))</f>
      </c>
      <c r="D238" s="6">
        <f>IF(AB238&lt;&gt;AD238,CONCATENATE(J238,AB238,M238,AC238,M238,AD238,N238,O238,AE238,N238,X238,Y238,AA238,AM238,Z238,K238,Q238,R238,S238,T238,U238,V238),CONCATENATE(J238,AB238,M238,AC238,N238,O238,AE238,N238,X238,Y238,AA238,AM238,Z238,K238,Q238,R238,S238,T238,U238,V238))</f>
      </c>
      <c r="E238" s="6">
        <f>IF(AB238&lt;&gt;AD238,CONCATENATE(J238,AB238,M238,AC238,M238,AD238,N238,O238,AE238,N238,X238,Y238,AA238,AN238,Z238,K238,Q238,R238,S238,T238,U238,V238),CONCATENATE(J238,AB238,M238,AC238,N238,O238,AE238,N238,X238,Y238,AA238,AN238,Z238,K238,Q238,R238,S238,T238,U238,V238))</f>
      </c>
      <c r="F238" s="6">
        <f>IF(AB238&lt;&gt;AD238,CONCATENATE(J238,AB238,M238,AC238,M238,AD238,N238,O238,AE238,N238,X238,Y238,AA238,AO238,Z238,K238,Q238,R238,S238,T238,U238,V238),CONCATENATE(J238,AB238,M238,AC238,N238,O238,AE238,N238,X238,Y238,AA238,AO238,Z238,K238,Q238,R238,S238,T238,U238,V238))</f>
      </c>
      <c r="G238" s="6">
        <f>IF(AB238&lt;&gt;AD238,CONCATENATE(J238,AB238,M238,AC238,M238,AD238,N238,O238,AE238,N238,X238,Y238,AA238,AP238,Z238,K238,Q238,R238,S238,T238,U238,V238),CONCATENATE(J238,AB238,M238,AC238,N238,O238,AE238,N238,X238,Y238,AA238,AP238,Z238,K238,Q238,R238,S238,T238,U238,V238))</f>
      </c>
      <c r="H238" s="3" t="s">
        <v>375</v>
      </c>
      <c r="I238" s="3" t="s">
        <v>376</v>
      </c>
      <c r="J238" s="3" t="s">
        <v>377</v>
      </c>
      <c r="K238" s="3" t="s">
        <v>378</v>
      </c>
      <c r="L238" s="3" t="s">
        <v>379</v>
      </c>
      <c r="M238" s="3" t="s">
        <v>380</v>
      </c>
      <c r="N238" s="3" t="s">
        <v>381</v>
      </c>
      <c r="O238" s="3" t="s">
        <v>382</v>
      </c>
      <c r="P238" s="6">
        <f>CHAR(10)</f>
      </c>
      <c r="Q238" s="6">
        <f>IF(MOD(W238,10)=0,CONCATENATE(P238,P238,L238,L238,P238,P238,P238)," ")</f>
      </c>
      <c r="R238" s="6">
        <f>IF(W238=20,CONCATENATE(P238,P238,P238,L238,P238,"&lt;center&gt;",P238,P238,"&lt;?php",P238,R$1,P238,"?&gt;",P238,P238,"&lt;/center&gt;",P238,L238,P238,P238,P238,P238),"")</f>
      </c>
      <c r="S238" s="6">
        <f>IF(W238=40,CONCATENATE(P238,P238,P238,L238,P238,"&lt;center&gt;",P238,P238,"&lt;?php",P238,S$1,P238,"?&gt;",P238,P238,"&lt;/center&gt;",P238,L238,P238,P238,P238,P238),"")</f>
      </c>
      <c r="T238" s="6">
        <f>IF(W238=60,CONCATENATE(P238,P238,P238,L238,P238,"&lt;center&gt;",P238,P238,"&lt;?php",P238,T$1,P238,"?&gt;",P238,P238,"&lt;/center&gt;",P238,L238,P238,P238,P238,P238),"")</f>
      </c>
      <c r="U238" s="6">
        <f>IF(W238=80,CONCATENATE(P238,P238,P238,L238,P238,"&lt;center&gt;",P238,P238,"&lt;?php",P238,U$1,P238,"?&gt;",P238,P238,"&lt;/center&gt;",P238,L238,P238,P238,P238,P238),"")</f>
      </c>
      <c r="V238" s="6">
        <f>IF(W238=100,CONCATENATE(P238,P238,P238,P238,"&lt;?php",P238,V$1,P238,"?&gt;",P238,P238,P238,P238,P238),"")</f>
      </c>
      <c r="W238" s="11">
        <f>W237+1</f>
      </c>
      <c r="X238" s="5" t="s">
        <v>383</v>
      </c>
      <c r="Y238" s="5" t="s">
        <v>384</v>
      </c>
      <c r="Z238" s="5" t="s">
        <v>385</v>
      </c>
      <c r="AA238" s="5" t="s">
        <v>386</v>
      </c>
      <c r="AB238" s="4">
        <f>CONCATENATE(WRs!B22," ",WRs!A22)</f>
      </c>
      <c r="AC238" s="12">
        <f>WRs!E22</f>
      </c>
      <c r="AD238" s="6">
        <f>WRs!C22</f>
      </c>
      <c r="AE238" s="11">
        <f>WRs!D22</f>
      </c>
      <c r="AF238" s="11">
        <f>WRs!P22</f>
      </c>
      <c r="AG238" s="11">
        <f>WRs!R22</f>
      </c>
      <c r="AH238" s="11">
        <f>WRs!T22</f>
      </c>
      <c r="AI238" s="11">
        <f>WRs!V22</f>
      </c>
      <c r="AJ238" s="10">
        <f>WRs!X22</f>
      </c>
      <c r="AK238" s="6">
        <f>AB238</f>
      </c>
      <c r="AL238" s="102">
        <f>ROUNDUP((0.43+0.01*((STDEV($AQ$2:$AQ$312)-STDEV(AQ$2:AQ$312))))*AQ238,0)</f>
      </c>
      <c r="AM238" s="102">
        <f>ROUNDUP((0.43+0.01*((STDEV($AQ$2:$AQ$312)-STDEV(AR$2:AR$312))))*AR238,0)</f>
      </c>
      <c r="AN238" s="102">
        <f>ROUNDUP((0.43+0.01*((STDEV($AQ$2:$AQ$312)-STDEV(AS$2:AS$312))))*AS238,0)</f>
      </c>
      <c r="AO238" s="102">
        <f>ROUNDUP((0.43+0.01*((STDEV($AQ$2:$AQ$312)-STDEV(AT$2:AT$312))))*AT238,0)</f>
      </c>
      <c r="AP238" s="102">
        <f>ROUNDUP((0.43+0.01*((STDEV($AQ$2:$AQ$312)-STDEV(AU$2:AU$312))))*AU238,0)</f>
      </c>
      <c r="AQ238" s="11">
        <f>IF(AF238&gt;0,AF238,1)</f>
      </c>
      <c r="AR238" s="11">
        <f>IF(AG238&gt;0,AG238,1)</f>
      </c>
      <c r="AS238" s="11">
        <f>IF(AH238&gt;0,AH238,1)</f>
      </c>
      <c r="AT238" s="11">
        <f>IF(AI238&gt;0,AI238,1)</f>
      </c>
      <c r="AU238" s="11">
        <f>IF(AJ238&gt;0,AJ238,1)</f>
      </c>
    </row>
    <row x14ac:dyDescent="0.25" r="239" customHeight="1" ht="17.25">
      <c r="A239" s="3"/>
      <c r="B239" s="6">
        <f>IF(AB239&lt;&gt;AD239,CONCATENATE(J239,AB239,M239,AC239,M239,AD239,N239,O239,AE239,N239,K239,Q239,R239,S239,T239,U239,V239),CONCATENATE(J239,AB239,M239,AC239,N239,O239,AE239,N239,K239,Q239,R239,S239,T239,U239,V239))</f>
      </c>
      <c r="C239" s="6">
        <f>IF(AB239&lt;&gt;AD239,CONCATENATE(J239,AB239,M239,AC239,M239,AD239,N239,O239,AE239,N239,X239,Y239,AA239,AL239,Z239,K239,Q239,R239,S239,T239,U239,V239),CONCATENATE(J239,AB239,M239,AC239,N239,O239,AE239,N239,X239,Y239,AA239,AL239,Z239,K239,Q239,R239,S239,T239,U239,V239))</f>
      </c>
      <c r="D239" s="6">
        <f>IF(AB239&lt;&gt;AD239,CONCATENATE(J239,AB239,M239,AC239,M239,AD239,N239,O239,AE239,N239,X239,Y239,AA239,AM239,Z239,K239,Q239,R239,S239,T239,U239,V239),CONCATENATE(J239,AB239,M239,AC239,N239,O239,AE239,N239,X239,Y239,AA239,AM239,Z239,K239,Q239,R239,S239,T239,U239,V239))</f>
      </c>
      <c r="E239" s="6">
        <f>IF(AB239&lt;&gt;AD239,CONCATENATE(J239,AB239,M239,AC239,M239,AD239,N239,O239,AE239,N239,X239,Y239,AA239,AN239,Z239,K239,Q239,R239,S239,T239,U239,V239),CONCATENATE(J239,AB239,M239,AC239,N239,O239,AE239,N239,X239,Y239,AA239,AN239,Z239,K239,Q239,R239,S239,T239,U239,V239))</f>
      </c>
      <c r="F239" s="6">
        <f>IF(AB239&lt;&gt;AD239,CONCATENATE(J239,AB239,M239,AC239,M239,AD239,N239,O239,AE239,N239,X239,Y239,AA239,AO239,Z239,K239,Q239,R239,S239,T239,U239,V239),CONCATENATE(J239,AB239,M239,AC239,N239,O239,AE239,N239,X239,Y239,AA239,AO239,Z239,K239,Q239,R239,S239,T239,U239,V239))</f>
      </c>
      <c r="G239" s="6">
        <f>IF(AB239&lt;&gt;AD239,CONCATENATE(J239,AB239,M239,AC239,M239,AD239,N239,O239,AE239,N239,X239,Y239,AA239,AP239,Z239,K239,Q239,R239,S239,T239,U239,V239),CONCATENATE(J239,AB239,M239,AC239,N239,O239,AE239,N239,X239,Y239,AA239,AP239,Z239,K239,Q239,R239,S239,T239,U239,V239))</f>
      </c>
      <c r="H239" s="3" t="s">
        <v>375</v>
      </c>
      <c r="I239" s="3" t="s">
        <v>376</v>
      </c>
      <c r="J239" s="3" t="s">
        <v>377</v>
      </c>
      <c r="K239" s="3" t="s">
        <v>378</v>
      </c>
      <c r="L239" s="3" t="s">
        <v>379</v>
      </c>
      <c r="M239" s="3" t="s">
        <v>380</v>
      </c>
      <c r="N239" s="3" t="s">
        <v>381</v>
      </c>
      <c r="O239" s="3" t="s">
        <v>382</v>
      </c>
      <c r="P239" s="6">
        <f>CHAR(10)</f>
      </c>
      <c r="Q239" s="6">
        <f>IF(MOD(W239,10)=0,CONCATENATE(P239,P239,L239,L239,P239,P239,P239)," ")</f>
      </c>
      <c r="R239" s="6">
        <f>IF(W239=20,CONCATENATE(P239,P239,P239,L239,P239,"&lt;center&gt;",P239,P239,"&lt;?php",P239,R$1,P239,"?&gt;",P239,P239,"&lt;/center&gt;",P239,L239,P239,P239,P239,P239),"")</f>
      </c>
      <c r="S239" s="6">
        <f>IF(W239=40,CONCATENATE(P239,P239,P239,L239,P239,"&lt;center&gt;",P239,P239,"&lt;?php",P239,S$1,P239,"?&gt;",P239,P239,"&lt;/center&gt;",P239,L239,P239,P239,P239,P239),"")</f>
      </c>
      <c r="T239" s="6">
        <f>IF(W239=60,CONCATENATE(P239,P239,P239,L239,P239,"&lt;center&gt;",P239,P239,"&lt;?php",P239,T$1,P239,"?&gt;",P239,P239,"&lt;/center&gt;",P239,L239,P239,P239,P239,P239),"")</f>
      </c>
      <c r="U239" s="6">
        <f>IF(W239=80,CONCATENATE(P239,P239,P239,L239,P239,"&lt;center&gt;",P239,P239,"&lt;?php",P239,U$1,P239,"?&gt;",P239,P239,"&lt;/center&gt;",P239,L239,P239,P239,P239,P239),"")</f>
      </c>
      <c r="V239" s="6">
        <f>IF(W239=100,CONCATENATE(P239,P239,P239,P239,"&lt;?php",P239,V$1,P239,"?&gt;",P239,P239,P239,P239,P239),"")</f>
      </c>
      <c r="W239" s="11">
        <f>W238+1</f>
      </c>
      <c r="X239" s="5" t="s">
        <v>383</v>
      </c>
      <c r="Y239" s="5" t="s">
        <v>384</v>
      </c>
      <c r="Z239" s="5" t="s">
        <v>385</v>
      </c>
      <c r="AA239" s="5" t="s">
        <v>386</v>
      </c>
      <c r="AB239" s="4">
        <f>CONCATENATE(WRs!B23," ",WRs!A23)</f>
      </c>
      <c r="AC239" s="12">
        <f>WRs!E23</f>
      </c>
      <c r="AD239" s="6">
        <f>WRs!C23</f>
      </c>
      <c r="AE239" s="11">
        <f>WRs!D23</f>
      </c>
      <c r="AF239" s="11">
        <f>WRs!P23</f>
      </c>
      <c r="AG239" s="11">
        <f>WRs!R23</f>
      </c>
      <c r="AH239" s="11">
        <f>WRs!T23</f>
      </c>
      <c r="AI239" s="11">
        <f>WRs!V23</f>
      </c>
      <c r="AJ239" s="10">
        <f>WRs!X23</f>
      </c>
      <c r="AK239" s="6">
        <f>AB239</f>
      </c>
      <c r="AL239" s="102">
        <f>ROUNDUP((0.43+0.01*((STDEV($AQ$2:$AQ$312)-STDEV(AQ$2:AQ$312))))*AQ239,0)</f>
      </c>
      <c r="AM239" s="102">
        <f>ROUNDUP((0.43+0.01*((STDEV($AQ$2:$AQ$312)-STDEV(AR$2:AR$312))))*AR239,0)</f>
      </c>
      <c r="AN239" s="102">
        <f>ROUNDUP((0.43+0.01*((STDEV($AQ$2:$AQ$312)-STDEV(AS$2:AS$312))))*AS239,0)</f>
      </c>
      <c r="AO239" s="102">
        <f>ROUNDUP((0.43+0.01*((STDEV($AQ$2:$AQ$312)-STDEV(AT$2:AT$312))))*AT239,0)</f>
      </c>
      <c r="AP239" s="102">
        <f>ROUNDUP((0.43+0.01*((STDEV($AQ$2:$AQ$312)-STDEV(AU$2:AU$312))))*AU239,0)</f>
      </c>
      <c r="AQ239" s="11">
        <f>IF(AF239&gt;0,AF239,1)</f>
      </c>
      <c r="AR239" s="11">
        <f>IF(AG239&gt;0,AG239,1)</f>
      </c>
      <c r="AS239" s="11">
        <f>IF(AH239&gt;0,AH239,1)</f>
      </c>
      <c r="AT239" s="11">
        <f>IF(AI239&gt;0,AI239,1)</f>
      </c>
      <c r="AU239" s="11">
        <f>IF(AJ239&gt;0,AJ239,1)</f>
      </c>
    </row>
    <row x14ac:dyDescent="0.25" r="240" customHeight="1" ht="17.25">
      <c r="A240" s="3"/>
      <c r="B240" s="6">
        <f>IF(AB240&lt;&gt;AD240,CONCATENATE(J240,AB240,M240,AC240,M240,AD240,N240,O240,AE240,N240,K240,Q240,R240,S240,T240,U240,V240),CONCATENATE(J240,AB240,M240,AC240,N240,O240,AE240,N240,K240,Q240,R240,S240,T240,U240,V240))</f>
      </c>
      <c r="C240" s="6">
        <f>IF(AB240&lt;&gt;AD240,CONCATENATE(J240,AB240,M240,AC240,M240,AD240,N240,O240,AE240,N240,X240,Y240,AA240,AL240,Z240,K240,Q240,R240,S240,T240,U240,V240),CONCATENATE(J240,AB240,M240,AC240,N240,O240,AE240,N240,X240,Y240,AA240,AL240,Z240,K240,Q240,R240,S240,T240,U240,V240))</f>
      </c>
      <c r="D240" s="6">
        <f>IF(AB240&lt;&gt;AD240,CONCATENATE(J240,AB240,M240,AC240,M240,AD240,N240,O240,AE240,N240,X240,Y240,AA240,AM240,Z240,K240,Q240,R240,S240,T240,U240,V240),CONCATENATE(J240,AB240,M240,AC240,N240,O240,AE240,N240,X240,Y240,AA240,AM240,Z240,K240,Q240,R240,S240,T240,U240,V240))</f>
      </c>
      <c r="E240" s="6">
        <f>IF(AB240&lt;&gt;AD240,CONCATENATE(J240,AB240,M240,AC240,M240,AD240,N240,O240,AE240,N240,X240,Y240,AA240,AN240,Z240,K240,Q240,R240,S240,T240,U240,V240),CONCATENATE(J240,AB240,M240,AC240,N240,O240,AE240,N240,X240,Y240,AA240,AN240,Z240,K240,Q240,R240,S240,T240,U240,V240))</f>
      </c>
      <c r="F240" s="6">
        <f>IF(AB240&lt;&gt;AD240,CONCATENATE(J240,AB240,M240,AC240,M240,AD240,N240,O240,AE240,N240,X240,Y240,AA240,AO240,Z240,K240,Q240,R240,S240,T240,U240,V240),CONCATENATE(J240,AB240,M240,AC240,N240,O240,AE240,N240,X240,Y240,AA240,AO240,Z240,K240,Q240,R240,S240,T240,U240,V240))</f>
      </c>
      <c r="G240" s="6">
        <f>IF(AB240&lt;&gt;AD240,CONCATENATE(J240,AB240,M240,AC240,M240,AD240,N240,O240,AE240,N240,X240,Y240,AA240,AP240,Z240,K240,Q240,R240,S240,T240,U240,V240),CONCATENATE(J240,AB240,M240,AC240,N240,O240,AE240,N240,X240,Y240,AA240,AP240,Z240,K240,Q240,R240,S240,T240,U240,V240))</f>
      </c>
      <c r="H240" s="3" t="s">
        <v>375</v>
      </c>
      <c r="I240" s="3" t="s">
        <v>376</v>
      </c>
      <c r="J240" s="3" t="s">
        <v>377</v>
      </c>
      <c r="K240" s="3" t="s">
        <v>378</v>
      </c>
      <c r="L240" s="3" t="s">
        <v>379</v>
      </c>
      <c r="M240" s="3" t="s">
        <v>380</v>
      </c>
      <c r="N240" s="3" t="s">
        <v>381</v>
      </c>
      <c r="O240" s="3" t="s">
        <v>382</v>
      </c>
      <c r="P240" s="6">
        <f>CHAR(10)</f>
      </c>
      <c r="Q240" s="6">
        <f>IF(MOD(W240,10)=0,CONCATENATE(P240,P240,L240,L240,P240,P240,P240)," ")</f>
      </c>
      <c r="R240" s="6">
        <f>IF(W240=20,CONCATENATE(P240,P240,P240,L240,P240,"&lt;center&gt;",P240,P240,"&lt;?php",P240,R$1,P240,"?&gt;",P240,P240,"&lt;/center&gt;",P240,L240,P240,P240,P240,P240),"")</f>
      </c>
      <c r="S240" s="6">
        <f>IF(W240=40,CONCATENATE(P240,P240,P240,L240,P240,"&lt;center&gt;",P240,P240,"&lt;?php",P240,S$1,P240,"?&gt;",P240,P240,"&lt;/center&gt;",P240,L240,P240,P240,P240,P240),"")</f>
      </c>
      <c r="T240" s="6">
        <f>IF(W240=60,CONCATENATE(P240,P240,P240,L240,P240,"&lt;center&gt;",P240,P240,"&lt;?php",P240,T$1,P240,"?&gt;",P240,P240,"&lt;/center&gt;",P240,L240,P240,P240,P240,P240),"")</f>
      </c>
      <c r="U240" s="6">
        <f>IF(W240=80,CONCATENATE(P240,P240,P240,L240,P240,"&lt;center&gt;",P240,P240,"&lt;?php",P240,U$1,P240,"?&gt;",P240,P240,"&lt;/center&gt;",P240,L240,P240,P240,P240,P240),"")</f>
      </c>
      <c r="V240" s="6">
        <f>IF(W240=100,CONCATENATE(P240,P240,P240,P240,"&lt;?php",P240,V$1,P240,"?&gt;",P240,P240,P240,P240,P240),"")</f>
      </c>
      <c r="W240" s="11">
        <f>W239+1</f>
      </c>
      <c r="X240" s="5" t="s">
        <v>383</v>
      </c>
      <c r="Y240" s="5" t="s">
        <v>384</v>
      </c>
      <c r="Z240" s="5" t="s">
        <v>385</v>
      </c>
      <c r="AA240" s="5" t="s">
        <v>386</v>
      </c>
      <c r="AB240" s="4">
        <f>CONCATENATE(WRs!B24," ",WRs!A24)</f>
      </c>
      <c r="AC240" s="12">
        <f>WRs!E24</f>
      </c>
      <c r="AD240" s="6">
        <f>WRs!C24</f>
      </c>
      <c r="AE240" s="11">
        <f>WRs!D24</f>
      </c>
      <c r="AF240" s="11">
        <f>WRs!P24</f>
      </c>
      <c r="AG240" s="11">
        <f>WRs!R24</f>
      </c>
      <c r="AH240" s="11">
        <f>WRs!T24</f>
      </c>
      <c r="AI240" s="11">
        <f>WRs!V24</f>
      </c>
      <c r="AJ240" s="10">
        <f>WRs!X24</f>
      </c>
      <c r="AK240" s="6">
        <f>AB240</f>
      </c>
      <c r="AL240" s="102">
        <f>ROUNDUP((0.43+0.01*((STDEV($AQ$2:$AQ$312)-STDEV(AQ$2:AQ$312))))*AQ240,0)</f>
      </c>
      <c r="AM240" s="102">
        <f>ROUNDUP((0.43+0.01*((STDEV($AQ$2:$AQ$312)-STDEV(AR$2:AR$312))))*AR240,0)</f>
      </c>
      <c r="AN240" s="102">
        <f>ROUNDUP((0.43+0.01*((STDEV($AQ$2:$AQ$312)-STDEV(AS$2:AS$312))))*AS240,0)</f>
      </c>
      <c r="AO240" s="102">
        <f>ROUNDUP((0.43+0.01*((STDEV($AQ$2:$AQ$312)-STDEV(AT$2:AT$312))))*AT240,0)</f>
      </c>
      <c r="AP240" s="102">
        <f>ROUNDUP((0.43+0.01*((STDEV($AQ$2:$AQ$312)-STDEV(AU$2:AU$312))))*AU240,0)</f>
      </c>
      <c r="AQ240" s="11">
        <f>IF(AF240&gt;0,AF240,1)</f>
      </c>
      <c r="AR240" s="11">
        <f>IF(AG240&gt;0,AG240,1)</f>
      </c>
      <c r="AS240" s="11">
        <f>IF(AH240&gt;0,AH240,1)</f>
      </c>
      <c r="AT240" s="11">
        <f>IF(AI240&gt;0,AI240,1)</f>
      </c>
      <c r="AU240" s="11">
        <f>IF(AJ240&gt;0,AJ240,1)</f>
      </c>
    </row>
    <row x14ac:dyDescent="0.25" r="241" customHeight="1" ht="17.25">
      <c r="A241" s="3"/>
      <c r="B241" s="6">
        <f>IF(AB241&lt;&gt;AD241,CONCATENATE(J241,AB241,M241,AC241,M241,AD241,N241,O241,AE241,N241,K241,Q241,R241,S241,T241,U241,V241),CONCATENATE(J241,AB241,M241,AC241,N241,O241,AE241,N241,K241,Q241,R241,S241,T241,U241,V241))</f>
      </c>
      <c r="C241" s="6">
        <f>IF(AB241&lt;&gt;AD241,CONCATENATE(J241,AB241,M241,AC241,M241,AD241,N241,O241,AE241,N241,X241,Y241,AA241,AL241,Z241,K241,Q241,R241,S241,T241,U241,V241),CONCATENATE(J241,AB241,M241,AC241,N241,O241,AE241,N241,X241,Y241,AA241,AL241,Z241,K241,Q241,R241,S241,T241,U241,V241))</f>
      </c>
      <c r="D241" s="6">
        <f>IF(AB241&lt;&gt;AD241,CONCATENATE(J241,AB241,M241,AC241,M241,AD241,N241,O241,AE241,N241,X241,Y241,AA241,AM241,Z241,K241,Q241,R241,S241,T241,U241,V241),CONCATENATE(J241,AB241,M241,AC241,N241,O241,AE241,N241,X241,Y241,AA241,AM241,Z241,K241,Q241,R241,S241,T241,U241,V241))</f>
      </c>
      <c r="E241" s="6">
        <f>IF(AB241&lt;&gt;AD241,CONCATENATE(J241,AB241,M241,AC241,M241,AD241,N241,O241,AE241,N241,X241,Y241,AA241,AN241,Z241,K241,Q241,R241,S241,T241,U241,V241),CONCATENATE(J241,AB241,M241,AC241,N241,O241,AE241,N241,X241,Y241,AA241,AN241,Z241,K241,Q241,R241,S241,T241,U241,V241))</f>
      </c>
      <c r="F241" s="6">
        <f>IF(AB241&lt;&gt;AD241,CONCATENATE(J241,AB241,M241,AC241,M241,AD241,N241,O241,AE241,N241,X241,Y241,AA241,AO241,Z241,K241,Q241,R241,S241,T241,U241,V241),CONCATENATE(J241,AB241,M241,AC241,N241,O241,AE241,N241,X241,Y241,AA241,AO241,Z241,K241,Q241,R241,S241,T241,U241,V241))</f>
      </c>
      <c r="G241" s="6">
        <f>IF(AB241&lt;&gt;AD241,CONCATENATE(J241,AB241,M241,AC241,M241,AD241,N241,O241,AE241,N241,X241,Y241,AA241,AP241,Z241,K241,Q241,R241,S241,T241,U241,V241),CONCATENATE(J241,AB241,M241,AC241,N241,O241,AE241,N241,X241,Y241,AA241,AP241,Z241,K241,Q241,R241,S241,T241,U241,V241))</f>
      </c>
      <c r="H241" s="3" t="s">
        <v>375</v>
      </c>
      <c r="I241" s="3" t="s">
        <v>376</v>
      </c>
      <c r="J241" s="3" t="s">
        <v>377</v>
      </c>
      <c r="K241" s="3" t="s">
        <v>378</v>
      </c>
      <c r="L241" s="3" t="s">
        <v>379</v>
      </c>
      <c r="M241" s="3" t="s">
        <v>380</v>
      </c>
      <c r="N241" s="3" t="s">
        <v>381</v>
      </c>
      <c r="O241" s="3" t="s">
        <v>382</v>
      </c>
      <c r="P241" s="6">
        <f>CHAR(10)</f>
      </c>
      <c r="Q241" s="6">
        <f>IF(MOD(W241,10)=0,CONCATENATE(P241,P241,L241,L241,P241,P241,P241)," ")</f>
      </c>
      <c r="R241" s="6">
        <f>IF(W241=20,CONCATENATE(P241,P241,P241,L241,P241,"&lt;center&gt;",P241,P241,"&lt;?php",P241,R$1,P241,"?&gt;",P241,P241,"&lt;/center&gt;",P241,L241,P241,P241,P241,P241),"")</f>
      </c>
      <c r="S241" s="6">
        <f>IF(W241=40,CONCATENATE(P241,P241,P241,L241,P241,"&lt;center&gt;",P241,P241,"&lt;?php",P241,S$1,P241,"?&gt;",P241,P241,"&lt;/center&gt;",P241,L241,P241,P241,P241,P241),"")</f>
      </c>
      <c r="T241" s="6">
        <f>IF(W241=60,CONCATENATE(P241,P241,P241,L241,P241,"&lt;center&gt;",P241,P241,"&lt;?php",P241,T$1,P241,"?&gt;",P241,P241,"&lt;/center&gt;",P241,L241,P241,P241,P241,P241),"")</f>
      </c>
      <c r="U241" s="6">
        <f>IF(W241=80,CONCATENATE(P241,P241,P241,L241,P241,"&lt;center&gt;",P241,P241,"&lt;?php",P241,U$1,P241,"?&gt;",P241,P241,"&lt;/center&gt;",P241,L241,P241,P241,P241,P241),"")</f>
      </c>
      <c r="V241" s="6">
        <f>IF(W241=100,CONCATENATE(P241,P241,P241,P241,"&lt;?php",P241,V$1,P241,"?&gt;",P241,P241,P241,P241,P241),"")</f>
      </c>
      <c r="W241" s="11">
        <f>W240+1</f>
      </c>
      <c r="X241" s="5" t="s">
        <v>383</v>
      </c>
      <c r="Y241" s="5" t="s">
        <v>384</v>
      </c>
      <c r="Z241" s="5" t="s">
        <v>385</v>
      </c>
      <c r="AA241" s="5" t="s">
        <v>386</v>
      </c>
      <c r="AB241" s="4">
        <f>CONCATENATE(WRs!B25," ",WRs!A25)</f>
      </c>
      <c r="AC241" s="12">
        <f>WRs!E25</f>
      </c>
      <c r="AD241" s="6">
        <f>WRs!C25</f>
      </c>
      <c r="AE241" s="11">
        <f>WRs!D25</f>
      </c>
      <c r="AF241" s="11">
        <f>WRs!P25</f>
      </c>
      <c r="AG241" s="11">
        <f>WRs!R25</f>
      </c>
      <c r="AH241" s="11">
        <f>WRs!T25</f>
      </c>
      <c r="AI241" s="11">
        <f>WRs!V25</f>
      </c>
      <c r="AJ241" s="10">
        <f>WRs!X25</f>
      </c>
      <c r="AK241" s="6">
        <f>AB241</f>
      </c>
      <c r="AL241" s="102">
        <f>ROUNDUP((0.43+0.01*((STDEV($AQ$2:$AQ$312)-STDEV(AQ$2:AQ$312))))*AQ241,0)</f>
      </c>
      <c r="AM241" s="102">
        <f>ROUNDUP((0.43+0.01*((STDEV($AQ$2:$AQ$312)-STDEV(AR$2:AR$312))))*AR241,0)</f>
      </c>
      <c r="AN241" s="102">
        <f>ROUNDUP((0.43+0.01*((STDEV($AQ$2:$AQ$312)-STDEV(AS$2:AS$312))))*AS241,0)</f>
      </c>
      <c r="AO241" s="102">
        <f>ROUNDUP((0.43+0.01*((STDEV($AQ$2:$AQ$312)-STDEV(AT$2:AT$312))))*AT241,0)</f>
      </c>
      <c r="AP241" s="102">
        <f>ROUNDUP((0.43+0.01*((STDEV($AQ$2:$AQ$312)-STDEV(AU$2:AU$312))))*AU241,0)</f>
      </c>
      <c r="AQ241" s="11">
        <f>IF(AF241&gt;0,AF241,1)</f>
      </c>
      <c r="AR241" s="11">
        <f>IF(AG241&gt;0,AG241,1)</f>
      </c>
      <c r="AS241" s="11">
        <f>IF(AH241&gt;0,AH241,1)</f>
      </c>
      <c r="AT241" s="11">
        <f>IF(AI241&gt;0,AI241,1)</f>
      </c>
      <c r="AU241" s="11">
        <f>IF(AJ241&gt;0,AJ241,1)</f>
      </c>
    </row>
    <row x14ac:dyDescent="0.25" r="242" customHeight="1" ht="17.25">
      <c r="A242" s="3"/>
      <c r="B242" s="6">
        <f>IF(AB242&lt;&gt;AD242,CONCATENATE(J242,AB242,M242,AC242,M242,AD242,N242,O242,AE242,N242,K242,Q242,R242,S242,T242,U242,V242),CONCATENATE(J242,AB242,M242,AC242,N242,O242,AE242,N242,K242,Q242,R242,S242,T242,U242,V242))</f>
      </c>
      <c r="C242" s="6">
        <f>IF(AB242&lt;&gt;AD242,CONCATENATE(J242,AB242,M242,AC242,M242,AD242,N242,O242,AE242,N242,X242,Y242,AA242,AL242,Z242,K242,Q242,R242,S242,T242,U242,V242),CONCATENATE(J242,AB242,M242,AC242,N242,O242,AE242,N242,X242,Y242,AA242,AL242,Z242,K242,Q242,R242,S242,T242,U242,V242))</f>
      </c>
      <c r="D242" s="6">
        <f>IF(AB242&lt;&gt;AD242,CONCATENATE(J242,AB242,M242,AC242,M242,AD242,N242,O242,AE242,N242,X242,Y242,AA242,AM242,Z242,K242,Q242,R242,S242,T242,U242,V242),CONCATENATE(J242,AB242,M242,AC242,N242,O242,AE242,N242,X242,Y242,AA242,AM242,Z242,K242,Q242,R242,S242,T242,U242,V242))</f>
      </c>
      <c r="E242" s="6">
        <f>IF(AB242&lt;&gt;AD242,CONCATENATE(J242,AB242,M242,AC242,M242,AD242,N242,O242,AE242,N242,X242,Y242,AA242,AN242,Z242,K242,Q242,R242,S242,T242,U242,V242),CONCATENATE(J242,AB242,M242,AC242,N242,O242,AE242,N242,X242,Y242,AA242,AN242,Z242,K242,Q242,R242,S242,T242,U242,V242))</f>
      </c>
      <c r="F242" s="6">
        <f>IF(AB242&lt;&gt;AD242,CONCATENATE(J242,AB242,M242,AC242,M242,AD242,N242,O242,AE242,N242,X242,Y242,AA242,AO242,Z242,K242,Q242,R242,S242,T242,U242,V242),CONCATENATE(J242,AB242,M242,AC242,N242,O242,AE242,N242,X242,Y242,AA242,AO242,Z242,K242,Q242,R242,S242,T242,U242,V242))</f>
      </c>
      <c r="G242" s="6">
        <f>IF(AB242&lt;&gt;AD242,CONCATENATE(J242,AB242,M242,AC242,M242,AD242,N242,O242,AE242,N242,X242,Y242,AA242,AP242,Z242,K242,Q242,R242,S242,T242,U242,V242),CONCATENATE(J242,AB242,M242,AC242,N242,O242,AE242,N242,X242,Y242,AA242,AP242,Z242,K242,Q242,R242,S242,T242,U242,V242))</f>
      </c>
      <c r="H242" s="3" t="s">
        <v>375</v>
      </c>
      <c r="I242" s="3" t="s">
        <v>376</v>
      </c>
      <c r="J242" s="3" t="s">
        <v>377</v>
      </c>
      <c r="K242" s="3" t="s">
        <v>378</v>
      </c>
      <c r="L242" s="3" t="s">
        <v>379</v>
      </c>
      <c r="M242" s="3" t="s">
        <v>380</v>
      </c>
      <c r="N242" s="3" t="s">
        <v>381</v>
      </c>
      <c r="O242" s="3" t="s">
        <v>382</v>
      </c>
      <c r="P242" s="6">
        <f>CHAR(10)</f>
      </c>
      <c r="Q242" s="6">
        <f>IF(MOD(W242,10)=0,CONCATENATE(P242,P242,L242,L242,P242,P242,P242)," ")</f>
      </c>
      <c r="R242" s="6">
        <f>IF(W242=20,CONCATENATE(P242,P242,P242,L242,P242,"&lt;center&gt;",P242,P242,"&lt;?php",P242,R$1,P242,"?&gt;",P242,P242,"&lt;/center&gt;",P242,L242,P242,P242,P242,P242),"")</f>
      </c>
      <c r="S242" s="6">
        <f>IF(W242=40,CONCATENATE(P242,P242,P242,L242,P242,"&lt;center&gt;",P242,P242,"&lt;?php",P242,S$1,P242,"?&gt;",P242,P242,"&lt;/center&gt;",P242,L242,P242,P242,P242,P242),"")</f>
      </c>
      <c r="T242" s="6">
        <f>IF(W242=60,CONCATENATE(P242,P242,P242,L242,P242,"&lt;center&gt;",P242,P242,"&lt;?php",P242,T$1,P242,"?&gt;",P242,P242,"&lt;/center&gt;",P242,L242,P242,P242,P242,P242),"")</f>
      </c>
      <c r="U242" s="6">
        <f>IF(W242=80,CONCATENATE(P242,P242,P242,L242,P242,"&lt;center&gt;",P242,P242,"&lt;?php",P242,U$1,P242,"?&gt;",P242,P242,"&lt;/center&gt;",P242,L242,P242,P242,P242,P242),"")</f>
      </c>
      <c r="V242" s="6">
        <f>IF(W242=100,CONCATENATE(P242,P242,P242,P242,"&lt;?php",P242,V$1,P242,"?&gt;",P242,P242,P242,P242,P242),"")</f>
      </c>
      <c r="W242" s="11">
        <f>W241+1</f>
      </c>
      <c r="X242" s="5" t="s">
        <v>383</v>
      </c>
      <c r="Y242" s="5" t="s">
        <v>384</v>
      </c>
      <c r="Z242" s="5" t="s">
        <v>385</v>
      </c>
      <c r="AA242" s="5" t="s">
        <v>386</v>
      </c>
      <c r="AB242" s="4">
        <f>CONCATENATE(WRs!B26," ",WRs!A26)</f>
      </c>
      <c r="AC242" s="12">
        <f>WRs!E26</f>
      </c>
      <c r="AD242" s="6">
        <f>WRs!C26</f>
      </c>
      <c r="AE242" s="11">
        <f>WRs!D26</f>
      </c>
      <c r="AF242" s="11">
        <f>WRs!P26</f>
      </c>
      <c r="AG242" s="11">
        <f>WRs!R26</f>
      </c>
      <c r="AH242" s="11">
        <f>WRs!T26</f>
      </c>
      <c r="AI242" s="11">
        <f>WRs!V26</f>
      </c>
      <c r="AJ242" s="10">
        <f>WRs!X26</f>
      </c>
      <c r="AK242" s="6">
        <f>AB242</f>
      </c>
      <c r="AL242" s="102">
        <f>ROUNDUP((0.43+0.01*((STDEV($AQ$2:$AQ$312)-STDEV(AQ$2:AQ$312))))*AQ242,0)</f>
      </c>
      <c r="AM242" s="102">
        <f>ROUNDUP((0.43+0.01*((STDEV($AQ$2:$AQ$312)-STDEV(AR$2:AR$312))))*AR242,0)</f>
      </c>
      <c r="AN242" s="102">
        <f>ROUNDUP((0.43+0.01*((STDEV($AQ$2:$AQ$312)-STDEV(AS$2:AS$312))))*AS242,0)</f>
      </c>
      <c r="AO242" s="102">
        <f>ROUNDUP((0.43+0.01*((STDEV($AQ$2:$AQ$312)-STDEV(AT$2:AT$312))))*AT242,0)</f>
      </c>
      <c r="AP242" s="102">
        <f>ROUNDUP((0.43+0.01*((STDEV($AQ$2:$AQ$312)-STDEV(AU$2:AU$312))))*AU242,0)</f>
      </c>
      <c r="AQ242" s="11">
        <f>IF(AF242&gt;0,AF242,1)</f>
      </c>
      <c r="AR242" s="11">
        <f>IF(AG242&gt;0,AG242,1)</f>
      </c>
      <c r="AS242" s="11">
        <f>IF(AH242&gt;0,AH242,1)</f>
      </c>
      <c r="AT242" s="11">
        <f>IF(AI242&gt;0,AI242,1)</f>
      </c>
      <c r="AU242" s="11">
        <f>IF(AJ242&gt;0,AJ242,1)</f>
      </c>
    </row>
    <row x14ac:dyDescent="0.25" r="243" customHeight="1" ht="17.25">
      <c r="A243" s="3"/>
      <c r="B243" s="6">
        <f>IF(AB243&lt;&gt;AD243,CONCATENATE(J243,AB243,M243,AC243,M243,AD243,N243,O243,AE243,N243,K243,Q243,R243,S243,T243,U243,V243),CONCATENATE(J243,AB243,M243,AC243,N243,O243,AE243,N243,K243,Q243,R243,S243,T243,U243,V243))</f>
      </c>
      <c r="C243" s="6">
        <f>IF(AB243&lt;&gt;AD243,CONCATENATE(J243,AB243,M243,AC243,M243,AD243,N243,O243,AE243,N243,X243,Y243,AA243,AL243,Z243,K243,Q243,R243,S243,T243,U243,V243),CONCATENATE(J243,AB243,M243,AC243,N243,O243,AE243,N243,X243,Y243,AA243,AL243,Z243,K243,Q243,R243,S243,T243,U243,V243))</f>
      </c>
      <c r="D243" s="6">
        <f>IF(AB243&lt;&gt;AD243,CONCATENATE(J243,AB243,M243,AC243,M243,AD243,N243,O243,AE243,N243,X243,Y243,AA243,AM243,Z243,K243,Q243,R243,S243,T243,U243,V243),CONCATENATE(J243,AB243,M243,AC243,N243,O243,AE243,N243,X243,Y243,AA243,AM243,Z243,K243,Q243,R243,S243,T243,U243,V243))</f>
      </c>
      <c r="E243" s="6">
        <f>IF(AB243&lt;&gt;AD243,CONCATENATE(J243,AB243,M243,AC243,M243,AD243,N243,O243,AE243,N243,X243,Y243,AA243,AN243,Z243,K243,Q243,R243,S243,T243,U243,V243),CONCATENATE(J243,AB243,M243,AC243,N243,O243,AE243,N243,X243,Y243,AA243,AN243,Z243,K243,Q243,R243,S243,T243,U243,V243))</f>
      </c>
      <c r="F243" s="6">
        <f>IF(AB243&lt;&gt;AD243,CONCATENATE(J243,AB243,M243,AC243,M243,AD243,N243,O243,AE243,N243,X243,Y243,AA243,AO243,Z243,K243,Q243,R243,S243,T243,U243,V243),CONCATENATE(J243,AB243,M243,AC243,N243,O243,AE243,N243,X243,Y243,AA243,AO243,Z243,K243,Q243,R243,S243,T243,U243,V243))</f>
      </c>
      <c r="G243" s="6">
        <f>IF(AB243&lt;&gt;AD243,CONCATENATE(J243,AB243,M243,AC243,M243,AD243,N243,O243,AE243,N243,X243,Y243,AA243,AP243,Z243,K243,Q243,R243,S243,T243,U243,V243),CONCATENATE(J243,AB243,M243,AC243,N243,O243,AE243,N243,X243,Y243,AA243,AP243,Z243,K243,Q243,R243,S243,T243,U243,V243))</f>
      </c>
      <c r="H243" s="3" t="s">
        <v>375</v>
      </c>
      <c r="I243" s="3" t="s">
        <v>376</v>
      </c>
      <c r="J243" s="3" t="s">
        <v>377</v>
      </c>
      <c r="K243" s="3" t="s">
        <v>378</v>
      </c>
      <c r="L243" s="3" t="s">
        <v>379</v>
      </c>
      <c r="M243" s="3" t="s">
        <v>380</v>
      </c>
      <c r="N243" s="3" t="s">
        <v>381</v>
      </c>
      <c r="O243" s="3" t="s">
        <v>382</v>
      </c>
      <c r="P243" s="6">
        <f>CHAR(10)</f>
      </c>
      <c r="Q243" s="6">
        <f>IF(MOD(W243,10)=0,CONCATENATE(P243,P243,L243,L243,P243,P243,P243)," ")</f>
      </c>
      <c r="R243" s="6">
        <f>IF(W243=20,CONCATENATE(P243,P243,P243,L243,P243,"&lt;center&gt;",P243,P243,"&lt;?php",P243,R$1,P243,"?&gt;",P243,P243,"&lt;/center&gt;",P243,L243,P243,P243,P243,P243),"")</f>
      </c>
      <c r="S243" s="6">
        <f>IF(W243=40,CONCATENATE(P243,P243,P243,L243,P243,"&lt;center&gt;",P243,P243,"&lt;?php",P243,S$1,P243,"?&gt;",P243,P243,"&lt;/center&gt;",P243,L243,P243,P243,P243,P243),"")</f>
      </c>
      <c r="T243" s="6">
        <f>IF(W243=60,CONCATENATE(P243,P243,P243,L243,P243,"&lt;center&gt;",P243,P243,"&lt;?php",P243,T$1,P243,"?&gt;",P243,P243,"&lt;/center&gt;",P243,L243,P243,P243,P243,P243),"")</f>
      </c>
      <c r="U243" s="6">
        <f>IF(W243=80,CONCATENATE(P243,P243,P243,L243,P243,"&lt;center&gt;",P243,P243,"&lt;?php",P243,U$1,P243,"?&gt;",P243,P243,"&lt;/center&gt;",P243,L243,P243,P243,P243,P243),"")</f>
      </c>
      <c r="V243" s="6">
        <f>IF(W243=100,CONCATENATE(P243,P243,P243,P243,"&lt;?php",P243,V$1,P243,"?&gt;",P243,P243,P243,P243,P243),"")</f>
      </c>
      <c r="W243" s="11">
        <f>W242+1</f>
      </c>
      <c r="X243" s="5" t="s">
        <v>383</v>
      </c>
      <c r="Y243" s="5" t="s">
        <v>384</v>
      </c>
      <c r="Z243" s="5" t="s">
        <v>385</v>
      </c>
      <c r="AA243" s="5" t="s">
        <v>386</v>
      </c>
      <c r="AB243" s="4">
        <f>CONCATENATE(WRs!B27," ",WRs!A27)</f>
      </c>
      <c r="AC243" s="12">
        <f>WRs!E27</f>
      </c>
      <c r="AD243" s="6">
        <f>WRs!C27</f>
      </c>
      <c r="AE243" s="11">
        <f>WRs!D27</f>
      </c>
      <c r="AF243" s="11">
        <f>WRs!P27</f>
      </c>
      <c r="AG243" s="11">
        <f>WRs!R27</f>
      </c>
      <c r="AH243" s="11">
        <f>WRs!T27</f>
      </c>
      <c r="AI243" s="11">
        <f>WRs!V27</f>
      </c>
      <c r="AJ243" s="10">
        <f>WRs!X27</f>
      </c>
      <c r="AK243" s="6">
        <f>AB243</f>
      </c>
      <c r="AL243" s="102">
        <f>ROUNDUP((0.43+0.01*((STDEV($AQ$2:$AQ$312)-STDEV(AQ$2:AQ$312))))*AQ243,0)</f>
      </c>
      <c r="AM243" s="102">
        <f>ROUNDUP((0.43+0.01*((STDEV($AQ$2:$AQ$312)-STDEV(AR$2:AR$312))))*AR243,0)</f>
      </c>
      <c r="AN243" s="102">
        <f>ROUNDUP((0.43+0.01*((STDEV($AQ$2:$AQ$312)-STDEV(AS$2:AS$312))))*AS243,0)</f>
      </c>
      <c r="AO243" s="102">
        <f>ROUNDUP((0.43+0.01*((STDEV($AQ$2:$AQ$312)-STDEV(AT$2:AT$312))))*AT243,0)</f>
      </c>
      <c r="AP243" s="102">
        <f>ROUNDUP((0.43+0.01*((STDEV($AQ$2:$AQ$312)-STDEV(AU$2:AU$312))))*AU243,0)</f>
      </c>
      <c r="AQ243" s="11">
        <f>IF(AF243&gt;0,AF243,1)</f>
      </c>
      <c r="AR243" s="11">
        <f>IF(AG243&gt;0,AG243,1)</f>
      </c>
      <c r="AS243" s="11">
        <f>IF(AH243&gt;0,AH243,1)</f>
      </c>
      <c r="AT243" s="11">
        <f>IF(AI243&gt;0,AI243,1)</f>
      </c>
      <c r="AU243" s="11">
        <f>IF(AJ243&gt;0,AJ243,1)</f>
      </c>
    </row>
    <row x14ac:dyDescent="0.25" r="244" customHeight="1" ht="17.25">
      <c r="A244" s="3"/>
      <c r="B244" s="6">
        <f>IF(AB244&lt;&gt;AD244,CONCATENATE(J244,AB244,M244,AC244,M244,AD244,N244,O244,AE244,N244,K244,Q244,R244,S244,T244,U244,V244),CONCATENATE(J244,AB244,M244,AC244,N244,O244,AE244,N244,K244,Q244,R244,S244,T244,U244,V244))</f>
      </c>
      <c r="C244" s="6">
        <f>IF(AB244&lt;&gt;AD244,CONCATENATE(J244,AB244,M244,AC244,M244,AD244,N244,O244,AE244,N244,X244,Y244,AA244,AL244,Z244,K244,Q244,R244,S244,T244,U244,V244),CONCATENATE(J244,AB244,M244,AC244,N244,O244,AE244,N244,X244,Y244,AA244,AL244,Z244,K244,Q244,R244,S244,T244,U244,V244))</f>
      </c>
      <c r="D244" s="6">
        <f>IF(AB244&lt;&gt;AD244,CONCATENATE(J244,AB244,M244,AC244,M244,AD244,N244,O244,AE244,N244,X244,Y244,AA244,AM244,Z244,K244,Q244,R244,S244,T244,U244,V244),CONCATENATE(J244,AB244,M244,AC244,N244,O244,AE244,N244,X244,Y244,AA244,AM244,Z244,K244,Q244,R244,S244,T244,U244,V244))</f>
      </c>
      <c r="E244" s="6">
        <f>IF(AB244&lt;&gt;AD244,CONCATENATE(J244,AB244,M244,AC244,M244,AD244,N244,O244,AE244,N244,X244,Y244,AA244,AN244,Z244,K244,Q244,R244,S244,T244,U244,V244),CONCATENATE(J244,AB244,M244,AC244,N244,O244,AE244,N244,X244,Y244,AA244,AN244,Z244,K244,Q244,R244,S244,T244,U244,V244))</f>
      </c>
      <c r="F244" s="6">
        <f>IF(AB244&lt;&gt;AD244,CONCATENATE(J244,AB244,M244,AC244,M244,AD244,N244,O244,AE244,N244,X244,Y244,AA244,AO244,Z244,K244,Q244,R244,S244,T244,U244,V244),CONCATENATE(J244,AB244,M244,AC244,N244,O244,AE244,N244,X244,Y244,AA244,AO244,Z244,K244,Q244,R244,S244,T244,U244,V244))</f>
      </c>
      <c r="G244" s="6">
        <f>IF(AB244&lt;&gt;AD244,CONCATENATE(J244,AB244,M244,AC244,M244,AD244,N244,O244,AE244,N244,X244,Y244,AA244,AP244,Z244,K244,Q244,R244,S244,T244,U244,V244),CONCATENATE(J244,AB244,M244,AC244,N244,O244,AE244,N244,X244,Y244,AA244,AP244,Z244,K244,Q244,R244,S244,T244,U244,V244))</f>
      </c>
      <c r="H244" s="3" t="s">
        <v>375</v>
      </c>
      <c r="I244" s="3" t="s">
        <v>376</v>
      </c>
      <c r="J244" s="3" t="s">
        <v>377</v>
      </c>
      <c r="K244" s="3" t="s">
        <v>378</v>
      </c>
      <c r="L244" s="3" t="s">
        <v>379</v>
      </c>
      <c r="M244" s="3" t="s">
        <v>380</v>
      </c>
      <c r="N244" s="3" t="s">
        <v>381</v>
      </c>
      <c r="O244" s="3" t="s">
        <v>382</v>
      </c>
      <c r="P244" s="6">
        <f>CHAR(10)</f>
      </c>
      <c r="Q244" s="6">
        <f>IF(MOD(W244,10)=0,CONCATENATE(P244,P244,L244,L244,P244,P244,P244)," ")</f>
      </c>
      <c r="R244" s="6">
        <f>IF(W244=20,CONCATENATE(P244,P244,P244,L244,P244,"&lt;center&gt;",P244,P244,"&lt;?php",P244,R$1,P244,"?&gt;",P244,P244,"&lt;/center&gt;",P244,L244,P244,P244,P244,P244),"")</f>
      </c>
      <c r="S244" s="6">
        <f>IF(W244=40,CONCATENATE(P244,P244,P244,L244,P244,"&lt;center&gt;",P244,P244,"&lt;?php",P244,S$1,P244,"?&gt;",P244,P244,"&lt;/center&gt;",P244,L244,P244,P244,P244,P244),"")</f>
      </c>
      <c r="T244" s="6">
        <f>IF(W244=60,CONCATENATE(P244,P244,P244,L244,P244,"&lt;center&gt;",P244,P244,"&lt;?php",P244,T$1,P244,"?&gt;",P244,P244,"&lt;/center&gt;",P244,L244,P244,P244,P244,P244),"")</f>
      </c>
      <c r="U244" s="6">
        <f>IF(W244=80,CONCATENATE(P244,P244,P244,L244,P244,"&lt;center&gt;",P244,P244,"&lt;?php",P244,U$1,P244,"?&gt;",P244,P244,"&lt;/center&gt;",P244,L244,P244,P244,P244,P244),"")</f>
      </c>
      <c r="V244" s="6">
        <f>IF(W244=100,CONCATENATE(P244,P244,P244,P244,"&lt;?php",P244,V$1,P244,"?&gt;",P244,P244,P244,P244,P244),"")</f>
      </c>
      <c r="W244" s="11">
        <f>W243+1</f>
      </c>
      <c r="X244" s="5" t="s">
        <v>383</v>
      </c>
      <c r="Y244" s="5" t="s">
        <v>384</v>
      </c>
      <c r="Z244" s="5" t="s">
        <v>385</v>
      </c>
      <c r="AA244" s="5" t="s">
        <v>386</v>
      </c>
      <c r="AB244" s="4">
        <f>CONCATENATE(WRs!B28," ",WRs!A28)</f>
      </c>
      <c r="AC244" s="12">
        <f>WRs!E28</f>
      </c>
      <c r="AD244" s="6">
        <f>WRs!C28</f>
      </c>
      <c r="AE244" s="11">
        <f>WRs!D28</f>
      </c>
      <c r="AF244" s="11">
        <f>WRs!P28</f>
      </c>
      <c r="AG244" s="11">
        <f>WRs!R28</f>
      </c>
      <c r="AH244" s="11">
        <f>WRs!T28</f>
      </c>
      <c r="AI244" s="11">
        <f>WRs!V28</f>
      </c>
      <c r="AJ244" s="10">
        <f>WRs!X28</f>
      </c>
      <c r="AK244" s="6">
        <f>AB244</f>
      </c>
      <c r="AL244" s="102">
        <f>ROUNDUP((0.43+0.01*((STDEV($AQ$2:$AQ$312)-STDEV(AQ$2:AQ$312))))*AQ244,0)</f>
      </c>
      <c r="AM244" s="102">
        <f>ROUNDUP((0.43+0.01*((STDEV($AQ$2:$AQ$312)-STDEV(AR$2:AR$312))))*AR244,0)</f>
      </c>
      <c r="AN244" s="102">
        <f>ROUNDUP((0.43+0.01*((STDEV($AQ$2:$AQ$312)-STDEV(AS$2:AS$312))))*AS244,0)</f>
      </c>
      <c r="AO244" s="102">
        <f>ROUNDUP((0.43+0.01*((STDEV($AQ$2:$AQ$312)-STDEV(AT$2:AT$312))))*AT244,0)</f>
      </c>
      <c r="AP244" s="102">
        <f>ROUNDUP((0.43+0.01*((STDEV($AQ$2:$AQ$312)-STDEV(AU$2:AU$312))))*AU244,0)</f>
      </c>
      <c r="AQ244" s="11">
        <f>IF(AF244&gt;0,AF244,1)</f>
      </c>
      <c r="AR244" s="11">
        <f>IF(AG244&gt;0,AG244,1)</f>
      </c>
      <c r="AS244" s="11">
        <f>IF(AH244&gt;0,AH244,1)</f>
      </c>
      <c r="AT244" s="11">
        <f>IF(AI244&gt;0,AI244,1)</f>
      </c>
      <c r="AU244" s="11">
        <f>IF(AJ244&gt;0,AJ244,1)</f>
      </c>
    </row>
    <row x14ac:dyDescent="0.25" r="245" customHeight="1" ht="17.25">
      <c r="A245" s="3"/>
      <c r="B245" s="6">
        <f>IF(AB245&lt;&gt;AD245,CONCATENATE(J245,AB245,M245,AC245,M245,AD245,N245,O245,AE245,N245,K245,Q245,R245,S245,T245,U245,V245),CONCATENATE(J245,AB245,M245,AC245,N245,O245,AE245,N245,K245,Q245,R245,S245,T245,U245,V245))</f>
      </c>
      <c r="C245" s="6">
        <f>IF(AB245&lt;&gt;AD245,CONCATENATE(J245,AB245,M245,AC245,M245,AD245,N245,O245,AE245,N245,X245,Y245,AA245,AL245,Z245,K245,Q245,R245,S245,T245,U245,V245),CONCATENATE(J245,AB245,M245,AC245,N245,O245,AE245,N245,X245,Y245,AA245,AL245,Z245,K245,Q245,R245,S245,T245,U245,V245))</f>
      </c>
      <c r="D245" s="6">
        <f>IF(AB245&lt;&gt;AD245,CONCATENATE(J245,AB245,M245,AC245,M245,AD245,N245,O245,AE245,N245,X245,Y245,AA245,AM245,Z245,K245,Q245,R245,S245,T245,U245,V245),CONCATENATE(J245,AB245,M245,AC245,N245,O245,AE245,N245,X245,Y245,AA245,AM245,Z245,K245,Q245,R245,S245,T245,U245,V245))</f>
      </c>
      <c r="E245" s="6">
        <f>IF(AB245&lt;&gt;AD245,CONCATENATE(J245,AB245,M245,AC245,M245,AD245,N245,O245,AE245,N245,X245,Y245,AA245,AN245,Z245,K245,Q245,R245,S245,T245,U245,V245),CONCATENATE(J245,AB245,M245,AC245,N245,O245,AE245,N245,X245,Y245,AA245,AN245,Z245,K245,Q245,R245,S245,T245,U245,V245))</f>
      </c>
      <c r="F245" s="6">
        <f>IF(AB245&lt;&gt;AD245,CONCATENATE(J245,AB245,M245,AC245,M245,AD245,N245,O245,AE245,N245,X245,Y245,AA245,AO245,Z245,K245,Q245,R245,S245,T245,U245,V245),CONCATENATE(J245,AB245,M245,AC245,N245,O245,AE245,N245,X245,Y245,AA245,AO245,Z245,K245,Q245,R245,S245,T245,U245,V245))</f>
      </c>
      <c r="G245" s="6">
        <f>IF(AB245&lt;&gt;AD245,CONCATENATE(J245,AB245,M245,AC245,M245,AD245,N245,O245,AE245,N245,X245,Y245,AA245,AP245,Z245,K245,Q245,R245,S245,T245,U245,V245),CONCATENATE(J245,AB245,M245,AC245,N245,O245,AE245,N245,X245,Y245,AA245,AP245,Z245,K245,Q245,R245,S245,T245,U245,V245))</f>
      </c>
      <c r="H245" s="3" t="s">
        <v>375</v>
      </c>
      <c r="I245" s="3" t="s">
        <v>376</v>
      </c>
      <c r="J245" s="3" t="s">
        <v>377</v>
      </c>
      <c r="K245" s="3" t="s">
        <v>378</v>
      </c>
      <c r="L245" s="3" t="s">
        <v>379</v>
      </c>
      <c r="M245" s="3" t="s">
        <v>380</v>
      </c>
      <c r="N245" s="3" t="s">
        <v>381</v>
      </c>
      <c r="O245" s="3" t="s">
        <v>382</v>
      </c>
      <c r="P245" s="6">
        <f>CHAR(10)</f>
      </c>
      <c r="Q245" s="6">
        <f>IF(MOD(W245,10)=0,CONCATENATE(P245,P245,L245,L245,P245,P245,P245)," ")</f>
      </c>
      <c r="R245" s="6">
        <f>IF(W245=20,CONCATENATE(P245,P245,P245,L245,P245,"&lt;center&gt;",P245,P245,"&lt;?php",P245,R$1,P245,"?&gt;",P245,P245,"&lt;/center&gt;",P245,L245,P245,P245,P245,P245),"")</f>
      </c>
      <c r="S245" s="6">
        <f>IF(W245=40,CONCATENATE(P245,P245,P245,L245,P245,"&lt;center&gt;",P245,P245,"&lt;?php",P245,S$1,P245,"?&gt;",P245,P245,"&lt;/center&gt;",P245,L245,P245,P245,P245,P245),"")</f>
      </c>
      <c r="T245" s="6">
        <f>IF(W245=60,CONCATENATE(P245,P245,P245,L245,P245,"&lt;center&gt;",P245,P245,"&lt;?php",P245,T$1,P245,"?&gt;",P245,P245,"&lt;/center&gt;",P245,L245,P245,P245,P245,P245),"")</f>
      </c>
      <c r="U245" s="6">
        <f>IF(W245=80,CONCATENATE(P245,P245,P245,L245,P245,"&lt;center&gt;",P245,P245,"&lt;?php",P245,U$1,P245,"?&gt;",P245,P245,"&lt;/center&gt;",P245,L245,P245,P245,P245,P245),"")</f>
      </c>
      <c r="V245" s="6">
        <f>IF(W245=100,CONCATENATE(P245,P245,P245,P245,"&lt;?php",P245,V$1,P245,"?&gt;",P245,P245,P245,P245,P245),"")</f>
      </c>
      <c r="W245" s="11">
        <f>W244+1</f>
      </c>
      <c r="X245" s="5" t="s">
        <v>383</v>
      </c>
      <c r="Y245" s="5" t="s">
        <v>384</v>
      </c>
      <c r="Z245" s="5" t="s">
        <v>385</v>
      </c>
      <c r="AA245" s="5" t="s">
        <v>386</v>
      </c>
      <c r="AB245" s="4">
        <f>CONCATENATE(WRs!B29," ",WRs!A29)</f>
      </c>
      <c r="AC245" s="12">
        <f>WRs!E29</f>
      </c>
      <c r="AD245" s="6">
        <f>WRs!C29</f>
      </c>
      <c r="AE245" s="11">
        <f>WRs!D29</f>
      </c>
      <c r="AF245" s="11">
        <f>WRs!P29</f>
      </c>
      <c r="AG245" s="11">
        <f>WRs!R29</f>
      </c>
      <c r="AH245" s="11">
        <f>WRs!T29</f>
      </c>
      <c r="AI245" s="11">
        <f>WRs!V29</f>
      </c>
      <c r="AJ245" s="10">
        <f>WRs!X29</f>
      </c>
      <c r="AK245" s="6">
        <f>AB245</f>
      </c>
      <c r="AL245" s="102">
        <f>ROUNDUP((0.43+0.01*((STDEV($AQ$2:$AQ$312)-STDEV(AQ$2:AQ$312))))*AQ245,0)</f>
      </c>
      <c r="AM245" s="102">
        <f>ROUNDUP((0.43+0.01*((STDEV($AQ$2:$AQ$312)-STDEV(AR$2:AR$312))))*AR245,0)</f>
      </c>
      <c r="AN245" s="102">
        <f>ROUNDUP((0.43+0.01*((STDEV($AQ$2:$AQ$312)-STDEV(AS$2:AS$312))))*AS245,0)</f>
      </c>
      <c r="AO245" s="102">
        <f>ROUNDUP((0.43+0.01*((STDEV($AQ$2:$AQ$312)-STDEV(AT$2:AT$312))))*AT245,0)</f>
      </c>
      <c r="AP245" s="102">
        <f>ROUNDUP((0.43+0.01*((STDEV($AQ$2:$AQ$312)-STDEV(AU$2:AU$312))))*AU245,0)</f>
      </c>
      <c r="AQ245" s="11">
        <f>IF(AF245&gt;0,AF245,1)</f>
      </c>
      <c r="AR245" s="11">
        <f>IF(AG245&gt;0,AG245,1)</f>
      </c>
      <c r="AS245" s="11">
        <f>IF(AH245&gt;0,AH245,1)</f>
      </c>
      <c r="AT245" s="11">
        <f>IF(AI245&gt;0,AI245,1)</f>
      </c>
      <c r="AU245" s="11">
        <f>IF(AJ245&gt;0,AJ245,1)</f>
      </c>
    </row>
    <row x14ac:dyDescent="0.25" r="246" customHeight="1" ht="17.25">
      <c r="A246" s="3"/>
      <c r="B246" s="6">
        <f>IF(AB246&lt;&gt;AD246,CONCATENATE(J246,AB246,M246,AC246,M246,AD246,N246,O246,AE246,N246,K246,Q246,R246,S246,T246,U246,V246),CONCATENATE(J246,AB246,M246,AC246,N246,O246,AE246,N246,K246,Q246,R246,S246,T246,U246,V246))</f>
      </c>
      <c r="C246" s="6">
        <f>IF(AB246&lt;&gt;AD246,CONCATENATE(J246,AB246,M246,AC246,M246,AD246,N246,O246,AE246,N246,X246,Y246,AA246,AL246,Z246,K246,Q246,R246,S246,T246,U246,V246),CONCATENATE(J246,AB246,M246,AC246,N246,O246,AE246,N246,X246,Y246,AA246,AL246,Z246,K246,Q246,R246,S246,T246,U246,V246))</f>
      </c>
      <c r="D246" s="6">
        <f>IF(AB246&lt;&gt;AD246,CONCATENATE(J246,AB246,M246,AC246,M246,AD246,N246,O246,AE246,N246,X246,Y246,AA246,AM246,Z246,K246,Q246,R246,S246,T246,U246,V246),CONCATENATE(J246,AB246,M246,AC246,N246,O246,AE246,N246,X246,Y246,AA246,AM246,Z246,K246,Q246,R246,S246,T246,U246,V246))</f>
      </c>
      <c r="E246" s="6">
        <f>IF(AB246&lt;&gt;AD246,CONCATENATE(J246,AB246,M246,AC246,M246,AD246,N246,O246,AE246,N246,X246,Y246,AA246,AN246,Z246,K246,Q246,R246,S246,T246,U246,V246),CONCATENATE(J246,AB246,M246,AC246,N246,O246,AE246,N246,X246,Y246,AA246,AN246,Z246,K246,Q246,R246,S246,T246,U246,V246))</f>
      </c>
      <c r="F246" s="6">
        <f>IF(AB246&lt;&gt;AD246,CONCATENATE(J246,AB246,M246,AC246,M246,AD246,N246,O246,AE246,N246,X246,Y246,AA246,AO246,Z246,K246,Q246,R246,S246,T246,U246,V246),CONCATENATE(J246,AB246,M246,AC246,N246,O246,AE246,N246,X246,Y246,AA246,AO246,Z246,K246,Q246,R246,S246,T246,U246,V246))</f>
      </c>
      <c r="G246" s="6">
        <f>IF(AB246&lt;&gt;AD246,CONCATENATE(J246,AB246,M246,AC246,M246,AD246,N246,O246,AE246,N246,X246,Y246,AA246,AP246,Z246,K246,Q246,R246,S246,T246,U246,V246),CONCATENATE(J246,AB246,M246,AC246,N246,O246,AE246,N246,X246,Y246,AA246,AP246,Z246,K246,Q246,R246,S246,T246,U246,V246))</f>
      </c>
      <c r="H246" s="3" t="s">
        <v>375</v>
      </c>
      <c r="I246" s="3" t="s">
        <v>376</v>
      </c>
      <c r="J246" s="3" t="s">
        <v>377</v>
      </c>
      <c r="K246" s="3" t="s">
        <v>378</v>
      </c>
      <c r="L246" s="3" t="s">
        <v>379</v>
      </c>
      <c r="M246" s="3" t="s">
        <v>380</v>
      </c>
      <c r="N246" s="3" t="s">
        <v>381</v>
      </c>
      <c r="O246" s="3" t="s">
        <v>382</v>
      </c>
      <c r="P246" s="6">
        <f>CHAR(10)</f>
      </c>
      <c r="Q246" s="6">
        <f>IF(MOD(W246,10)=0,CONCATENATE(P246,P246,L246,L246,P246,P246,P246)," ")</f>
      </c>
      <c r="R246" s="6">
        <f>IF(W246=20,CONCATENATE(P246,P246,P246,L246,P246,"&lt;center&gt;",P246,P246,"&lt;?php",P246,R$1,P246,"?&gt;",P246,P246,"&lt;/center&gt;",P246,L246,P246,P246,P246,P246),"")</f>
      </c>
      <c r="S246" s="6">
        <f>IF(W246=40,CONCATENATE(P246,P246,P246,L246,P246,"&lt;center&gt;",P246,P246,"&lt;?php",P246,S$1,P246,"?&gt;",P246,P246,"&lt;/center&gt;",P246,L246,P246,P246,P246,P246),"")</f>
      </c>
      <c r="T246" s="6">
        <f>IF(W246=60,CONCATENATE(P246,P246,P246,L246,P246,"&lt;center&gt;",P246,P246,"&lt;?php",P246,T$1,P246,"?&gt;",P246,P246,"&lt;/center&gt;",P246,L246,P246,P246,P246,P246),"")</f>
      </c>
      <c r="U246" s="6">
        <f>IF(W246=80,CONCATENATE(P246,P246,P246,L246,P246,"&lt;center&gt;",P246,P246,"&lt;?php",P246,U$1,P246,"?&gt;",P246,P246,"&lt;/center&gt;",P246,L246,P246,P246,P246,P246),"")</f>
      </c>
      <c r="V246" s="6">
        <f>IF(W246=100,CONCATENATE(P246,P246,P246,P246,"&lt;?php",P246,V$1,P246,"?&gt;",P246,P246,P246,P246,P246),"")</f>
      </c>
      <c r="W246" s="11">
        <f>W245+1</f>
      </c>
      <c r="X246" s="5" t="s">
        <v>383</v>
      </c>
      <c r="Y246" s="5" t="s">
        <v>384</v>
      </c>
      <c r="Z246" s="5" t="s">
        <v>385</v>
      </c>
      <c r="AA246" s="5" t="s">
        <v>386</v>
      </c>
      <c r="AB246" s="4">
        <f>CONCATENATE(WRs!B30," ",WRs!A30)</f>
      </c>
      <c r="AC246" s="12">
        <f>WRs!E30</f>
      </c>
      <c r="AD246" s="6">
        <f>WRs!C30</f>
      </c>
      <c r="AE246" s="11">
        <f>WRs!D30</f>
      </c>
      <c r="AF246" s="11">
        <f>WRs!P30</f>
      </c>
      <c r="AG246" s="11">
        <f>WRs!R30</f>
      </c>
      <c r="AH246" s="11">
        <f>WRs!T30</f>
      </c>
      <c r="AI246" s="11">
        <f>WRs!V30</f>
      </c>
      <c r="AJ246" s="10">
        <f>WRs!X30</f>
      </c>
      <c r="AK246" s="6">
        <f>AB246</f>
      </c>
      <c r="AL246" s="102">
        <f>ROUNDUP((0.43+0.01*((STDEV($AQ$2:$AQ$312)-STDEV(AQ$2:AQ$312))))*AQ246,0)</f>
      </c>
      <c r="AM246" s="102">
        <f>ROUNDUP((0.43+0.01*((STDEV($AQ$2:$AQ$312)-STDEV(AR$2:AR$312))))*AR246,0)</f>
      </c>
      <c r="AN246" s="102">
        <f>ROUNDUP((0.43+0.01*((STDEV($AQ$2:$AQ$312)-STDEV(AS$2:AS$312))))*AS246,0)</f>
      </c>
      <c r="AO246" s="102">
        <f>ROUNDUP((0.43+0.01*((STDEV($AQ$2:$AQ$312)-STDEV(AT$2:AT$312))))*AT246,0)</f>
      </c>
      <c r="AP246" s="102">
        <f>ROUNDUP((0.43+0.01*((STDEV($AQ$2:$AQ$312)-STDEV(AU$2:AU$312))))*AU246,0)</f>
      </c>
      <c r="AQ246" s="11">
        <f>IF(AF246&gt;0,AF246,1)</f>
      </c>
      <c r="AR246" s="11">
        <f>IF(AG246&gt;0,AG246,1)</f>
      </c>
      <c r="AS246" s="11">
        <f>IF(AH246&gt;0,AH246,1)</f>
      </c>
      <c r="AT246" s="11">
        <f>IF(AI246&gt;0,AI246,1)</f>
      </c>
      <c r="AU246" s="11">
        <f>IF(AJ246&gt;0,AJ246,1)</f>
      </c>
    </row>
    <row x14ac:dyDescent="0.25" r="247" customHeight="1" ht="17.25">
      <c r="A247" s="3"/>
      <c r="B247" s="6">
        <f>IF(AB247&lt;&gt;AD247,CONCATENATE(J247,AB247,M247,AC247,M247,AD247,N247,O247,AE247,N247,K247,Q247,R247,S247,T247,U247,V247),CONCATENATE(J247,AB247,M247,AC247,N247,O247,AE247,N247,K247,Q247,R247,S247,T247,U247,V247))</f>
      </c>
      <c r="C247" s="6">
        <f>IF(AB247&lt;&gt;AD247,CONCATENATE(J247,AB247,M247,AC247,M247,AD247,N247,O247,AE247,N247,X247,Y247,AA247,AL247,Z247,K247,Q247,R247,S247,T247,U247,V247),CONCATENATE(J247,AB247,M247,AC247,N247,O247,AE247,N247,X247,Y247,AA247,AL247,Z247,K247,Q247,R247,S247,T247,U247,V247))</f>
      </c>
      <c r="D247" s="6">
        <f>IF(AB247&lt;&gt;AD247,CONCATENATE(J247,AB247,M247,AC247,M247,AD247,N247,O247,AE247,N247,X247,Y247,AA247,AM247,Z247,K247,Q247,R247,S247,T247,U247,V247),CONCATENATE(J247,AB247,M247,AC247,N247,O247,AE247,N247,X247,Y247,AA247,AM247,Z247,K247,Q247,R247,S247,T247,U247,V247))</f>
      </c>
      <c r="E247" s="6">
        <f>IF(AB247&lt;&gt;AD247,CONCATENATE(J247,AB247,M247,AC247,M247,AD247,N247,O247,AE247,N247,X247,Y247,AA247,AN247,Z247,K247,Q247,R247,S247,T247,U247,V247),CONCATENATE(J247,AB247,M247,AC247,N247,O247,AE247,N247,X247,Y247,AA247,AN247,Z247,K247,Q247,R247,S247,T247,U247,V247))</f>
      </c>
      <c r="F247" s="6">
        <f>IF(AB247&lt;&gt;AD247,CONCATENATE(J247,AB247,M247,AC247,M247,AD247,N247,O247,AE247,N247,X247,Y247,AA247,AO247,Z247,K247,Q247,R247,S247,T247,U247,V247),CONCATENATE(J247,AB247,M247,AC247,N247,O247,AE247,N247,X247,Y247,AA247,AO247,Z247,K247,Q247,R247,S247,T247,U247,V247))</f>
      </c>
      <c r="G247" s="6">
        <f>IF(AB247&lt;&gt;AD247,CONCATENATE(J247,AB247,M247,AC247,M247,AD247,N247,O247,AE247,N247,X247,Y247,AA247,AP247,Z247,K247,Q247,R247,S247,T247,U247,V247),CONCATENATE(J247,AB247,M247,AC247,N247,O247,AE247,N247,X247,Y247,AA247,AP247,Z247,K247,Q247,R247,S247,T247,U247,V247))</f>
      </c>
      <c r="H247" s="3" t="s">
        <v>375</v>
      </c>
      <c r="I247" s="3" t="s">
        <v>376</v>
      </c>
      <c r="J247" s="3" t="s">
        <v>377</v>
      </c>
      <c r="K247" s="3" t="s">
        <v>378</v>
      </c>
      <c r="L247" s="3" t="s">
        <v>379</v>
      </c>
      <c r="M247" s="3" t="s">
        <v>380</v>
      </c>
      <c r="N247" s="3" t="s">
        <v>381</v>
      </c>
      <c r="O247" s="3" t="s">
        <v>382</v>
      </c>
      <c r="P247" s="6">
        <f>CHAR(10)</f>
      </c>
      <c r="Q247" s="6">
        <f>IF(MOD(W247,10)=0,CONCATENATE(P247,P247,L247,L247,P247,P247,P247)," ")</f>
      </c>
      <c r="R247" s="6">
        <f>IF(W247=20,CONCATENATE(P247,P247,P247,L247,P247,"&lt;center&gt;",P247,P247,"&lt;?php",P247,R$1,P247,"?&gt;",P247,P247,"&lt;/center&gt;",P247,L247,P247,P247,P247,P247),"")</f>
      </c>
      <c r="S247" s="6">
        <f>IF(W247=40,CONCATENATE(P247,P247,P247,L247,P247,"&lt;center&gt;",P247,P247,"&lt;?php",P247,S$1,P247,"?&gt;",P247,P247,"&lt;/center&gt;",P247,L247,P247,P247,P247,P247),"")</f>
      </c>
      <c r="T247" s="6">
        <f>IF(W247=60,CONCATENATE(P247,P247,P247,L247,P247,"&lt;center&gt;",P247,P247,"&lt;?php",P247,T$1,P247,"?&gt;",P247,P247,"&lt;/center&gt;",P247,L247,P247,P247,P247,P247),"")</f>
      </c>
      <c r="U247" s="6">
        <f>IF(W247=80,CONCATENATE(P247,P247,P247,L247,P247,"&lt;center&gt;",P247,P247,"&lt;?php",P247,U$1,P247,"?&gt;",P247,P247,"&lt;/center&gt;",P247,L247,P247,P247,P247,P247),"")</f>
      </c>
      <c r="V247" s="6">
        <f>IF(W247=100,CONCATENATE(P247,P247,P247,P247,"&lt;?php",P247,V$1,P247,"?&gt;",P247,P247,P247,P247,P247),"")</f>
      </c>
      <c r="W247" s="11">
        <f>W246+1</f>
      </c>
      <c r="X247" s="5" t="s">
        <v>383</v>
      </c>
      <c r="Y247" s="5" t="s">
        <v>384</v>
      </c>
      <c r="Z247" s="5" t="s">
        <v>385</v>
      </c>
      <c r="AA247" s="5" t="s">
        <v>386</v>
      </c>
      <c r="AB247" s="4">
        <f>CONCATENATE(WRs!B31," ",WRs!A31)</f>
      </c>
      <c r="AC247" s="12">
        <f>WRs!E31</f>
      </c>
      <c r="AD247" s="6">
        <f>WRs!C31</f>
      </c>
      <c r="AE247" s="11">
        <f>WRs!D31</f>
      </c>
      <c r="AF247" s="11">
        <f>WRs!P31</f>
      </c>
      <c r="AG247" s="11">
        <f>WRs!R31</f>
      </c>
      <c r="AH247" s="11">
        <f>WRs!T31</f>
      </c>
      <c r="AI247" s="11">
        <f>WRs!V31</f>
      </c>
      <c r="AJ247" s="10">
        <f>WRs!X31</f>
      </c>
      <c r="AK247" s="6">
        <f>AB247</f>
      </c>
      <c r="AL247" s="102">
        <f>ROUNDUP((0.43+0.01*((STDEV($AQ$2:$AQ$312)-STDEV(AQ$2:AQ$312))))*AQ247,0)</f>
      </c>
      <c r="AM247" s="102">
        <f>ROUNDUP((0.43+0.01*((STDEV($AQ$2:$AQ$312)-STDEV(AR$2:AR$312))))*AR247,0)</f>
      </c>
      <c r="AN247" s="102">
        <f>ROUNDUP((0.43+0.01*((STDEV($AQ$2:$AQ$312)-STDEV(AS$2:AS$312))))*AS247,0)</f>
      </c>
      <c r="AO247" s="102">
        <f>ROUNDUP((0.43+0.01*((STDEV($AQ$2:$AQ$312)-STDEV(AT$2:AT$312))))*AT247,0)</f>
      </c>
      <c r="AP247" s="102">
        <f>ROUNDUP((0.43+0.01*((STDEV($AQ$2:$AQ$312)-STDEV(AU$2:AU$312))))*AU247,0)</f>
      </c>
      <c r="AQ247" s="11">
        <f>IF(AF247&gt;0,AF247,1)</f>
      </c>
      <c r="AR247" s="11">
        <f>IF(AG247&gt;0,AG247,1)</f>
      </c>
      <c r="AS247" s="11">
        <f>IF(AH247&gt;0,AH247,1)</f>
      </c>
      <c r="AT247" s="11">
        <f>IF(AI247&gt;0,AI247,1)</f>
      </c>
      <c r="AU247" s="11">
        <f>IF(AJ247&gt;0,AJ247,1)</f>
      </c>
    </row>
    <row x14ac:dyDescent="0.25" r="248" customHeight="1" ht="17.25">
      <c r="A248" s="3"/>
      <c r="B248" s="6">
        <f>IF(AB248&lt;&gt;AD248,CONCATENATE(J248,AB248,M248,AC248,M248,AD248,N248,O248,AE248,N248,K248,Q248,R248,S248,T248,U248,V248),CONCATENATE(J248,AB248,M248,AC248,N248,O248,AE248,N248,K248,Q248,R248,S248,T248,U248,V248))</f>
      </c>
      <c r="C248" s="6">
        <f>IF(AB248&lt;&gt;AD248,CONCATENATE(J248,AB248,M248,AC248,M248,AD248,N248,O248,AE248,N248,X248,Y248,AA248,AL248,Z248,K248,Q248,R248,S248,T248,U248,V248),CONCATENATE(J248,AB248,M248,AC248,N248,O248,AE248,N248,X248,Y248,AA248,AL248,Z248,K248,Q248,R248,S248,T248,U248,V248))</f>
      </c>
      <c r="D248" s="6">
        <f>IF(AB248&lt;&gt;AD248,CONCATENATE(J248,AB248,M248,AC248,M248,AD248,N248,O248,AE248,N248,X248,Y248,AA248,AM248,Z248,K248,Q248,R248,S248,T248,U248,V248),CONCATENATE(J248,AB248,M248,AC248,N248,O248,AE248,N248,X248,Y248,AA248,AM248,Z248,K248,Q248,R248,S248,T248,U248,V248))</f>
      </c>
      <c r="E248" s="6">
        <f>IF(AB248&lt;&gt;AD248,CONCATENATE(J248,AB248,M248,AC248,M248,AD248,N248,O248,AE248,N248,X248,Y248,AA248,AN248,Z248,K248,Q248,R248,S248,T248,U248,V248),CONCATENATE(J248,AB248,M248,AC248,N248,O248,AE248,N248,X248,Y248,AA248,AN248,Z248,K248,Q248,R248,S248,T248,U248,V248))</f>
      </c>
      <c r="F248" s="6">
        <f>IF(AB248&lt;&gt;AD248,CONCATENATE(J248,AB248,M248,AC248,M248,AD248,N248,O248,AE248,N248,X248,Y248,AA248,AO248,Z248,K248,Q248,R248,S248,T248,U248,V248),CONCATENATE(J248,AB248,M248,AC248,N248,O248,AE248,N248,X248,Y248,AA248,AO248,Z248,K248,Q248,R248,S248,T248,U248,V248))</f>
      </c>
      <c r="G248" s="6">
        <f>IF(AB248&lt;&gt;AD248,CONCATENATE(J248,AB248,M248,AC248,M248,AD248,N248,O248,AE248,N248,X248,Y248,AA248,AP248,Z248,K248,Q248,R248,S248,T248,U248,V248),CONCATENATE(J248,AB248,M248,AC248,N248,O248,AE248,N248,X248,Y248,AA248,AP248,Z248,K248,Q248,R248,S248,T248,U248,V248))</f>
      </c>
      <c r="H248" s="3" t="s">
        <v>375</v>
      </c>
      <c r="I248" s="3" t="s">
        <v>376</v>
      </c>
      <c r="J248" s="3" t="s">
        <v>377</v>
      </c>
      <c r="K248" s="3" t="s">
        <v>378</v>
      </c>
      <c r="L248" s="3" t="s">
        <v>379</v>
      </c>
      <c r="M248" s="3" t="s">
        <v>380</v>
      </c>
      <c r="N248" s="3" t="s">
        <v>381</v>
      </c>
      <c r="O248" s="3" t="s">
        <v>382</v>
      </c>
      <c r="P248" s="6">
        <f>CHAR(10)</f>
      </c>
      <c r="Q248" s="6">
        <f>IF(MOD(W248,10)=0,CONCATENATE(P248,P248,L248,L248,P248,P248,P248)," ")</f>
      </c>
      <c r="R248" s="6">
        <f>IF(W248=20,CONCATENATE(P248,P248,P248,L248,P248,"&lt;center&gt;",P248,P248,"&lt;?php",P248,R$1,P248,"?&gt;",P248,P248,"&lt;/center&gt;",P248,L248,P248,P248,P248,P248),"")</f>
      </c>
      <c r="S248" s="6">
        <f>IF(W248=40,CONCATENATE(P248,P248,P248,L248,P248,"&lt;center&gt;",P248,P248,"&lt;?php",P248,S$1,P248,"?&gt;",P248,P248,"&lt;/center&gt;",P248,L248,P248,P248,P248,P248),"")</f>
      </c>
      <c r="T248" s="6">
        <f>IF(W248=60,CONCATENATE(P248,P248,P248,L248,P248,"&lt;center&gt;",P248,P248,"&lt;?php",P248,T$1,P248,"?&gt;",P248,P248,"&lt;/center&gt;",P248,L248,P248,P248,P248,P248),"")</f>
      </c>
      <c r="U248" s="6">
        <f>IF(W248=80,CONCATENATE(P248,P248,P248,L248,P248,"&lt;center&gt;",P248,P248,"&lt;?php",P248,U$1,P248,"?&gt;",P248,P248,"&lt;/center&gt;",P248,L248,P248,P248,P248,P248),"")</f>
      </c>
      <c r="V248" s="6">
        <f>IF(W248=100,CONCATENATE(P248,P248,P248,P248,"&lt;?php",P248,V$1,P248,"?&gt;",P248,P248,P248,P248,P248),"")</f>
      </c>
      <c r="W248" s="11">
        <f>W247+1</f>
      </c>
      <c r="X248" s="5" t="s">
        <v>383</v>
      </c>
      <c r="Y248" s="5" t="s">
        <v>384</v>
      </c>
      <c r="Z248" s="5" t="s">
        <v>385</v>
      </c>
      <c r="AA248" s="5" t="s">
        <v>386</v>
      </c>
      <c r="AB248" s="4">
        <f>CONCATENATE(WRs!B32," ",WRs!A32)</f>
      </c>
      <c r="AC248" s="12">
        <f>WRs!E32</f>
      </c>
      <c r="AD248" s="6">
        <f>WRs!C32</f>
      </c>
      <c r="AE248" s="11">
        <f>WRs!D32</f>
      </c>
      <c r="AF248" s="11">
        <f>WRs!P32</f>
      </c>
      <c r="AG248" s="11">
        <f>WRs!R32</f>
      </c>
      <c r="AH248" s="11">
        <f>WRs!T32</f>
      </c>
      <c r="AI248" s="11">
        <f>WRs!V32</f>
      </c>
      <c r="AJ248" s="10">
        <f>WRs!X32</f>
      </c>
      <c r="AK248" s="6">
        <f>AB248</f>
      </c>
      <c r="AL248" s="102">
        <f>ROUNDUP((0.43+0.01*((STDEV($AQ$2:$AQ$312)-STDEV(AQ$2:AQ$312))))*AQ248,0)</f>
      </c>
      <c r="AM248" s="102">
        <f>ROUNDUP((0.43+0.01*((STDEV($AQ$2:$AQ$312)-STDEV(AR$2:AR$312))))*AR248,0)</f>
      </c>
      <c r="AN248" s="102">
        <f>ROUNDUP((0.43+0.01*((STDEV($AQ$2:$AQ$312)-STDEV(AS$2:AS$312))))*AS248,0)</f>
      </c>
      <c r="AO248" s="102">
        <f>ROUNDUP((0.43+0.01*((STDEV($AQ$2:$AQ$312)-STDEV(AT$2:AT$312))))*AT248,0)</f>
      </c>
      <c r="AP248" s="102">
        <f>ROUNDUP((0.43+0.01*((STDEV($AQ$2:$AQ$312)-STDEV(AU$2:AU$312))))*AU248,0)</f>
      </c>
      <c r="AQ248" s="11">
        <f>IF(AF248&gt;0,AF248,1)</f>
      </c>
      <c r="AR248" s="11">
        <f>IF(AG248&gt;0,AG248,1)</f>
      </c>
      <c r="AS248" s="11">
        <f>IF(AH248&gt;0,AH248,1)</f>
      </c>
      <c r="AT248" s="11">
        <f>IF(AI248&gt;0,AI248,1)</f>
      </c>
      <c r="AU248" s="11">
        <f>IF(AJ248&gt;0,AJ248,1)</f>
      </c>
    </row>
    <row x14ac:dyDescent="0.25" r="249" customHeight="1" ht="17.25">
      <c r="A249" s="3"/>
      <c r="B249" s="6">
        <f>IF(AB249&lt;&gt;AD249,CONCATENATE(J249,AB249,M249,AC249,M249,AD249,N249,O249,AE249,N249,K249,Q249,R249,S249,T249,U249,V249),CONCATENATE(J249,AB249,M249,AC249,N249,O249,AE249,N249,K249,Q249,R249,S249,T249,U249,V249))</f>
      </c>
      <c r="C249" s="6">
        <f>IF(AB249&lt;&gt;AD249,CONCATENATE(J249,AB249,M249,AC249,M249,AD249,N249,O249,AE249,N249,X249,Y249,AA249,AL249,Z249,K249,Q249,R249,S249,T249,U249,V249),CONCATENATE(J249,AB249,M249,AC249,N249,O249,AE249,N249,X249,Y249,AA249,AL249,Z249,K249,Q249,R249,S249,T249,U249,V249))</f>
      </c>
      <c r="D249" s="6">
        <f>IF(AB249&lt;&gt;AD249,CONCATENATE(J249,AB249,M249,AC249,M249,AD249,N249,O249,AE249,N249,X249,Y249,AA249,AM249,Z249,K249,Q249,R249,S249,T249,U249,V249),CONCATENATE(J249,AB249,M249,AC249,N249,O249,AE249,N249,X249,Y249,AA249,AM249,Z249,K249,Q249,R249,S249,T249,U249,V249))</f>
      </c>
      <c r="E249" s="6">
        <f>IF(AB249&lt;&gt;AD249,CONCATENATE(J249,AB249,M249,AC249,M249,AD249,N249,O249,AE249,N249,X249,Y249,AA249,AN249,Z249,K249,Q249,R249,S249,T249,U249,V249),CONCATENATE(J249,AB249,M249,AC249,N249,O249,AE249,N249,X249,Y249,AA249,AN249,Z249,K249,Q249,R249,S249,T249,U249,V249))</f>
      </c>
      <c r="F249" s="6">
        <f>IF(AB249&lt;&gt;AD249,CONCATENATE(J249,AB249,M249,AC249,M249,AD249,N249,O249,AE249,N249,X249,Y249,AA249,AO249,Z249,K249,Q249,R249,S249,T249,U249,V249),CONCATENATE(J249,AB249,M249,AC249,N249,O249,AE249,N249,X249,Y249,AA249,AO249,Z249,K249,Q249,R249,S249,T249,U249,V249))</f>
      </c>
      <c r="G249" s="6">
        <f>IF(AB249&lt;&gt;AD249,CONCATENATE(J249,AB249,M249,AC249,M249,AD249,N249,O249,AE249,N249,X249,Y249,AA249,AP249,Z249,K249,Q249,R249,S249,T249,U249,V249),CONCATENATE(J249,AB249,M249,AC249,N249,O249,AE249,N249,X249,Y249,AA249,AP249,Z249,K249,Q249,R249,S249,T249,U249,V249))</f>
      </c>
      <c r="H249" s="3" t="s">
        <v>375</v>
      </c>
      <c r="I249" s="3" t="s">
        <v>376</v>
      </c>
      <c r="J249" s="3" t="s">
        <v>377</v>
      </c>
      <c r="K249" s="3" t="s">
        <v>378</v>
      </c>
      <c r="L249" s="3" t="s">
        <v>379</v>
      </c>
      <c r="M249" s="3" t="s">
        <v>380</v>
      </c>
      <c r="N249" s="3" t="s">
        <v>381</v>
      </c>
      <c r="O249" s="3" t="s">
        <v>382</v>
      </c>
      <c r="P249" s="6">
        <f>CHAR(10)</f>
      </c>
      <c r="Q249" s="6">
        <f>IF(MOD(W249,10)=0,CONCATENATE(P249,P249,L249,L249,P249,P249,P249)," ")</f>
      </c>
      <c r="R249" s="6">
        <f>IF(W249=20,CONCATENATE(P249,P249,P249,L249,P249,"&lt;center&gt;",P249,P249,"&lt;?php",P249,R$1,P249,"?&gt;",P249,P249,"&lt;/center&gt;",P249,L249,P249,P249,P249,P249),"")</f>
      </c>
      <c r="S249" s="6">
        <f>IF(W249=40,CONCATENATE(P249,P249,P249,L249,P249,"&lt;center&gt;",P249,P249,"&lt;?php",P249,S$1,P249,"?&gt;",P249,P249,"&lt;/center&gt;",P249,L249,P249,P249,P249,P249),"")</f>
      </c>
      <c r="T249" s="6">
        <f>IF(W249=60,CONCATENATE(P249,P249,P249,L249,P249,"&lt;center&gt;",P249,P249,"&lt;?php",P249,T$1,P249,"?&gt;",P249,P249,"&lt;/center&gt;",P249,L249,P249,P249,P249,P249),"")</f>
      </c>
      <c r="U249" s="6">
        <f>IF(W249=80,CONCATENATE(P249,P249,P249,L249,P249,"&lt;center&gt;",P249,P249,"&lt;?php",P249,U$1,P249,"?&gt;",P249,P249,"&lt;/center&gt;",P249,L249,P249,P249,P249,P249),"")</f>
      </c>
      <c r="V249" s="6">
        <f>IF(W249=100,CONCATENATE(P249,P249,P249,P249,"&lt;?php",P249,V$1,P249,"?&gt;",P249,P249,P249,P249,P249),"")</f>
      </c>
      <c r="W249" s="11">
        <f>W248+1</f>
      </c>
      <c r="X249" s="5" t="s">
        <v>383</v>
      </c>
      <c r="Y249" s="5" t="s">
        <v>384</v>
      </c>
      <c r="Z249" s="5" t="s">
        <v>385</v>
      </c>
      <c r="AA249" s="5" t="s">
        <v>386</v>
      </c>
      <c r="AB249" s="4">
        <f>CONCATENATE(WRs!B33," ",WRs!A33)</f>
      </c>
      <c r="AC249" s="12">
        <f>WRs!E33</f>
      </c>
      <c r="AD249" s="6">
        <f>WRs!C33</f>
      </c>
      <c r="AE249" s="11">
        <f>WRs!D33</f>
      </c>
      <c r="AF249" s="11">
        <f>WRs!P33</f>
      </c>
      <c r="AG249" s="11">
        <f>WRs!R33</f>
      </c>
      <c r="AH249" s="11">
        <f>WRs!T33</f>
      </c>
      <c r="AI249" s="11">
        <f>WRs!V33</f>
      </c>
      <c r="AJ249" s="10">
        <f>WRs!X33</f>
      </c>
      <c r="AK249" s="6">
        <f>AB249</f>
      </c>
      <c r="AL249" s="102">
        <f>ROUNDUP((0.43+0.01*((STDEV($AQ$2:$AQ$312)-STDEV(AQ$2:AQ$312))))*AQ249,0)</f>
      </c>
      <c r="AM249" s="102">
        <f>ROUNDUP((0.43+0.01*((STDEV($AQ$2:$AQ$312)-STDEV(AR$2:AR$312))))*AR249,0)</f>
      </c>
      <c r="AN249" s="102">
        <f>ROUNDUP((0.43+0.01*((STDEV($AQ$2:$AQ$312)-STDEV(AS$2:AS$312))))*AS249,0)</f>
      </c>
      <c r="AO249" s="102">
        <f>ROUNDUP((0.43+0.01*((STDEV($AQ$2:$AQ$312)-STDEV(AT$2:AT$312))))*AT249,0)</f>
      </c>
      <c r="AP249" s="102">
        <f>ROUNDUP((0.43+0.01*((STDEV($AQ$2:$AQ$312)-STDEV(AU$2:AU$312))))*AU249,0)</f>
      </c>
      <c r="AQ249" s="11">
        <f>IF(AF249&gt;0,AF249,1)</f>
      </c>
      <c r="AR249" s="11">
        <f>IF(AG249&gt;0,AG249,1)</f>
      </c>
      <c r="AS249" s="11">
        <f>IF(AH249&gt;0,AH249,1)</f>
      </c>
      <c r="AT249" s="11">
        <f>IF(AI249&gt;0,AI249,1)</f>
      </c>
      <c r="AU249" s="11">
        <f>IF(AJ249&gt;0,AJ249,1)</f>
      </c>
    </row>
    <row x14ac:dyDescent="0.25" r="250" customHeight="1" ht="17.25">
      <c r="A250" s="3"/>
      <c r="B250" s="6">
        <f>IF(AB250&lt;&gt;AD250,CONCATENATE(J250,AB250,M250,AC250,M250,AD250,N250,O250,AE250,N250,K250,Q250,R250,S250,T250,U250,V250),CONCATENATE(J250,AB250,M250,AC250,N250,O250,AE250,N250,K250,Q250,R250,S250,T250,U250,V250))</f>
      </c>
      <c r="C250" s="6">
        <f>IF(AB250&lt;&gt;AD250,CONCATENATE(J250,AB250,M250,AC250,M250,AD250,N250,O250,AE250,N250,X250,Y250,AA250,AL250,Z250,K250,Q250,R250,S250,T250,U250,V250),CONCATENATE(J250,AB250,M250,AC250,N250,O250,AE250,N250,X250,Y250,AA250,AL250,Z250,K250,Q250,R250,S250,T250,U250,V250))</f>
      </c>
      <c r="D250" s="6">
        <f>IF(AB250&lt;&gt;AD250,CONCATENATE(J250,AB250,M250,AC250,M250,AD250,N250,O250,AE250,N250,X250,Y250,AA250,AM250,Z250,K250,Q250,R250,S250,T250,U250,V250),CONCATENATE(J250,AB250,M250,AC250,N250,O250,AE250,N250,X250,Y250,AA250,AM250,Z250,K250,Q250,R250,S250,T250,U250,V250))</f>
      </c>
      <c r="E250" s="6">
        <f>IF(AB250&lt;&gt;AD250,CONCATENATE(J250,AB250,M250,AC250,M250,AD250,N250,O250,AE250,N250,X250,Y250,AA250,AN250,Z250,K250,Q250,R250,S250,T250,U250,V250),CONCATENATE(J250,AB250,M250,AC250,N250,O250,AE250,N250,X250,Y250,AA250,AN250,Z250,K250,Q250,R250,S250,T250,U250,V250))</f>
      </c>
      <c r="F250" s="6">
        <f>IF(AB250&lt;&gt;AD250,CONCATENATE(J250,AB250,M250,AC250,M250,AD250,N250,O250,AE250,N250,X250,Y250,AA250,AO250,Z250,K250,Q250,R250,S250,T250,U250,V250),CONCATENATE(J250,AB250,M250,AC250,N250,O250,AE250,N250,X250,Y250,AA250,AO250,Z250,K250,Q250,R250,S250,T250,U250,V250))</f>
      </c>
      <c r="G250" s="6">
        <f>IF(AB250&lt;&gt;AD250,CONCATENATE(J250,AB250,M250,AC250,M250,AD250,N250,O250,AE250,N250,X250,Y250,AA250,AP250,Z250,K250,Q250,R250,S250,T250,U250,V250),CONCATENATE(J250,AB250,M250,AC250,N250,O250,AE250,N250,X250,Y250,AA250,AP250,Z250,K250,Q250,R250,S250,T250,U250,V250))</f>
      </c>
      <c r="H250" s="3" t="s">
        <v>375</v>
      </c>
      <c r="I250" s="3" t="s">
        <v>376</v>
      </c>
      <c r="J250" s="3" t="s">
        <v>377</v>
      </c>
      <c r="K250" s="3" t="s">
        <v>378</v>
      </c>
      <c r="L250" s="3" t="s">
        <v>379</v>
      </c>
      <c r="M250" s="3" t="s">
        <v>380</v>
      </c>
      <c r="N250" s="3" t="s">
        <v>381</v>
      </c>
      <c r="O250" s="3" t="s">
        <v>382</v>
      </c>
      <c r="P250" s="6">
        <f>CHAR(10)</f>
      </c>
      <c r="Q250" s="6">
        <f>IF(MOD(W250,10)=0,CONCATENATE(P250,P250,L250,L250,P250,P250,P250)," ")</f>
      </c>
      <c r="R250" s="6">
        <f>IF(W250=20,CONCATENATE(P250,P250,P250,L250,P250,"&lt;center&gt;",P250,P250,"&lt;?php",P250,R$1,P250,"?&gt;",P250,P250,"&lt;/center&gt;",P250,L250,P250,P250,P250,P250),"")</f>
      </c>
      <c r="S250" s="6">
        <f>IF(W250=40,CONCATENATE(P250,P250,P250,L250,P250,"&lt;center&gt;",P250,P250,"&lt;?php",P250,S$1,P250,"?&gt;",P250,P250,"&lt;/center&gt;",P250,L250,P250,P250,P250,P250),"")</f>
      </c>
      <c r="T250" s="6">
        <f>IF(W250=60,CONCATENATE(P250,P250,P250,L250,P250,"&lt;center&gt;",P250,P250,"&lt;?php",P250,T$1,P250,"?&gt;",P250,P250,"&lt;/center&gt;",P250,L250,P250,P250,P250,P250),"")</f>
      </c>
      <c r="U250" s="6">
        <f>IF(W250=80,CONCATENATE(P250,P250,P250,L250,P250,"&lt;center&gt;",P250,P250,"&lt;?php",P250,U$1,P250,"?&gt;",P250,P250,"&lt;/center&gt;",P250,L250,P250,P250,P250,P250),"")</f>
      </c>
      <c r="V250" s="6">
        <f>IF(W250=100,CONCATENATE(P250,P250,P250,P250,"&lt;?php",P250,V$1,P250,"?&gt;",P250,P250,P250,P250,P250),"")</f>
      </c>
      <c r="W250" s="11">
        <f>W249+1</f>
      </c>
      <c r="X250" s="5" t="s">
        <v>383</v>
      </c>
      <c r="Y250" s="5" t="s">
        <v>384</v>
      </c>
      <c r="Z250" s="5" t="s">
        <v>385</v>
      </c>
      <c r="AA250" s="5" t="s">
        <v>386</v>
      </c>
      <c r="AB250" s="4">
        <f>CONCATENATE(WRs!B34," ",WRs!A34)</f>
      </c>
      <c r="AC250" s="12">
        <f>WRs!E34</f>
      </c>
      <c r="AD250" s="6">
        <f>WRs!C34</f>
      </c>
      <c r="AE250" s="11">
        <f>WRs!D34</f>
      </c>
      <c r="AF250" s="11">
        <f>WRs!P34</f>
      </c>
      <c r="AG250" s="11">
        <f>WRs!R34</f>
      </c>
      <c r="AH250" s="11">
        <f>WRs!T34</f>
      </c>
      <c r="AI250" s="11">
        <f>WRs!V34</f>
      </c>
      <c r="AJ250" s="10">
        <f>WRs!X34</f>
      </c>
      <c r="AK250" s="6">
        <f>AB250</f>
      </c>
      <c r="AL250" s="102">
        <f>ROUNDUP((0.43+0.01*((STDEV($AQ$2:$AQ$312)-STDEV(AQ$2:AQ$312))))*AQ250,0)</f>
      </c>
      <c r="AM250" s="102">
        <f>ROUNDUP((0.43+0.01*((STDEV($AQ$2:$AQ$312)-STDEV(AR$2:AR$312))))*AR250,0)</f>
      </c>
      <c r="AN250" s="102">
        <f>ROUNDUP((0.43+0.01*((STDEV($AQ$2:$AQ$312)-STDEV(AS$2:AS$312))))*AS250,0)</f>
      </c>
      <c r="AO250" s="102">
        <f>ROUNDUP((0.43+0.01*((STDEV($AQ$2:$AQ$312)-STDEV(AT$2:AT$312))))*AT250,0)</f>
      </c>
      <c r="AP250" s="102">
        <f>ROUNDUP((0.43+0.01*((STDEV($AQ$2:$AQ$312)-STDEV(AU$2:AU$312))))*AU250,0)</f>
      </c>
      <c r="AQ250" s="11">
        <f>IF(AF250&gt;0,AF250,1)</f>
      </c>
      <c r="AR250" s="11">
        <f>IF(AG250&gt;0,AG250,1)</f>
      </c>
      <c r="AS250" s="11">
        <f>IF(AH250&gt;0,AH250,1)</f>
      </c>
      <c r="AT250" s="11">
        <f>IF(AI250&gt;0,AI250,1)</f>
      </c>
      <c r="AU250" s="11">
        <f>IF(AJ250&gt;0,AJ250,1)</f>
      </c>
    </row>
    <row x14ac:dyDescent="0.25" r="251" customHeight="1" ht="17.25">
      <c r="A251" s="3"/>
      <c r="B251" s="6">
        <f>IF(AB251&lt;&gt;AD251,CONCATENATE(J251,AB251,M251,AC251,M251,AD251,N251,O251,AE251,N251,K251,Q251,R251,S251,T251,U251,V251),CONCATENATE(J251,AB251,M251,AC251,N251,O251,AE251,N251,K251,Q251,R251,S251,T251,U251,V251))</f>
      </c>
      <c r="C251" s="6">
        <f>IF(AB251&lt;&gt;AD251,CONCATENATE(J251,AB251,M251,AC251,M251,AD251,N251,O251,AE251,N251,X251,Y251,AA251,AL251,Z251,K251,Q251,R251,S251,T251,U251,V251),CONCATENATE(J251,AB251,M251,AC251,N251,O251,AE251,N251,X251,Y251,AA251,AL251,Z251,K251,Q251,R251,S251,T251,U251,V251))</f>
      </c>
      <c r="D251" s="6">
        <f>IF(AB251&lt;&gt;AD251,CONCATENATE(J251,AB251,M251,AC251,M251,AD251,N251,O251,AE251,N251,X251,Y251,AA251,AM251,Z251,K251,Q251,R251,S251,T251,U251,V251),CONCATENATE(J251,AB251,M251,AC251,N251,O251,AE251,N251,X251,Y251,AA251,AM251,Z251,K251,Q251,R251,S251,T251,U251,V251))</f>
      </c>
      <c r="E251" s="6">
        <f>IF(AB251&lt;&gt;AD251,CONCATENATE(J251,AB251,M251,AC251,M251,AD251,N251,O251,AE251,N251,X251,Y251,AA251,AN251,Z251,K251,Q251,R251,S251,T251,U251,V251),CONCATENATE(J251,AB251,M251,AC251,N251,O251,AE251,N251,X251,Y251,AA251,AN251,Z251,K251,Q251,R251,S251,T251,U251,V251))</f>
      </c>
      <c r="F251" s="6">
        <f>IF(AB251&lt;&gt;AD251,CONCATENATE(J251,AB251,M251,AC251,M251,AD251,N251,O251,AE251,N251,X251,Y251,AA251,AO251,Z251,K251,Q251,R251,S251,T251,U251,V251),CONCATENATE(J251,AB251,M251,AC251,N251,O251,AE251,N251,X251,Y251,AA251,AO251,Z251,K251,Q251,R251,S251,T251,U251,V251))</f>
      </c>
      <c r="G251" s="6">
        <f>IF(AB251&lt;&gt;AD251,CONCATENATE(J251,AB251,M251,AC251,M251,AD251,N251,O251,AE251,N251,X251,Y251,AA251,AP251,Z251,K251,Q251,R251,S251,T251,U251,V251),CONCATENATE(J251,AB251,M251,AC251,N251,O251,AE251,N251,X251,Y251,AA251,AP251,Z251,K251,Q251,R251,S251,T251,U251,V251))</f>
      </c>
      <c r="H251" s="3" t="s">
        <v>375</v>
      </c>
      <c r="I251" s="3" t="s">
        <v>376</v>
      </c>
      <c r="J251" s="3" t="s">
        <v>377</v>
      </c>
      <c r="K251" s="3" t="s">
        <v>378</v>
      </c>
      <c r="L251" s="3" t="s">
        <v>379</v>
      </c>
      <c r="M251" s="3" t="s">
        <v>380</v>
      </c>
      <c r="N251" s="3" t="s">
        <v>381</v>
      </c>
      <c r="O251" s="3" t="s">
        <v>382</v>
      </c>
      <c r="P251" s="6">
        <f>CHAR(10)</f>
      </c>
      <c r="Q251" s="6">
        <f>IF(MOD(W251,10)=0,CONCATENATE(P251,P251,L251,L251,P251,P251,P251)," ")</f>
      </c>
      <c r="R251" s="6">
        <f>IF(W251=20,CONCATENATE(P251,P251,P251,L251,P251,"&lt;center&gt;",P251,P251,"&lt;?php",P251,R$1,P251,"?&gt;",P251,P251,"&lt;/center&gt;",P251,L251,P251,P251,P251,P251),"")</f>
      </c>
      <c r="S251" s="6">
        <f>IF(W251=40,CONCATENATE(P251,P251,P251,L251,P251,"&lt;center&gt;",P251,P251,"&lt;?php",P251,S$1,P251,"?&gt;",P251,P251,"&lt;/center&gt;",P251,L251,P251,P251,P251,P251),"")</f>
      </c>
      <c r="T251" s="6">
        <f>IF(W251=60,CONCATENATE(P251,P251,P251,L251,P251,"&lt;center&gt;",P251,P251,"&lt;?php",P251,T$1,P251,"?&gt;",P251,P251,"&lt;/center&gt;",P251,L251,P251,P251,P251,P251),"")</f>
      </c>
      <c r="U251" s="6">
        <f>IF(W251=80,CONCATENATE(P251,P251,P251,L251,P251,"&lt;center&gt;",P251,P251,"&lt;?php",P251,U$1,P251,"?&gt;",P251,P251,"&lt;/center&gt;",P251,L251,P251,P251,P251,P251),"")</f>
      </c>
      <c r="V251" s="6">
        <f>IF(W251=100,CONCATENATE(P251,P251,P251,P251,"&lt;?php",P251,V$1,P251,"?&gt;",P251,P251,P251,P251,P251),"")</f>
      </c>
      <c r="W251" s="11">
        <f>W250+1</f>
      </c>
      <c r="X251" s="5" t="s">
        <v>383</v>
      </c>
      <c r="Y251" s="5" t="s">
        <v>384</v>
      </c>
      <c r="Z251" s="5" t="s">
        <v>385</v>
      </c>
      <c r="AA251" s="5" t="s">
        <v>386</v>
      </c>
      <c r="AB251" s="4">
        <f>CONCATENATE(WRs!B35," ",WRs!A35)</f>
      </c>
      <c r="AC251" s="12">
        <f>WRs!E35</f>
      </c>
      <c r="AD251" s="6">
        <f>WRs!C35</f>
      </c>
      <c r="AE251" s="11">
        <f>WRs!D35</f>
      </c>
      <c r="AF251" s="11">
        <f>WRs!P35</f>
      </c>
      <c r="AG251" s="11">
        <f>WRs!R35</f>
      </c>
      <c r="AH251" s="11">
        <f>WRs!T35</f>
      </c>
      <c r="AI251" s="11">
        <f>WRs!V35</f>
      </c>
      <c r="AJ251" s="10">
        <f>WRs!X35</f>
      </c>
      <c r="AK251" s="6">
        <f>AB251</f>
      </c>
      <c r="AL251" s="102">
        <f>ROUNDUP((0.43+0.01*((STDEV($AQ$2:$AQ$312)-STDEV(AQ$2:AQ$312))))*AQ251,0)</f>
      </c>
      <c r="AM251" s="102">
        <f>ROUNDUP((0.43+0.01*((STDEV($AQ$2:$AQ$312)-STDEV(AR$2:AR$312))))*AR251,0)</f>
      </c>
      <c r="AN251" s="102">
        <f>ROUNDUP((0.43+0.01*((STDEV($AQ$2:$AQ$312)-STDEV(AS$2:AS$312))))*AS251,0)</f>
      </c>
      <c r="AO251" s="102">
        <f>ROUNDUP((0.43+0.01*((STDEV($AQ$2:$AQ$312)-STDEV(AT$2:AT$312))))*AT251,0)</f>
      </c>
      <c r="AP251" s="102">
        <f>ROUNDUP((0.43+0.01*((STDEV($AQ$2:$AQ$312)-STDEV(AU$2:AU$312))))*AU251,0)</f>
      </c>
      <c r="AQ251" s="11">
        <f>IF(AF251&gt;0,AF251,1)</f>
      </c>
      <c r="AR251" s="11">
        <f>IF(AG251&gt;0,AG251,1)</f>
      </c>
      <c r="AS251" s="11">
        <f>IF(AH251&gt;0,AH251,1)</f>
      </c>
      <c r="AT251" s="11">
        <f>IF(AI251&gt;0,AI251,1)</f>
      </c>
      <c r="AU251" s="11">
        <f>IF(AJ251&gt;0,AJ251,1)</f>
      </c>
    </row>
    <row x14ac:dyDescent="0.25" r="252" customHeight="1" ht="17.25">
      <c r="A252" s="3"/>
      <c r="B252" s="6">
        <f>IF(AB252&lt;&gt;AD252,CONCATENATE(J252,AB252,M252,AC252,M252,AD252,N252,O252,AE252,N252,K252,Q252,R252,S252,T252,U252,V252),CONCATENATE(J252,AB252,M252,AC252,N252,O252,AE252,N252,K252,Q252,R252,S252,T252,U252,V252))</f>
      </c>
      <c r="C252" s="6">
        <f>IF(AB252&lt;&gt;AD252,CONCATENATE(J252,AB252,M252,AC252,M252,AD252,N252,O252,AE252,N252,X252,Y252,AA252,AL252,Z252,K252,Q252,R252,S252,T252,U252,V252),CONCATENATE(J252,AB252,M252,AC252,N252,O252,AE252,N252,X252,Y252,AA252,AL252,Z252,K252,Q252,R252,S252,T252,U252,V252))</f>
      </c>
      <c r="D252" s="6">
        <f>IF(AB252&lt;&gt;AD252,CONCATENATE(J252,AB252,M252,AC252,M252,AD252,N252,O252,AE252,N252,X252,Y252,AA252,AM252,Z252,K252,Q252,R252,S252,T252,U252,V252),CONCATENATE(J252,AB252,M252,AC252,N252,O252,AE252,N252,X252,Y252,AA252,AM252,Z252,K252,Q252,R252,S252,T252,U252,V252))</f>
      </c>
      <c r="E252" s="6">
        <f>IF(AB252&lt;&gt;AD252,CONCATENATE(J252,AB252,M252,AC252,M252,AD252,N252,O252,AE252,N252,X252,Y252,AA252,AN252,Z252,K252,Q252,R252,S252,T252,U252,V252),CONCATENATE(J252,AB252,M252,AC252,N252,O252,AE252,N252,X252,Y252,AA252,AN252,Z252,K252,Q252,R252,S252,T252,U252,V252))</f>
      </c>
      <c r="F252" s="6">
        <f>IF(AB252&lt;&gt;AD252,CONCATENATE(J252,AB252,M252,AC252,M252,AD252,N252,O252,AE252,N252,X252,Y252,AA252,AO252,Z252,K252,Q252,R252,S252,T252,U252,V252),CONCATENATE(J252,AB252,M252,AC252,N252,O252,AE252,N252,X252,Y252,AA252,AO252,Z252,K252,Q252,R252,S252,T252,U252,V252))</f>
      </c>
      <c r="G252" s="6">
        <f>IF(AB252&lt;&gt;AD252,CONCATENATE(J252,AB252,M252,AC252,M252,AD252,N252,O252,AE252,N252,X252,Y252,AA252,AP252,Z252,K252,Q252,R252,S252,T252,U252,V252),CONCATENATE(J252,AB252,M252,AC252,N252,O252,AE252,N252,X252,Y252,AA252,AP252,Z252,K252,Q252,R252,S252,T252,U252,V252))</f>
      </c>
      <c r="H252" s="3" t="s">
        <v>375</v>
      </c>
      <c r="I252" s="3" t="s">
        <v>376</v>
      </c>
      <c r="J252" s="3" t="s">
        <v>377</v>
      </c>
      <c r="K252" s="3" t="s">
        <v>378</v>
      </c>
      <c r="L252" s="3" t="s">
        <v>379</v>
      </c>
      <c r="M252" s="3" t="s">
        <v>380</v>
      </c>
      <c r="N252" s="3" t="s">
        <v>381</v>
      </c>
      <c r="O252" s="3" t="s">
        <v>382</v>
      </c>
      <c r="P252" s="6">
        <f>CHAR(10)</f>
      </c>
      <c r="Q252" s="6">
        <f>IF(MOD(W252,10)=0,CONCATENATE(P252,P252,L252,L252,P252,P252,P252)," ")</f>
      </c>
      <c r="R252" s="6">
        <f>IF(W252=20,CONCATENATE(P252,P252,P252,L252,P252,"&lt;center&gt;",P252,P252,"&lt;?php",P252,R$1,P252,"?&gt;",P252,P252,"&lt;/center&gt;",P252,L252,P252,P252,P252,P252),"")</f>
      </c>
      <c r="S252" s="6">
        <f>IF(W252=40,CONCATENATE(P252,P252,P252,L252,P252,"&lt;center&gt;",P252,P252,"&lt;?php",P252,S$1,P252,"?&gt;",P252,P252,"&lt;/center&gt;",P252,L252,P252,P252,P252,P252),"")</f>
      </c>
      <c r="T252" s="6">
        <f>IF(W252=60,CONCATENATE(P252,P252,P252,L252,P252,"&lt;center&gt;",P252,P252,"&lt;?php",P252,T$1,P252,"?&gt;",P252,P252,"&lt;/center&gt;",P252,L252,P252,P252,P252,P252),"")</f>
      </c>
      <c r="U252" s="6">
        <f>IF(W252=80,CONCATENATE(P252,P252,P252,L252,P252,"&lt;center&gt;",P252,P252,"&lt;?php",P252,U$1,P252,"?&gt;",P252,P252,"&lt;/center&gt;",P252,L252,P252,P252,P252,P252),"")</f>
      </c>
      <c r="V252" s="6">
        <f>IF(W252=100,CONCATENATE(P252,P252,P252,P252,"&lt;?php",P252,V$1,P252,"?&gt;",P252,P252,P252,P252,P252),"")</f>
      </c>
      <c r="W252" s="11">
        <f>W251+1</f>
      </c>
      <c r="X252" s="5" t="s">
        <v>383</v>
      </c>
      <c r="Y252" s="5" t="s">
        <v>384</v>
      </c>
      <c r="Z252" s="5" t="s">
        <v>385</v>
      </c>
      <c r="AA252" s="5" t="s">
        <v>386</v>
      </c>
      <c r="AB252" s="4">
        <f>CONCATENATE(WRs!B36," ",WRs!A36)</f>
      </c>
      <c r="AC252" s="12">
        <f>WRs!E36</f>
      </c>
      <c r="AD252" s="6">
        <f>WRs!C36</f>
      </c>
      <c r="AE252" s="11">
        <f>WRs!D36</f>
      </c>
      <c r="AF252" s="11">
        <f>WRs!P36</f>
      </c>
      <c r="AG252" s="11">
        <f>WRs!R36</f>
      </c>
      <c r="AH252" s="11">
        <f>WRs!T36</f>
      </c>
      <c r="AI252" s="11">
        <f>WRs!V36</f>
      </c>
      <c r="AJ252" s="10">
        <f>WRs!X36</f>
      </c>
      <c r="AK252" s="6">
        <f>AB252</f>
      </c>
      <c r="AL252" s="102">
        <f>ROUNDUP((0.43+0.01*((STDEV($AQ$2:$AQ$312)-STDEV(AQ$2:AQ$312))))*AQ252,0)</f>
      </c>
      <c r="AM252" s="102">
        <f>ROUNDUP((0.43+0.01*((STDEV($AQ$2:$AQ$312)-STDEV(AR$2:AR$312))))*AR252,0)</f>
      </c>
      <c r="AN252" s="102">
        <f>ROUNDUP((0.43+0.01*((STDEV($AQ$2:$AQ$312)-STDEV(AS$2:AS$312))))*AS252,0)</f>
      </c>
      <c r="AO252" s="102">
        <f>ROUNDUP((0.43+0.01*((STDEV($AQ$2:$AQ$312)-STDEV(AT$2:AT$312))))*AT252,0)</f>
      </c>
      <c r="AP252" s="102">
        <f>ROUNDUP((0.43+0.01*((STDEV($AQ$2:$AQ$312)-STDEV(AU$2:AU$312))))*AU252,0)</f>
      </c>
      <c r="AQ252" s="11">
        <f>IF(AF252&gt;0,AF252,1)</f>
      </c>
      <c r="AR252" s="11">
        <f>IF(AG252&gt;0,AG252,1)</f>
      </c>
      <c r="AS252" s="11">
        <f>IF(AH252&gt;0,AH252,1)</f>
      </c>
      <c r="AT252" s="11">
        <f>IF(AI252&gt;0,AI252,1)</f>
      </c>
      <c r="AU252" s="11">
        <f>IF(AJ252&gt;0,AJ252,1)</f>
      </c>
    </row>
    <row x14ac:dyDescent="0.25" r="253" customHeight="1" ht="17.25">
      <c r="A253" s="3"/>
      <c r="B253" s="6">
        <f>IF(AB253&lt;&gt;AD253,CONCATENATE(J253,AB253,M253,AC253,M253,AD253,N253,O253,AE253,N253,K253,Q253,R253,S253,T253,U253,V253),CONCATENATE(J253,AB253,M253,AC253,N253,O253,AE253,N253,K253,Q253,R253,S253,T253,U253,V253))</f>
      </c>
      <c r="C253" s="6">
        <f>IF(AB253&lt;&gt;AD253,CONCATENATE(J253,AB253,M253,AC253,M253,AD253,N253,O253,AE253,N253,X253,Y253,AA253,AL253,Z253,K253,Q253,R253,S253,T253,U253,V253),CONCATENATE(J253,AB253,M253,AC253,N253,O253,AE253,N253,X253,Y253,AA253,AL253,Z253,K253,Q253,R253,S253,T253,U253,V253))</f>
      </c>
      <c r="D253" s="6">
        <f>IF(AB253&lt;&gt;AD253,CONCATENATE(J253,AB253,M253,AC253,M253,AD253,N253,O253,AE253,N253,X253,Y253,AA253,AM253,Z253,K253,Q253,R253,S253,T253,U253,V253),CONCATENATE(J253,AB253,M253,AC253,N253,O253,AE253,N253,X253,Y253,AA253,AM253,Z253,K253,Q253,R253,S253,T253,U253,V253))</f>
      </c>
      <c r="E253" s="6">
        <f>IF(AB253&lt;&gt;AD253,CONCATENATE(J253,AB253,M253,AC253,M253,AD253,N253,O253,AE253,N253,X253,Y253,AA253,AN253,Z253,K253,Q253,R253,S253,T253,U253,V253),CONCATENATE(J253,AB253,M253,AC253,N253,O253,AE253,N253,X253,Y253,AA253,AN253,Z253,K253,Q253,R253,S253,T253,U253,V253))</f>
      </c>
      <c r="F253" s="6">
        <f>IF(AB253&lt;&gt;AD253,CONCATENATE(J253,AB253,M253,AC253,M253,AD253,N253,O253,AE253,N253,X253,Y253,AA253,AO253,Z253,K253,Q253,R253,S253,T253,U253,V253),CONCATENATE(J253,AB253,M253,AC253,N253,O253,AE253,N253,X253,Y253,AA253,AO253,Z253,K253,Q253,R253,S253,T253,U253,V253))</f>
      </c>
      <c r="G253" s="6">
        <f>IF(AB253&lt;&gt;AD253,CONCATENATE(J253,AB253,M253,AC253,M253,AD253,N253,O253,AE253,N253,X253,Y253,AA253,AP253,Z253,K253,Q253,R253,S253,T253,U253,V253),CONCATENATE(J253,AB253,M253,AC253,N253,O253,AE253,N253,X253,Y253,AA253,AP253,Z253,K253,Q253,R253,S253,T253,U253,V253))</f>
      </c>
      <c r="H253" s="3" t="s">
        <v>375</v>
      </c>
      <c r="I253" s="3" t="s">
        <v>376</v>
      </c>
      <c r="J253" s="3" t="s">
        <v>377</v>
      </c>
      <c r="K253" s="3" t="s">
        <v>378</v>
      </c>
      <c r="L253" s="3" t="s">
        <v>379</v>
      </c>
      <c r="M253" s="3" t="s">
        <v>380</v>
      </c>
      <c r="N253" s="3" t="s">
        <v>381</v>
      </c>
      <c r="O253" s="3" t="s">
        <v>382</v>
      </c>
      <c r="P253" s="6">
        <f>CHAR(10)</f>
      </c>
      <c r="Q253" s="6">
        <f>IF(MOD(W253,10)=0,CONCATENATE(P253,P253,L253,L253,P253,P253,P253)," ")</f>
      </c>
      <c r="R253" s="6">
        <f>IF(W253=20,CONCATENATE(P253,P253,P253,L253,P253,"&lt;center&gt;",P253,P253,"&lt;?php",P253,R$1,P253,"?&gt;",P253,P253,"&lt;/center&gt;",P253,L253,P253,P253,P253,P253),"")</f>
      </c>
      <c r="S253" s="6">
        <f>IF(W253=40,CONCATENATE(P253,P253,P253,L253,P253,"&lt;center&gt;",P253,P253,"&lt;?php",P253,S$1,P253,"?&gt;",P253,P253,"&lt;/center&gt;",P253,L253,P253,P253,P253,P253),"")</f>
      </c>
      <c r="T253" s="6">
        <f>IF(W253=60,CONCATENATE(P253,P253,P253,L253,P253,"&lt;center&gt;",P253,P253,"&lt;?php",P253,T$1,P253,"?&gt;",P253,P253,"&lt;/center&gt;",P253,L253,P253,P253,P253,P253),"")</f>
      </c>
      <c r="U253" s="6">
        <f>IF(W253=80,CONCATENATE(P253,P253,P253,L253,P253,"&lt;center&gt;",P253,P253,"&lt;?php",P253,U$1,P253,"?&gt;",P253,P253,"&lt;/center&gt;",P253,L253,P253,P253,P253,P253),"")</f>
      </c>
      <c r="V253" s="6">
        <f>IF(W253=100,CONCATENATE(P253,P253,P253,P253,"&lt;?php",P253,V$1,P253,"?&gt;",P253,P253,P253,P253,P253),"")</f>
      </c>
      <c r="W253" s="11">
        <f>W252+1</f>
      </c>
      <c r="X253" s="5" t="s">
        <v>383</v>
      </c>
      <c r="Y253" s="5" t="s">
        <v>384</v>
      </c>
      <c r="Z253" s="5" t="s">
        <v>385</v>
      </c>
      <c r="AA253" s="5" t="s">
        <v>386</v>
      </c>
      <c r="AB253" s="4">
        <f>CONCATENATE(WRs!B37," ",WRs!A37)</f>
      </c>
      <c r="AC253" s="12">
        <f>WRs!E37</f>
      </c>
      <c r="AD253" s="6">
        <f>WRs!C37</f>
      </c>
      <c r="AE253" s="11">
        <f>WRs!D37</f>
      </c>
      <c r="AF253" s="11">
        <f>WRs!P37</f>
      </c>
      <c r="AG253" s="11">
        <f>WRs!R37</f>
      </c>
      <c r="AH253" s="11">
        <f>WRs!T37</f>
      </c>
      <c r="AI253" s="11">
        <f>WRs!V37</f>
      </c>
      <c r="AJ253" s="10">
        <f>WRs!X37</f>
      </c>
      <c r="AK253" s="6">
        <f>AB253</f>
      </c>
      <c r="AL253" s="102">
        <f>ROUNDUP((0.43+0.01*((STDEV($AQ$2:$AQ$312)-STDEV(AQ$2:AQ$312))))*AQ253,0)</f>
      </c>
      <c r="AM253" s="102">
        <f>ROUNDUP((0.43+0.01*((STDEV($AQ$2:$AQ$312)-STDEV(AR$2:AR$312))))*AR253,0)</f>
      </c>
      <c r="AN253" s="102">
        <f>ROUNDUP((0.43+0.01*((STDEV($AQ$2:$AQ$312)-STDEV(AS$2:AS$312))))*AS253,0)</f>
      </c>
      <c r="AO253" s="102">
        <f>ROUNDUP((0.43+0.01*((STDEV($AQ$2:$AQ$312)-STDEV(AT$2:AT$312))))*AT253,0)</f>
      </c>
      <c r="AP253" s="102">
        <f>ROUNDUP((0.43+0.01*((STDEV($AQ$2:$AQ$312)-STDEV(AU$2:AU$312))))*AU253,0)</f>
      </c>
      <c r="AQ253" s="11">
        <f>IF(AF253&gt;0,AF253,1)</f>
      </c>
      <c r="AR253" s="11">
        <f>IF(AG253&gt;0,AG253,1)</f>
      </c>
      <c r="AS253" s="11">
        <f>IF(AH253&gt;0,AH253,1)</f>
      </c>
      <c r="AT253" s="11">
        <f>IF(AI253&gt;0,AI253,1)</f>
      </c>
      <c r="AU253" s="11">
        <f>IF(AJ253&gt;0,AJ253,1)</f>
      </c>
    </row>
    <row x14ac:dyDescent="0.25" r="254" customHeight="1" ht="17.25">
      <c r="A254" s="3"/>
      <c r="B254" s="6">
        <f>IF(AB254&lt;&gt;AD254,CONCATENATE(J254,AB254,M254,AC254,M254,AD254,N254,O254,AE254,N254,K254,Q254,R254,S254,T254,U254,V254),CONCATENATE(J254,AB254,M254,AC254,N254,O254,AE254,N254,K254,Q254,R254,S254,T254,U254,V254))</f>
      </c>
      <c r="C254" s="6">
        <f>IF(AB254&lt;&gt;AD254,CONCATENATE(J254,AB254,M254,AC254,M254,AD254,N254,O254,AE254,N254,X254,Y254,AA254,AL254,Z254,K254,Q254,R254,S254,T254,U254,V254),CONCATENATE(J254,AB254,M254,AC254,N254,O254,AE254,N254,X254,Y254,AA254,AL254,Z254,K254,Q254,R254,S254,T254,U254,V254))</f>
      </c>
      <c r="D254" s="6">
        <f>IF(AB254&lt;&gt;AD254,CONCATENATE(J254,AB254,M254,AC254,M254,AD254,N254,O254,AE254,N254,X254,Y254,AA254,AM254,Z254,K254,Q254,R254,S254,T254,U254,V254),CONCATENATE(J254,AB254,M254,AC254,N254,O254,AE254,N254,X254,Y254,AA254,AM254,Z254,K254,Q254,R254,S254,T254,U254,V254))</f>
      </c>
      <c r="E254" s="6">
        <f>IF(AB254&lt;&gt;AD254,CONCATENATE(J254,AB254,M254,AC254,M254,AD254,N254,O254,AE254,N254,X254,Y254,AA254,AN254,Z254,K254,Q254,R254,S254,T254,U254,V254),CONCATENATE(J254,AB254,M254,AC254,N254,O254,AE254,N254,X254,Y254,AA254,AN254,Z254,K254,Q254,R254,S254,T254,U254,V254))</f>
      </c>
      <c r="F254" s="6">
        <f>IF(AB254&lt;&gt;AD254,CONCATENATE(J254,AB254,M254,AC254,M254,AD254,N254,O254,AE254,N254,X254,Y254,AA254,AO254,Z254,K254,Q254,R254,S254,T254,U254,V254),CONCATENATE(J254,AB254,M254,AC254,N254,O254,AE254,N254,X254,Y254,AA254,AO254,Z254,K254,Q254,R254,S254,T254,U254,V254))</f>
      </c>
      <c r="G254" s="6">
        <f>IF(AB254&lt;&gt;AD254,CONCATENATE(J254,AB254,M254,AC254,M254,AD254,N254,O254,AE254,N254,X254,Y254,AA254,AP254,Z254,K254,Q254,R254,S254,T254,U254,V254),CONCATENATE(J254,AB254,M254,AC254,N254,O254,AE254,N254,X254,Y254,AA254,AP254,Z254,K254,Q254,R254,S254,T254,U254,V254))</f>
      </c>
      <c r="H254" s="3" t="s">
        <v>375</v>
      </c>
      <c r="I254" s="3" t="s">
        <v>376</v>
      </c>
      <c r="J254" s="3" t="s">
        <v>377</v>
      </c>
      <c r="K254" s="3" t="s">
        <v>378</v>
      </c>
      <c r="L254" s="3" t="s">
        <v>379</v>
      </c>
      <c r="M254" s="3" t="s">
        <v>380</v>
      </c>
      <c r="N254" s="3" t="s">
        <v>381</v>
      </c>
      <c r="O254" s="3" t="s">
        <v>382</v>
      </c>
      <c r="P254" s="6">
        <f>CHAR(10)</f>
      </c>
      <c r="Q254" s="6">
        <f>IF(MOD(W254,10)=0,CONCATENATE(P254,P254,L254,L254,P254,P254,P254)," ")</f>
      </c>
      <c r="R254" s="6">
        <f>IF(W254=20,CONCATENATE(P254,P254,P254,L254,P254,"&lt;center&gt;",P254,P254,"&lt;?php",P254,R$1,P254,"?&gt;",P254,P254,"&lt;/center&gt;",P254,L254,P254,P254,P254,P254),"")</f>
      </c>
      <c r="S254" s="6">
        <f>IF(W254=40,CONCATENATE(P254,P254,P254,L254,P254,"&lt;center&gt;",P254,P254,"&lt;?php",P254,S$1,P254,"?&gt;",P254,P254,"&lt;/center&gt;",P254,L254,P254,P254,P254,P254),"")</f>
      </c>
      <c r="T254" s="6">
        <f>IF(W254=60,CONCATENATE(P254,P254,P254,L254,P254,"&lt;center&gt;",P254,P254,"&lt;?php",P254,T$1,P254,"?&gt;",P254,P254,"&lt;/center&gt;",P254,L254,P254,P254,P254,P254),"")</f>
      </c>
      <c r="U254" s="6">
        <f>IF(W254=80,CONCATENATE(P254,P254,P254,L254,P254,"&lt;center&gt;",P254,P254,"&lt;?php",P254,U$1,P254,"?&gt;",P254,P254,"&lt;/center&gt;",P254,L254,P254,P254,P254,P254),"")</f>
      </c>
      <c r="V254" s="6">
        <f>IF(W254=100,CONCATENATE(P254,P254,P254,P254,"&lt;?php",P254,V$1,P254,"?&gt;",P254,P254,P254,P254,P254),"")</f>
      </c>
      <c r="W254" s="11">
        <f>W253+1</f>
      </c>
      <c r="X254" s="5" t="s">
        <v>383</v>
      </c>
      <c r="Y254" s="5" t="s">
        <v>384</v>
      </c>
      <c r="Z254" s="5" t="s">
        <v>385</v>
      </c>
      <c r="AA254" s="5" t="s">
        <v>386</v>
      </c>
      <c r="AB254" s="4">
        <f>CONCATENATE(WRs!B38," ",WRs!A38)</f>
      </c>
      <c r="AC254" s="12">
        <f>WRs!E38</f>
      </c>
      <c r="AD254" s="6">
        <f>WRs!C38</f>
      </c>
      <c r="AE254" s="11">
        <f>WRs!D38</f>
      </c>
      <c r="AF254" s="11">
        <f>WRs!P38</f>
      </c>
      <c r="AG254" s="11">
        <f>WRs!R38</f>
      </c>
      <c r="AH254" s="11">
        <f>WRs!T38</f>
      </c>
      <c r="AI254" s="11">
        <f>WRs!V38</f>
      </c>
      <c r="AJ254" s="10">
        <f>WRs!X38</f>
      </c>
      <c r="AK254" s="6">
        <f>AB254</f>
      </c>
      <c r="AL254" s="102">
        <f>ROUNDUP((0.43+0.01*((STDEV($AQ$2:$AQ$312)-STDEV(AQ$2:AQ$312))))*AQ254,0)</f>
      </c>
      <c r="AM254" s="102">
        <f>ROUNDUP((0.43+0.01*((STDEV($AQ$2:$AQ$312)-STDEV(AR$2:AR$312))))*AR254,0)</f>
      </c>
      <c r="AN254" s="102">
        <f>ROUNDUP((0.43+0.01*((STDEV($AQ$2:$AQ$312)-STDEV(AS$2:AS$312))))*AS254,0)</f>
      </c>
      <c r="AO254" s="102">
        <f>ROUNDUP((0.43+0.01*((STDEV($AQ$2:$AQ$312)-STDEV(AT$2:AT$312))))*AT254,0)</f>
      </c>
      <c r="AP254" s="102">
        <f>ROUNDUP((0.43+0.01*((STDEV($AQ$2:$AQ$312)-STDEV(AU$2:AU$312))))*AU254,0)</f>
      </c>
      <c r="AQ254" s="11">
        <f>IF(AF254&gt;0,AF254,1)</f>
      </c>
      <c r="AR254" s="11">
        <f>IF(AG254&gt;0,AG254,1)</f>
      </c>
      <c r="AS254" s="11">
        <f>IF(AH254&gt;0,AH254,1)</f>
      </c>
      <c r="AT254" s="11">
        <f>IF(AI254&gt;0,AI254,1)</f>
      </c>
      <c r="AU254" s="11">
        <f>IF(AJ254&gt;0,AJ254,1)</f>
      </c>
    </row>
    <row x14ac:dyDescent="0.25" r="255" customHeight="1" ht="17.25">
      <c r="A255" s="3"/>
      <c r="B255" s="6">
        <f>IF(AB255&lt;&gt;AD255,CONCATENATE(J255,AB255,M255,AC255,M255,AD255,N255,O255,AE255,N255,K255,Q255,R255,S255,T255,U255,V255),CONCATENATE(J255,AB255,M255,AC255,N255,O255,AE255,N255,K255,Q255,R255,S255,T255,U255,V255))</f>
      </c>
      <c r="C255" s="6">
        <f>IF(AB255&lt;&gt;AD255,CONCATENATE(J255,AB255,M255,AC255,M255,AD255,N255,O255,AE255,N255,X255,Y255,AA255,AL255,Z255,K255,Q255,R255,S255,T255,U255,V255),CONCATENATE(J255,AB255,M255,AC255,N255,O255,AE255,N255,X255,Y255,AA255,AL255,Z255,K255,Q255,R255,S255,T255,U255,V255))</f>
      </c>
      <c r="D255" s="6">
        <f>IF(AB255&lt;&gt;AD255,CONCATENATE(J255,AB255,M255,AC255,M255,AD255,N255,O255,AE255,N255,X255,Y255,AA255,AM255,Z255,K255,Q255,R255,S255,T255,U255,V255),CONCATENATE(J255,AB255,M255,AC255,N255,O255,AE255,N255,X255,Y255,AA255,AM255,Z255,K255,Q255,R255,S255,T255,U255,V255))</f>
      </c>
      <c r="E255" s="6">
        <f>IF(AB255&lt;&gt;AD255,CONCATENATE(J255,AB255,M255,AC255,M255,AD255,N255,O255,AE255,N255,X255,Y255,AA255,AN255,Z255,K255,Q255,R255,S255,T255,U255,V255),CONCATENATE(J255,AB255,M255,AC255,N255,O255,AE255,N255,X255,Y255,AA255,AN255,Z255,K255,Q255,R255,S255,T255,U255,V255))</f>
      </c>
      <c r="F255" s="6">
        <f>IF(AB255&lt;&gt;AD255,CONCATENATE(J255,AB255,M255,AC255,M255,AD255,N255,O255,AE255,N255,X255,Y255,AA255,AO255,Z255,K255,Q255,R255,S255,T255,U255,V255),CONCATENATE(J255,AB255,M255,AC255,N255,O255,AE255,N255,X255,Y255,AA255,AO255,Z255,K255,Q255,R255,S255,T255,U255,V255))</f>
      </c>
      <c r="G255" s="6">
        <f>IF(AB255&lt;&gt;AD255,CONCATENATE(J255,AB255,M255,AC255,M255,AD255,N255,O255,AE255,N255,X255,Y255,AA255,AP255,Z255,K255,Q255,R255,S255,T255,U255,V255),CONCATENATE(J255,AB255,M255,AC255,N255,O255,AE255,N255,X255,Y255,AA255,AP255,Z255,K255,Q255,R255,S255,T255,U255,V255))</f>
      </c>
      <c r="H255" s="3" t="s">
        <v>375</v>
      </c>
      <c r="I255" s="3" t="s">
        <v>376</v>
      </c>
      <c r="J255" s="3" t="s">
        <v>377</v>
      </c>
      <c r="K255" s="3" t="s">
        <v>378</v>
      </c>
      <c r="L255" s="3" t="s">
        <v>379</v>
      </c>
      <c r="M255" s="3" t="s">
        <v>380</v>
      </c>
      <c r="N255" s="3" t="s">
        <v>381</v>
      </c>
      <c r="O255" s="3" t="s">
        <v>382</v>
      </c>
      <c r="P255" s="6">
        <f>CHAR(10)</f>
      </c>
      <c r="Q255" s="6">
        <f>IF(MOD(W255,10)=0,CONCATENATE(P255,P255,L255,L255,P255,P255,P255)," ")</f>
      </c>
      <c r="R255" s="6">
        <f>IF(W255=20,CONCATENATE(P255,P255,P255,L255,P255,"&lt;center&gt;",P255,P255,"&lt;?php",P255,R$1,P255,"?&gt;",P255,P255,"&lt;/center&gt;",P255,L255,P255,P255,P255,P255),"")</f>
      </c>
      <c r="S255" s="6">
        <f>IF(W255=40,CONCATENATE(P255,P255,P255,L255,P255,"&lt;center&gt;",P255,P255,"&lt;?php",P255,S$1,P255,"?&gt;",P255,P255,"&lt;/center&gt;",P255,L255,P255,P255,P255,P255),"")</f>
      </c>
      <c r="T255" s="6">
        <f>IF(W255=60,CONCATENATE(P255,P255,P255,L255,P255,"&lt;center&gt;",P255,P255,"&lt;?php",P255,T$1,P255,"?&gt;",P255,P255,"&lt;/center&gt;",P255,L255,P255,P255,P255,P255),"")</f>
      </c>
      <c r="U255" s="6">
        <f>IF(W255=80,CONCATENATE(P255,P255,P255,L255,P255,"&lt;center&gt;",P255,P255,"&lt;?php",P255,U$1,P255,"?&gt;",P255,P255,"&lt;/center&gt;",P255,L255,P255,P255,P255,P255),"")</f>
      </c>
      <c r="V255" s="6">
        <f>IF(W255=100,CONCATENATE(P255,P255,P255,P255,"&lt;?php",P255,V$1,P255,"?&gt;",P255,P255,P255,P255,P255),"")</f>
      </c>
      <c r="W255" s="11">
        <f>W254+1</f>
      </c>
      <c r="X255" s="5" t="s">
        <v>383</v>
      </c>
      <c r="Y255" s="5" t="s">
        <v>384</v>
      </c>
      <c r="Z255" s="5" t="s">
        <v>385</v>
      </c>
      <c r="AA255" s="5" t="s">
        <v>386</v>
      </c>
      <c r="AB255" s="4">
        <f>CONCATENATE(WRs!B39," ",WRs!A39)</f>
      </c>
      <c r="AC255" s="12">
        <f>WRs!E39</f>
      </c>
      <c r="AD255" s="6">
        <f>WRs!C39</f>
      </c>
      <c r="AE255" s="11">
        <f>WRs!D39</f>
      </c>
      <c r="AF255" s="11">
        <f>WRs!P39</f>
      </c>
      <c r="AG255" s="11">
        <f>WRs!R39</f>
      </c>
      <c r="AH255" s="11">
        <f>WRs!T39</f>
      </c>
      <c r="AI255" s="11">
        <f>WRs!V39</f>
      </c>
      <c r="AJ255" s="10">
        <f>WRs!X39</f>
      </c>
      <c r="AK255" s="6">
        <f>AB255</f>
      </c>
      <c r="AL255" s="102">
        <f>ROUNDUP((0.43+0.01*((STDEV($AQ$2:$AQ$312)-STDEV(AQ$2:AQ$312))))*AQ255,0)</f>
      </c>
      <c r="AM255" s="102">
        <f>ROUNDUP((0.43+0.01*((STDEV($AQ$2:$AQ$312)-STDEV(AR$2:AR$312))))*AR255,0)</f>
      </c>
      <c r="AN255" s="102">
        <f>ROUNDUP((0.43+0.01*((STDEV($AQ$2:$AQ$312)-STDEV(AS$2:AS$312))))*AS255,0)</f>
      </c>
      <c r="AO255" s="102">
        <f>ROUNDUP((0.43+0.01*((STDEV($AQ$2:$AQ$312)-STDEV(AT$2:AT$312))))*AT255,0)</f>
      </c>
      <c r="AP255" s="102">
        <f>ROUNDUP((0.43+0.01*((STDEV($AQ$2:$AQ$312)-STDEV(AU$2:AU$312))))*AU255,0)</f>
      </c>
      <c r="AQ255" s="11">
        <f>IF(AF255&gt;0,AF255,1)</f>
      </c>
      <c r="AR255" s="11">
        <f>IF(AG255&gt;0,AG255,1)</f>
      </c>
      <c r="AS255" s="11">
        <f>IF(AH255&gt;0,AH255,1)</f>
      </c>
      <c r="AT255" s="11">
        <f>IF(AI255&gt;0,AI255,1)</f>
      </c>
      <c r="AU255" s="11">
        <f>IF(AJ255&gt;0,AJ255,1)</f>
      </c>
    </row>
    <row x14ac:dyDescent="0.25" r="256" customHeight="1" ht="17.25">
      <c r="A256" s="3"/>
      <c r="B256" s="6">
        <f>IF(AB256&lt;&gt;AD256,CONCATENATE(J256,AB256,M256,AC256,M256,AD256,N256,O256,AE256,N256,K256,Q256,R256,S256,T256,U256,V256),CONCATENATE(J256,AB256,M256,AC256,N256,O256,AE256,N256,K256,Q256,R256,S256,T256,U256,V256))</f>
      </c>
      <c r="C256" s="6">
        <f>IF(AB256&lt;&gt;AD256,CONCATENATE(J256,AB256,M256,AC256,M256,AD256,N256,O256,AE256,N256,X256,Y256,AA256,AL256,Z256,K256,Q256,R256,S256,T256,U256,V256),CONCATENATE(J256,AB256,M256,AC256,N256,O256,AE256,N256,X256,Y256,AA256,AL256,Z256,K256,Q256,R256,S256,T256,U256,V256))</f>
      </c>
      <c r="D256" s="6">
        <f>IF(AB256&lt;&gt;AD256,CONCATENATE(J256,AB256,M256,AC256,M256,AD256,N256,O256,AE256,N256,X256,Y256,AA256,AM256,Z256,K256,Q256,R256,S256,T256,U256,V256),CONCATENATE(J256,AB256,M256,AC256,N256,O256,AE256,N256,X256,Y256,AA256,AM256,Z256,K256,Q256,R256,S256,T256,U256,V256))</f>
      </c>
      <c r="E256" s="6">
        <f>IF(AB256&lt;&gt;AD256,CONCATENATE(J256,AB256,M256,AC256,M256,AD256,N256,O256,AE256,N256,X256,Y256,AA256,AN256,Z256,K256,Q256,R256,S256,T256,U256,V256),CONCATENATE(J256,AB256,M256,AC256,N256,O256,AE256,N256,X256,Y256,AA256,AN256,Z256,K256,Q256,R256,S256,T256,U256,V256))</f>
      </c>
      <c r="F256" s="6">
        <f>IF(AB256&lt;&gt;AD256,CONCATENATE(J256,AB256,M256,AC256,M256,AD256,N256,O256,AE256,N256,X256,Y256,AA256,AO256,Z256,K256,Q256,R256,S256,T256,U256,V256),CONCATENATE(J256,AB256,M256,AC256,N256,O256,AE256,N256,X256,Y256,AA256,AO256,Z256,K256,Q256,R256,S256,T256,U256,V256))</f>
      </c>
      <c r="G256" s="6">
        <f>IF(AB256&lt;&gt;AD256,CONCATENATE(J256,AB256,M256,AC256,M256,AD256,N256,O256,AE256,N256,X256,Y256,AA256,AP256,Z256,K256,Q256,R256,S256,T256,U256,V256),CONCATENATE(J256,AB256,M256,AC256,N256,O256,AE256,N256,X256,Y256,AA256,AP256,Z256,K256,Q256,R256,S256,T256,U256,V256))</f>
      </c>
      <c r="H256" s="3" t="s">
        <v>375</v>
      </c>
      <c r="I256" s="3" t="s">
        <v>376</v>
      </c>
      <c r="J256" s="3" t="s">
        <v>377</v>
      </c>
      <c r="K256" s="3" t="s">
        <v>378</v>
      </c>
      <c r="L256" s="3" t="s">
        <v>379</v>
      </c>
      <c r="M256" s="3" t="s">
        <v>380</v>
      </c>
      <c r="N256" s="3" t="s">
        <v>381</v>
      </c>
      <c r="O256" s="3" t="s">
        <v>382</v>
      </c>
      <c r="P256" s="6">
        <f>CHAR(10)</f>
      </c>
      <c r="Q256" s="6">
        <f>IF(MOD(W256,10)=0,CONCATENATE(P256,P256,L256,L256,P256,P256,P256)," ")</f>
      </c>
      <c r="R256" s="6">
        <f>IF(W256=20,CONCATENATE(P256,P256,P256,L256,P256,"&lt;center&gt;",P256,P256,"&lt;?php",P256,R$1,P256,"?&gt;",P256,P256,"&lt;/center&gt;",P256,L256,P256,P256,P256,P256),"")</f>
      </c>
      <c r="S256" s="6">
        <f>IF(W256=40,CONCATENATE(P256,P256,P256,L256,P256,"&lt;center&gt;",P256,P256,"&lt;?php",P256,S$1,P256,"?&gt;",P256,P256,"&lt;/center&gt;",P256,L256,P256,P256,P256,P256),"")</f>
      </c>
      <c r="T256" s="6">
        <f>IF(W256=60,CONCATENATE(P256,P256,P256,L256,P256,"&lt;center&gt;",P256,P256,"&lt;?php",P256,T$1,P256,"?&gt;",P256,P256,"&lt;/center&gt;",P256,L256,P256,P256,P256,P256),"")</f>
      </c>
      <c r="U256" s="6">
        <f>IF(W256=80,CONCATENATE(P256,P256,P256,L256,P256,"&lt;center&gt;",P256,P256,"&lt;?php",P256,U$1,P256,"?&gt;",P256,P256,"&lt;/center&gt;",P256,L256,P256,P256,P256,P256),"")</f>
      </c>
      <c r="V256" s="6">
        <f>IF(W256=100,CONCATENATE(P256,P256,P256,P256,"&lt;?php",P256,V$1,P256,"?&gt;",P256,P256,P256,P256,P256),"")</f>
      </c>
      <c r="W256" s="11">
        <f>W255+1</f>
      </c>
      <c r="X256" s="5" t="s">
        <v>383</v>
      </c>
      <c r="Y256" s="5" t="s">
        <v>384</v>
      </c>
      <c r="Z256" s="5" t="s">
        <v>385</v>
      </c>
      <c r="AA256" s="5" t="s">
        <v>386</v>
      </c>
      <c r="AB256" s="4">
        <f>CONCATENATE(WRs!B40," ",WRs!A40)</f>
      </c>
      <c r="AC256" s="12">
        <f>WRs!E40</f>
      </c>
      <c r="AD256" s="6">
        <f>WRs!C40</f>
      </c>
      <c r="AE256" s="11">
        <f>WRs!D40</f>
      </c>
      <c r="AF256" s="11">
        <f>WRs!P40</f>
      </c>
      <c r="AG256" s="11">
        <f>WRs!R40</f>
      </c>
      <c r="AH256" s="11">
        <f>WRs!T40</f>
      </c>
      <c r="AI256" s="11">
        <f>WRs!V40</f>
      </c>
      <c r="AJ256" s="10">
        <f>WRs!X40</f>
      </c>
      <c r="AK256" s="6">
        <f>AB256</f>
      </c>
      <c r="AL256" s="102">
        <f>ROUNDUP((0.43+0.01*((STDEV($AQ$2:$AQ$312)-STDEV(AQ$2:AQ$312))))*AQ256,0)</f>
      </c>
      <c r="AM256" s="102">
        <f>ROUNDUP((0.43+0.01*((STDEV($AQ$2:$AQ$312)-STDEV(AR$2:AR$312))))*AR256,0)</f>
      </c>
      <c r="AN256" s="102">
        <f>ROUNDUP((0.43+0.01*((STDEV($AQ$2:$AQ$312)-STDEV(AS$2:AS$312))))*AS256,0)</f>
      </c>
      <c r="AO256" s="102">
        <f>ROUNDUP((0.43+0.01*((STDEV($AQ$2:$AQ$312)-STDEV(AT$2:AT$312))))*AT256,0)</f>
      </c>
      <c r="AP256" s="102">
        <f>ROUNDUP((0.43+0.01*((STDEV($AQ$2:$AQ$312)-STDEV(AU$2:AU$312))))*AU256,0)</f>
      </c>
      <c r="AQ256" s="11">
        <f>IF(AF256&gt;0,AF256,1)</f>
      </c>
      <c r="AR256" s="11">
        <f>IF(AG256&gt;0,AG256,1)</f>
      </c>
      <c r="AS256" s="11">
        <f>IF(AH256&gt;0,AH256,1)</f>
      </c>
      <c r="AT256" s="11">
        <f>IF(AI256&gt;0,AI256,1)</f>
      </c>
      <c r="AU256" s="11">
        <f>IF(AJ256&gt;0,AJ256,1)</f>
      </c>
    </row>
    <row x14ac:dyDescent="0.25" r="257" customHeight="1" ht="17.25">
      <c r="A257" s="3"/>
      <c r="B257" s="6">
        <f>IF(AB257&lt;&gt;AD257,CONCATENATE(J257,AB257,M257,AC257,M257,AD257,N257,O257,AE257,N257,K257,Q257,R257,S257,T257,U257,V257),CONCATENATE(J257,AB257,M257,AC257,N257,O257,AE257,N257,K257,Q257,R257,S257,T257,U257,V257))</f>
      </c>
      <c r="C257" s="6">
        <f>IF(AB257&lt;&gt;AD257,CONCATENATE(J257,AB257,M257,AC257,M257,AD257,N257,O257,AE257,N257,X257,Y257,AA257,AL257,Z257,K257,Q257,R257,S257,T257,U257,V257),CONCATENATE(J257,AB257,M257,AC257,N257,O257,AE257,N257,X257,Y257,AA257,AL257,Z257,K257,Q257,R257,S257,T257,U257,V257))</f>
      </c>
      <c r="D257" s="6">
        <f>IF(AB257&lt;&gt;AD257,CONCATENATE(J257,AB257,M257,AC257,M257,AD257,N257,O257,AE257,N257,X257,Y257,AA257,AM257,Z257,K257,Q257,R257,S257,T257,U257,V257),CONCATENATE(J257,AB257,M257,AC257,N257,O257,AE257,N257,X257,Y257,AA257,AM257,Z257,K257,Q257,R257,S257,T257,U257,V257))</f>
      </c>
      <c r="E257" s="6">
        <f>IF(AB257&lt;&gt;AD257,CONCATENATE(J257,AB257,M257,AC257,M257,AD257,N257,O257,AE257,N257,X257,Y257,AA257,AN257,Z257,K257,Q257,R257,S257,T257,U257,V257),CONCATENATE(J257,AB257,M257,AC257,N257,O257,AE257,N257,X257,Y257,AA257,AN257,Z257,K257,Q257,R257,S257,T257,U257,V257))</f>
      </c>
      <c r="F257" s="6">
        <f>IF(AB257&lt;&gt;AD257,CONCATENATE(J257,AB257,M257,AC257,M257,AD257,N257,O257,AE257,N257,X257,Y257,AA257,AO257,Z257,K257,Q257,R257,S257,T257,U257,V257),CONCATENATE(J257,AB257,M257,AC257,N257,O257,AE257,N257,X257,Y257,AA257,AO257,Z257,K257,Q257,R257,S257,T257,U257,V257))</f>
      </c>
      <c r="G257" s="6">
        <f>IF(AB257&lt;&gt;AD257,CONCATENATE(J257,AB257,M257,AC257,M257,AD257,N257,O257,AE257,N257,X257,Y257,AA257,AP257,Z257,K257,Q257,R257,S257,T257,U257,V257),CONCATENATE(J257,AB257,M257,AC257,N257,O257,AE257,N257,X257,Y257,AA257,AP257,Z257,K257,Q257,R257,S257,T257,U257,V257))</f>
      </c>
      <c r="H257" s="3" t="s">
        <v>375</v>
      </c>
      <c r="I257" s="3" t="s">
        <v>376</v>
      </c>
      <c r="J257" s="3" t="s">
        <v>377</v>
      </c>
      <c r="K257" s="3" t="s">
        <v>378</v>
      </c>
      <c r="L257" s="3" t="s">
        <v>379</v>
      </c>
      <c r="M257" s="3" t="s">
        <v>380</v>
      </c>
      <c r="N257" s="3" t="s">
        <v>381</v>
      </c>
      <c r="O257" s="3" t="s">
        <v>382</v>
      </c>
      <c r="P257" s="6">
        <f>CHAR(10)</f>
      </c>
      <c r="Q257" s="6">
        <f>IF(MOD(W257,10)=0,CONCATENATE(P257,P257,L257,L257,P257,P257,P257)," ")</f>
      </c>
      <c r="R257" s="6">
        <f>IF(W257=20,CONCATENATE(P257,P257,P257,L257,P257,"&lt;center&gt;",P257,P257,"&lt;?php",P257,R$1,P257,"?&gt;",P257,P257,"&lt;/center&gt;",P257,L257,P257,P257,P257,P257),"")</f>
      </c>
      <c r="S257" s="6">
        <f>IF(W257=40,CONCATENATE(P257,P257,P257,L257,P257,"&lt;center&gt;",P257,P257,"&lt;?php",P257,S$1,P257,"?&gt;",P257,P257,"&lt;/center&gt;",P257,L257,P257,P257,P257,P257),"")</f>
      </c>
      <c r="T257" s="6">
        <f>IF(W257=60,CONCATENATE(P257,P257,P257,L257,P257,"&lt;center&gt;",P257,P257,"&lt;?php",P257,T$1,P257,"?&gt;",P257,P257,"&lt;/center&gt;",P257,L257,P257,P257,P257,P257),"")</f>
      </c>
      <c r="U257" s="6">
        <f>IF(W257=80,CONCATENATE(P257,P257,P257,L257,P257,"&lt;center&gt;",P257,P257,"&lt;?php",P257,U$1,P257,"?&gt;",P257,P257,"&lt;/center&gt;",P257,L257,P257,P257,P257,P257),"")</f>
      </c>
      <c r="V257" s="6">
        <f>IF(W257=100,CONCATENATE(P257,P257,P257,P257,"&lt;?php",P257,V$1,P257,"?&gt;",P257,P257,P257,P257,P257),"")</f>
      </c>
      <c r="W257" s="11">
        <f>W256+1</f>
      </c>
      <c r="X257" s="5" t="s">
        <v>383</v>
      </c>
      <c r="Y257" s="5" t="s">
        <v>384</v>
      </c>
      <c r="Z257" s="5" t="s">
        <v>385</v>
      </c>
      <c r="AA257" s="5" t="s">
        <v>386</v>
      </c>
      <c r="AB257" s="4">
        <f>CONCATENATE(WRs!B41," ",WRs!A41)</f>
      </c>
      <c r="AC257" s="12">
        <f>WRs!E41</f>
      </c>
      <c r="AD257" s="6">
        <f>WRs!C41</f>
      </c>
      <c r="AE257" s="11">
        <f>WRs!D41</f>
      </c>
      <c r="AF257" s="11">
        <f>WRs!P41</f>
      </c>
      <c r="AG257" s="11">
        <f>WRs!R41</f>
      </c>
      <c r="AH257" s="11">
        <f>WRs!T41</f>
      </c>
      <c r="AI257" s="11">
        <f>WRs!V41</f>
      </c>
      <c r="AJ257" s="10">
        <f>WRs!X41</f>
      </c>
      <c r="AK257" s="6">
        <f>AB257</f>
      </c>
      <c r="AL257" s="102">
        <f>ROUNDUP((0.43+0.01*((STDEV($AQ$2:$AQ$312)-STDEV(AQ$2:AQ$312))))*AQ257,0)</f>
      </c>
      <c r="AM257" s="102">
        <f>ROUNDUP((0.43+0.01*((STDEV($AQ$2:$AQ$312)-STDEV(AR$2:AR$312))))*AR257,0)</f>
      </c>
      <c r="AN257" s="102">
        <f>ROUNDUP((0.43+0.01*((STDEV($AQ$2:$AQ$312)-STDEV(AS$2:AS$312))))*AS257,0)</f>
      </c>
      <c r="AO257" s="102">
        <f>ROUNDUP((0.43+0.01*((STDEV($AQ$2:$AQ$312)-STDEV(AT$2:AT$312))))*AT257,0)</f>
      </c>
      <c r="AP257" s="102">
        <f>ROUNDUP((0.43+0.01*((STDEV($AQ$2:$AQ$312)-STDEV(AU$2:AU$312))))*AU257,0)</f>
      </c>
      <c r="AQ257" s="11">
        <f>IF(AF257&gt;0,AF257,1)</f>
      </c>
      <c r="AR257" s="11">
        <f>IF(AG257&gt;0,AG257,1)</f>
      </c>
      <c r="AS257" s="11">
        <f>IF(AH257&gt;0,AH257,1)</f>
      </c>
      <c r="AT257" s="11">
        <f>IF(AI257&gt;0,AI257,1)</f>
      </c>
      <c r="AU257" s="11">
        <f>IF(AJ257&gt;0,AJ257,1)</f>
      </c>
    </row>
    <row x14ac:dyDescent="0.25" r="258" customHeight="1" ht="17.25">
      <c r="A258" s="3"/>
      <c r="B258" s="6">
        <f>IF(AB258&lt;&gt;AD258,CONCATENATE(J258,AB258,M258,AC258,M258,AD258,N258,O258,AE258,N258,K258,Q258,R258,S258,T258,U258,V258),CONCATENATE(J258,AB258,M258,AC258,N258,O258,AE258,N258,K258,Q258,R258,S258,T258,U258,V258))</f>
      </c>
      <c r="C258" s="6">
        <f>IF(AB258&lt;&gt;AD258,CONCATENATE(J258,AB258,M258,AC258,M258,AD258,N258,O258,AE258,N258,X258,Y258,AA258,AL258,Z258,K258,Q258,R258,S258,T258,U258,V258),CONCATENATE(J258,AB258,M258,AC258,N258,O258,AE258,N258,X258,Y258,AA258,AL258,Z258,K258,Q258,R258,S258,T258,U258,V258))</f>
      </c>
      <c r="D258" s="6">
        <f>IF(AB258&lt;&gt;AD258,CONCATENATE(J258,AB258,M258,AC258,M258,AD258,N258,O258,AE258,N258,X258,Y258,AA258,AM258,Z258,K258,Q258,R258,S258,T258,U258,V258),CONCATENATE(J258,AB258,M258,AC258,N258,O258,AE258,N258,X258,Y258,AA258,AM258,Z258,K258,Q258,R258,S258,T258,U258,V258))</f>
      </c>
      <c r="E258" s="6">
        <f>IF(AB258&lt;&gt;AD258,CONCATENATE(J258,AB258,M258,AC258,M258,AD258,N258,O258,AE258,N258,X258,Y258,AA258,AN258,Z258,K258,Q258,R258,S258,T258,U258,V258),CONCATENATE(J258,AB258,M258,AC258,N258,O258,AE258,N258,X258,Y258,AA258,AN258,Z258,K258,Q258,R258,S258,T258,U258,V258))</f>
      </c>
      <c r="F258" s="6">
        <f>IF(AB258&lt;&gt;AD258,CONCATENATE(J258,AB258,M258,AC258,M258,AD258,N258,O258,AE258,N258,X258,Y258,AA258,AO258,Z258,K258,Q258,R258,S258,T258,U258,V258),CONCATENATE(J258,AB258,M258,AC258,N258,O258,AE258,N258,X258,Y258,AA258,AO258,Z258,K258,Q258,R258,S258,T258,U258,V258))</f>
      </c>
      <c r="G258" s="6">
        <f>IF(AB258&lt;&gt;AD258,CONCATENATE(J258,AB258,M258,AC258,M258,AD258,N258,O258,AE258,N258,X258,Y258,AA258,AP258,Z258,K258,Q258,R258,S258,T258,U258,V258),CONCATENATE(J258,AB258,M258,AC258,N258,O258,AE258,N258,X258,Y258,AA258,AP258,Z258,K258,Q258,R258,S258,T258,U258,V258))</f>
      </c>
      <c r="H258" s="3" t="s">
        <v>375</v>
      </c>
      <c r="I258" s="3" t="s">
        <v>376</v>
      </c>
      <c r="J258" s="3" t="s">
        <v>377</v>
      </c>
      <c r="K258" s="3" t="s">
        <v>378</v>
      </c>
      <c r="L258" s="3" t="s">
        <v>379</v>
      </c>
      <c r="M258" s="3" t="s">
        <v>380</v>
      </c>
      <c r="N258" s="3" t="s">
        <v>381</v>
      </c>
      <c r="O258" s="3" t="s">
        <v>382</v>
      </c>
      <c r="P258" s="6">
        <f>CHAR(10)</f>
      </c>
      <c r="Q258" s="6">
        <f>IF(MOD(W258,10)=0,CONCATENATE(P258,P258,L258,L258,P258,P258,P258)," ")</f>
      </c>
      <c r="R258" s="6">
        <f>IF(W258=20,CONCATENATE(P258,P258,P258,L258,P258,"&lt;center&gt;",P258,P258,"&lt;?php",P258,R$1,P258,"?&gt;",P258,P258,"&lt;/center&gt;",P258,L258,P258,P258,P258,P258),"")</f>
      </c>
      <c r="S258" s="6">
        <f>IF(W258=40,CONCATENATE(P258,P258,P258,L258,P258,"&lt;center&gt;",P258,P258,"&lt;?php",P258,S$1,P258,"?&gt;",P258,P258,"&lt;/center&gt;",P258,L258,P258,P258,P258,P258),"")</f>
      </c>
      <c r="T258" s="6">
        <f>IF(W258=60,CONCATENATE(P258,P258,P258,L258,P258,"&lt;center&gt;",P258,P258,"&lt;?php",P258,T$1,P258,"?&gt;",P258,P258,"&lt;/center&gt;",P258,L258,P258,P258,P258,P258),"")</f>
      </c>
      <c r="U258" s="6">
        <f>IF(W258=80,CONCATENATE(P258,P258,P258,L258,P258,"&lt;center&gt;",P258,P258,"&lt;?php",P258,U$1,P258,"?&gt;",P258,P258,"&lt;/center&gt;",P258,L258,P258,P258,P258,P258),"")</f>
      </c>
      <c r="V258" s="6">
        <f>IF(W258=100,CONCATENATE(P258,P258,P258,P258,"&lt;?php",P258,V$1,P258,"?&gt;",P258,P258,P258,P258,P258),"")</f>
      </c>
      <c r="W258" s="11">
        <f>W257+1</f>
      </c>
      <c r="X258" s="5" t="s">
        <v>383</v>
      </c>
      <c r="Y258" s="5" t="s">
        <v>384</v>
      </c>
      <c r="Z258" s="5" t="s">
        <v>385</v>
      </c>
      <c r="AA258" s="5" t="s">
        <v>386</v>
      </c>
      <c r="AB258" s="4">
        <f>CONCATENATE(WRs!B42," ",WRs!A42)</f>
      </c>
      <c r="AC258" s="12">
        <f>WRs!E42</f>
      </c>
      <c r="AD258" s="6">
        <f>WRs!C42</f>
      </c>
      <c r="AE258" s="11">
        <f>WRs!D42</f>
      </c>
      <c r="AF258" s="11">
        <f>WRs!P42</f>
      </c>
      <c r="AG258" s="11">
        <f>WRs!R42</f>
      </c>
      <c r="AH258" s="11">
        <f>WRs!T42</f>
      </c>
      <c r="AI258" s="11">
        <f>WRs!V42</f>
      </c>
      <c r="AJ258" s="10">
        <f>WRs!X42</f>
      </c>
      <c r="AK258" s="6">
        <f>AB258</f>
      </c>
      <c r="AL258" s="102">
        <f>ROUNDUP((0.43+0.01*((STDEV($AQ$2:$AQ$312)-STDEV(AQ$2:AQ$312))))*AQ258,0)</f>
      </c>
      <c r="AM258" s="102">
        <f>ROUNDUP((0.43+0.01*((STDEV($AQ$2:$AQ$312)-STDEV(AR$2:AR$312))))*AR258,0)</f>
      </c>
      <c r="AN258" s="102">
        <f>ROUNDUP((0.43+0.01*((STDEV($AQ$2:$AQ$312)-STDEV(AS$2:AS$312))))*AS258,0)</f>
      </c>
      <c r="AO258" s="102">
        <f>ROUNDUP((0.43+0.01*((STDEV($AQ$2:$AQ$312)-STDEV(AT$2:AT$312))))*AT258,0)</f>
      </c>
      <c r="AP258" s="102">
        <f>ROUNDUP((0.43+0.01*((STDEV($AQ$2:$AQ$312)-STDEV(AU$2:AU$312))))*AU258,0)</f>
      </c>
      <c r="AQ258" s="11">
        <f>IF(AF258&gt;0,AF258,1)</f>
      </c>
      <c r="AR258" s="11">
        <f>IF(AG258&gt;0,AG258,1)</f>
      </c>
      <c r="AS258" s="11">
        <f>IF(AH258&gt;0,AH258,1)</f>
      </c>
      <c r="AT258" s="11">
        <f>IF(AI258&gt;0,AI258,1)</f>
      </c>
      <c r="AU258" s="11">
        <f>IF(AJ258&gt;0,AJ258,1)</f>
      </c>
    </row>
    <row x14ac:dyDescent="0.25" r="259" customHeight="1" ht="17.25">
      <c r="A259" s="3"/>
      <c r="B259" s="6">
        <f>IF(AB259&lt;&gt;AD259,CONCATENATE(J259,AB259,M259,AC259,M259,AD259,N259,O259,AE259,N259,K259,Q259,R259,S259,T259,U259,V259),CONCATENATE(J259,AB259,M259,AC259,N259,O259,AE259,N259,K259,Q259,R259,S259,T259,U259,V259))</f>
      </c>
      <c r="C259" s="6">
        <f>IF(AB259&lt;&gt;AD259,CONCATENATE(J259,AB259,M259,AC259,M259,AD259,N259,O259,AE259,N259,X259,Y259,AA259,AL259,Z259,K259,Q259,R259,S259,T259,U259,V259),CONCATENATE(J259,AB259,M259,AC259,N259,O259,AE259,N259,X259,Y259,AA259,AL259,Z259,K259,Q259,R259,S259,T259,U259,V259))</f>
      </c>
      <c r="D259" s="6">
        <f>IF(AB259&lt;&gt;AD259,CONCATENATE(J259,AB259,M259,AC259,M259,AD259,N259,O259,AE259,N259,X259,Y259,AA259,AM259,Z259,K259,Q259,R259,S259,T259,U259,V259),CONCATENATE(J259,AB259,M259,AC259,N259,O259,AE259,N259,X259,Y259,AA259,AM259,Z259,K259,Q259,R259,S259,T259,U259,V259))</f>
      </c>
      <c r="E259" s="6">
        <f>IF(AB259&lt;&gt;AD259,CONCATENATE(J259,AB259,M259,AC259,M259,AD259,N259,O259,AE259,N259,X259,Y259,AA259,AN259,Z259,K259,Q259,R259,S259,T259,U259,V259),CONCATENATE(J259,AB259,M259,AC259,N259,O259,AE259,N259,X259,Y259,AA259,AN259,Z259,K259,Q259,R259,S259,T259,U259,V259))</f>
      </c>
      <c r="F259" s="6">
        <f>IF(AB259&lt;&gt;AD259,CONCATENATE(J259,AB259,M259,AC259,M259,AD259,N259,O259,AE259,N259,X259,Y259,AA259,AO259,Z259,K259,Q259,R259,S259,T259,U259,V259),CONCATENATE(J259,AB259,M259,AC259,N259,O259,AE259,N259,X259,Y259,AA259,AO259,Z259,K259,Q259,R259,S259,T259,U259,V259))</f>
      </c>
      <c r="G259" s="6">
        <f>IF(AB259&lt;&gt;AD259,CONCATENATE(J259,AB259,M259,AC259,M259,AD259,N259,O259,AE259,N259,X259,Y259,AA259,AP259,Z259,K259,Q259,R259,S259,T259,U259,V259),CONCATENATE(J259,AB259,M259,AC259,N259,O259,AE259,N259,X259,Y259,AA259,AP259,Z259,K259,Q259,R259,S259,T259,U259,V259))</f>
      </c>
      <c r="H259" s="3" t="s">
        <v>375</v>
      </c>
      <c r="I259" s="3" t="s">
        <v>376</v>
      </c>
      <c r="J259" s="3" t="s">
        <v>377</v>
      </c>
      <c r="K259" s="3" t="s">
        <v>378</v>
      </c>
      <c r="L259" s="3" t="s">
        <v>379</v>
      </c>
      <c r="M259" s="3" t="s">
        <v>380</v>
      </c>
      <c r="N259" s="3" t="s">
        <v>381</v>
      </c>
      <c r="O259" s="3" t="s">
        <v>382</v>
      </c>
      <c r="P259" s="6">
        <f>CHAR(10)</f>
      </c>
      <c r="Q259" s="6">
        <f>IF(MOD(W259,10)=0,CONCATENATE(P259,P259,L259,L259,P259,P259,P259)," ")</f>
      </c>
      <c r="R259" s="6">
        <f>IF(W259=20,CONCATENATE(P259,P259,P259,L259,P259,"&lt;center&gt;",P259,P259,"&lt;?php",P259,R$1,P259,"?&gt;",P259,P259,"&lt;/center&gt;",P259,L259,P259,P259,P259,P259),"")</f>
      </c>
      <c r="S259" s="6">
        <f>IF(W259=40,CONCATENATE(P259,P259,P259,L259,P259,"&lt;center&gt;",P259,P259,"&lt;?php",P259,S$1,P259,"?&gt;",P259,P259,"&lt;/center&gt;",P259,L259,P259,P259,P259,P259),"")</f>
      </c>
      <c r="T259" s="6">
        <f>IF(W259=60,CONCATENATE(P259,P259,P259,L259,P259,"&lt;center&gt;",P259,P259,"&lt;?php",P259,T$1,P259,"?&gt;",P259,P259,"&lt;/center&gt;",P259,L259,P259,P259,P259,P259),"")</f>
      </c>
      <c r="U259" s="6">
        <f>IF(W259=80,CONCATENATE(P259,P259,P259,L259,P259,"&lt;center&gt;",P259,P259,"&lt;?php",P259,U$1,P259,"?&gt;",P259,P259,"&lt;/center&gt;",P259,L259,P259,P259,P259,P259),"")</f>
      </c>
      <c r="V259" s="6">
        <f>IF(W259=100,CONCATENATE(P259,P259,P259,P259,"&lt;?php",P259,V$1,P259,"?&gt;",P259,P259,P259,P259,P259),"")</f>
      </c>
      <c r="W259" s="11">
        <f>W258+1</f>
      </c>
      <c r="X259" s="5" t="s">
        <v>383</v>
      </c>
      <c r="Y259" s="5" t="s">
        <v>384</v>
      </c>
      <c r="Z259" s="5" t="s">
        <v>385</v>
      </c>
      <c r="AA259" s="5" t="s">
        <v>386</v>
      </c>
      <c r="AB259" s="4">
        <f>CONCATENATE(WRs!B43," ",WRs!A43)</f>
      </c>
      <c r="AC259" s="12">
        <f>WRs!E43</f>
      </c>
      <c r="AD259" s="6">
        <f>WRs!C43</f>
      </c>
      <c r="AE259" s="11">
        <f>WRs!D43</f>
      </c>
      <c r="AF259" s="11">
        <f>WRs!P43</f>
      </c>
      <c r="AG259" s="11">
        <f>WRs!R43</f>
      </c>
      <c r="AH259" s="11">
        <f>WRs!T43</f>
      </c>
      <c r="AI259" s="11">
        <f>WRs!V43</f>
      </c>
      <c r="AJ259" s="10">
        <f>WRs!X43</f>
      </c>
      <c r="AK259" s="6">
        <f>AB259</f>
      </c>
      <c r="AL259" s="102">
        <f>ROUNDUP((0.43+0.01*((STDEV($AQ$2:$AQ$312)-STDEV(AQ$2:AQ$312))))*AQ259,0)</f>
      </c>
      <c r="AM259" s="102">
        <f>ROUNDUP((0.43+0.01*((STDEV($AQ$2:$AQ$312)-STDEV(AR$2:AR$312))))*AR259,0)</f>
      </c>
      <c r="AN259" s="102">
        <f>ROUNDUP((0.43+0.01*((STDEV($AQ$2:$AQ$312)-STDEV(AS$2:AS$312))))*AS259,0)</f>
      </c>
      <c r="AO259" s="102">
        <f>ROUNDUP((0.43+0.01*((STDEV($AQ$2:$AQ$312)-STDEV(AT$2:AT$312))))*AT259,0)</f>
      </c>
      <c r="AP259" s="102">
        <f>ROUNDUP((0.43+0.01*((STDEV($AQ$2:$AQ$312)-STDEV(AU$2:AU$312))))*AU259,0)</f>
      </c>
      <c r="AQ259" s="11">
        <f>IF(AF259&gt;0,AF259,1)</f>
      </c>
      <c r="AR259" s="11">
        <f>IF(AG259&gt;0,AG259,1)</f>
      </c>
      <c r="AS259" s="11">
        <f>IF(AH259&gt;0,AH259,1)</f>
      </c>
      <c r="AT259" s="11">
        <f>IF(AI259&gt;0,AI259,1)</f>
      </c>
      <c r="AU259" s="11">
        <f>IF(AJ259&gt;0,AJ259,1)</f>
      </c>
    </row>
    <row x14ac:dyDescent="0.25" r="260" customHeight="1" ht="17.25">
      <c r="A260" s="3"/>
      <c r="B260" s="6">
        <f>IF(AB260&lt;&gt;AD260,CONCATENATE(J260,AB260,M260,AC260,M260,AD260,N260,O260,AE260,N260,K260,Q260,R260,S260,T260,U260,V260),CONCATENATE(J260,AB260,M260,AC260,N260,O260,AE260,N260,K260,Q260,R260,S260,T260,U260,V260))</f>
      </c>
      <c r="C260" s="6">
        <f>IF(AB260&lt;&gt;AD260,CONCATENATE(J260,AB260,M260,AC260,M260,AD260,N260,O260,AE260,N260,X260,Y260,AA260,AL260,Z260,K260,Q260,R260,S260,T260,U260,V260),CONCATENATE(J260,AB260,M260,AC260,N260,O260,AE260,N260,X260,Y260,AA260,AL260,Z260,K260,Q260,R260,S260,T260,U260,V260))</f>
      </c>
      <c r="D260" s="6">
        <f>IF(AB260&lt;&gt;AD260,CONCATENATE(J260,AB260,M260,AC260,M260,AD260,N260,O260,AE260,N260,X260,Y260,AA260,AM260,Z260,K260,Q260,R260,S260,T260,U260,V260),CONCATENATE(J260,AB260,M260,AC260,N260,O260,AE260,N260,X260,Y260,AA260,AM260,Z260,K260,Q260,R260,S260,T260,U260,V260))</f>
      </c>
      <c r="E260" s="6">
        <f>IF(AB260&lt;&gt;AD260,CONCATENATE(J260,AB260,M260,AC260,M260,AD260,N260,O260,AE260,N260,X260,Y260,AA260,AN260,Z260,K260,Q260,R260,S260,T260,U260,V260),CONCATENATE(J260,AB260,M260,AC260,N260,O260,AE260,N260,X260,Y260,AA260,AN260,Z260,K260,Q260,R260,S260,T260,U260,V260))</f>
      </c>
      <c r="F260" s="6">
        <f>IF(AB260&lt;&gt;AD260,CONCATENATE(J260,AB260,M260,AC260,M260,AD260,N260,O260,AE260,N260,X260,Y260,AA260,AO260,Z260,K260,Q260,R260,S260,T260,U260,V260),CONCATENATE(J260,AB260,M260,AC260,N260,O260,AE260,N260,X260,Y260,AA260,AO260,Z260,K260,Q260,R260,S260,T260,U260,V260))</f>
      </c>
      <c r="G260" s="6">
        <f>IF(AB260&lt;&gt;AD260,CONCATENATE(J260,AB260,M260,AC260,M260,AD260,N260,O260,AE260,N260,X260,Y260,AA260,AP260,Z260,K260,Q260,R260,S260,T260,U260,V260),CONCATENATE(J260,AB260,M260,AC260,N260,O260,AE260,N260,X260,Y260,AA260,AP260,Z260,K260,Q260,R260,S260,T260,U260,V260))</f>
      </c>
      <c r="H260" s="3" t="s">
        <v>375</v>
      </c>
      <c r="I260" s="3" t="s">
        <v>376</v>
      </c>
      <c r="J260" s="3" t="s">
        <v>377</v>
      </c>
      <c r="K260" s="3" t="s">
        <v>378</v>
      </c>
      <c r="L260" s="3" t="s">
        <v>379</v>
      </c>
      <c r="M260" s="3" t="s">
        <v>380</v>
      </c>
      <c r="N260" s="3" t="s">
        <v>381</v>
      </c>
      <c r="O260" s="3" t="s">
        <v>382</v>
      </c>
      <c r="P260" s="6">
        <f>CHAR(10)</f>
      </c>
      <c r="Q260" s="6">
        <f>IF(MOD(W260,10)=0,CONCATENATE(P260,P260,L260,L260,P260,P260,P260)," ")</f>
      </c>
      <c r="R260" s="6">
        <f>IF(W260=20,CONCATENATE(P260,P260,P260,L260,P260,"&lt;center&gt;",P260,P260,"&lt;?php",P260,R$1,P260,"?&gt;",P260,P260,"&lt;/center&gt;",P260,L260,P260,P260,P260,P260),"")</f>
      </c>
      <c r="S260" s="6">
        <f>IF(W260=40,CONCATENATE(P260,P260,P260,L260,P260,"&lt;center&gt;",P260,P260,"&lt;?php",P260,S$1,P260,"?&gt;",P260,P260,"&lt;/center&gt;",P260,L260,P260,P260,P260,P260),"")</f>
      </c>
      <c r="T260" s="6">
        <f>IF(W260=60,CONCATENATE(P260,P260,P260,L260,P260,"&lt;center&gt;",P260,P260,"&lt;?php",P260,T$1,P260,"?&gt;",P260,P260,"&lt;/center&gt;",P260,L260,P260,P260,P260,P260),"")</f>
      </c>
      <c r="U260" s="6">
        <f>IF(W260=80,CONCATENATE(P260,P260,P260,L260,P260,"&lt;center&gt;",P260,P260,"&lt;?php",P260,U$1,P260,"?&gt;",P260,P260,"&lt;/center&gt;",P260,L260,P260,P260,P260,P260),"")</f>
      </c>
      <c r="V260" s="6">
        <f>IF(W260=100,CONCATENATE(P260,P260,P260,P260,"&lt;?php",P260,V$1,P260,"?&gt;",P260,P260,P260,P260,P260),"")</f>
      </c>
      <c r="W260" s="11">
        <f>W259+1</f>
      </c>
      <c r="X260" s="5" t="s">
        <v>383</v>
      </c>
      <c r="Y260" s="5" t="s">
        <v>384</v>
      </c>
      <c r="Z260" s="5" t="s">
        <v>385</v>
      </c>
      <c r="AA260" s="5" t="s">
        <v>386</v>
      </c>
      <c r="AB260" s="4">
        <f>CONCATENATE(WRs!B44," ",WRs!A44)</f>
      </c>
      <c r="AC260" s="12">
        <f>WRs!E44</f>
      </c>
      <c r="AD260" s="6">
        <f>WRs!C44</f>
      </c>
      <c r="AE260" s="11">
        <f>WRs!D44</f>
      </c>
      <c r="AF260" s="11">
        <f>WRs!P44</f>
      </c>
      <c r="AG260" s="11">
        <f>WRs!R44</f>
      </c>
      <c r="AH260" s="11">
        <f>WRs!T44</f>
      </c>
      <c r="AI260" s="11">
        <f>WRs!V44</f>
      </c>
      <c r="AJ260" s="10">
        <f>WRs!X44</f>
      </c>
      <c r="AK260" s="6">
        <f>AB260</f>
      </c>
      <c r="AL260" s="102">
        <f>ROUNDUP((0.43+0.01*((STDEV($AQ$2:$AQ$312)-STDEV(AQ$2:AQ$312))))*AQ260,0)</f>
      </c>
      <c r="AM260" s="102">
        <f>ROUNDUP((0.43+0.01*((STDEV($AQ$2:$AQ$312)-STDEV(AR$2:AR$312))))*AR260,0)</f>
      </c>
      <c r="AN260" s="102">
        <f>ROUNDUP((0.43+0.01*((STDEV($AQ$2:$AQ$312)-STDEV(AS$2:AS$312))))*AS260,0)</f>
      </c>
      <c r="AO260" s="102">
        <f>ROUNDUP((0.43+0.01*((STDEV($AQ$2:$AQ$312)-STDEV(AT$2:AT$312))))*AT260,0)</f>
      </c>
      <c r="AP260" s="102">
        <f>ROUNDUP((0.43+0.01*((STDEV($AQ$2:$AQ$312)-STDEV(AU$2:AU$312))))*AU260,0)</f>
      </c>
      <c r="AQ260" s="11">
        <f>IF(AF260&gt;0,AF260,1)</f>
      </c>
      <c r="AR260" s="11">
        <f>IF(AG260&gt;0,AG260,1)</f>
      </c>
      <c r="AS260" s="11">
        <f>IF(AH260&gt;0,AH260,1)</f>
      </c>
      <c r="AT260" s="11">
        <f>IF(AI260&gt;0,AI260,1)</f>
      </c>
      <c r="AU260" s="11">
        <f>IF(AJ260&gt;0,AJ260,1)</f>
      </c>
    </row>
    <row x14ac:dyDescent="0.25" r="261" customHeight="1" ht="17.25">
      <c r="A261" s="3"/>
      <c r="B261" s="6">
        <f>IF(AB261&lt;&gt;AD261,CONCATENATE(J261,AB261,M261,AC261,M261,AD261,N261,O261,AE261,N261,K261,Q261,R261,S261,T261,U261,V261),CONCATENATE(J261,AB261,M261,AC261,N261,O261,AE261,N261,K261,Q261,R261,S261,T261,U261,V261))</f>
      </c>
      <c r="C261" s="6">
        <f>IF(AB261&lt;&gt;AD261,CONCATENATE(J261,AB261,M261,AC261,M261,AD261,N261,O261,AE261,N261,X261,Y261,AA261,AL261,Z261,K261,Q261,R261,S261,T261,U261,V261),CONCATENATE(J261,AB261,M261,AC261,N261,O261,AE261,N261,X261,Y261,AA261,AL261,Z261,K261,Q261,R261,S261,T261,U261,V261))</f>
      </c>
      <c r="D261" s="6">
        <f>IF(AB261&lt;&gt;AD261,CONCATENATE(J261,AB261,M261,AC261,M261,AD261,N261,O261,AE261,N261,X261,Y261,AA261,AM261,Z261,K261,Q261,R261,S261,T261,U261,V261),CONCATENATE(J261,AB261,M261,AC261,N261,O261,AE261,N261,X261,Y261,AA261,AM261,Z261,K261,Q261,R261,S261,T261,U261,V261))</f>
      </c>
      <c r="E261" s="6">
        <f>IF(AB261&lt;&gt;AD261,CONCATENATE(J261,AB261,M261,AC261,M261,AD261,N261,O261,AE261,N261,X261,Y261,AA261,AN261,Z261,K261,Q261,R261,S261,T261,U261,V261),CONCATENATE(J261,AB261,M261,AC261,N261,O261,AE261,N261,X261,Y261,AA261,AN261,Z261,K261,Q261,R261,S261,T261,U261,V261))</f>
      </c>
      <c r="F261" s="6">
        <f>IF(AB261&lt;&gt;AD261,CONCATENATE(J261,AB261,M261,AC261,M261,AD261,N261,O261,AE261,N261,X261,Y261,AA261,AO261,Z261,K261,Q261,R261,S261,T261,U261,V261),CONCATENATE(J261,AB261,M261,AC261,N261,O261,AE261,N261,X261,Y261,AA261,AO261,Z261,K261,Q261,R261,S261,T261,U261,V261))</f>
      </c>
      <c r="G261" s="6">
        <f>IF(AB261&lt;&gt;AD261,CONCATENATE(J261,AB261,M261,AC261,M261,AD261,N261,O261,AE261,N261,X261,Y261,AA261,AP261,Z261,K261,Q261,R261,S261,T261,U261,V261),CONCATENATE(J261,AB261,M261,AC261,N261,O261,AE261,N261,X261,Y261,AA261,AP261,Z261,K261,Q261,R261,S261,T261,U261,V261))</f>
      </c>
      <c r="H261" s="3" t="s">
        <v>375</v>
      </c>
      <c r="I261" s="3" t="s">
        <v>376</v>
      </c>
      <c r="J261" s="3" t="s">
        <v>377</v>
      </c>
      <c r="K261" s="3" t="s">
        <v>378</v>
      </c>
      <c r="L261" s="3" t="s">
        <v>379</v>
      </c>
      <c r="M261" s="3" t="s">
        <v>380</v>
      </c>
      <c r="N261" s="3" t="s">
        <v>381</v>
      </c>
      <c r="O261" s="3" t="s">
        <v>382</v>
      </c>
      <c r="P261" s="6">
        <f>CHAR(10)</f>
      </c>
      <c r="Q261" s="6">
        <f>IF(MOD(W261,10)=0,CONCATENATE(P261,P261,L261,L261,P261,P261,P261)," ")</f>
      </c>
      <c r="R261" s="6">
        <f>IF(W261=20,CONCATENATE(P261,P261,P261,L261,P261,"&lt;center&gt;",P261,P261,"&lt;?php",P261,R$1,P261,"?&gt;",P261,P261,"&lt;/center&gt;",P261,L261,P261,P261,P261,P261),"")</f>
      </c>
      <c r="S261" s="6">
        <f>IF(W261=40,CONCATENATE(P261,P261,P261,L261,P261,"&lt;center&gt;",P261,P261,"&lt;?php",P261,S$1,P261,"?&gt;",P261,P261,"&lt;/center&gt;",P261,L261,P261,P261,P261,P261),"")</f>
      </c>
      <c r="T261" s="6">
        <f>IF(W261=60,CONCATENATE(P261,P261,P261,L261,P261,"&lt;center&gt;",P261,P261,"&lt;?php",P261,T$1,P261,"?&gt;",P261,P261,"&lt;/center&gt;",P261,L261,P261,P261,P261,P261),"")</f>
      </c>
      <c r="U261" s="6">
        <f>IF(W261=80,CONCATENATE(P261,P261,P261,L261,P261,"&lt;center&gt;",P261,P261,"&lt;?php",P261,U$1,P261,"?&gt;",P261,P261,"&lt;/center&gt;",P261,L261,P261,P261,P261,P261),"")</f>
      </c>
      <c r="V261" s="6">
        <f>IF(W261=100,CONCATENATE(P261,P261,P261,P261,"&lt;?php",P261,V$1,P261,"?&gt;",P261,P261,P261,P261,P261),"")</f>
      </c>
      <c r="W261" s="11">
        <f>W260+1</f>
      </c>
      <c r="X261" s="5" t="s">
        <v>383</v>
      </c>
      <c r="Y261" s="5" t="s">
        <v>384</v>
      </c>
      <c r="Z261" s="5" t="s">
        <v>385</v>
      </c>
      <c r="AA261" s="5" t="s">
        <v>386</v>
      </c>
      <c r="AB261" s="4">
        <f>CONCATENATE(WRs!B45," ",WRs!A45)</f>
      </c>
      <c r="AC261" s="12">
        <f>WRs!E45</f>
      </c>
      <c r="AD261" s="6">
        <f>WRs!C45</f>
      </c>
      <c r="AE261" s="11">
        <f>WRs!D45</f>
      </c>
      <c r="AF261" s="11">
        <f>WRs!P45</f>
      </c>
      <c r="AG261" s="11">
        <f>WRs!R45</f>
      </c>
      <c r="AH261" s="11">
        <f>WRs!T45</f>
      </c>
      <c r="AI261" s="11">
        <f>WRs!V45</f>
      </c>
      <c r="AJ261" s="10">
        <f>WRs!X45</f>
      </c>
      <c r="AK261" s="6">
        <f>AB261</f>
      </c>
      <c r="AL261" s="102">
        <f>ROUNDUP((0.43+0.01*((STDEV($AQ$2:$AQ$312)-STDEV(AQ$2:AQ$312))))*AQ261,0)</f>
      </c>
      <c r="AM261" s="102">
        <f>ROUNDUP((0.43+0.01*((STDEV($AQ$2:$AQ$312)-STDEV(AR$2:AR$312))))*AR261,0)</f>
      </c>
      <c r="AN261" s="102">
        <f>ROUNDUP((0.43+0.01*((STDEV($AQ$2:$AQ$312)-STDEV(AS$2:AS$312))))*AS261,0)</f>
      </c>
      <c r="AO261" s="102">
        <f>ROUNDUP((0.43+0.01*((STDEV($AQ$2:$AQ$312)-STDEV(AT$2:AT$312))))*AT261,0)</f>
      </c>
      <c r="AP261" s="102">
        <f>ROUNDUP((0.43+0.01*((STDEV($AQ$2:$AQ$312)-STDEV(AU$2:AU$312))))*AU261,0)</f>
      </c>
      <c r="AQ261" s="11">
        <f>IF(AF261&gt;0,AF261,1)</f>
      </c>
      <c r="AR261" s="11">
        <f>IF(AG261&gt;0,AG261,1)</f>
      </c>
      <c r="AS261" s="11">
        <f>IF(AH261&gt;0,AH261,1)</f>
      </c>
      <c r="AT261" s="11">
        <f>IF(AI261&gt;0,AI261,1)</f>
      </c>
      <c r="AU261" s="11">
        <f>IF(AJ261&gt;0,AJ261,1)</f>
      </c>
    </row>
    <row x14ac:dyDescent="0.25" r="262" customHeight="1" ht="17.25">
      <c r="A262" s="3"/>
      <c r="B262" s="6">
        <f>IF(AB262&lt;&gt;AD262,CONCATENATE(J262,AB262,M262,AC262,M262,AD262,N262,O262,AE262,N262,K262,Q262,R262,S262,T262,U262,V262),CONCATENATE(J262,AB262,M262,AC262,N262,O262,AE262,N262,K262,Q262,R262,S262,T262,U262,V262))</f>
      </c>
      <c r="C262" s="6">
        <f>IF(AB262&lt;&gt;AD262,CONCATENATE(J262,AB262,M262,AC262,M262,AD262,N262,O262,AE262,N262,X262,Y262,AA262,AL262,Z262,K262,Q262,R262,S262,T262,U262,V262),CONCATENATE(J262,AB262,M262,AC262,N262,O262,AE262,N262,X262,Y262,AA262,AL262,Z262,K262,Q262,R262,S262,T262,U262,V262))</f>
      </c>
      <c r="D262" s="6">
        <f>IF(AB262&lt;&gt;AD262,CONCATENATE(J262,AB262,M262,AC262,M262,AD262,N262,O262,AE262,N262,X262,Y262,AA262,AM262,Z262,K262,Q262,R262,S262,T262,U262,V262),CONCATENATE(J262,AB262,M262,AC262,N262,O262,AE262,N262,X262,Y262,AA262,AM262,Z262,K262,Q262,R262,S262,T262,U262,V262))</f>
      </c>
      <c r="E262" s="6">
        <f>IF(AB262&lt;&gt;AD262,CONCATENATE(J262,AB262,M262,AC262,M262,AD262,N262,O262,AE262,N262,X262,Y262,AA262,AN262,Z262,K262,Q262,R262,S262,T262,U262,V262),CONCATENATE(J262,AB262,M262,AC262,N262,O262,AE262,N262,X262,Y262,AA262,AN262,Z262,K262,Q262,R262,S262,T262,U262,V262))</f>
      </c>
      <c r="F262" s="6">
        <f>IF(AB262&lt;&gt;AD262,CONCATENATE(J262,AB262,M262,AC262,M262,AD262,N262,O262,AE262,N262,X262,Y262,AA262,AO262,Z262,K262,Q262,R262,S262,T262,U262,V262),CONCATENATE(J262,AB262,M262,AC262,N262,O262,AE262,N262,X262,Y262,AA262,AO262,Z262,K262,Q262,R262,S262,T262,U262,V262))</f>
      </c>
      <c r="G262" s="6">
        <f>IF(AB262&lt;&gt;AD262,CONCATENATE(J262,AB262,M262,AC262,M262,AD262,N262,O262,AE262,N262,X262,Y262,AA262,AP262,Z262,K262,Q262,R262,S262,T262,U262,V262),CONCATENATE(J262,AB262,M262,AC262,N262,O262,AE262,N262,X262,Y262,AA262,AP262,Z262,K262,Q262,R262,S262,T262,U262,V262))</f>
      </c>
      <c r="H262" s="3" t="s">
        <v>375</v>
      </c>
      <c r="I262" s="3" t="s">
        <v>376</v>
      </c>
      <c r="J262" s="3" t="s">
        <v>377</v>
      </c>
      <c r="K262" s="3" t="s">
        <v>378</v>
      </c>
      <c r="L262" s="3" t="s">
        <v>379</v>
      </c>
      <c r="M262" s="3" t="s">
        <v>380</v>
      </c>
      <c r="N262" s="3" t="s">
        <v>381</v>
      </c>
      <c r="O262" s="3" t="s">
        <v>382</v>
      </c>
      <c r="P262" s="6">
        <f>CHAR(10)</f>
      </c>
      <c r="Q262" s="6">
        <f>IF(MOD(W262,10)=0,CONCATENATE(P262,P262,L262,L262,P262,P262,P262)," ")</f>
      </c>
      <c r="R262" s="6">
        <f>IF(W262=20,CONCATENATE(P262,P262,P262,L262,P262,"&lt;center&gt;",P262,P262,"&lt;?php",P262,R$1,P262,"?&gt;",P262,P262,"&lt;/center&gt;",P262,L262,P262,P262,P262,P262),"")</f>
      </c>
      <c r="S262" s="6">
        <f>IF(W262=40,CONCATENATE(P262,P262,P262,L262,P262,"&lt;center&gt;",P262,P262,"&lt;?php",P262,S$1,P262,"?&gt;",P262,P262,"&lt;/center&gt;",P262,L262,P262,P262,P262,P262),"")</f>
      </c>
      <c r="T262" s="6">
        <f>IF(W262=60,CONCATENATE(P262,P262,P262,L262,P262,"&lt;center&gt;",P262,P262,"&lt;?php",P262,T$1,P262,"?&gt;",P262,P262,"&lt;/center&gt;",P262,L262,P262,P262,P262,P262),"")</f>
      </c>
      <c r="U262" s="6">
        <f>IF(W262=80,CONCATENATE(P262,P262,P262,L262,P262,"&lt;center&gt;",P262,P262,"&lt;?php",P262,U$1,P262,"?&gt;",P262,P262,"&lt;/center&gt;",P262,L262,P262,P262,P262,P262),"")</f>
      </c>
      <c r="V262" s="6">
        <f>IF(W262=100,CONCATENATE(P262,P262,P262,P262,"&lt;?php",P262,V$1,P262,"?&gt;",P262,P262,P262,P262,P262),"")</f>
      </c>
      <c r="W262" s="11">
        <f>W261+1</f>
      </c>
      <c r="X262" s="5" t="s">
        <v>383</v>
      </c>
      <c r="Y262" s="5" t="s">
        <v>384</v>
      </c>
      <c r="Z262" s="5" t="s">
        <v>385</v>
      </c>
      <c r="AA262" s="5" t="s">
        <v>386</v>
      </c>
      <c r="AB262" s="4">
        <f>CONCATENATE(WRs!B46," ",WRs!A46)</f>
      </c>
      <c r="AC262" s="12">
        <f>WRs!E46</f>
      </c>
      <c r="AD262" s="6">
        <f>WRs!C46</f>
      </c>
      <c r="AE262" s="11">
        <f>WRs!D46</f>
      </c>
      <c r="AF262" s="11">
        <f>WRs!P46</f>
      </c>
      <c r="AG262" s="11">
        <f>WRs!R46</f>
      </c>
      <c r="AH262" s="11">
        <f>WRs!T46</f>
      </c>
      <c r="AI262" s="11">
        <f>WRs!V46</f>
      </c>
      <c r="AJ262" s="10">
        <f>WRs!X46</f>
      </c>
      <c r="AK262" s="6">
        <f>AB262</f>
      </c>
      <c r="AL262" s="102">
        <f>ROUNDUP((0.43+0.01*((STDEV($AQ$2:$AQ$312)-STDEV(AQ$2:AQ$312))))*AQ262,0)</f>
      </c>
      <c r="AM262" s="102">
        <f>ROUNDUP((0.43+0.01*((STDEV($AQ$2:$AQ$312)-STDEV(AR$2:AR$312))))*AR262,0)</f>
      </c>
      <c r="AN262" s="102">
        <f>ROUNDUP((0.43+0.01*((STDEV($AQ$2:$AQ$312)-STDEV(AS$2:AS$312))))*AS262,0)</f>
      </c>
      <c r="AO262" s="102">
        <f>ROUNDUP((0.43+0.01*((STDEV($AQ$2:$AQ$312)-STDEV(AT$2:AT$312))))*AT262,0)</f>
      </c>
      <c r="AP262" s="102">
        <f>ROUNDUP((0.43+0.01*((STDEV($AQ$2:$AQ$312)-STDEV(AU$2:AU$312))))*AU262,0)</f>
      </c>
      <c r="AQ262" s="11">
        <f>IF(AF262&gt;0,AF262,1)</f>
      </c>
      <c r="AR262" s="11">
        <f>IF(AG262&gt;0,AG262,1)</f>
      </c>
      <c r="AS262" s="11">
        <f>IF(AH262&gt;0,AH262,1)</f>
      </c>
      <c r="AT262" s="11">
        <f>IF(AI262&gt;0,AI262,1)</f>
      </c>
      <c r="AU262" s="11">
        <f>IF(AJ262&gt;0,AJ262,1)</f>
      </c>
    </row>
    <row x14ac:dyDescent="0.25" r="263" customHeight="1" ht="17.25">
      <c r="A263" s="3"/>
      <c r="B263" s="6">
        <f>IF(AB263&lt;&gt;AD263,CONCATENATE(J263,AB263,M263,AC263,M263,AD263,N263,O263,AE263,N263,K263,Q263,R263,S263,T263,U263,V263),CONCATENATE(J263,AB263,M263,AC263,N263,O263,AE263,N263,K263,Q263,R263,S263,T263,U263,V263))</f>
      </c>
      <c r="C263" s="6">
        <f>IF(AB263&lt;&gt;AD263,CONCATENATE(J263,AB263,M263,AC263,M263,AD263,N263,O263,AE263,N263,X263,Y263,AA263,AL263,Z263,K263,Q263,R263,S263,T263,U263,V263),CONCATENATE(J263,AB263,M263,AC263,N263,O263,AE263,N263,X263,Y263,AA263,AL263,Z263,K263,Q263,R263,S263,T263,U263,V263))</f>
      </c>
      <c r="D263" s="6">
        <f>IF(AB263&lt;&gt;AD263,CONCATENATE(J263,AB263,M263,AC263,M263,AD263,N263,O263,AE263,N263,X263,Y263,AA263,AM263,Z263,K263,Q263,R263,S263,T263,U263,V263),CONCATENATE(J263,AB263,M263,AC263,N263,O263,AE263,N263,X263,Y263,AA263,AM263,Z263,K263,Q263,R263,S263,T263,U263,V263))</f>
      </c>
      <c r="E263" s="6">
        <f>IF(AB263&lt;&gt;AD263,CONCATENATE(J263,AB263,M263,AC263,M263,AD263,N263,O263,AE263,N263,X263,Y263,AA263,AN263,Z263,K263,Q263,R263,S263,T263,U263,V263),CONCATENATE(J263,AB263,M263,AC263,N263,O263,AE263,N263,X263,Y263,AA263,AN263,Z263,K263,Q263,R263,S263,T263,U263,V263))</f>
      </c>
      <c r="F263" s="6">
        <f>IF(AB263&lt;&gt;AD263,CONCATENATE(J263,AB263,M263,AC263,M263,AD263,N263,O263,AE263,N263,X263,Y263,AA263,AO263,Z263,K263,Q263,R263,S263,T263,U263,V263),CONCATENATE(J263,AB263,M263,AC263,N263,O263,AE263,N263,X263,Y263,AA263,AO263,Z263,K263,Q263,R263,S263,T263,U263,V263))</f>
      </c>
      <c r="G263" s="6">
        <f>IF(AB263&lt;&gt;AD263,CONCATENATE(J263,AB263,M263,AC263,M263,AD263,N263,O263,AE263,N263,X263,Y263,AA263,AP263,Z263,K263,Q263,R263,S263,T263,U263,V263),CONCATENATE(J263,AB263,M263,AC263,N263,O263,AE263,N263,X263,Y263,AA263,AP263,Z263,K263,Q263,R263,S263,T263,U263,V263))</f>
      </c>
      <c r="H263" s="3" t="s">
        <v>375</v>
      </c>
      <c r="I263" s="3" t="s">
        <v>376</v>
      </c>
      <c r="J263" s="3" t="s">
        <v>377</v>
      </c>
      <c r="K263" s="3" t="s">
        <v>378</v>
      </c>
      <c r="L263" s="3" t="s">
        <v>379</v>
      </c>
      <c r="M263" s="3" t="s">
        <v>380</v>
      </c>
      <c r="N263" s="3" t="s">
        <v>381</v>
      </c>
      <c r="O263" s="3" t="s">
        <v>382</v>
      </c>
      <c r="P263" s="6">
        <f>CHAR(10)</f>
      </c>
      <c r="Q263" s="6">
        <f>IF(MOD(W263,10)=0,CONCATENATE(P263,P263,L263,L263,P263,P263,P263)," ")</f>
      </c>
      <c r="R263" s="6">
        <f>IF(W263=20,CONCATENATE(P263,P263,P263,L263,P263,"&lt;center&gt;",P263,P263,"&lt;?php",P263,R$1,P263,"?&gt;",P263,P263,"&lt;/center&gt;",P263,L263,P263,P263,P263,P263),"")</f>
      </c>
      <c r="S263" s="6">
        <f>IF(W263=40,CONCATENATE(P263,P263,P263,L263,P263,"&lt;center&gt;",P263,P263,"&lt;?php",P263,S$1,P263,"?&gt;",P263,P263,"&lt;/center&gt;",P263,L263,P263,P263,P263,P263),"")</f>
      </c>
      <c r="T263" s="6">
        <f>IF(W263=60,CONCATENATE(P263,P263,P263,L263,P263,"&lt;center&gt;",P263,P263,"&lt;?php",P263,T$1,P263,"?&gt;",P263,P263,"&lt;/center&gt;",P263,L263,P263,P263,P263,P263),"")</f>
      </c>
      <c r="U263" s="6">
        <f>IF(W263=80,CONCATENATE(P263,P263,P263,L263,P263,"&lt;center&gt;",P263,P263,"&lt;?php",P263,U$1,P263,"?&gt;",P263,P263,"&lt;/center&gt;",P263,L263,P263,P263,P263,P263),"")</f>
      </c>
      <c r="V263" s="6">
        <f>IF(W263=100,CONCATENATE(P263,P263,P263,P263,"&lt;?php",P263,V$1,P263,"?&gt;",P263,P263,P263,P263,P263),"")</f>
      </c>
      <c r="W263" s="11">
        <f>W262+1</f>
      </c>
      <c r="X263" s="5" t="s">
        <v>383</v>
      </c>
      <c r="Y263" s="5" t="s">
        <v>384</v>
      </c>
      <c r="Z263" s="5" t="s">
        <v>385</v>
      </c>
      <c r="AA263" s="5" t="s">
        <v>386</v>
      </c>
      <c r="AB263" s="4">
        <f>CONCATENATE(WRs!B47," ",WRs!A47)</f>
      </c>
      <c r="AC263" s="12">
        <f>WRs!E47</f>
      </c>
      <c r="AD263" s="6">
        <f>WRs!C47</f>
      </c>
      <c r="AE263" s="11">
        <f>WRs!D47</f>
      </c>
      <c r="AF263" s="11">
        <f>WRs!P47</f>
      </c>
      <c r="AG263" s="11">
        <f>WRs!R47</f>
      </c>
      <c r="AH263" s="11">
        <f>WRs!T47</f>
      </c>
      <c r="AI263" s="11">
        <f>WRs!V47</f>
      </c>
      <c r="AJ263" s="10">
        <f>WRs!X47</f>
      </c>
      <c r="AK263" s="6">
        <f>AB263</f>
      </c>
      <c r="AL263" s="102">
        <f>ROUNDUP((0.43+0.01*((STDEV($AQ$2:$AQ$312)-STDEV(AQ$2:AQ$312))))*AQ263,0)</f>
      </c>
      <c r="AM263" s="102">
        <f>ROUNDUP((0.43+0.01*((STDEV($AQ$2:$AQ$312)-STDEV(AR$2:AR$312))))*AR263,0)</f>
      </c>
      <c r="AN263" s="102">
        <f>ROUNDUP((0.43+0.01*((STDEV($AQ$2:$AQ$312)-STDEV(AS$2:AS$312))))*AS263,0)</f>
      </c>
      <c r="AO263" s="102">
        <f>ROUNDUP((0.43+0.01*((STDEV($AQ$2:$AQ$312)-STDEV(AT$2:AT$312))))*AT263,0)</f>
      </c>
      <c r="AP263" s="102">
        <f>ROUNDUP((0.43+0.01*((STDEV($AQ$2:$AQ$312)-STDEV(AU$2:AU$312))))*AU263,0)</f>
      </c>
      <c r="AQ263" s="11">
        <f>IF(AF263&gt;0,AF263,1)</f>
      </c>
      <c r="AR263" s="11">
        <f>IF(AG263&gt;0,AG263,1)</f>
      </c>
      <c r="AS263" s="11">
        <f>IF(AH263&gt;0,AH263,1)</f>
      </c>
      <c r="AT263" s="11">
        <f>IF(AI263&gt;0,AI263,1)</f>
      </c>
      <c r="AU263" s="11">
        <f>IF(AJ263&gt;0,AJ263,1)</f>
      </c>
    </row>
    <row x14ac:dyDescent="0.25" r="264" customHeight="1" ht="17.25">
      <c r="A264" s="3"/>
      <c r="B264" s="6">
        <f>IF(AB264&lt;&gt;AD264,CONCATENATE(J264,AB264,M264,AC264,M264,AD264,N264,O264,AE264,N264,K264,Q264,R264,S264,T264,U264,V264),CONCATENATE(J264,AB264,M264,AC264,N264,O264,AE264,N264,K264,Q264,R264,S264,T264,U264,V264))</f>
      </c>
      <c r="C264" s="6">
        <f>IF(AB264&lt;&gt;AD264,CONCATENATE(J264,AB264,M264,AC264,M264,AD264,N264,O264,AE264,N264,X264,Y264,AA264,AL264,Z264,K264,Q264,R264,S264,T264,U264,V264),CONCATENATE(J264,AB264,M264,AC264,N264,O264,AE264,N264,X264,Y264,AA264,AL264,Z264,K264,Q264,R264,S264,T264,U264,V264))</f>
      </c>
      <c r="D264" s="6">
        <f>IF(AB264&lt;&gt;AD264,CONCATENATE(J264,AB264,M264,AC264,M264,AD264,N264,O264,AE264,N264,X264,Y264,AA264,AM264,Z264,K264,Q264,R264,S264,T264,U264,V264),CONCATENATE(J264,AB264,M264,AC264,N264,O264,AE264,N264,X264,Y264,AA264,AM264,Z264,K264,Q264,R264,S264,T264,U264,V264))</f>
      </c>
      <c r="E264" s="6">
        <f>IF(AB264&lt;&gt;AD264,CONCATENATE(J264,AB264,M264,AC264,M264,AD264,N264,O264,AE264,N264,X264,Y264,AA264,AN264,Z264,K264,Q264,R264,S264,T264,U264,V264),CONCATENATE(J264,AB264,M264,AC264,N264,O264,AE264,N264,X264,Y264,AA264,AN264,Z264,K264,Q264,R264,S264,T264,U264,V264))</f>
      </c>
      <c r="F264" s="6">
        <f>IF(AB264&lt;&gt;AD264,CONCATENATE(J264,AB264,M264,AC264,M264,AD264,N264,O264,AE264,N264,X264,Y264,AA264,AO264,Z264,K264,Q264,R264,S264,T264,U264,V264),CONCATENATE(J264,AB264,M264,AC264,N264,O264,AE264,N264,X264,Y264,AA264,AO264,Z264,K264,Q264,R264,S264,T264,U264,V264))</f>
      </c>
      <c r="G264" s="6">
        <f>IF(AB264&lt;&gt;AD264,CONCATENATE(J264,AB264,M264,AC264,M264,AD264,N264,O264,AE264,N264,X264,Y264,AA264,AP264,Z264,K264,Q264,R264,S264,T264,U264,V264),CONCATENATE(J264,AB264,M264,AC264,N264,O264,AE264,N264,X264,Y264,AA264,AP264,Z264,K264,Q264,R264,S264,T264,U264,V264))</f>
      </c>
      <c r="H264" s="3" t="s">
        <v>375</v>
      </c>
      <c r="I264" s="3" t="s">
        <v>376</v>
      </c>
      <c r="J264" s="3" t="s">
        <v>377</v>
      </c>
      <c r="K264" s="3" t="s">
        <v>378</v>
      </c>
      <c r="L264" s="3" t="s">
        <v>379</v>
      </c>
      <c r="M264" s="3" t="s">
        <v>380</v>
      </c>
      <c r="N264" s="3" t="s">
        <v>381</v>
      </c>
      <c r="O264" s="3" t="s">
        <v>382</v>
      </c>
      <c r="P264" s="6">
        <f>CHAR(10)</f>
      </c>
      <c r="Q264" s="6">
        <f>IF(MOD(W264,10)=0,CONCATENATE(P264,P264,L264,L264,P264,P264,P264)," ")</f>
      </c>
      <c r="R264" s="6">
        <f>IF(W264=20,CONCATENATE(P264,P264,P264,L264,P264,"&lt;center&gt;",P264,P264,"&lt;?php",P264,R$1,P264,"?&gt;",P264,P264,"&lt;/center&gt;",P264,L264,P264,P264,P264,P264),"")</f>
      </c>
      <c r="S264" s="6">
        <f>IF(W264=40,CONCATENATE(P264,P264,P264,L264,P264,"&lt;center&gt;",P264,P264,"&lt;?php",P264,S$1,P264,"?&gt;",P264,P264,"&lt;/center&gt;",P264,L264,P264,P264,P264,P264),"")</f>
      </c>
      <c r="T264" s="6">
        <f>IF(W264=60,CONCATENATE(P264,P264,P264,L264,P264,"&lt;center&gt;",P264,P264,"&lt;?php",P264,T$1,P264,"?&gt;",P264,P264,"&lt;/center&gt;",P264,L264,P264,P264,P264,P264),"")</f>
      </c>
      <c r="U264" s="6">
        <f>IF(W264=80,CONCATENATE(P264,P264,P264,L264,P264,"&lt;center&gt;",P264,P264,"&lt;?php",P264,U$1,P264,"?&gt;",P264,P264,"&lt;/center&gt;",P264,L264,P264,P264,P264,P264),"")</f>
      </c>
      <c r="V264" s="6">
        <f>IF(W264=100,CONCATENATE(P264,P264,P264,P264,"&lt;?php",P264,V$1,P264,"?&gt;",P264,P264,P264,P264,P264),"")</f>
      </c>
      <c r="W264" s="11">
        <f>W263+1</f>
      </c>
      <c r="X264" s="5" t="s">
        <v>383</v>
      </c>
      <c r="Y264" s="5" t="s">
        <v>384</v>
      </c>
      <c r="Z264" s="5" t="s">
        <v>385</v>
      </c>
      <c r="AA264" s="5" t="s">
        <v>386</v>
      </c>
      <c r="AB264" s="4">
        <f>CONCATENATE(WRs!B48," ",WRs!A48)</f>
      </c>
      <c r="AC264" s="12">
        <f>WRs!E48</f>
      </c>
      <c r="AD264" s="6">
        <f>WRs!C48</f>
      </c>
      <c r="AE264" s="11">
        <f>WRs!D48</f>
      </c>
      <c r="AF264" s="11">
        <f>WRs!P48</f>
      </c>
      <c r="AG264" s="11">
        <f>WRs!R48</f>
      </c>
      <c r="AH264" s="11">
        <f>WRs!T48</f>
      </c>
      <c r="AI264" s="11">
        <f>WRs!V48</f>
      </c>
      <c r="AJ264" s="10">
        <f>WRs!X48</f>
      </c>
      <c r="AK264" s="6">
        <f>AB264</f>
      </c>
      <c r="AL264" s="102">
        <f>ROUNDUP((0.43+0.01*((STDEV($AQ$2:$AQ$312)-STDEV(AQ$2:AQ$312))))*AQ264,0)</f>
      </c>
      <c r="AM264" s="102">
        <f>ROUNDUP((0.43+0.01*((STDEV($AQ$2:$AQ$312)-STDEV(AR$2:AR$312))))*AR264,0)</f>
      </c>
      <c r="AN264" s="102">
        <f>ROUNDUP((0.43+0.01*((STDEV($AQ$2:$AQ$312)-STDEV(AS$2:AS$312))))*AS264,0)</f>
      </c>
      <c r="AO264" s="102">
        <f>ROUNDUP((0.43+0.01*((STDEV($AQ$2:$AQ$312)-STDEV(AT$2:AT$312))))*AT264,0)</f>
      </c>
      <c r="AP264" s="102">
        <f>ROUNDUP((0.43+0.01*((STDEV($AQ$2:$AQ$312)-STDEV(AU$2:AU$312))))*AU264,0)</f>
      </c>
      <c r="AQ264" s="11">
        <f>IF(AF264&gt;0,AF264,1)</f>
      </c>
      <c r="AR264" s="11">
        <f>IF(AG264&gt;0,AG264,1)</f>
      </c>
      <c r="AS264" s="11">
        <f>IF(AH264&gt;0,AH264,1)</f>
      </c>
      <c r="AT264" s="11">
        <f>IF(AI264&gt;0,AI264,1)</f>
      </c>
      <c r="AU264" s="11">
        <f>IF(AJ264&gt;0,AJ264,1)</f>
      </c>
    </row>
    <row x14ac:dyDescent="0.25" r="265" customHeight="1" ht="17.25">
      <c r="A265" s="3"/>
      <c r="B265" s="6">
        <f>IF(AB265&lt;&gt;AD265,CONCATENATE(J265,AB265,M265,AC265,M265,AD265,N265,O265,AE265,N265,K265,Q265,R265,S265,T265,U265,V265),CONCATENATE(J265,AB265,M265,AC265,N265,O265,AE265,N265,K265,Q265,R265,S265,T265,U265,V265))</f>
      </c>
      <c r="C265" s="6">
        <f>IF(AB265&lt;&gt;AD265,CONCATENATE(J265,AB265,M265,AC265,M265,AD265,N265,O265,AE265,N265,X265,Y265,AA265,AL265,Z265,K265,Q265,R265,S265,T265,U265,V265),CONCATENATE(J265,AB265,M265,AC265,N265,O265,AE265,N265,X265,Y265,AA265,AL265,Z265,K265,Q265,R265,S265,T265,U265,V265))</f>
      </c>
      <c r="D265" s="6">
        <f>IF(AB265&lt;&gt;AD265,CONCATENATE(J265,AB265,M265,AC265,M265,AD265,N265,O265,AE265,N265,X265,Y265,AA265,AM265,Z265,K265,Q265,R265,S265,T265,U265,V265),CONCATENATE(J265,AB265,M265,AC265,N265,O265,AE265,N265,X265,Y265,AA265,AM265,Z265,K265,Q265,R265,S265,T265,U265,V265))</f>
      </c>
      <c r="E265" s="6">
        <f>IF(AB265&lt;&gt;AD265,CONCATENATE(J265,AB265,M265,AC265,M265,AD265,N265,O265,AE265,N265,X265,Y265,AA265,AN265,Z265,K265,Q265,R265,S265,T265,U265,V265),CONCATENATE(J265,AB265,M265,AC265,N265,O265,AE265,N265,X265,Y265,AA265,AN265,Z265,K265,Q265,R265,S265,T265,U265,V265))</f>
      </c>
      <c r="F265" s="6">
        <f>IF(AB265&lt;&gt;AD265,CONCATENATE(J265,AB265,M265,AC265,M265,AD265,N265,O265,AE265,N265,X265,Y265,AA265,AO265,Z265,K265,Q265,R265,S265,T265,U265,V265),CONCATENATE(J265,AB265,M265,AC265,N265,O265,AE265,N265,X265,Y265,AA265,AO265,Z265,K265,Q265,R265,S265,T265,U265,V265))</f>
      </c>
      <c r="G265" s="6">
        <f>IF(AB265&lt;&gt;AD265,CONCATENATE(J265,AB265,M265,AC265,M265,AD265,N265,O265,AE265,N265,X265,Y265,AA265,AP265,Z265,K265,Q265,R265,S265,T265,U265,V265),CONCATENATE(J265,AB265,M265,AC265,N265,O265,AE265,N265,X265,Y265,AA265,AP265,Z265,K265,Q265,R265,S265,T265,U265,V265))</f>
      </c>
      <c r="H265" s="3" t="s">
        <v>375</v>
      </c>
      <c r="I265" s="3" t="s">
        <v>376</v>
      </c>
      <c r="J265" s="3" t="s">
        <v>377</v>
      </c>
      <c r="K265" s="3" t="s">
        <v>378</v>
      </c>
      <c r="L265" s="3" t="s">
        <v>379</v>
      </c>
      <c r="M265" s="3" t="s">
        <v>380</v>
      </c>
      <c r="N265" s="3" t="s">
        <v>381</v>
      </c>
      <c r="O265" s="3" t="s">
        <v>382</v>
      </c>
      <c r="P265" s="6">
        <f>CHAR(10)</f>
      </c>
      <c r="Q265" s="6">
        <f>IF(MOD(W265,10)=0,CONCATENATE(P265,P265,L265,L265,P265,P265,P265)," ")</f>
      </c>
      <c r="R265" s="6">
        <f>IF(W265=20,CONCATENATE(P265,P265,P265,L265,P265,"&lt;center&gt;",P265,P265,"&lt;?php",P265,R$1,P265,"?&gt;",P265,P265,"&lt;/center&gt;",P265,L265,P265,P265,P265,P265),"")</f>
      </c>
      <c r="S265" s="6">
        <f>IF(W265=40,CONCATENATE(P265,P265,P265,L265,P265,"&lt;center&gt;",P265,P265,"&lt;?php",P265,S$1,P265,"?&gt;",P265,P265,"&lt;/center&gt;",P265,L265,P265,P265,P265,P265),"")</f>
      </c>
      <c r="T265" s="6">
        <f>IF(W265=60,CONCATENATE(P265,P265,P265,L265,P265,"&lt;center&gt;",P265,P265,"&lt;?php",P265,T$1,P265,"?&gt;",P265,P265,"&lt;/center&gt;",P265,L265,P265,P265,P265,P265),"")</f>
      </c>
      <c r="U265" s="6">
        <f>IF(W265=80,CONCATENATE(P265,P265,P265,L265,P265,"&lt;center&gt;",P265,P265,"&lt;?php",P265,U$1,P265,"?&gt;",P265,P265,"&lt;/center&gt;",P265,L265,P265,P265,P265,P265),"")</f>
      </c>
      <c r="V265" s="6">
        <f>IF(W265=100,CONCATENATE(P265,P265,P265,P265,"&lt;?php",P265,V$1,P265,"?&gt;",P265,P265,P265,P265,P265),"")</f>
      </c>
      <c r="W265" s="11">
        <f>W264+1</f>
      </c>
      <c r="X265" s="5" t="s">
        <v>383</v>
      </c>
      <c r="Y265" s="5" t="s">
        <v>384</v>
      </c>
      <c r="Z265" s="5" t="s">
        <v>385</v>
      </c>
      <c r="AA265" s="5" t="s">
        <v>386</v>
      </c>
      <c r="AB265" s="4">
        <f>CONCATENATE(WRs!B49," ",WRs!A49)</f>
      </c>
      <c r="AC265" s="12">
        <f>WRs!E49</f>
      </c>
      <c r="AD265" s="6">
        <f>WRs!C49</f>
      </c>
      <c r="AE265" s="11">
        <f>WRs!D49</f>
      </c>
      <c r="AF265" s="11">
        <f>WRs!P49</f>
      </c>
      <c r="AG265" s="11">
        <f>WRs!R49</f>
      </c>
      <c r="AH265" s="11">
        <f>WRs!T49</f>
      </c>
      <c r="AI265" s="11">
        <f>WRs!V49</f>
      </c>
      <c r="AJ265" s="10">
        <f>WRs!X49</f>
      </c>
      <c r="AK265" s="6">
        <f>AB265</f>
      </c>
      <c r="AL265" s="102">
        <f>ROUNDUP((0.43+0.01*((STDEV($AQ$2:$AQ$312)-STDEV(AQ$2:AQ$312))))*AQ265,0)</f>
      </c>
      <c r="AM265" s="102">
        <f>ROUNDUP((0.43+0.01*((STDEV($AQ$2:$AQ$312)-STDEV(AR$2:AR$312))))*AR265,0)</f>
      </c>
      <c r="AN265" s="102">
        <f>ROUNDUP((0.43+0.01*((STDEV($AQ$2:$AQ$312)-STDEV(AS$2:AS$312))))*AS265,0)</f>
      </c>
      <c r="AO265" s="102">
        <f>ROUNDUP((0.43+0.01*((STDEV($AQ$2:$AQ$312)-STDEV(AT$2:AT$312))))*AT265,0)</f>
      </c>
      <c r="AP265" s="102">
        <f>ROUNDUP((0.43+0.01*((STDEV($AQ$2:$AQ$312)-STDEV(AU$2:AU$312))))*AU265,0)</f>
      </c>
      <c r="AQ265" s="11">
        <f>IF(AF265&gt;0,AF265,1)</f>
      </c>
      <c r="AR265" s="11">
        <f>IF(AG265&gt;0,AG265,1)</f>
      </c>
      <c r="AS265" s="11">
        <f>IF(AH265&gt;0,AH265,1)</f>
      </c>
      <c r="AT265" s="11">
        <f>IF(AI265&gt;0,AI265,1)</f>
      </c>
      <c r="AU265" s="11">
        <f>IF(AJ265&gt;0,AJ265,1)</f>
      </c>
    </row>
    <row x14ac:dyDescent="0.25" r="266" customHeight="1" ht="17.25">
      <c r="A266" s="3"/>
      <c r="B266" s="6">
        <f>IF(AB266&lt;&gt;AD266,CONCATENATE(J266,AB266,M266,AC266,M266,AD266,N266,O266,AE266,N266,K266,Q266,R266,S266,T266,U266,V266),CONCATENATE(J266,AB266,M266,AC266,N266,O266,AE266,N266,K266,Q266,R266,S266,T266,U266,V266))</f>
      </c>
      <c r="C266" s="6">
        <f>IF(AB266&lt;&gt;AD266,CONCATENATE(J266,AB266,M266,AC266,M266,AD266,N266,O266,AE266,N266,X266,Y266,AA266,AL266,Z266,K266,Q266,R266,S266,T266,U266,V266),CONCATENATE(J266,AB266,M266,AC266,N266,O266,AE266,N266,X266,Y266,AA266,AL266,Z266,K266,Q266,R266,S266,T266,U266,V266))</f>
      </c>
      <c r="D266" s="6">
        <f>IF(AB266&lt;&gt;AD266,CONCATENATE(J266,AB266,M266,AC266,M266,AD266,N266,O266,AE266,N266,X266,Y266,AA266,AM266,Z266,K266,Q266,R266,S266,T266,U266,V266),CONCATENATE(J266,AB266,M266,AC266,N266,O266,AE266,N266,X266,Y266,AA266,AM266,Z266,K266,Q266,R266,S266,T266,U266,V266))</f>
      </c>
      <c r="E266" s="6">
        <f>IF(AB266&lt;&gt;AD266,CONCATENATE(J266,AB266,M266,AC266,M266,AD266,N266,O266,AE266,N266,X266,Y266,AA266,AN266,Z266,K266,Q266,R266,S266,T266,U266,V266),CONCATENATE(J266,AB266,M266,AC266,N266,O266,AE266,N266,X266,Y266,AA266,AN266,Z266,K266,Q266,R266,S266,T266,U266,V266))</f>
      </c>
      <c r="F266" s="6">
        <f>IF(AB266&lt;&gt;AD266,CONCATENATE(J266,AB266,M266,AC266,M266,AD266,N266,O266,AE266,N266,X266,Y266,AA266,AO266,Z266,K266,Q266,R266,S266,T266,U266,V266),CONCATENATE(J266,AB266,M266,AC266,N266,O266,AE266,N266,X266,Y266,AA266,AO266,Z266,K266,Q266,R266,S266,T266,U266,V266))</f>
      </c>
      <c r="G266" s="6">
        <f>IF(AB266&lt;&gt;AD266,CONCATENATE(J266,AB266,M266,AC266,M266,AD266,N266,O266,AE266,N266,X266,Y266,AA266,AP266,Z266,K266,Q266,R266,S266,T266,U266,V266),CONCATENATE(J266,AB266,M266,AC266,N266,O266,AE266,N266,X266,Y266,AA266,AP266,Z266,K266,Q266,R266,S266,T266,U266,V266))</f>
      </c>
      <c r="H266" s="3" t="s">
        <v>375</v>
      </c>
      <c r="I266" s="3" t="s">
        <v>376</v>
      </c>
      <c r="J266" s="3" t="s">
        <v>377</v>
      </c>
      <c r="K266" s="3" t="s">
        <v>378</v>
      </c>
      <c r="L266" s="3" t="s">
        <v>379</v>
      </c>
      <c r="M266" s="3" t="s">
        <v>380</v>
      </c>
      <c r="N266" s="3" t="s">
        <v>381</v>
      </c>
      <c r="O266" s="3" t="s">
        <v>382</v>
      </c>
      <c r="P266" s="6">
        <f>CHAR(10)</f>
      </c>
      <c r="Q266" s="6">
        <f>IF(MOD(W266,10)=0,CONCATENATE(P266,P266,L266,L266,P266,P266,P266)," ")</f>
      </c>
      <c r="R266" s="6">
        <f>IF(W266=20,CONCATENATE(P266,P266,P266,L266,P266,"&lt;center&gt;",P266,P266,"&lt;?php",P266,R$1,P266,"?&gt;",P266,P266,"&lt;/center&gt;",P266,L266,P266,P266,P266,P266),"")</f>
      </c>
      <c r="S266" s="6">
        <f>IF(W266=40,CONCATENATE(P266,P266,P266,L266,P266,"&lt;center&gt;",P266,P266,"&lt;?php",P266,S$1,P266,"?&gt;",P266,P266,"&lt;/center&gt;",P266,L266,P266,P266,P266,P266),"")</f>
      </c>
      <c r="T266" s="6">
        <f>IF(W266=60,CONCATENATE(P266,P266,P266,L266,P266,"&lt;center&gt;",P266,P266,"&lt;?php",P266,T$1,P266,"?&gt;",P266,P266,"&lt;/center&gt;",P266,L266,P266,P266,P266,P266),"")</f>
      </c>
      <c r="U266" s="6">
        <f>IF(W266=80,CONCATENATE(P266,P266,P266,L266,P266,"&lt;center&gt;",P266,P266,"&lt;?php",P266,U$1,P266,"?&gt;",P266,P266,"&lt;/center&gt;",P266,L266,P266,P266,P266,P266),"")</f>
      </c>
      <c r="V266" s="6">
        <f>IF(W266=100,CONCATENATE(P266,P266,P266,P266,"&lt;?php",P266,V$1,P266,"?&gt;",P266,P266,P266,P266,P266),"")</f>
      </c>
      <c r="W266" s="11">
        <f>W265+1</f>
      </c>
      <c r="X266" s="5" t="s">
        <v>383</v>
      </c>
      <c r="Y266" s="5" t="s">
        <v>384</v>
      </c>
      <c r="Z266" s="5" t="s">
        <v>385</v>
      </c>
      <c r="AA266" s="5" t="s">
        <v>386</v>
      </c>
      <c r="AB266" s="4">
        <f>CONCATENATE(WRs!B50," ",WRs!A50)</f>
      </c>
      <c r="AC266" s="12">
        <f>WRs!E50</f>
      </c>
      <c r="AD266" s="6">
        <f>WRs!C50</f>
      </c>
      <c r="AE266" s="11">
        <f>WRs!D50</f>
      </c>
      <c r="AF266" s="11">
        <f>WRs!P50</f>
      </c>
      <c r="AG266" s="11">
        <f>WRs!R50</f>
      </c>
      <c r="AH266" s="11">
        <f>WRs!T50</f>
      </c>
      <c r="AI266" s="11">
        <f>WRs!V50</f>
      </c>
      <c r="AJ266" s="10">
        <f>WRs!X50</f>
      </c>
      <c r="AK266" s="6">
        <f>AB266</f>
      </c>
      <c r="AL266" s="102">
        <f>ROUNDUP((0.43+0.01*((STDEV($AQ$2:$AQ$312)-STDEV(AQ$2:AQ$312))))*AQ266,0)</f>
      </c>
      <c r="AM266" s="102">
        <f>ROUNDUP((0.43+0.01*((STDEV($AQ$2:$AQ$312)-STDEV(AR$2:AR$312))))*AR266,0)</f>
      </c>
      <c r="AN266" s="102">
        <f>ROUNDUP((0.43+0.01*((STDEV($AQ$2:$AQ$312)-STDEV(AS$2:AS$312))))*AS266,0)</f>
      </c>
      <c r="AO266" s="102">
        <f>ROUNDUP((0.43+0.01*((STDEV($AQ$2:$AQ$312)-STDEV(AT$2:AT$312))))*AT266,0)</f>
      </c>
      <c r="AP266" s="102">
        <f>ROUNDUP((0.43+0.01*((STDEV($AQ$2:$AQ$312)-STDEV(AU$2:AU$312))))*AU266,0)</f>
      </c>
      <c r="AQ266" s="11">
        <f>IF(AF266&gt;0,AF266,1)</f>
      </c>
      <c r="AR266" s="11">
        <f>IF(AG266&gt;0,AG266,1)</f>
      </c>
      <c r="AS266" s="11">
        <f>IF(AH266&gt;0,AH266,1)</f>
      </c>
      <c r="AT266" s="11">
        <f>IF(AI266&gt;0,AI266,1)</f>
      </c>
      <c r="AU266" s="11">
        <f>IF(AJ266&gt;0,AJ266,1)</f>
      </c>
    </row>
    <row x14ac:dyDescent="0.25" r="267" customHeight="1" ht="17.25">
      <c r="A267" s="3"/>
      <c r="B267" s="6">
        <f>IF(AB267&lt;&gt;AD267,CONCATENATE(J267,AB267,M267,AC267,M267,AD267,N267,O267,AE267,N267,K267,Q267,R267,S267,T267,U267,V267),CONCATENATE(J267,AB267,M267,AC267,N267,O267,AE267,N267,K267,Q267,R267,S267,T267,U267,V267))</f>
      </c>
      <c r="C267" s="6">
        <f>IF(AB267&lt;&gt;AD267,CONCATENATE(J267,AB267,M267,AC267,M267,AD267,N267,O267,AE267,N267,X267,Y267,AA267,AL267,Z267,K267,Q267,R267,S267,T267,U267,V267),CONCATENATE(J267,AB267,M267,AC267,N267,O267,AE267,N267,X267,Y267,AA267,AL267,Z267,K267,Q267,R267,S267,T267,U267,V267))</f>
      </c>
      <c r="D267" s="6">
        <f>IF(AB267&lt;&gt;AD267,CONCATENATE(J267,AB267,M267,AC267,M267,AD267,N267,O267,AE267,N267,X267,Y267,AA267,AM267,Z267,K267,Q267,R267,S267,T267,U267,V267),CONCATENATE(J267,AB267,M267,AC267,N267,O267,AE267,N267,X267,Y267,AA267,AM267,Z267,K267,Q267,R267,S267,T267,U267,V267))</f>
      </c>
      <c r="E267" s="6">
        <f>IF(AB267&lt;&gt;AD267,CONCATENATE(J267,AB267,M267,AC267,M267,AD267,N267,O267,AE267,N267,X267,Y267,AA267,AN267,Z267,K267,Q267,R267,S267,T267,U267,V267),CONCATENATE(J267,AB267,M267,AC267,N267,O267,AE267,N267,X267,Y267,AA267,AN267,Z267,K267,Q267,R267,S267,T267,U267,V267))</f>
      </c>
      <c r="F267" s="6">
        <f>IF(AB267&lt;&gt;AD267,CONCATENATE(J267,AB267,M267,AC267,M267,AD267,N267,O267,AE267,N267,X267,Y267,AA267,AO267,Z267,K267,Q267,R267,S267,T267,U267,V267),CONCATENATE(J267,AB267,M267,AC267,N267,O267,AE267,N267,X267,Y267,AA267,AO267,Z267,K267,Q267,R267,S267,T267,U267,V267))</f>
      </c>
      <c r="G267" s="6">
        <f>IF(AB267&lt;&gt;AD267,CONCATENATE(J267,AB267,M267,AC267,M267,AD267,N267,O267,AE267,N267,X267,Y267,AA267,AP267,Z267,K267,Q267,R267,S267,T267,U267,V267),CONCATENATE(J267,AB267,M267,AC267,N267,O267,AE267,N267,X267,Y267,AA267,AP267,Z267,K267,Q267,R267,S267,T267,U267,V267))</f>
      </c>
      <c r="H267" s="3" t="s">
        <v>375</v>
      </c>
      <c r="I267" s="3" t="s">
        <v>376</v>
      </c>
      <c r="J267" s="3" t="s">
        <v>377</v>
      </c>
      <c r="K267" s="3" t="s">
        <v>378</v>
      </c>
      <c r="L267" s="3" t="s">
        <v>379</v>
      </c>
      <c r="M267" s="3" t="s">
        <v>380</v>
      </c>
      <c r="N267" s="3" t="s">
        <v>381</v>
      </c>
      <c r="O267" s="3" t="s">
        <v>382</v>
      </c>
      <c r="P267" s="6">
        <f>CHAR(10)</f>
      </c>
      <c r="Q267" s="6">
        <f>IF(MOD(W267,10)=0,CONCATENATE(P267,P267,L267,L267,P267,P267,P267)," ")</f>
      </c>
      <c r="R267" s="6">
        <f>IF(W267=20,CONCATENATE(P267,P267,P267,L267,P267,"&lt;center&gt;",P267,P267,"&lt;?php",P267,R$1,P267,"?&gt;",P267,P267,"&lt;/center&gt;",P267,L267,P267,P267,P267,P267),"")</f>
      </c>
      <c r="S267" s="6">
        <f>IF(W267=40,CONCATENATE(P267,P267,P267,L267,P267,"&lt;center&gt;",P267,P267,"&lt;?php",P267,S$1,P267,"?&gt;",P267,P267,"&lt;/center&gt;",P267,L267,P267,P267,P267,P267),"")</f>
      </c>
      <c r="T267" s="6">
        <f>IF(W267=60,CONCATENATE(P267,P267,P267,L267,P267,"&lt;center&gt;",P267,P267,"&lt;?php",P267,T$1,P267,"?&gt;",P267,P267,"&lt;/center&gt;",P267,L267,P267,P267,P267,P267),"")</f>
      </c>
      <c r="U267" s="6">
        <f>IF(W267=80,CONCATENATE(P267,P267,P267,L267,P267,"&lt;center&gt;",P267,P267,"&lt;?php",P267,U$1,P267,"?&gt;",P267,P267,"&lt;/center&gt;",P267,L267,P267,P267,P267,P267),"")</f>
      </c>
      <c r="V267" s="6">
        <f>IF(W267=100,CONCATENATE(P267,P267,P267,P267,"&lt;?php",P267,V$1,P267,"?&gt;",P267,P267,P267,P267,P267),"")</f>
      </c>
      <c r="W267" s="11">
        <f>W266+1</f>
      </c>
      <c r="X267" s="5" t="s">
        <v>383</v>
      </c>
      <c r="Y267" s="5" t="s">
        <v>384</v>
      </c>
      <c r="Z267" s="5" t="s">
        <v>385</v>
      </c>
      <c r="AA267" s="5" t="s">
        <v>386</v>
      </c>
      <c r="AB267" s="4">
        <f>CONCATENATE(WRs!B51," ",WRs!A51)</f>
      </c>
      <c r="AC267" s="12">
        <f>WRs!E51</f>
      </c>
      <c r="AD267" s="6">
        <f>WRs!C51</f>
      </c>
      <c r="AE267" s="11">
        <f>WRs!D51</f>
      </c>
      <c r="AF267" s="11">
        <f>WRs!P51</f>
      </c>
      <c r="AG267" s="11">
        <f>WRs!R51</f>
      </c>
      <c r="AH267" s="11">
        <f>WRs!T51</f>
      </c>
      <c r="AI267" s="11">
        <f>WRs!V51</f>
      </c>
      <c r="AJ267" s="10">
        <f>WRs!X51</f>
      </c>
      <c r="AK267" s="6">
        <f>AB267</f>
      </c>
      <c r="AL267" s="102">
        <f>ROUNDUP((0.43+0.01*((STDEV($AQ$2:$AQ$312)-STDEV(AQ$2:AQ$312))))*AQ267,0)</f>
      </c>
      <c r="AM267" s="102">
        <f>ROUNDUP((0.43+0.01*((STDEV($AQ$2:$AQ$312)-STDEV(AR$2:AR$312))))*AR267,0)</f>
      </c>
      <c r="AN267" s="102">
        <f>ROUNDUP((0.43+0.01*((STDEV($AQ$2:$AQ$312)-STDEV(AS$2:AS$312))))*AS267,0)</f>
      </c>
      <c r="AO267" s="102">
        <f>ROUNDUP((0.43+0.01*((STDEV($AQ$2:$AQ$312)-STDEV(AT$2:AT$312))))*AT267,0)</f>
      </c>
      <c r="AP267" s="102">
        <f>ROUNDUP((0.43+0.01*((STDEV($AQ$2:$AQ$312)-STDEV(AU$2:AU$312))))*AU267,0)</f>
      </c>
      <c r="AQ267" s="11">
        <f>IF(AF267&gt;0,AF267,1)</f>
      </c>
      <c r="AR267" s="11">
        <f>IF(AG267&gt;0,AG267,1)</f>
      </c>
      <c r="AS267" s="11">
        <f>IF(AH267&gt;0,AH267,1)</f>
      </c>
      <c r="AT267" s="11">
        <f>IF(AI267&gt;0,AI267,1)</f>
      </c>
      <c r="AU267" s="11">
        <f>IF(AJ267&gt;0,AJ267,1)</f>
      </c>
    </row>
    <row x14ac:dyDescent="0.25" r="268" customHeight="1" ht="17.25">
      <c r="A268" s="3"/>
      <c r="B268" s="6">
        <f>IF(AB268&lt;&gt;AD268,CONCATENATE(J268,AB268,M268,AC268,M268,AD268,N268,O268,AE268,N268,K268,Q268,R268,S268,T268,U268,V268),CONCATENATE(J268,AB268,M268,AC268,N268,O268,AE268,N268,K268,Q268,R268,S268,T268,U268,V268))</f>
      </c>
      <c r="C268" s="6">
        <f>IF(AB268&lt;&gt;AD268,CONCATENATE(J268,AB268,M268,AC268,M268,AD268,N268,O268,AE268,N268,X268,Y268,AA268,AL268,Z268,K268,Q268,R268,S268,T268,U268,V268),CONCATENATE(J268,AB268,M268,AC268,N268,O268,AE268,N268,X268,Y268,AA268,AL268,Z268,K268,Q268,R268,S268,T268,U268,V268))</f>
      </c>
      <c r="D268" s="6">
        <f>IF(AB268&lt;&gt;AD268,CONCATENATE(J268,AB268,M268,AC268,M268,AD268,N268,O268,AE268,N268,X268,Y268,AA268,AM268,Z268,K268,Q268,R268,S268,T268,U268,V268),CONCATENATE(J268,AB268,M268,AC268,N268,O268,AE268,N268,X268,Y268,AA268,AM268,Z268,K268,Q268,R268,S268,T268,U268,V268))</f>
      </c>
      <c r="E268" s="6">
        <f>IF(AB268&lt;&gt;AD268,CONCATENATE(J268,AB268,M268,AC268,M268,AD268,N268,O268,AE268,N268,X268,Y268,AA268,AN268,Z268,K268,Q268,R268,S268,T268,U268,V268),CONCATENATE(J268,AB268,M268,AC268,N268,O268,AE268,N268,X268,Y268,AA268,AN268,Z268,K268,Q268,R268,S268,T268,U268,V268))</f>
      </c>
      <c r="F268" s="6">
        <f>IF(AB268&lt;&gt;AD268,CONCATENATE(J268,AB268,M268,AC268,M268,AD268,N268,O268,AE268,N268,X268,Y268,AA268,AO268,Z268,K268,Q268,R268,S268,T268,U268,V268),CONCATENATE(J268,AB268,M268,AC268,N268,O268,AE268,N268,X268,Y268,AA268,AO268,Z268,K268,Q268,R268,S268,T268,U268,V268))</f>
      </c>
      <c r="G268" s="6">
        <f>IF(AB268&lt;&gt;AD268,CONCATENATE(J268,AB268,M268,AC268,M268,AD268,N268,O268,AE268,N268,X268,Y268,AA268,AP268,Z268,K268,Q268,R268,S268,T268,U268,V268),CONCATENATE(J268,AB268,M268,AC268,N268,O268,AE268,N268,X268,Y268,AA268,AP268,Z268,K268,Q268,R268,S268,T268,U268,V268))</f>
      </c>
      <c r="H268" s="3" t="s">
        <v>375</v>
      </c>
      <c r="I268" s="3" t="s">
        <v>376</v>
      </c>
      <c r="J268" s="3" t="s">
        <v>377</v>
      </c>
      <c r="K268" s="3" t="s">
        <v>378</v>
      </c>
      <c r="L268" s="3" t="s">
        <v>379</v>
      </c>
      <c r="M268" s="3" t="s">
        <v>380</v>
      </c>
      <c r="N268" s="3" t="s">
        <v>381</v>
      </c>
      <c r="O268" s="3" t="s">
        <v>382</v>
      </c>
      <c r="P268" s="6">
        <f>CHAR(10)</f>
      </c>
      <c r="Q268" s="6">
        <f>IF(MOD(W268,10)=0,CONCATENATE(P268,P268,L268,L268,P268,P268,P268)," ")</f>
      </c>
      <c r="R268" s="6">
        <f>IF(W268=20,CONCATENATE(P268,P268,P268,L268,P268,"&lt;center&gt;",P268,P268,"&lt;?php",P268,R$1,P268,"?&gt;",P268,P268,"&lt;/center&gt;",P268,L268,P268,P268,P268,P268),"")</f>
      </c>
      <c r="S268" s="6">
        <f>IF(W268=40,CONCATENATE(P268,P268,P268,L268,P268,"&lt;center&gt;",P268,P268,"&lt;?php",P268,S$1,P268,"?&gt;",P268,P268,"&lt;/center&gt;",P268,L268,P268,P268,P268,P268),"")</f>
      </c>
      <c r="T268" s="6">
        <f>IF(W268=60,CONCATENATE(P268,P268,P268,L268,P268,"&lt;center&gt;",P268,P268,"&lt;?php",P268,T$1,P268,"?&gt;",P268,P268,"&lt;/center&gt;",P268,L268,P268,P268,P268,P268),"")</f>
      </c>
      <c r="U268" s="6">
        <f>IF(W268=80,CONCATENATE(P268,P268,P268,L268,P268,"&lt;center&gt;",P268,P268,"&lt;?php",P268,U$1,P268,"?&gt;",P268,P268,"&lt;/center&gt;",P268,L268,P268,P268,P268,P268),"")</f>
      </c>
      <c r="V268" s="6">
        <f>IF(W268=100,CONCATENATE(P268,P268,P268,P268,"&lt;?php",P268,V$1,P268,"?&gt;",P268,P268,P268,P268,P268),"")</f>
      </c>
      <c r="W268" s="11">
        <f>W267+1</f>
      </c>
      <c r="X268" s="5" t="s">
        <v>383</v>
      </c>
      <c r="Y268" s="5" t="s">
        <v>384</v>
      </c>
      <c r="Z268" s="5" t="s">
        <v>385</v>
      </c>
      <c r="AA268" s="5" t="s">
        <v>386</v>
      </c>
      <c r="AB268" s="4">
        <f>CONCATENATE(WRs!B52," ",WRs!A52)</f>
      </c>
      <c r="AC268" s="12">
        <f>WRs!E52</f>
      </c>
      <c r="AD268" s="6">
        <f>WRs!C52</f>
      </c>
      <c r="AE268" s="11">
        <f>WRs!D52</f>
      </c>
      <c r="AF268" s="11">
        <f>WRs!P52</f>
      </c>
      <c r="AG268" s="11">
        <f>WRs!R52</f>
      </c>
      <c r="AH268" s="11">
        <f>WRs!T52</f>
      </c>
      <c r="AI268" s="11">
        <f>WRs!V52</f>
      </c>
      <c r="AJ268" s="10">
        <f>WRs!X52</f>
      </c>
      <c r="AK268" s="6">
        <f>AB268</f>
      </c>
      <c r="AL268" s="102">
        <f>ROUNDUP((0.43+0.01*((STDEV($AQ$2:$AQ$312)-STDEV(AQ$2:AQ$312))))*AQ268,0)</f>
      </c>
      <c r="AM268" s="102">
        <f>ROUNDUP((0.43+0.01*((STDEV($AQ$2:$AQ$312)-STDEV(AR$2:AR$312))))*AR268,0)</f>
      </c>
      <c r="AN268" s="102">
        <f>ROUNDUP((0.43+0.01*((STDEV($AQ$2:$AQ$312)-STDEV(AS$2:AS$312))))*AS268,0)</f>
      </c>
      <c r="AO268" s="102">
        <f>ROUNDUP((0.43+0.01*((STDEV($AQ$2:$AQ$312)-STDEV(AT$2:AT$312))))*AT268,0)</f>
      </c>
      <c r="AP268" s="102">
        <f>ROUNDUP((0.43+0.01*((STDEV($AQ$2:$AQ$312)-STDEV(AU$2:AU$312))))*AU268,0)</f>
      </c>
      <c r="AQ268" s="11">
        <f>IF(AF268&gt;0,AF268,1)</f>
      </c>
      <c r="AR268" s="11">
        <f>IF(AG268&gt;0,AG268,1)</f>
      </c>
      <c r="AS268" s="11">
        <f>IF(AH268&gt;0,AH268,1)</f>
      </c>
      <c r="AT268" s="11">
        <f>IF(AI268&gt;0,AI268,1)</f>
      </c>
      <c r="AU268" s="11">
        <f>IF(AJ268&gt;0,AJ268,1)</f>
      </c>
    </row>
    <row x14ac:dyDescent="0.25" r="269" customHeight="1" ht="17.25">
      <c r="A269" s="3"/>
      <c r="B269" s="6">
        <f>IF(AB269&lt;&gt;AD269,CONCATENATE(J269,AB269,M269,AC269,M269,AD269,N269,O269,AE269,N269,K269,Q269,R269,S269,T269,U269,V269),CONCATENATE(J269,AB269,M269,AC269,N269,O269,AE269,N269,K269,Q269,R269,S269,T269,U269,V269))</f>
      </c>
      <c r="C269" s="6">
        <f>IF(AB269&lt;&gt;AD269,CONCATENATE(J269,AB269,M269,AC269,M269,AD269,N269,O269,AE269,N269,X269,Y269,AA269,AL269,Z269,K269,Q269,R269,S269,T269,U269,V269),CONCATENATE(J269,AB269,M269,AC269,N269,O269,AE269,N269,X269,Y269,AA269,AL269,Z269,K269,Q269,R269,S269,T269,U269,V269))</f>
      </c>
      <c r="D269" s="6">
        <f>IF(AB269&lt;&gt;AD269,CONCATENATE(J269,AB269,M269,AC269,M269,AD269,N269,O269,AE269,N269,X269,Y269,AA269,AM269,Z269,K269,Q269,R269,S269,T269,U269,V269),CONCATENATE(J269,AB269,M269,AC269,N269,O269,AE269,N269,X269,Y269,AA269,AM269,Z269,K269,Q269,R269,S269,T269,U269,V269))</f>
      </c>
      <c r="E269" s="6">
        <f>IF(AB269&lt;&gt;AD269,CONCATENATE(J269,AB269,M269,AC269,M269,AD269,N269,O269,AE269,N269,X269,Y269,AA269,AN269,Z269,K269,Q269,R269,S269,T269,U269,V269),CONCATENATE(J269,AB269,M269,AC269,N269,O269,AE269,N269,X269,Y269,AA269,AN269,Z269,K269,Q269,R269,S269,T269,U269,V269))</f>
      </c>
      <c r="F269" s="6">
        <f>IF(AB269&lt;&gt;AD269,CONCATENATE(J269,AB269,M269,AC269,M269,AD269,N269,O269,AE269,N269,X269,Y269,AA269,AO269,Z269,K269,Q269,R269,S269,T269,U269,V269),CONCATENATE(J269,AB269,M269,AC269,N269,O269,AE269,N269,X269,Y269,AA269,AO269,Z269,K269,Q269,R269,S269,T269,U269,V269))</f>
      </c>
      <c r="G269" s="6">
        <f>IF(AB269&lt;&gt;AD269,CONCATENATE(J269,AB269,M269,AC269,M269,AD269,N269,O269,AE269,N269,X269,Y269,AA269,AP269,Z269,K269,Q269,R269,S269,T269,U269,V269),CONCATENATE(J269,AB269,M269,AC269,N269,O269,AE269,N269,X269,Y269,AA269,AP269,Z269,K269,Q269,R269,S269,T269,U269,V269))</f>
      </c>
      <c r="H269" s="3" t="s">
        <v>375</v>
      </c>
      <c r="I269" s="3" t="s">
        <v>376</v>
      </c>
      <c r="J269" s="3" t="s">
        <v>377</v>
      </c>
      <c r="K269" s="3" t="s">
        <v>378</v>
      </c>
      <c r="L269" s="3" t="s">
        <v>379</v>
      </c>
      <c r="M269" s="3" t="s">
        <v>380</v>
      </c>
      <c r="N269" s="3" t="s">
        <v>381</v>
      </c>
      <c r="O269" s="3" t="s">
        <v>382</v>
      </c>
      <c r="P269" s="6">
        <f>CHAR(10)</f>
      </c>
      <c r="Q269" s="6">
        <f>IF(MOD(W269,10)=0,CONCATENATE(P269,P269,L269,L269,P269,P269,P269)," ")</f>
      </c>
      <c r="R269" s="6">
        <f>IF(W269=20,CONCATENATE(P269,P269,P269,L269,P269,"&lt;center&gt;",P269,P269,"&lt;?php",P269,R$1,P269,"?&gt;",P269,P269,"&lt;/center&gt;",P269,L269,P269,P269,P269,P269),"")</f>
      </c>
      <c r="S269" s="6">
        <f>IF(W269=40,CONCATENATE(P269,P269,P269,L269,P269,"&lt;center&gt;",P269,P269,"&lt;?php",P269,S$1,P269,"?&gt;",P269,P269,"&lt;/center&gt;",P269,L269,P269,P269,P269,P269),"")</f>
      </c>
      <c r="T269" s="6">
        <f>IF(W269=60,CONCATENATE(P269,P269,P269,L269,P269,"&lt;center&gt;",P269,P269,"&lt;?php",P269,T$1,P269,"?&gt;",P269,P269,"&lt;/center&gt;",P269,L269,P269,P269,P269,P269),"")</f>
      </c>
      <c r="U269" s="6">
        <f>IF(W269=80,CONCATENATE(P269,P269,P269,L269,P269,"&lt;center&gt;",P269,P269,"&lt;?php",P269,U$1,P269,"?&gt;",P269,P269,"&lt;/center&gt;",P269,L269,P269,P269,P269,P269),"")</f>
      </c>
      <c r="V269" s="6">
        <f>IF(W269=100,CONCATENATE(P269,P269,P269,P269,"&lt;?php",P269,V$1,P269,"?&gt;",P269,P269,P269,P269,P269),"")</f>
      </c>
      <c r="W269" s="11">
        <f>W268+1</f>
      </c>
      <c r="X269" s="5" t="s">
        <v>383</v>
      </c>
      <c r="Y269" s="5" t="s">
        <v>384</v>
      </c>
      <c r="Z269" s="5" t="s">
        <v>385</v>
      </c>
      <c r="AA269" s="5" t="s">
        <v>386</v>
      </c>
      <c r="AB269" s="4">
        <f>CONCATENATE(WRs!B53," ",WRs!A53)</f>
      </c>
      <c r="AC269" s="12">
        <f>WRs!E53</f>
      </c>
      <c r="AD269" s="6">
        <f>WRs!C53</f>
      </c>
      <c r="AE269" s="11">
        <f>WRs!D53</f>
      </c>
      <c r="AF269" s="11">
        <f>WRs!P53</f>
      </c>
      <c r="AG269" s="11">
        <f>WRs!R53</f>
      </c>
      <c r="AH269" s="11">
        <f>WRs!T53</f>
      </c>
      <c r="AI269" s="11">
        <f>WRs!V53</f>
      </c>
      <c r="AJ269" s="10">
        <f>WRs!X53</f>
      </c>
      <c r="AK269" s="6">
        <f>AB269</f>
      </c>
      <c r="AL269" s="102">
        <f>ROUNDUP((0.43+0.01*((STDEV($AQ$2:$AQ$312)-STDEV(AQ$2:AQ$312))))*AQ269,0)</f>
      </c>
      <c r="AM269" s="102">
        <f>ROUNDUP((0.43+0.01*((STDEV($AQ$2:$AQ$312)-STDEV(AR$2:AR$312))))*AR269,0)</f>
      </c>
      <c r="AN269" s="102">
        <f>ROUNDUP((0.43+0.01*((STDEV($AQ$2:$AQ$312)-STDEV(AS$2:AS$312))))*AS269,0)</f>
      </c>
      <c r="AO269" s="102">
        <f>ROUNDUP((0.43+0.01*((STDEV($AQ$2:$AQ$312)-STDEV(AT$2:AT$312))))*AT269,0)</f>
      </c>
      <c r="AP269" s="102">
        <f>ROUNDUP((0.43+0.01*((STDEV($AQ$2:$AQ$312)-STDEV(AU$2:AU$312))))*AU269,0)</f>
      </c>
      <c r="AQ269" s="11">
        <f>IF(AF269&gt;0,AF269,1)</f>
      </c>
      <c r="AR269" s="11">
        <f>IF(AG269&gt;0,AG269,1)</f>
      </c>
      <c r="AS269" s="11">
        <f>IF(AH269&gt;0,AH269,1)</f>
      </c>
      <c r="AT269" s="11">
        <f>IF(AI269&gt;0,AI269,1)</f>
      </c>
      <c r="AU269" s="11">
        <f>IF(AJ269&gt;0,AJ269,1)</f>
      </c>
    </row>
    <row x14ac:dyDescent="0.25" r="270" customHeight="1" ht="17.25">
      <c r="A270" s="3"/>
      <c r="B270" s="6">
        <f>IF(AB270&lt;&gt;AD270,CONCATENATE(J270,AB270,M270,AC270,M270,AD270,N270,O270,AE270,N270,K270,Q270,R270,S270,T270,U270,V270),CONCATENATE(J270,AB270,M270,AC270,N270,O270,AE270,N270,K270,Q270,R270,S270,T270,U270,V270))</f>
      </c>
      <c r="C270" s="6">
        <f>IF(AB270&lt;&gt;AD270,CONCATENATE(J270,AB270,M270,AC270,M270,AD270,N270,O270,AE270,N270,X270,Y270,AA270,AL270,Z270,K270,Q270,R270,S270,T270,U270,V270),CONCATENATE(J270,AB270,M270,AC270,N270,O270,AE270,N270,X270,Y270,AA270,AL270,Z270,K270,Q270,R270,S270,T270,U270,V270))</f>
      </c>
      <c r="D270" s="6">
        <f>IF(AB270&lt;&gt;AD270,CONCATENATE(J270,AB270,M270,AC270,M270,AD270,N270,O270,AE270,N270,X270,Y270,AA270,AM270,Z270,K270,Q270,R270,S270,T270,U270,V270),CONCATENATE(J270,AB270,M270,AC270,N270,O270,AE270,N270,X270,Y270,AA270,AM270,Z270,K270,Q270,R270,S270,T270,U270,V270))</f>
      </c>
      <c r="E270" s="6">
        <f>IF(AB270&lt;&gt;AD270,CONCATENATE(J270,AB270,M270,AC270,M270,AD270,N270,O270,AE270,N270,X270,Y270,AA270,AN270,Z270,K270,Q270,R270,S270,T270,U270,V270),CONCATENATE(J270,AB270,M270,AC270,N270,O270,AE270,N270,X270,Y270,AA270,AN270,Z270,K270,Q270,R270,S270,T270,U270,V270))</f>
      </c>
      <c r="F270" s="6">
        <f>IF(AB270&lt;&gt;AD270,CONCATENATE(J270,AB270,M270,AC270,M270,AD270,N270,O270,AE270,N270,X270,Y270,AA270,AO270,Z270,K270,Q270,R270,S270,T270,U270,V270),CONCATENATE(J270,AB270,M270,AC270,N270,O270,AE270,N270,X270,Y270,AA270,AO270,Z270,K270,Q270,R270,S270,T270,U270,V270))</f>
      </c>
      <c r="G270" s="6">
        <f>IF(AB270&lt;&gt;AD270,CONCATENATE(J270,AB270,M270,AC270,M270,AD270,N270,O270,AE270,N270,X270,Y270,AA270,AP270,Z270,K270,Q270,R270,S270,T270,U270,V270),CONCATENATE(J270,AB270,M270,AC270,N270,O270,AE270,N270,X270,Y270,AA270,AP270,Z270,K270,Q270,R270,S270,T270,U270,V270))</f>
      </c>
      <c r="H270" s="3" t="s">
        <v>375</v>
      </c>
      <c r="I270" s="3" t="s">
        <v>376</v>
      </c>
      <c r="J270" s="3" t="s">
        <v>377</v>
      </c>
      <c r="K270" s="3" t="s">
        <v>378</v>
      </c>
      <c r="L270" s="3" t="s">
        <v>379</v>
      </c>
      <c r="M270" s="3" t="s">
        <v>380</v>
      </c>
      <c r="N270" s="3" t="s">
        <v>381</v>
      </c>
      <c r="O270" s="3" t="s">
        <v>382</v>
      </c>
      <c r="P270" s="6">
        <f>CHAR(10)</f>
      </c>
      <c r="Q270" s="6">
        <f>IF(MOD(W270,10)=0,CONCATENATE(P270,P270,L270,L270,P270,P270,P270)," ")</f>
      </c>
      <c r="R270" s="6">
        <f>IF(W270=20,CONCATENATE(P270,P270,P270,L270,P270,"&lt;center&gt;",P270,P270,"&lt;?php",P270,R$1,P270,"?&gt;",P270,P270,"&lt;/center&gt;",P270,L270,P270,P270,P270,P270),"")</f>
      </c>
      <c r="S270" s="6">
        <f>IF(W270=40,CONCATENATE(P270,P270,P270,L270,P270,"&lt;center&gt;",P270,P270,"&lt;?php",P270,S$1,P270,"?&gt;",P270,P270,"&lt;/center&gt;",P270,L270,P270,P270,P270,P270),"")</f>
      </c>
      <c r="T270" s="6">
        <f>IF(W270=60,CONCATENATE(P270,P270,P270,L270,P270,"&lt;center&gt;",P270,P270,"&lt;?php",P270,T$1,P270,"?&gt;",P270,P270,"&lt;/center&gt;",P270,L270,P270,P270,P270,P270),"")</f>
      </c>
      <c r="U270" s="6">
        <f>IF(W270=80,CONCATENATE(P270,P270,P270,L270,P270,"&lt;center&gt;",P270,P270,"&lt;?php",P270,U$1,P270,"?&gt;",P270,P270,"&lt;/center&gt;",P270,L270,P270,P270,P270,P270),"")</f>
      </c>
      <c r="V270" s="6">
        <f>IF(W270=100,CONCATENATE(P270,P270,P270,P270,"&lt;?php",P270,V$1,P270,"?&gt;",P270,P270,P270,P270,P270),"")</f>
      </c>
      <c r="W270" s="11">
        <f>W269+1</f>
      </c>
      <c r="X270" s="5" t="s">
        <v>383</v>
      </c>
      <c r="Y270" s="5" t="s">
        <v>384</v>
      </c>
      <c r="Z270" s="5" t="s">
        <v>385</v>
      </c>
      <c r="AA270" s="5" t="s">
        <v>386</v>
      </c>
      <c r="AB270" s="4">
        <f>CONCATENATE(WRs!B54," ",WRs!A54)</f>
      </c>
      <c r="AC270" s="12">
        <f>WRs!E54</f>
      </c>
      <c r="AD270" s="6">
        <f>WRs!C54</f>
      </c>
      <c r="AE270" s="11">
        <f>WRs!D54</f>
      </c>
      <c r="AF270" s="11">
        <f>WRs!P54</f>
      </c>
      <c r="AG270" s="11">
        <f>WRs!R54</f>
      </c>
      <c r="AH270" s="11">
        <f>WRs!T54</f>
      </c>
      <c r="AI270" s="11">
        <f>WRs!V54</f>
      </c>
      <c r="AJ270" s="10">
        <f>WRs!X54</f>
      </c>
      <c r="AK270" s="6">
        <f>AB270</f>
      </c>
      <c r="AL270" s="102">
        <f>ROUNDUP((0.43+0.01*((STDEV($AQ$2:$AQ$312)-STDEV(AQ$2:AQ$312))))*AQ270,0)</f>
      </c>
      <c r="AM270" s="102">
        <f>ROUNDUP((0.43+0.01*((STDEV($AQ$2:$AQ$312)-STDEV(AR$2:AR$312))))*AR270,0)</f>
      </c>
      <c r="AN270" s="102">
        <f>ROUNDUP((0.43+0.01*((STDEV($AQ$2:$AQ$312)-STDEV(AS$2:AS$312))))*AS270,0)</f>
      </c>
      <c r="AO270" s="102">
        <f>ROUNDUP((0.43+0.01*((STDEV($AQ$2:$AQ$312)-STDEV(AT$2:AT$312))))*AT270,0)</f>
      </c>
      <c r="AP270" s="102">
        <f>ROUNDUP((0.43+0.01*((STDEV($AQ$2:$AQ$312)-STDEV(AU$2:AU$312))))*AU270,0)</f>
      </c>
      <c r="AQ270" s="11">
        <f>IF(AF270&gt;0,AF270,1)</f>
      </c>
      <c r="AR270" s="11">
        <f>IF(AG270&gt;0,AG270,1)</f>
      </c>
      <c r="AS270" s="11">
        <f>IF(AH270&gt;0,AH270,1)</f>
      </c>
      <c r="AT270" s="11">
        <f>IF(AI270&gt;0,AI270,1)</f>
      </c>
      <c r="AU270" s="11">
        <f>IF(AJ270&gt;0,AJ270,1)</f>
      </c>
    </row>
    <row x14ac:dyDescent="0.25" r="271" customHeight="1" ht="17.25">
      <c r="A271" s="3"/>
      <c r="B271" s="6">
        <f>IF(AB271&lt;&gt;AD271,CONCATENATE(J271,AB271,M271,AC271,M271,AD271,N271,O271,AE271,N271,K271,Q271,R271,S271,T271,U271,V271),CONCATENATE(J271,AB271,M271,AC271,N271,O271,AE271,N271,K271,Q271,R271,S271,T271,U271,V271))</f>
      </c>
      <c r="C271" s="6">
        <f>IF(AB271&lt;&gt;AD271,CONCATENATE(J271,AB271,M271,AC271,M271,AD271,N271,O271,AE271,N271,X271,Y271,AA271,AL271,Z271,K271,Q271,R271,S271,T271,U271,V271),CONCATENATE(J271,AB271,M271,AC271,N271,O271,AE271,N271,X271,Y271,AA271,AL271,Z271,K271,Q271,R271,S271,T271,U271,V271))</f>
      </c>
      <c r="D271" s="6">
        <f>IF(AB271&lt;&gt;AD271,CONCATENATE(J271,AB271,M271,AC271,M271,AD271,N271,O271,AE271,N271,X271,Y271,AA271,AM271,Z271,K271,Q271,R271,S271,T271,U271,V271),CONCATENATE(J271,AB271,M271,AC271,N271,O271,AE271,N271,X271,Y271,AA271,AM271,Z271,K271,Q271,R271,S271,T271,U271,V271))</f>
      </c>
      <c r="E271" s="6">
        <f>IF(AB271&lt;&gt;AD271,CONCATENATE(J271,AB271,M271,AC271,M271,AD271,N271,O271,AE271,N271,X271,Y271,AA271,AN271,Z271,K271,Q271,R271,S271,T271,U271,V271),CONCATENATE(J271,AB271,M271,AC271,N271,O271,AE271,N271,X271,Y271,AA271,AN271,Z271,K271,Q271,R271,S271,T271,U271,V271))</f>
      </c>
      <c r="F271" s="6">
        <f>IF(AB271&lt;&gt;AD271,CONCATENATE(J271,AB271,M271,AC271,M271,AD271,N271,O271,AE271,N271,X271,Y271,AA271,AO271,Z271,K271,Q271,R271,S271,T271,U271,V271),CONCATENATE(J271,AB271,M271,AC271,N271,O271,AE271,N271,X271,Y271,AA271,AO271,Z271,K271,Q271,R271,S271,T271,U271,V271))</f>
      </c>
      <c r="G271" s="6">
        <f>IF(AB271&lt;&gt;AD271,CONCATENATE(J271,AB271,M271,AC271,M271,AD271,N271,O271,AE271,N271,X271,Y271,AA271,AP271,Z271,K271,Q271,R271,S271,T271,U271,V271),CONCATENATE(J271,AB271,M271,AC271,N271,O271,AE271,N271,X271,Y271,AA271,AP271,Z271,K271,Q271,R271,S271,T271,U271,V271))</f>
      </c>
      <c r="H271" s="3" t="s">
        <v>375</v>
      </c>
      <c r="I271" s="3" t="s">
        <v>376</v>
      </c>
      <c r="J271" s="3" t="s">
        <v>377</v>
      </c>
      <c r="K271" s="3" t="s">
        <v>378</v>
      </c>
      <c r="L271" s="3" t="s">
        <v>379</v>
      </c>
      <c r="M271" s="3" t="s">
        <v>380</v>
      </c>
      <c r="N271" s="3" t="s">
        <v>381</v>
      </c>
      <c r="O271" s="3" t="s">
        <v>382</v>
      </c>
      <c r="P271" s="6">
        <f>CHAR(10)</f>
      </c>
      <c r="Q271" s="6">
        <f>IF(MOD(W271,10)=0,CONCATENATE(P271,P271,L271,L271,P271,P271,P271)," ")</f>
      </c>
      <c r="R271" s="6">
        <f>IF(W271=20,CONCATENATE(P271,P271,P271,L271,P271,"&lt;center&gt;",P271,P271,"&lt;?php",P271,R$1,P271,"?&gt;",P271,P271,"&lt;/center&gt;",P271,L271,P271,P271,P271,P271),"")</f>
      </c>
      <c r="S271" s="6">
        <f>IF(W271=40,CONCATENATE(P271,P271,P271,L271,P271,"&lt;center&gt;",P271,P271,"&lt;?php",P271,S$1,P271,"?&gt;",P271,P271,"&lt;/center&gt;",P271,L271,P271,P271,P271,P271),"")</f>
      </c>
      <c r="T271" s="6">
        <f>IF(W271=60,CONCATENATE(P271,P271,P271,L271,P271,"&lt;center&gt;",P271,P271,"&lt;?php",P271,T$1,P271,"?&gt;",P271,P271,"&lt;/center&gt;",P271,L271,P271,P271,P271,P271),"")</f>
      </c>
      <c r="U271" s="6">
        <f>IF(W271=80,CONCATENATE(P271,P271,P271,L271,P271,"&lt;center&gt;",P271,P271,"&lt;?php",P271,U$1,P271,"?&gt;",P271,P271,"&lt;/center&gt;",P271,L271,P271,P271,P271,P271),"")</f>
      </c>
      <c r="V271" s="6">
        <f>IF(W271=100,CONCATENATE(P271,P271,P271,P271,"&lt;?php",P271,V$1,P271,"?&gt;",P271,P271,P271,P271,P271),"")</f>
      </c>
      <c r="W271" s="11">
        <f>W270+1</f>
      </c>
      <c r="X271" s="5" t="s">
        <v>383</v>
      </c>
      <c r="Y271" s="5" t="s">
        <v>384</v>
      </c>
      <c r="Z271" s="5" t="s">
        <v>385</v>
      </c>
      <c r="AA271" s="5" t="s">
        <v>386</v>
      </c>
      <c r="AB271" s="4">
        <f>CONCATENATE(WRs!B55," ",WRs!A55)</f>
      </c>
      <c r="AC271" s="12">
        <f>WRs!E55</f>
      </c>
      <c r="AD271" s="6">
        <f>WRs!C55</f>
      </c>
      <c r="AE271" s="11">
        <f>WRs!D55</f>
      </c>
      <c r="AF271" s="11">
        <f>WRs!P55</f>
      </c>
      <c r="AG271" s="11">
        <f>WRs!R55</f>
      </c>
      <c r="AH271" s="11">
        <f>WRs!T55</f>
      </c>
      <c r="AI271" s="11">
        <f>WRs!V55</f>
      </c>
      <c r="AJ271" s="10">
        <f>WRs!X55</f>
      </c>
      <c r="AK271" s="6">
        <f>AB271</f>
      </c>
      <c r="AL271" s="102">
        <f>ROUNDUP((0.43+0.01*((STDEV($AQ$2:$AQ$312)-STDEV(AQ$2:AQ$312))))*AQ271,0)</f>
      </c>
      <c r="AM271" s="102">
        <f>ROUNDUP((0.43+0.01*((STDEV($AQ$2:$AQ$312)-STDEV(AR$2:AR$312))))*AR271,0)</f>
      </c>
      <c r="AN271" s="102">
        <f>ROUNDUP((0.43+0.01*((STDEV($AQ$2:$AQ$312)-STDEV(AS$2:AS$312))))*AS271,0)</f>
      </c>
      <c r="AO271" s="102">
        <f>ROUNDUP((0.43+0.01*((STDEV($AQ$2:$AQ$312)-STDEV(AT$2:AT$312))))*AT271,0)</f>
      </c>
      <c r="AP271" s="102">
        <f>ROUNDUP((0.43+0.01*((STDEV($AQ$2:$AQ$312)-STDEV(AU$2:AU$312))))*AU271,0)</f>
      </c>
      <c r="AQ271" s="11">
        <f>IF(AF271&gt;0,AF271,1)</f>
      </c>
      <c r="AR271" s="11">
        <f>IF(AG271&gt;0,AG271,1)</f>
      </c>
      <c r="AS271" s="11">
        <f>IF(AH271&gt;0,AH271,1)</f>
      </c>
      <c r="AT271" s="11">
        <f>IF(AI271&gt;0,AI271,1)</f>
      </c>
      <c r="AU271" s="11">
        <f>IF(AJ271&gt;0,AJ271,1)</f>
      </c>
    </row>
    <row x14ac:dyDescent="0.25" r="272" customHeight="1" ht="17.25">
      <c r="A272" s="3"/>
      <c r="B272" s="6">
        <f>IF(AB272&lt;&gt;AD272,CONCATENATE(J272,AB272,M272,AC272,M272,AD272,N272,O272,AE272,N272,K272,Q272,R272,S272,T272,U272,V272),CONCATENATE(J272,AB272,M272,AC272,N272,O272,AE272,N272,K272,Q272,R272,S272,T272,U272,V272))</f>
      </c>
      <c r="C272" s="6">
        <f>IF(AB272&lt;&gt;AD272,CONCATENATE(J272,AB272,M272,AC272,M272,AD272,N272,O272,AE272,N272,X272,Y272,AA272,AL272,Z272,K272,Q272,R272,S272,T272,U272,V272),CONCATENATE(J272,AB272,M272,AC272,N272,O272,AE272,N272,X272,Y272,AA272,AL272,Z272,K272,Q272,R272,S272,T272,U272,V272))</f>
      </c>
      <c r="D272" s="6">
        <f>IF(AB272&lt;&gt;AD272,CONCATENATE(J272,AB272,M272,AC272,M272,AD272,N272,O272,AE272,N272,X272,Y272,AA272,AM272,Z272,K272,Q272,R272,S272,T272,U272,V272),CONCATENATE(J272,AB272,M272,AC272,N272,O272,AE272,N272,X272,Y272,AA272,AM272,Z272,K272,Q272,R272,S272,T272,U272,V272))</f>
      </c>
      <c r="E272" s="6">
        <f>IF(AB272&lt;&gt;AD272,CONCATENATE(J272,AB272,M272,AC272,M272,AD272,N272,O272,AE272,N272,X272,Y272,AA272,AN272,Z272,K272,Q272,R272,S272,T272,U272,V272),CONCATENATE(J272,AB272,M272,AC272,N272,O272,AE272,N272,X272,Y272,AA272,AN272,Z272,K272,Q272,R272,S272,T272,U272,V272))</f>
      </c>
      <c r="F272" s="6">
        <f>IF(AB272&lt;&gt;AD272,CONCATENATE(J272,AB272,M272,AC272,M272,AD272,N272,O272,AE272,N272,X272,Y272,AA272,AO272,Z272,K272,Q272,R272,S272,T272,U272,V272),CONCATENATE(J272,AB272,M272,AC272,N272,O272,AE272,N272,X272,Y272,AA272,AO272,Z272,K272,Q272,R272,S272,T272,U272,V272))</f>
      </c>
      <c r="G272" s="6">
        <f>IF(AB272&lt;&gt;AD272,CONCATENATE(J272,AB272,M272,AC272,M272,AD272,N272,O272,AE272,N272,X272,Y272,AA272,AP272,Z272,K272,Q272,R272,S272,T272,U272,V272),CONCATENATE(J272,AB272,M272,AC272,N272,O272,AE272,N272,X272,Y272,AA272,AP272,Z272,K272,Q272,R272,S272,T272,U272,V272))</f>
      </c>
      <c r="H272" s="3" t="s">
        <v>375</v>
      </c>
      <c r="I272" s="3" t="s">
        <v>376</v>
      </c>
      <c r="J272" s="3" t="s">
        <v>377</v>
      </c>
      <c r="K272" s="3" t="s">
        <v>378</v>
      </c>
      <c r="L272" s="3" t="s">
        <v>379</v>
      </c>
      <c r="M272" s="3" t="s">
        <v>380</v>
      </c>
      <c r="N272" s="3" t="s">
        <v>381</v>
      </c>
      <c r="O272" s="3" t="s">
        <v>382</v>
      </c>
      <c r="P272" s="6">
        <f>CHAR(10)</f>
      </c>
      <c r="Q272" s="6">
        <f>IF(MOD(W272,10)=0,CONCATENATE(P272,P272,L272,L272,P272,P272,P272)," ")</f>
      </c>
      <c r="R272" s="6">
        <f>IF(W272=20,CONCATENATE(P272,P272,P272,L272,P272,"&lt;center&gt;",P272,P272,"&lt;?php",P272,R$1,P272,"?&gt;",P272,P272,"&lt;/center&gt;",P272,L272,P272,P272,P272,P272),"")</f>
      </c>
      <c r="S272" s="6">
        <f>IF(W272=40,CONCATENATE(P272,P272,P272,L272,P272,"&lt;center&gt;",P272,P272,"&lt;?php",P272,S$1,P272,"?&gt;",P272,P272,"&lt;/center&gt;",P272,L272,P272,P272,P272,P272),"")</f>
      </c>
      <c r="T272" s="6">
        <f>IF(W272=60,CONCATENATE(P272,P272,P272,L272,P272,"&lt;center&gt;",P272,P272,"&lt;?php",P272,T$1,P272,"?&gt;",P272,P272,"&lt;/center&gt;",P272,L272,P272,P272,P272,P272),"")</f>
      </c>
      <c r="U272" s="6">
        <f>IF(W272=80,CONCATENATE(P272,P272,P272,L272,P272,"&lt;center&gt;",P272,P272,"&lt;?php",P272,U$1,P272,"?&gt;",P272,P272,"&lt;/center&gt;",P272,L272,P272,P272,P272,P272),"")</f>
      </c>
      <c r="V272" s="6">
        <f>IF(W272=100,CONCATENATE(P272,P272,P272,P272,"&lt;?php",P272,V$1,P272,"?&gt;",P272,P272,P272,P272,P272),"")</f>
      </c>
      <c r="W272" s="11">
        <f>W271+1</f>
      </c>
      <c r="X272" s="5" t="s">
        <v>383</v>
      </c>
      <c r="Y272" s="5" t="s">
        <v>384</v>
      </c>
      <c r="Z272" s="5" t="s">
        <v>385</v>
      </c>
      <c r="AA272" s="5" t="s">
        <v>386</v>
      </c>
      <c r="AB272" s="4">
        <f>CONCATENATE(WRs!B56," ",WRs!A56)</f>
      </c>
      <c r="AC272" s="12">
        <f>WRs!E56</f>
      </c>
      <c r="AD272" s="6">
        <f>WRs!C56</f>
      </c>
      <c r="AE272" s="11">
        <f>WRs!D56</f>
      </c>
      <c r="AF272" s="11">
        <f>WRs!P56</f>
      </c>
      <c r="AG272" s="11">
        <f>WRs!R56</f>
      </c>
      <c r="AH272" s="11">
        <f>WRs!T56</f>
      </c>
      <c r="AI272" s="11">
        <f>WRs!V56</f>
      </c>
      <c r="AJ272" s="10">
        <f>WRs!X56</f>
      </c>
      <c r="AK272" s="6">
        <f>AB272</f>
      </c>
      <c r="AL272" s="102">
        <f>ROUNDUP((0.43+0.01*((STDEV($AQ$2:$AQ$312)-STDEV(AQ$2:AQ$312))))*AQ272,0)</f>
      </c>
      <c r="AM272" s="102">
        <f>ROUNDUP((0.43+0.01*((STDEV($AQ$2:$AQ$312)-STDEV(AR$2:AR$312))))*AR272,0)</f>
      </c>
      <c r="AN272" s="102">
        <f>ROUNDUP((0.43+0.01*((STDEV($AQ$2:$AQ$312)-STDEV(AS$2:AS$312))))*AS272,0)</f>
      </c>
      <c r="AO272" s="102">
        <f>ROUNDUP((0.43+0.01*((STDEV($AQ$2:$AQ$312)-STDEV(AT$2:AT$312))))*AT272,0)</f>
      </c>
      <c r="AP272" s="102">
        <f>ROUNDUP((0.43+0.01*((STDEV($AQ$2:$AQ$312)-STDEV(AU$2:AU$312))))*AU272,0)</f>
      </c>
      <c r="AQ272" s="11">
        <f>IF(AF272&gt;0,AF272,1)</f>
      </c>
      <c r="AR272" s="11">
        <f>IF(AG272&gt;0,AG272,1)</f>
      </c>
      <c r="AS272" s="11">
        <f>IF(AH272&gt;0,AH272,1)</f>
      </c>
      <c r="AT272" s="11">
        <f>IF(AI272&gt;0,AI272,1)</f>
      </c>
      <c r="AU272" s="11">
        <f>IF(AJ272&gt;0,AJ272,1)</f>
      </c>
    </row>
    <row x14ac:dyDescent="0.25" r="273" customHeight="1" ht="17.25">
      <c r="A273" s="3"/>
      <c r="B273" s="6">
        <f>IF(AB273&lt;&gt;AD273,CONCATENATE(J273,AB273,M273,AC273,M273,AD273,N273,O273,AE273,N273,K273,Q273,R273,S273,T273,U273,V273),CONCATENATE(J273,AB273,M273,AC273,N273,O273,AE273,N273,K273,Q273,R273,S273,T273,U273,V273))</f>
      </c>
      <c r="C273" s="6">
        <f>IF(AB273&lt;&gt;AD273,CONCATENATE(J273,AB273,M273,AC273,M273,AD273,N273,O273,AE273,N273,X273,Y273,AA273,AL273,Z273,K273,Q273,R273,S273,T273,U273,V273),CONCATENATE(J273,AB273,M273,AC273,N273,O273,AE273,N273,X273,Y273,AA273,AL273,Z273,K273,Q273,R273,S273,T273,U273,V273))</f>
      </c>
      <c r="D273" s="6">
        <f>IF(AB273&lt;&gt;AD273,CONCATENATE(J273,AB273,M273,AC273,M273,AD273,N273,O273,AE273,N273,X273,Y273,AA273,AM273,Z273,K273,Q273,R273,S273,T273,U273,V273),CONCATENATE(J273,AB273,M273,AC273,N273,O273,AE273,N273,X273,Y273,AA273,AM273,Z273,K273,Q273,R273,S273,T273,U273,V273))</f>
      </c>
      <c r="E273" s="6">
        <f>IF(AB273&lt;&gt;AD273,CONCATENATE(J273,AB273,M273,AC273,M273,AD273,N273,O273,AE273,N273,X273,Y273,AA273,AN273,Z273,K273,Q273,R273,S273,T273,U273,V273),CONCATENATE(J273,AB273,M273,AC273,N273,O273,AE273,N273,X273,Y273,AA273,AN273,Z273,K273,Q273,R273,S273,T273,U273,V273))</f>
      </c>
      <c r="F273" s="6">
        <f>IF(AB273&lt;&gt;AD273,CONCATENATE(J273,AB273,M273,AC273,M273,AD273,N273,O273,AE273,N273,X273,Y273,AA273,AO273,Z273,K273,Q273,R273,S273,T273,U273,V273),CONCATENATE(J273,AB273,M273,AC273,N273,O273,AE273,N273,X273,Y273,AA273,AO273,Z273,K273,Q273,R273,S273,T273,U273,V273))</f>
      </c>
      <c r="G273" s="6">
        <f>IF(AB273&lt;&gt;AD273,CONCATENATE(J273,AB273,M273,AC273,M273,AD273,N273,O273,AE273,N273,X273,Y273,AA273,AP273,Z273,K273,Q273,R273,S273,T273,U273,V273),CONCATENATE(J273,AB273,M273,AC273,N273,O273,AE273,N273,X273,Y273,AA273,AP273,Z273,K273,Q273,R273,S273,T273,U273,V273))</f>
      </c>
      <c r="H273" s="3" t="s">
        <v>375</v>
      </c>
      <c r="I273" s="3" t="s">
        <v>376</v>
      </c>
      <c r="J273" s="3" t="s">
        <v>377</v>
      </c>
      <c r="K273" s="3" t="s">
        <v>378</v>
      </c>
      <c r="L273" s="3" t="s">
        <v>379</v>
      </c>
      <c r="M273" s="3" t="s">
        <v>380</v>
      </c>
      <c r="N273" s="3" t="s">
        <v>381</v>
      </c>
      <c r="O273" s="3" t="s">
        <v>382</v>
      </c>
      <c r="P273" s="6">
        <f>CHAR(10)</f>
      </c>
      <c r="Q273" s="6">
        <f>IF(MOD(W273,10)=0,CONCATENATE(P273,P273,L273,L273,P273,P273,P273)," ")</f>
      </c>
      <c r="R273" s="6">
        <f>IF(W273=20,CONCATENATE(P273,P273,P273,L273,P273,"&lt;center&gt;",P273,P273,"&lt;?php",P273,R$1,P273,"?&gt;",P273,P273,"&lt;/center&gt;",P273,L273,P273,P273,P273,P273),"")</f>
      </c>
      <c r="S273" s="6">
        <f>IF(W273=40,CONCATENATE(P273,P273,P273,L273,P273,"&lt;center&gt;",P273,P273,"&lt;?php",P273,S$1,P273,"?&gt;",P273,P273,"&lt;/center&gt;",P273,L273,P273,P273,P273,P273),"")</f>
      </c>
      <c r="T273" s="6">
        <f>IF(W273=60,CONCATENATE(P273,P273,P273,L273,P273,"&lt;center&gt;",P273,P273,"&lt;?php",P273,T$1,P273,"?&gt;",P273,P273,"&lt;/center&gt;",P273,L273,P273,P273,P273,P273),"")</f>
      </c>
      <c r="U273" s="6">
        <f>IF(W273=80,CONCATENATE(P273,P273,P273,L273,P273,"&lt;center&gt;",P273,P273,"&lt;?php",P273,U$1,P273,"?&gt;",P273,P273,"&lt;/center&gt;",P273,L273,P273,P273,P273,P273),"")</f>
      </c>
      <c r="V273" s="6">
        <f>IF(W273=100,CONCATENATE(P273,P273,P273,P273,"&lt;?php",P273,V$1,P273,"?&gt;",P273,P273,P273,P273,P273),"")</f>
      </c>
      <c r="W273" s="11">
        <f>W272+1</f>
      </c>
      <c r="X273" s="5" t="s">
        <v>383</v>
      </c>
      <c r="Y273" s="5" t="s">
        <v>384</v>
      </c>
      <c r="Z273" s="5" t="s">
        <v>385</v>
      </c>
      <c r="AA273" s="5" t="s">
        <v>386</v>
      </c>
      <c r="AB273" s="4">
        <f>CONCATENATE(WRs!B57," ",WRs!A57)</f>
      </c>
      <c r="AC273" s="12">
        <f>WRs!E57</f>
      </c>
      <c r="AD273" s="6">
        <f>WRs!C57</f>
      </c>
      <c r="AE273" s="11">
        <f>WRs!D57</f>
      </c>
      <c r="AF273" s="11">
        <f>WRs!P57</f>
      </c>
      <c r="AG273" s="11">
        <f>WRs!R57</f>
      </c>
      <c r="AH273" s="11">
        <f>WRs!T57</f>
      </c>
      <c r="AI273" s="11">
        <f>WRs!V57</f>
      </c>
      <c r="AJ273" s="10">
        <f>WRs!X57</f>
      </c>
      <c r="AK273" s="6">
        <f>AB273</f>
      </c>
      <c r="AL273" s="102">
        <f>ROUNDUP((0.43+0.01*((STDEV($AQ$2:$AQ$312)-STDEV(AQ$2:AQ$312))))*AQ273,0)</f>
      </c>
      <c r="AM273" s="102">
        <f>ROUNDUP((0.43+0.01*((STDEV($AQ$2:$AQ$312)-STDEV(AR$2:AR$312))))*AR273,0)</f>
      </c>
      <c r="AN273" s="102">
        <f>ROUNDUP((0.43+0.01*((STDEV($AQ$2:$AQ$312)-STDEV(AS$2:AS$312))))*AS273,0)</f>
      </c>
      <c r="AO273" s="102">
        <f>ROUNDUP((0.43+0.01*((STDEV($AQ$2:$AQ$312)-STDEV(AT$2:AT$312))))*AT273,0)</f>
      </c>
      <c r="AP273" s="102">
        <f>ROUNDUP((0.43+0.01*((STDEV($AQ$2:$AQ$312)-STDEV(AU$2:AU$312))))*AU273,0)</f>
      </c>
      <c r="AQ273" s="11">
        <f>IF(AF273&gt;0,AF273,1)</f>
      </c>
      <c r="AR273" s="11">
        <f>IF(AG273&gt;0,AG273,1)</f>
      </c>
      <c r="AS273" s="11">
        <f>IF(AH273&gt;0,AH273,1)</f>
      </c>
      <c r="AT273" s="11">
        <f>IF(AI273&gt;0,AI273,1)</f>
      </c>
      <c r="AU273" s="11">
        <f>IF(AJ273&gt;0,AJ273,1)</f>
      </c>
    </row>
    <row x14ac:dyDescent="0.25" r="274" customHeight="1" ht="17.25">
      <c r="A274" s="3"/>
      <c r="B274" s="6">
        <f>IF(AB274&lt;&gt;AD274,CONCATENATE(J274,AB274,M274,AC274,M274,AD274,N274,O274,AE274,N274,K274,Q274,R274,S274,T274,U274,V274),CONCATENATE(J274,AB274,M274,AC274,N274,O274,AE274,N274,K274,Q274,R274,S274,T274,U274,V274))</f>
      </c>
      <c r="C274" s="6">
        <f>IF(AB274&lt;&gt;AD274,CONCATENATE(J274,AB274,M274,AC274,M274,AD274,N274,O274,AE274,N274,X274,Y274,AA274,AL274,Z274,K274,Q274,R274,S274,T274,U274,V274),CONCATENATE(J274,AB274,M274,AC274,N274,O274,AE274,N274,X274,Y274,AA274,AL274,Z274,K274,Q274,R274,S274,T274,U274,V274))</f>
      </c>
      <c r="D274" s="6">
        <f>IF(AB274&lt;&gt;AD274,CONCATENATE(J274,AB274,M274,AC274,M274,AD274,N274,O274,AE274,N274,X274,Y274,AA274,AM274,Z274,K274,Q274,R274,S274,T274,U274,V274),CONCATENATE(J274,AB274,M274,AC274,N274,O274,AE274,N274,X274,Y274,AA274,AM274,Z274,K274,Q274,R274,S274,T274,U274,V274))</f>
      </c>
      <c r="E274" s="6">
        <f>IF(AB274&lt;&gt;AD274,CONCATENATE(J274,AB274,M274,AC274,M274,AD274,N274,O274,AE274,N274,X274,Y274,AA274,AN274,Z274,K274,Q274,R274,S274,T274,U274,V274),CONCATENATE(J274,AB274,M274,AC274,N274,O274,AE274,N274,X274,Y274,AA274,AN274,Z274,K274,Q274,R274,S274,T274,U274,V274))</f>
      </c>
      <c r="F274" s="6">
        <f>IF(AB274&lt;&gt;AD274,CONCATENATE(J274,AB274,M274,AC274,M274,AD274,N274,O274,AE274,N274,X274,Y274,AA274,AO274,Z274,K274,Q274,R274,S274,T274,U274,V274),CONCATENATE(J274,AB274,M274,AC274,N274,O274,AE274,N274,X274,Y274,AA274,AO274,Z274,K274,Q274,R274,S274,T274,U274,V274))</f>
      </c>
      <c r="G274" s="6">
        <f>IF(AB274&lt;&gt;AD274,CONCATENATE(J274,AB274,M274,AC274,M274,AD274,N274,O274,AE274,N274,X274,Y274,AA274,AP274,Z274,K274,Q274,R274,S274,T274,U274,V274),CONCATENATE(J274,AB274,M274,AC274,N274,O274,AE274,N274,X274,Y274,AA274,AP274,Z274,K274,Q274,R274,S274,T274,U274,V274))</f>
      </c>
      <c r="H274" s="3" t="s">
        <v>375</v>
      </c>
      <c r="I274" s="3" t="s">
        <v>376</v>
      </c>
      <c r="J274" s="3" t="s">
        <v>377</v>
      </c>
      <c r="K274" s="3" t="s">
        <v>378</v>
      </c>
      <c r="L274" s="3" t="s">
        <v>379</v>
      </c>
      <c r="M274" s="3" t="s">
        <v>380</v>
      </c>
      <c r="N274" s="3" t="s">
        <v>381</v>
      </c>
      <c r="O274" s="3" t="s">
        <v>382</v>
      </c>
      <c r="P274" s="6">
        <f>CHAR(10)</f>
      </c>
      <c r="Q274" s="6">
        <f>IF(MOD(W274,10)=0,CONCATENATE(P274,P274,L274,L274,P274,P274,P274)," ")</f>
      </c>
      <c r="R274" s="6">
        <f>IF(W274=20,CONCATENATE(P274,P274,P274,L274,P274,"&lt;center&gt;",P274,P274,"&lt;?php",P274,R$1,P274,"?&gt;",P274,P274,"&lt;/center&gt;",P274,L274,P274,P274,P274,P274),"")</f>
      </c>
      <c r="S274" s="6">
        <f>IF(W274=40,CONCATENATE(P274,P274,P274,L274,P274,"&lt;center&gt;",P274,P274,"&lt;?php",P274,S$1,P274,"?&gt;",P274,P274,"&lt;/center&gt;",P274,L274,P274,P274,P274,P274),"")</f>
      </c>
      <c r="T274" s="6">
        <f>IF(W274=60,CONCATENATE(P274,P274,P274,L274,P274,"&lt;center&gt;",P274,P274,"&lt;?php",P274,T$1,P274,"?&gt;",P274,P274,"&lt;/center&gt;",P274,L274,P274,P274,P274,P274),"")</f>
      </c>
      <c r="U274" s="6">
        <f>IF(W274=80,CONCATENATE(P274,P274,P274,L274,P274,"&lt;center&gt;",P274,P274,"&lt;?php",P274,U$1,P274,"?&gt;",P274,P274,"&lt;/center&gt;",P274,L274,P274,P274,P274,P274),"")</f>
      </c>
      <c r="V274" s="6">
        <f>IF(W274=100,CONCATENATE(P274,P274,P274,P274,"&lt;?php",P274,V$1,P274,"?&gt;",P274,P274,P274,P274,P274),"")</f>
      </c>
      <c r="W274" s="11">
        <f>W273+1</f>
      </c>
      <c r="X274" s="5" t="s">
        <v>383</v>
      </c>
      <c r="Y274" s="5" t="s">
        <v>384</v>
      </c>
      <c r="Z274" s="5" t="s">
        <v>385</v>
      </c>
      <c r="AA274" s="5" t="s">
        <v>386</v>
      </c>
      <c r="AB274" s="4">
        <f>CONCATENATE(WRs!B58," ",WRs!A58)</f>
      </c>
      <c r="AC274" s="12">
        <f>WRs!E58</f>
      </c>
      <c r="AD274" s="6">
        <f>WRs!C58</f>
      </c>
      <c r="AE274" s="11">
        <f>WRs!D58</f>
      </c>
      <c r="AF274" s="11">
        <f>WRs!P58</f>
      </c>
      <c r="AG274" s="11">
        <f>WRs!R58</f>
      </c>
      <c r="AH274" s="11">
        <f>WRs!T58</f>
      </c>
      <c r="AI274" s="11">
        <f>WRs!V58</f>
      </c>
      <c r="AJ274" s="10">
        <f>WRs!X58</f>
      </c>
      <c r="AK274" s="6">
        <f>AB274</f>
      </c>
      <c r="AL274" s="102">
        <f>ROUNDUP((0.43+0.01*((STDEV($AQ$2:$AQ$312)-STDEV(AQ$2:AQ$312))))*AQ274,0)</f>
      </c>
      <c r="AM274" s="102">
        <f>ROUNDUP((0.43+0.01*((STDEV($AQ$2:$AQ$312)-STDEV(AR$2:AR$312))))*AR274,0)</f>
      </c>
      <c r="AN274" s="102">
        <f>ROUNDUP((0.43+0.01*((STDEV($AQ$2:$AQ$312)-STDEV(AS$2:AS$312))))*AS274,0)</f>
      </c>
      <c r="AO274" s="102">
        <f>ROUNDUP((0.43+0.01*((STDEV($AQ$2:$AQ$312)-STDEV(AT$2:AT$312))))*AT274,0)</f>
      </c>
      <c r="AP274" s="102">
        <f>ROUNDUP((0.43+0.01*((STDEV($AQ$2:$AQ$312)-STDEV(AU$2:AU$312))))*AU274,0)</f>
      </c>
      <c r="AQ274" s="11">
        <f>IF(AF274&gt;0,AF274,1)</f>
      </c>
      <c r="AR274" s="11">
        <f>IF(AG274&gt;0,AG274,1)</f>
      </c>
      <c r="AS274" s="11">
        <f>IF(AH274&gt;0,AH274,1)</f>
      </c>
      <c r="AT274" s="11">
        <f>IF(AI274&gt;0,AI274,1)</f>
      </c>
      <c r="AU274" s="11">
        <f>IF(AJ274&gt;0,AJ274,1)</f>
      </c>
    </row>
    <row x14ac:dyDescent="0.25" r="275" customHeight="1" ht="17.25">
      <c r="A275" s="3"/>
      <c r="B275" s="6">
        <f>IF(AB275&lt;&gt;AD275,CONCATENATE(J275,AB275,M275,AC275,M275,AD275,N275,O275,AE275,N275,K275,Q275,R275,S275,T275,U275,V275),CONCATENATE(J275,AB275,M275,AC275,N275,O275,AE275,N275,K275,Q275,R275,S275,T275,U275,V275))</f>
      </c>
      <c r="C275" s="6">
        <f>IF(AB275&lt;&gt;AD275,CONCATENATE(J275,AB275,M275,AC275,M275,AD275,N275,O275,AE275,N275,X275,Y275,AA275,AL275,Z275,K275,Q275,R275,S275,T275,U275,V275),CONCATENATE(J275,AB275,M275,AC275,N275,O275,AE275,N275,X275,Y275,AA275,AL275,Z275,K275,Q275,R275,S275,T275,U275,V275))</f>
      </c>
      <c r="D275" s="6">
        <f>IF(AB275&lt;&gt;AD275,CONCATENATE(J275,AB275,M275,AC275,M275,AD275,N275,O275,AE275,N275,X275,Y275,AA275,AM275,Z275,K275,Q275,R275,S275,T275,U275,V275),CONCATENATE(J275,AB275,M275,AC275,N275,O275,AE275,N275,X275,Y275,AA275,AM275,Z275,K275,Q275,R275,S275,T275,U275,V275))</f>
      </c>
      <c r="E275" s="6">
        <f>IF(AB275&lt;&gt;AD275,CONCATENATE(J275,AB275,M275,AC275,M275,AD275,N275,O275,AE275,N275,X275,Y275,AA275,AN275,Z275,K275,Q275,R275,S275,T275,U275,V275),CONCATENATE(J275,AB275,M275,AC275,N275,O275,AE275,N275,X275,Y275,AA275,AN275,Z275,K275,Q275,R275,S275,T275,U275,V275))</f>
      </c>
      <c r="F275" s="6">
        <f>IF(AB275&lt;&gt;AD275,CONCATENATE(J275,AB275,M275,AC275,M275,AD275,N275,O275,AE275,N275,X275,Y275,AA275,AO275,Z275,K275,Q275,R275,S275,T275,U275,V275),CONCATENATE(J275,AB275,M275,AC275,N275,O275,AE275,N275,X275,Y275,AA275,AO275,Z275,K275,Q275,R275,S275,T275,U275,V275))</f>
      </c>
      <c r="G275" s="6">
        <f>IF(AB275&lt;&gt;AD275,CONCATENATE(J275,AB275,M275,AC275,M275,AD275,N275,O275,AE275,N275,X275,Y275,AA275,AP275,Z275,K275,Q275,R275,S275,T275,U275,V275),CONCATENATE(J275,AB275,M275,AC275,N275,O275,AE275,N275,X275,Y275,AA275,AP275,Z275,K275,Q275,R275,S275,T275,U275,V275))</f>
      </c>
      <c r="H275" s="3" t="s">
        <v>375</v>
      </c>
      <c r="I275" s="3" t="s">
        <v>376</v>
      </c>
      <c r="J275" s="3" t="s">
        <v>377</v>
      </c>
      <c r="K275" s="3" t="s">
        <v>378</v>
      </c>
      <c r="L275" s="3" t="s">
        <v>379</v>
      </c>
      <c r="M275" s="3" t="s">
        <v>380</v>
      </c>
      <c r="N275" s="3" t="s">
        <v>381</v>
      </c>
      <c r="O275" s="3" t="s">
        <v>382</v>
      </c>
      <c r="P275" s="6">
        <f>CHAR(10)</f>
      </c>
      <c r="Q275" s="6">
        <f>IF(MOD(W275,10)=0,CONCATENATE(P275,P275,L275,L275,P275,P275,P275)," ")</f>
      </c>
      <c r="R275" s="6">
        <f>IF(W275=20,CONCATENATE(P275,P275,P275,L275,P275,"&lt;center&gt;",P275,P275,"&lt;?php",P275,R$1,P275,"?&gt;",P275,P275,"&lt;/center&gt;",P275,L275,P275,P275,P275,P275),"")</f>
      </c>
      <c r="S275" s="6">
        <f>IF(W275=40,CONCATENATE(P275,P275,P275,L275,P275,"&lt;center&gt;",P275,P275,"&lt;?php",P275,S$1,P275,"?&gt;",P275,P275,"&lt;/center&gt;",P275,L275,P275,P275,P275,P275),"")</f>
      </c>
      <c r="T275" s="6">
        <f>IF(W275=60,CONCATENATE(P275,P275,P275,L275,P275,"&lt;center&gt;",P275,P275,"&lt;?php",P275,T$1,P275,"?&gt;",P275,P275,"&lt;/center&gt;",P275,L275,P275,P275,P275,P275),"")</f>
      </c>
      <c r="U275" s="6">
        <f>IF(W275=80,CONCATENATE(P275,P275,P275,L275,P275,"&lt;center&gt;",P275,P275,"&lt;?php",P275,U$1,P275,"?&gt;",P275,P275,"&lt;/center&gt;",P275,L275,P275,P275,P275,P275),"")</f>
      </c>
      <c r="V275" s="6">
        <f>IF(W275=100,CONCATENATE(P275,P275,P275,P275,"&lt;?php",P275,V$1,P275,"?&gt;",P275,P275,P275,P275,P275),"")</f>
      </c>
      <c r="W275" s="11">
        <f>W274+1</f>
      </c>
      <c r="X275" s="5" t="s">
        <v>383</v>
      </c>
      <c r="Y275" s="5" t="s">
        <v>384</v>
      </c>
      <c r="Z275" s="5" t="s">
        <v>385</v>
      </c>
      <c r="AA275" s="5" t="s">
        <v>386</v>
      </c>
      <c r="AB275" s="4">
        <f>CONCATENATE(WRs!B59," ",WRs!A59)</f>
      </c>
      <c r="AC275" s="12">
        <f>WRs!E59</f>
      </c>
      <c r="AD275" s="6">
        <f>WRs!C59</f>
      </c>
      <c r="AE275" s="11">
        <f>WRs!D59</f>
      </c>
      <c r="AF275" s="11">
        <f>WRs!P59</f>
      </c>
      <c r="AG275" s="11">
        <f>WRs!R59</f>
      </c>
      <c r="AH275" s="11">
        <f>WRs!T59</f>
      </c>
      <c r="AI275" s="11">
        <f>WRs!V59</f>
      </c>
      <c r="AJ275" s="10">
        <f>WRs!X59</f>
      </c>
      <c r="AK275" s="6">
        <f>AB275</f>
      </c>
      <c r="AL275" s="102">
        <f>ROUNDUP((0.43+0.01*((STDEV($AQ$2:$AQ$312)-STDEV(AQ$2:AQ$312))))*AQ275,0)</f>
      </c>
      <c r="AM275" s="102">
        <f>ROUNDUP((0.43+0.01*((STDEV($AQ$2:$AQ$312)-STDEV(AR$2:AR$312))))*AR275,0)</f>
      </c>
      <c r="AN275" s="102">
        <f>ROUNDUP((0.43+0.01*((STDEV($AQ$2:$AQ$312)-STDEV(AS$2:AS$312))))*AS275,0)</f>
      </c>
      <c r="AO275" s="102">
        <f>ROUNDUP((0.43+0.01*((STDEV($AQ$2:$AQ$312)-STDEV(AT$2:AT$312))))*AT275,0)</f>
      </c>
      <c r="AP275" s="102">
        <f>ROUNDUP((0.43+0.01*((STDEV($AQ$2:$AQ$312)-STDEV(AU$2:AU$312))))*AU275,0)</f>
      </c>
      <c r="AQ275" s="11">
        <f>IF(AF275&gt;0,AF275,1)</f>
      </c>
      <c r="AR275" s="11">
        <f>IF(AG275&gt;0,AG275,1)</f>
      </c>
      <c r="AS275" s="11">
        <f>IF(AH275&gt;0,AH275,1)</f>
      </c>
      <c r="AT275" s="11">
        <f>IF(AI275&gt;0,AI275,1)</f>
      </c>
      <c r="AU275" s="11">
        <f>IF(AJ275&gt;0,AJ275,1)</f>
      </c>
    </row>
    <row x14ac:dyDescent="0.25" r="276" customHeight="1" ht="17.25">
      <c r="A276" s="3"/>
      <c r="B276" s="6">
        <f>IF(AB276&lt;&gt;AD276,CONCATENATE(J276,AB276,M276,AC276,M276,AD276,N276,O276,AE276,N276,K276,Q276,R276,S276,T276,U276,V276),CONCATENATE(J276,AB276,M276,AC276,N276,O276,AE276,N276,K276,Q276,R276,S276,T276,U276,V276))</f>
      </c>
      <c r="C276" s="6">
        <f>IF(AB276&lt;&gt;AD276,CONCATENATE(J276,AB276,M276,AC276,M276,AD276,N276,O276,AE276,N276,X276,Y276,AA276,AL276,Z276,K276,Q276,R276,S276,T276,U276,V276),CONCATENATE(J276,AB276,M276,AC276,N276,O276,AE276,N276,X276,Y276,AA276,AL276,Z276,K276,Q276,R276,S276,T276,U276,V276))</f>
      </c>
      <c r="D276" s="6">
        <f>IF(AB276&lt;&gt;AD276,CONCATENATE(J276,AB276,M276,AC276,M276,AD276,N276,O276,AE276,N276,X276,Y276,AA276,AM276,Z276,K276,Q276,R276,S276,T276,U276,V276),CONCATENATE(J276,AB276,M276,AC276,N276,O276,AE276,N276,X276,Y276,AA276,AM276,Z276,K276,Q276,R276,S276,T276,U276,V276))</f>
      </c>
      <c r="E276" s="6">
        <f>IF(AB276&lt;&gt;AD276,CONCATENATE(J276,AB276,M276,AC276,M276,AD276,N276,O276,AE276,N276,X276,Y276,AA276,AN276,Z276,K276,Q276,R276,S276,T276,U276,V276),CONCATENATE(J276,AB276,M276,AC276,N276,O276,AE276,N276,X276,Y276,AA276,AN276,Z276,K276,Q276,R276,S276,T276,U276,V276))</f>
      </c>
      <c r="F276" s="6">
        <f>IF(AB276&lt;&gt;AD276,CONCATENATE(J276,AB276,M276,AC276,M276,AD276,N276,O276,AE276,N276,X276,Y276,AA276,AO276,Z276,K276,Q276,R276,S276,T276,U276,V276),CONCATENATE(J276,AB276,M276,AC276,N276,O276,AE276,N276,X276,Y276,AA276,AO276,Z276,K276,Q276,R276,S276,T276,U276,V276))</f>
      </c>
      <c r="G276" s="6">
        <f>IF(AB276&lt;&gt;AD276,CONCATENATE(J276,AB276,M276,AC276,M276,AD276,N276,O276,AE276,N276,X276,Y276,AA276,AP276,Z276,K276,Q276,R276,S276,T276,U276,V276),CONCATENATE(J276,AB276,M276,AC276,N276,O276,AE276,N276,X276,Y276,AA276,AP276,Z276,K276,Q276,R276,S276,T276,U276,V276))</f>
      </c>
      <c r="H276" s="3" t="s">
        <v>375</v>
      </c>
      <c r="I276" s="3" t="s">
        <v>376</v>
      </c>
      <c r="J276" s="3" t="s">
        <v>377</v>
      </c>
      <c r="K276" s="3" t="s">
        <v>378</v>
      </c>
      <c r="L276" s="3" t="s">
        <v>379</v>
      </c>
      <c r="M276" s="3" t="s">
        <v>380</v>
      </c>
      <c r="N276" s="3" t="s">
        <v>381</v>
      </c>
      <c r="O276" s="3" t="s">
        <v>382</v>
      </c>
      <c r="P276" s="6">
        <f>CHAR(10)</f>
      </c>
      <c r="Q276" s="6">
        <f>IF(MOD(W276,10)=0,CONCATENATE(P276,P276,L276,L276,P276,P276,P276)," ")</f>
      </c>
      <c r="R276" s="6">
        <f>IF(W276=20,CONCATENATE(P276,P276,P276,L276,P276,"&lt;center&gt;",P276,P276,"&lt;?php",P276,R$1,P276,"?&gt;",P276,P276,"&lt;/center&gt;",P276,L276,P276,P276,P276,P276),"")</f>
      </c>
      <c r="S276" s="6">
        <f>IF(W276=40,CONCATENATE(P276,P276,P276,L276,P276,"&lt;center&gt;",P276,P276,"&lt;?php",P276,S$1,P276,"?&gt;",P276,P276,"&lt;/center&gt;",P276,L276,P276,P276,P276,P276),"")</f>
      </c>
      <c r="T276" s="6">
        <f>IF(W276=60,CONCATENATE(P276,P276,P276,L276,P276,"&lt;center&gt;",P276,P276,"&lt;?php",P276,T$1,P276,"?&gt;",P276,P276,"&lt;/center&gt;",P276,L276,P276,P276,P276,P276),"")</f>
      </c>
      <c r="U276" s="6">
        <f>IF(W276=80,CONCATENATE(P276,P276,P276,L276,P276,"&lt;center&gt;",P276,P276,"&lt;?php",P276,U$1,P276,"?&gt;",P276,P276,"&lt;/center&gt;",P276,L276,P276,P276,P276,P276),"")</f>
      </c>
      <c r="V276" s="6">
        <f>IF(W276=100,CONCATENATE(P276,P276,P276,P276,"&lt;?php",P276,V$1,P276,"?&gt;",P276,P276,P276,P276,P276),"")</f>
      </c>
      <c r="W276" s="11">
        <f>W275+1</f>
      </c>
      <c r="X276" s="5" t="s">
        <v>383</v>
      </c>
      <c r="Y276" s="5" t="s">
        <v>384</v>
      </c>
      <c r="Z276" s="5" t="s">
        <v>385</v>
      </c>
      <c r="AA276" s="5" t="s">
        <v>386</v>
      </c>
      <c r="AB276" s="4">
        <f>CONCATENATE(WRs!B60," ",WRs!A60)</f>
      </c>
      <c r="AC276" s="12">
        <f>WRs!E60</f>
      </c>
      <c r="AD276" s="6">
        <f>WRs!C60</f>
      </c>
      <c r="AE276" s="11">
        <f>WRs!D60</f>
      </c>
      <c r="AF276" s="11">
        <f>WRs!P60</f>
      </c>
      <c r="AG276" s="11">
        <f>WRs!R60</f>
      </c>
      <c r="AH276" s="11">
        <f>WRs!T60</f>
      </c>
      <c r="AI276" s="11">
        <f>WRs!V60</f>
      </c>
      <c r="AJ276" s="10">
        <f>WRs!X60</f>
      </c>
      <c r="AK276" s="6">
        <f>AB276</f>
      </c>
      <c r="AL276" s="102">
        <f>ROUNDUP((0.43+0.01*((STDEV($AQ$2:$AQ$312)-STDEV(AQ$2:AQ$312))))*AQ276,0)</f>
      </c>
      <c r="AM276" s="102">
        <f>ROUNDUP((0.43+0.01*((STDEV($AQ$2:$AQ$312)-STDEV(AR$2:AR$312))))*AR276,0)</f>
      </c>
      <c r="AN276" s="102">
        <f>ROUNDUP((0.43+0.01*((STDEV($AQ$2:$AQ$312)-STDEV(AS$2:AS$312))))*AS276,0)</f>
      </c>
      <c r="AO276" s="102">
        <f>ROUNDUP((0.43+0.01*((STDEV($AQ$2:$AQ$312)-STDEV(AT$2:AT$312))))*AT276,0)</f>
      </c>
      <c r="AP276" s="102">
        <f>ROUNDUP((0.43+0.01*((STDEV($AQ$2:$AQ$312)-STDEV(AU$2:AU$312))))*AU276,0)</f>
      </c>
      <c r="AQ276" s="11">
        <f>IF(AF276&gt;0,AF276,1)</f>
      </c>
      <c r="AR276" s="11">
        <f>IF(AG276&gt;0,AG276,1)</f>
      </c>
      <c r="AS276" s="11">
        <f>IF(AH276&gt;0,AH276,1)</f>
      </c>
      <c r="AT276" s="11">
        <f>IF(AI276&gt;0,AI276,1)</f>
      </c>
      <c r="AU276" s="11">
        <f>IF(AJ276&gt;0,AJ276,1)</f>
      </c>
    </row>
    <row x14ac:dyDescent="0.25" r="277" customHeight="1" ht="17.25">
      <c r="A277" s="3"/>
      <c r="B277" s="6">
        <f>IF(AB277&lt;&gt;AD277,CONCATENATE(J277,AB277,M277,AC277,M277,AD277,N277,O277,AE277,N277,K277,Q277,R277,S277,T277,U277,V277),CONCATENATE(J277,AB277,M277,AC277,N277,O277,AE277,N277,K277,Q277,R277,S277,T277,U277,V277))</f>
      </c>
      <c r="C277" s="6">
        <f>IF(AB277&lt;&gt;AD277,CONCATENATE(J277,AB277,M277,AC277,M277,AD277,N277,O277,AE277,N277,X277,Y277,AA277,AL277,Z277,K277,Q277,R277,S277,T277,U277,V277),CONCATENATE(J277,AB277,M277,AC277,N277,O277,AE277,N277,X277,Y277,AA277,AL277,Z277,K277,Q277,R277,S277,T277,U277,V277))</f>
      </c>
      <c r="D277" s="6">
        <f>IF(AB277&lt;&gt;AD277,CONCATENATE(J277,AB277,M277,AC277,M277,AD277,N277,O277,AE277,N277,X277,Y277,AA277,AM277,Z277,K277,Q277,R277,S277,T277,U277,V277),CONCATENATE(J277,AB277,M277,AC277,N277,O277,AE277,N277,X277,Y277,AA277,AM277,Z277,K277,Q277,R277,S277,T277,U277,V277))</f>
      </c>
      <c r="E277" s="6">
        <f>IF(AB277&lt;&gt;AD277,CONCATENATE(J277,AB277,M277,AC277,M277,AD277,N277,O277,AE277,N277,X277,Y277,AA277,AN277,Z277,K277,Q277,R277,S277,T277,U277,V277),CONCATENATE(J277,AB277,M277,AC277,N277,O277,AE277,N277,X277,Y277,AA277,AN277,Z277,K277,Q277,R277,S277,T277,U277,V277))</f>
      </c>
      <c r="F277" s="6">
        <f>IF(AB277&lt;&gt;AD277,CONCATENATE(J277,AB277,M277,AC277,M277,AD277,N277,O277,AE277,N277,X277,Y277,AA277,AO277,Z277,K277,Q277,R277,S277,T277,U277,V277),CONCATENATE(J277,AB277,M277,AC277,N277,O277,AE277,N277,X277,Y277,AA277,AO277,Z277,K277,Q277,R277,S277,T277,U277,V277))</f>
      </c>
      <c r="G277" s="6">
        <f>IF(AB277&lt;&gt;AD277,CONCATENATE(J277,AB277,M277,AC277,M277,AD277,N277,O277,AE277,N277,X277,Y277,AA277,AP277,Z277,K277,Q277,R277,S277,T277,U277,V277),CONCATENATE(J277,AB277,M277,AC277,N277,O277,AE277,N277,X277,Y277,AA277,AP277,Z277,K277,Q277,R277,S277,T277,U277,V277))</f>
      </c>
      <c r="H277" s="3" t="s">
        <v>375</v>
      </c>
      <c r="I277" s="3" t="s">
        <v>376</v>
      </c>
      <c r="J277" s="3" t="s">
        <v>377</v>
      </c>
      <c r="K277" s="3" t="s">
        <v>378</v>
      </c>
      <c r="L277" s="3" t="s">
        <v>379</v>
      </c>
      <c r="M277" s="3" t="s">
        <v>380</v>
      </c>
      <c r="N277" s="3" t="s">
        <v>381</v>
      </c>
      <c r="O277" s="3" t="s">
        <v>382</v>
      </c>
      <c r="P277" s="6">
        <f>CHAR(10)</f>
      </c>
      <c r="Q277" s="6">
        <f>IF(MOD(W277,10)=0,CONCATENATE(P277,P277,L277,L277,P277,P277,P277)," ")</f>
      </c>
      <c r="R277" s="6">
        <f>IF(W277=20,CONCATENATE(P277,P277,P277,L277,P277,"&lt;center&gt;",P277,P277,"&lt;?php",P277,R$1,P277,"?&gt;",P277,P277,"&lt;/center&gt;",P277,L277,P277,P277,P277,P277),"")</f>
      </c>
      <c r="S277" s="6">
        <f>IF(W277=40,CONCATENATE(P277,P277,P277,L277,P277,"&lt;center&gt;",P277,P277,"&lt;?php",P277,S$1,P277,"?&gt;",P277,P277,"&lt;/center&gt;",P277,L277,P277,P277,P277,P277),"")</f>
      </c>
      <c r="T277" s="6">
        <f>IF(W277=60,CONCATENATE(P277,P277,P277,L277,P277,"&lt;center&gt;",P277,P277,"&lt;?php",P277,T$1,P277,"?&gt;",P277,P277,"&lt;/center&gt;",P277,L277,P277,P277,P277,P277),"")</f>
      </c>
      <c r="U277" s="6">
        <f>IF(W277=80,CONCATENATE(P277,P277,P277,L277,P277,"&lt;center&gt;",P277,P277,"&lt;?php",P277,U$1,P277,"?&gt;",P277,P277,"&lt;/center&gt;",P277,L277,P277,P277,P277,P277),"")</f>
      </c>
      <c r="V277" s="6">
        <f>IF(W277=100,CONCATENATE(P277,P277,P277,P277,"&lt;?php",P277,V$1,P277,"?&gt;",P277,P277,P277,P277,P277),"")</f>
      </c>
      <c r="W277" s="11">
        <f>W276+1</f>
      </c>
      <c r="X277" s="5" t="s">
        <v>383</v>
      </c>
      <c r="Y277" s="5" t="s">
        <v>384</v>
      </c>
      <c r="Z277" s="5" t="s">
        <v>385</v>
      </c>
      <c r="AA277" s="5" t="s">
        <v>386</v>
      </c>
      <c r="AB277" s="4">
        <f>CONCATENATE(WRs!B61," ",WRs!A61)</f>
      </c>
      <c r="AC277" s="12">
        <f>WRs!E61</f>
      </c>
      <c r="AD277" s="6">
        <f>WRs!C61</f>
      </c>
      <c r="AE277" s="11">
        <f>WRs!D61</f>
      </c>
      <c r="AF277" s="11">
        <f>WRs!P61</f>
      </c>
      <c r="AG277" s="11">
        <f>WRs!R61</f>
      </c>
      <c r="AH277" s="11">
        <f>WRs!T61</f>
      </c>
      <c r="AI277" s="11">
        <f>WRs!V61</f>
      </c>
      <c r="AJ277" s="10">
        <f>WRs!X61</f>
      </c>
      <c r="AK277" s="6">
        <f>AB277</f>
      </c>
      <c r="AL277" s="102">
        <f>ROUNDUP((0.43+0.01*((STDEV($AQ$2:$AQ$312)-STDEV(AQ$2:AQ$312))))*AQ277,0)</f>
      </c>
      <c r="AM277" s="102">
        <f>ROUNDUP((0.43+0.01*((STDEV($AQ$2:$AQ$312)-STDEV(AR$2:AR$312))))*AR277,0)</f>
      </c>
      <c r="AN277" s="102">
        <f>ROUNDUP((0.43+0.01*((STDEV($AQ$2:$AQ$312)-STDEV(AS$2:AS$312))))*AS277,0)</f>
      </c>
      <c r="AO277" s="102">
        <f>ROUNDUP((0.43+0.01*((STDEV($AQ$2:$AQ$312)-STDEV(AT$2:AT$312))))*AT277,0)</f>
      </c>
      <c r="AP277" s="102">
        <f>ROUNDUP((0.43+0.01*((STDEV($AQ$2:$AQ$312)-STDEV(AU$2:AU$312))))*AU277,0)</f>
      </c>
      <c r="AQ277" s="11">
        <f>IF(AF277&gt;0,AF277,1)</f>
      </c>
      <c r="AR277" s="11">
        <f>IF(AG277&gt;0,AG277,1)</f>
      </c>
      <c r="AS277" s="11">
        <f>IF(AH277&gt;0,AH277,1)</f>
      </c>
      <c r="AT277" s="11">
        <f>IF(AI277&gt;0,AI277,1)</f>
      </c>
      <c r="AU277" s="11">
        <f>IF(AJ277&gt;0,AJ277,1)</f>
      </c>
    </row>
    <row x14ac:dyDescent="0.25" r="278" customHeight="1" ht="17.25">
      <c r="A278" s="3"/>
      <c r="B278" s="6">
        <f>IF(AB278&lt;&gt;AD278,CONCATENATE(J278,AB278,M278,AC278,M278,AD278,N278,O278,AE278,N278,K278,Q278,R278,S278,T278,U278,V278),CONCATENATE(J278,AB278,M278,AC278,N278,O278,AE278,N278,K278,Q278,R278,S278,T278,U278,V278))</f>
      </c>
      <c r="C278" s="6">
        <f>IF(AB278&lt;&gt;AD278,CONCATENATE(J278,AB278,M278,AC278,M278,AD278,N278,O278,AE278,N278,X278,Y278,AA278,AL278,Z278,K278,Q278,R278,S278,T278,U278,V278),CONCATENATE(J278,AB278,M278,AC278,N278,O278,AE278,N278,X278,Y278,AA278,AL278,Z278,K278,Q278,R278,S278,T278,U278,V278))</f>
      </c>
      <c r="D278" s="6">
        <f>IF(AB278&lt;&gt;AD278,CONCATENATE(J278,AB278,M278,AC278,M278,AD278,N278,O278,AE278,N278,X278,Y278,AA278,AM278,Z278,K278,Q278,R278,S278,T278,U278,V278),CONCATENATE(J278,AB278,M278,AC278,N278,O278,AE278,N278,X278,Y278,AA278,AM278,Z278,K278,Q278,R278,S278,T278,U278,V278))</f>
      </c>
      <c r="E278" s="6">
        <f>IF(AB278&lt;&gt;AD278,CONCATENATE(J278,AB278,M278,AC278,M278,AD278,N278,O278,AE278,N278,X278,Y278,AA278,AN278,Z278,K278,Q278,R278,S278,T278,U278,V278),CONCATENATE(J278,AB278,M278,AC278,N278,O278,AE278,N278,X278,Y278,AA278,AN278,Z278,K278,Q278,R278,S278,T278,U278,V278))</f>
      </c>
      <c r="F278" s="6">
        <f>IF(AB278&lt;&gt;AD278,CONCATENATE(J278,AB278,M278,AC278,M278,AD278,N278,O278,AE278,N278,X278,Y278,AA278,AO278,Z278,K278,Q278,R278,S278,T278,U278,V278),CONCATENATE(J278,AB278,M278,AC278,N278,O278,AE278,N278,X278,Y278,AA278,AO278,Z278,K278,Q278,R278,S278,T278,U278,V278))</f>
      </c>
      <c r="G278" s="6">
        <f>IF(AB278&lt;&gt;AD278,CONCATENATE(J278,AB278,M278,AC278,M278,AD278,N278,O278,AE278,N278,X278,Y278,AA278,AP278,Z278,K278,Q278,R278,S278,T278,U278,V278),CONCATENATE(J278,AB278,M278,AC278,N278,O278,AE278,N278,X278,Y278,AA278,AP278,Z278,K278,Q278,R278,S278,T278,U278,V278))</f>
      </c>
      <c r="H278" s="3" t="s">
        <v>375</v>
      </c>
      <c r="I278" s="3" t="s">
        <v>376</v>
      </c>
      <c r="J278" s="3" t="s">
        <v>377</v>
      </c>
      <c r="K278" s="3" t="s">
        <v>378</v>
      </c>
      <c r="L278" s="3" t="s">
        <v>379</v>
      </c>
      <c r="M278" s="3" t="s">
        <v>380</v>
      </c>
      <c r="N278" s="3" t="s">
        <v>381</v>
      </c>
      <c r="O278" s="3" t="s">
        <v>382</v>
      </c>
      <c r="P278" s="6">
        <f>CHAR(10)</f>
      </c>
      <c r="Q278" s="6">
        <f>IF(MOD(W278,10)=0,CONCATENATE(P278,P278,L278,L278,P278,P278,P278)," ")</f>
      </c>
      <c r="R278" s="6">
        <f>IF(W278=20,CONCATENATE(P278,P278,P278,L278,P278,"&lt;center&gt;",P278,P278,"&lt;?php",P278,R$1,P278,"?&gt;",P278,P278,"&lt;/center&gt;",P278,L278,P278,P278,P278,P278),"")</f>
      </c>
      <c r="S278" s="6">
        <f>IF(W278=40,CONCATENATE(P278,P278,P278,L278,P278,"&lt;center&gt;",P278,P278,"&lt;?php",P278,S$1,P278,"?&gt;",P278,P278,"&lt;/center&gt;",P278,L278,P278,P278,P278,P278),"")</f>
      </c>
      <c r="T278" s="6">
        <f>IF(W278=60,CONCATENATE(P278,P278,P278,L278,P278,"&lt;center&gt;",P278,P278,"&lt;?php",P278,T$1,P278,"?&gt;",P278,P278,"&lt;/center&gt;",P278,L278,P278,P278,P278,P278),"")</f>
      </c>
      <c r="U278" s="6">
        <f>IF(W278=80,CONCATENATE(P278,P278,P278,L278,P278,"&lt;center&gt;",P278,P278,"&lt;?php",P278,U$1,P278,"?&gt;",P278,P278,"&lt;/center&gt;",P278,L278,P278,P278,P278,P278),"")</f>
      </c>
      <c r="V278" s="6">
        <f>IF(W278=100,CONCATENATE(P278,P278,P278,P278,"&lt;?php",P278,V$1,P278,"?&gt;",P278,P278,P278,P278,P278),"")</f>
      </c>
      <c r="W278" s="11">
        <f>W277+1</f>
      </c>
      <c r="X278" s="5" t="s">
        <v>383</v>
      </c>
      <c r="Y278" s="5" t="s">
        <v>384</v>
      </c>
      <c r="Z278" s="5" t="s">
        <v>385</v>
      </c>
      <c r="AA278" s="5" t="s">
        <v>386</v>
      </c>
      <c r="AB278" s="4">
        <f>CONCATENATE(WRs!B62," ",WRs!A62)</f>
      </c>
      <c r="AC278" s="12">
        <f>WRs!E62</f>
      </c>
      <c r="AD278" s="6">
        <f>WRs!C62</f>
      </c>
      <c r="AE278" s="11">
        <f>WRs!D62</f>
      </c>
      <c r="AF278" s="11">
        <f>WRs!P62</f>
      </c>
      <c r="AG278" s="11">
        <f>WRs!R62</f>
      </c>
      <c r="AH278" s="11">
        <f>WRs!T62</f>
      </c>
      <c r="AI278" s="11">
        <f>WRs!V62</f>
      </c>
      <c r="AJ278" s="10">
        <f>WRs!X62</f>
      </c>
      <c r="AK278" s="6">
        <f>AB278</f>
      </c>
      <c r="AL278" s="102">
        <f>ROUNDUP((0.43+0.01*((STDEV($AQ$2:$AQ$312)-STDEV(AQ$2:AQ$312))))*AQ278,0)</f>
      </c>
      <c r="AM278" s="102">
        <f>ROUNDUP((0.43+0.01*((STDEV($AQ$2:$AQ$312)-STDEV(AR$2:AR$312))))*AR278,0)</f>
      </c>
      <c r="AN278" s="102">
        <f>ROUNDUP((0.43+0.01*((STDEV($AQ$2:$AQ$312)-STDEV(AS$2:AS$312))))*AS278,0)</f>
      </c>
      <c r="AO278" s="102">
        <f>ROUNDUP((0.43+0.01*((STDEV($AQ$2:$AQ$312)-STDEV(AT$2:AT$312))))*AT278,0)</f>
      </c>
      <c r="AP278" s="102">
        <f>ROUNDUP((0.43+0.01*((STDEV($AQ$2:$AQ$312)-STDEV(AU$2:AU$312))))*AU278,0)</f>
      </c>
      <c r="AQ278" s="11">
        <f>IF(AF278&gt;0,AF278,1)</f>
      </c>
      <c r="AR278" s="11">
        <f>IF(AG278&gt;0,AG278,1)</f>
      </c>
      <c r="AS278" s="11">
        <f>IF(AH278&gt;0,AH278,1)</f>
      </c>
      <c r="AT278" s="11">
        <f>IF(AI278&gt;0,AI278,1)</f>
      </c>
      <c r="AU278" s="11">
        <f>IF(AJ278&gt;0,AJ278,1)</f>
      </c>
    </row>
    <row x14ac:dyDescent="0.25" r="279" customHeight="1" ht="17.25">
      <c r="A279" s="3"/>
      <c r="B279" s="6">
        <f>IF(AB279&lt;&gt;AD279,CONCATENATE(J279,AB279,M279,AC279,M279,AD279,N279,O279,AE279,N279,K279,Q279,R279,S279,T279,U279,V279),CONCATENATE(J279,AB279,M279,AC279,N279,O279,AE279,N279,K279,Q279,R279,S279,T279,U279,V279))</f>
      </c>
      <c r="C279" s="6">
        <f>IF(AB279&lt;&gt;AD279,CONCATENATE(J279,AB279,M279,AC279,M279,AD279,N279,O279,AE279,N279,X279,Y279,AA279,AL279,Z279,K279,Q279,R279,S279,T279,U279,V279),CONCATENATE(J279,AB279,M279,AC279,N279,O279,AE279,N279,X279,Y279,AA279,AL279,Z279,K279,Q279,R279,S279,T279,U279,V279))</f>
      </c>
      <c r="D279" s="6">
        <f>IF(AB279&lt;&gt;AD279,CONCATENATE(J279,AB279,M279,AC279,M279,AD279,N279,O279,AE279,N279,X279,Y279,AA279,AM279,Z279,K279,Q279,R279,S279,T279,U279,V279),CONCATENATE(J279,AB279,M279,AC279,N279,O279,AE279,N279,X279,Y279,AA279,AM279,Z279,K279,Q279,R279,S279,T279,U279,V279))</f>
      </c>
      <c r="E279" s="6">
        <f>IF(AB279&lt;&gt;AD279,CONCATENATE(J279,AB279,M279,AC279,M279,AD279,N279,O279,AE279,N279,X279,Y279,AA279,AN279,Z279,K279,Q279,R279,S279,T279,U279,V279),CONCATENATE(J279,AB279,M279,AC279,N279,O279,AE279,N279,X279,Y279,AA279,AN279,Z279,K279,Q279,R279,S279,T279,U279,V279))</f>
      </c>
      <c r="F279" s="6">
        <f>IF(AB279&lt;&gt;AD279,CONCATENATE(J279,AB279,M279,AC279,M279,AD279,N279,O279,AE279,N279,X279,Y279,AA279,AO279,Z279,K279,Q279,R279,S279,T279,U279,V279),CONCATENATE(J279,AB279,M279,AC279,N279,O279,AE279,N279,X279,Y279,AA279,AO279,Z279,K279,Q279,R279,S279,T279,U279,V279))</f>
      </c>
      <c r="G279" s="6">
        <f>IF(AB279&lt;&gt;AD279,CONCATENATE(J279,AB279,M279,AC279,M279,AD279,N279,O279,AE279,N279,X279,Y279,AA279,AP279,Z279,K279,Q279,R279,S279,T279,U279,V279),CONCATENATE(J279,AB279,M279,AC279,N279,O279,AE279,N279,X279,Y279,AA279,AP279,Z279,K279,Q279,R279,S279,T279,U279,V279))</f>
      </c>
      <c r="H279" s="3" t="s">
        <v>375</v>
      </c>
      <c r="I279" s="3" t="s">
        <v>376</v>
      </c>
      <c r="J279" s="3" t="s">
        <v>377</v>
      </c>
      <c r="K279" s="3" t="s">
        <v>378</v>
      </c>
      <c r="L279" s="3" t="s">
        <v>379</v>
      </c>
      <c r="M279" s="3" t="s">
        <v>380</v>
      </c>
      <c r="N279" s="3" t="s">
        <v>381</v>
      </c>
      <c r="O279" s="3" t="s">
        <v>382</v>
      </c>
      <c r="P279" s="6">
        <f>CHAR(10)</f>
      </c>
      <c r="Q279" s="6">
        <f>IF(MOD(W279,10)=0,CONCATENATE(P279,P279,L279,L279,P279,P279,P279)," ")</f>
      </c>
      <c r="R279" s="6">
        <f>IF(W279=20,CONCATENATE(P279,P279,P279,L279,P279,"&lt;center&gt;",P279,P279,"&lt;?php",P279,R$1,P279,"?&gt;",P279,P279,"&lt;/center&gt;",P279,L279,P279,P279,P279,P279),"")</f>
      </c>
      <c r="S279" s="6">
        <f>IF(W279=40,CONCATENATE(P279,P279,P279,L279,P279,"&lt;center&gt;",P279,P279,"&lt;?php",P279,S$1,P279,"?&gt;",P279,P279,"&lt;/center&gt;",P279,L279,P279,P279,P279,P279),"")</f>
      </c>
      <c r="T279" s="6">
        <f>IF(W279=60,CONCATENATE(P279,P279,P279,L279,P279,"&lt;center&gt;",P279,P279,"&lt;?php",P279,T$1,P279,"?&gt;",P279,P279,"&lt;/center&gt;",P279,L279,P279,P279,P279,P279),"")</f>
      </c>
      <c r="U279" s="6">
        <f>IF(W279=80,CONCATENATE(P279,P279,P279,L279,P279,"&lt;center&gt;",P279,P279,"&lt;?php",P279,U$1,P279,"?&gt;",P279,P279,"&lt;/center&gt;",P279,L279,P279,P279,P279,P279),"")</f>
      </c>
      <c r="V279" s="6">
        <f>IF(W279=100,CONCATENATE(P279,P279,P279,P279,"&lt;?php",P279,V$1,P279,"?&gt;",P279,P279,P279,P279,P279),"")</f>
      </c>
      <c r="W279" s="11">
        <f>W278+1</f>
      </c>
      <c r="X279" s="5" t="s">
        <v>383</v>
      </c>
      <c r="Y279" s="5" t="s">
        <v>384</v>
      </c>
      <c r="Z279" s="5" t="s">
        <v>385</v>
      </c>
      <c r="AA279" s="5" t="s">
        <v>386</v>
      </c>
      <c r="AB279" s="4">
        <f>CONCATENATE(WRs!B63," ",WRs!A63)</f>
      </c>
      <c r="AC279" s="12">
        <f>WRs!E63</f>
      </c>
      <c r="AD279" s="6">
        <f>WRs!C63</f>
      </c>
      <c r="AE279" s="11">
        <f>WRs!D63</f>
      </c>
      <c r="AF279" s="11">
        <f>WRs!P63</f>
      </c>
      <c r="AG279" s="11">
        <f>WRs!R63</f>
      </c>
      <c r="AH279" s="11">
        <f>WRs!T63</f>
      </c>
      <c r="AI279" s="11">
        <f>WRs!V63</f>
      </c>
      <c r="AJ279" s="10">
        <f>WRs!X63</f>
      </c>
      <c r="AK279" s="6">
        <f>AB279</f>
      </c>
      <c r="AL279" s="102">
        <f>ROUNDUP((0.43+0.01*((STDEV($AQ$2:$AQ$312)-STDEV(AQ$2:AQ$312))))*AQ279,0)</f>
      </c>
      <c r="AM279" s="102">
        <f>ROUNDUP((0.43+0.01*((STDEV($AQ$2:$AQ$312)-STDEV(AR$2:AR$312))))*AR279,0)</f>
      </c>
      <c r="AN279" s="102">
        <f>ROUNDUP((0.43+0.01*((STDEV($AQ$2:$AQ$312)-STDEV(AS$2:AS$312))))*AS279,0)</f>
      </c>
      <c r="AO279" s="102">
        <f>ROUNDUP((0.43+0.01*((STDEV($AQ$2:$AQ$312)-STDEV(AT$2:AT$312))))*AT279,0)</f>
      </c>
      <c r="AP279" s="102">
        <f>ROUNDUP((0.43+0.01*((STDEV($AQ$2:$AQ$312)-STDEV(AU$2:AU$312))))*AU279,0)</f>
      </c>
      <c r="AQ279" s="11">
        <f>IF(AF279&gt;0,AF279,1)</f>
      </c>
      <c r="AR279" s="11">
        <f>IF(AG279&gt;0,AG279,1)</f>
      </c>
      <c r="AS279" s="11">
        <f>IF(AH279&gt;0,AH279,1)</f>
      </c>
      <c r="AT279" s="11">
        <f>IF(AI279&gt;0,AI279,1)</f>
      </c>
      <c r="AU279" s="11">
        <f>IF(AJ279&gt;0,AJ279,1)</f>
      </c>
    </row>
    <row x14ac:dyDescent="0.25" r="280" customHeight="1" ht="17.25">
      <c r="A280" s="3"/>
      <c r="B280" s="6">
        <f>IF(AB280&lt;&gt;AD280,CONCATENATE(J280,AB280,M280,AC280,M280,AD280,N280,O280,AE280,N280,K280,Q280,R280,S280,T280,U280,V280),CONCATENATE(J280,AB280,M280,AC280,N280,O280,AE280,N280,K280,Q280,R280,S280,T280,U280,V280))</f>
      </c>
      <c r="C280" s="6">
        <f>IF(AB280&lt;&gt;AD280,CONCATENATE(J280,AB280,M280,AC280,M280,AD280,N280,O280,AE280,N280,X280,Y280,AA280,AL280,Z280,K280,Q280,R280,S280,T280,U280,V280),CONCATENATE(J280,AB280,M280,AC280,N280,O280,AE280,N280,X280,Y280,AA280,AL280,Z280,K280,Q280,R280,S280,T280,U280,V280))</f>
      </c>
      <c r="D280" s="6">
        <f>IF(AB280&lt;&gt;AD280,CONCATENATE(J280,AB280,M280,AC280,M280,AD280,N280,O280,AE280,N280,X280,Y280,AA280,AM280,Z280,K280,Q280,R280,S280,T280,U280,V280),CONCATENATE(J280,AB280,M280,AC280,N280,O280,AE280,N280,X280,Y280,AA280,AM280,Z280,K280,Q280,R280,S280,T280,U280,V280))</f>
      </c>
      <c r="E280" s="6">
        <f>IF(AB280&lt;&gt;AD280,CONCATENATE(J280,AB280,M280,AC280,M280,AD280,N280,O280,AE280,N280,X280,Y280,AA280,AN280,Z280,K280,Q280,R280,S280,T280,U280,V280),CONCATENATE(J280,AB280,M280,AC280,N280,O280,AE280,N280,X280,Y280,AA280,AN280,Z280,K280,Q280,R280,S280,T280,U280,V280))</f>
      </c>
      <c r="F280" s="6">
        <f>IF(AB280&lt;&gt;AD280,CONCATENATE(J280,AB280,M280,AC280,M280,AD280,N280,O280,AE280,N280,X280,Y280,AA280,AO280,Z280,K280,Q280,R280,S280,T280,U280,V280),CONCATENATE(J280,AB280,M280,AC280,N280,O280,AE280,N280,X280,Y280,AA280,AO280,Z280,K280,Q280,R280,S280,T280,U280,V280))</f>
      </c>
      <c r="G280" s="6">
        <f>IF(AB280&lt;&gt;AD280,CONCATENATE(J280,AB280,M280,AC280,M280,AD280,N280,O280,AE280,N280,X280,Y280,AA280,AP280,Z280,K280,Q280,R280,S280,T280,U280,V280),CONCATENATE(J280,AB280,M280,AC280,N280,O280,AE280,N280,X280,Y280,AA280,AP280,Z280,K280,Q280,R280,S280,T280,U280,V280))</f>
      </c>
      <c r="H280" s="3" t="s">
        <v>375</v>
      </c>
      <c r="I280" s="3" t="s">
        <v>376</v>
      </c>
      <c r="J280" s="3" t="s">
        <v>377</v>
      </c>
      <c r="K280" s="3" t="s">
        <v>378</v>
      </c>
      <c r="L280" s="3" t="s">
        <v>379</v>
      </c>
      <c r="M280" s="3" t="s">
        <v>380</v>
      </c>
      <c r="N280" s="3" t="s">
        <v>381</v>
      </c>
      <c r="O280" s="3" t="s">
        <v>382</v>
      </c>
      <c r="P280" s="6">
        <f>CHAR(10)</f>
      </c>
      <c r="Q280" s="6">
        <f>IF(MOD(W280,10)=0,CONCATENATE(P280,P280,L280,L280,P280,P280,P280)," ")</f>
      </c>
      <c r="R280" s="6">
        <f>IF(W280=20,CONCATENATE(P280,P280,P280,L280,P280,"&lt;center&gt;",P280,P280,"&lt;?php",P280,R$1,P280,"?&gt;",P280,P280,"&lt;/center&gt;",P280,L280,P280,P280,P280,P280),"")</f>
      </c>
      <c r="S280" s="6">
        <f>IF(W280=40,CONCATENATE(P280,P280,P280,L280,P280,"&lt;center&gt;",P280,P280,"&lt;?php",P280,S$1,P280,"?&gt;",P280,P280,"&lt;/center&gt;",P280,L280,P280,P280,P280,P280),"")</f>
      </c>
      <c r="T280" s="6">
        <f>IF(W280=60,CONCATENATE(P280,P280,P280,L280,P280,"&lt;center&gt;",P280,P280,"&lt;?php",P280,T$1,P280,"?&gt;",P280,P280,"&lt;/center&gt;",P280,L280,P280,P280,P280,P280),"")</f>
      </c>
      <c r="U280" s="6">
        <f>IF(W280=80,CONCATENATE(P280,P280,P280,L280,P280,"&lt;center&gt;",P280,P280,"&lt;?php",P280,U$1,P280,"?&gt;",P280,P280,"&lt;/center&gt;",P280,L280,P280,P280,P280,P280),"")</f>
      </c>
      <c r="V280" s="6">
        <f>IF(W280=100,CONCATENATE(P280,P280,P280,P280,"&lt;?php",P280,V$1,P280,"?&gt;",P280,P280,P280,P280,P280),"")</f>
      </c>
      <c r="W280" s="11">
        <f>W279+1</f>
      </c>
      <c r="X280" s="5" t="s">
        <v>383</v>
      </c>
      <c r="Y280" s="5" t="s">
        <v>384</v>
      </c>
      <c r="Z280" s="5" t="s">
        <v>385</v>
      </c>
      <c r="AA280" s="5" t="s">
        <v>386</v>
      </c>
      <c r="AB280" s="4">
        <f>CONCATENATE(WRs!B64," ",WRs!A64)</f>
      </c>
      <c r="AC280" s="12">
        <f>WRs!E64</f>
      </c>
      <c r="AD280" s="6">
        <f>WRs!C64</f>
      </c>
      <c r="AE280" s="11">
        <f>WRs!D64</f>
      </c>
      <c r="AF280" s="11">
        <f>WRs!P64</f>
      </c>
      <c r="AG280" s="11">
        <f>WRs!R64</f>
      </c>
      <c r="AH280" s="11">
        <f>WRs!T64</f>
      </c>
      <c r="AI280" s="11">
        <f>WRs!V64</f>
      </c>
      <c r="AJ280" s="10">
        <f>WRs!X64</f>
      </c>
      <c r="AK280" s="6">
        <f>AB280</f>
      </c>
      <c r="AL280" s="102">
        <f>ROUNDUP((0.43+0.01*((STDEV($AQ$2:$AQ$312)-STDEV(AQ$2:AQ$312))))*AQ280,0)</f>
      </c>
      <c r="AM280" s="102">
        <f>ROUNDUP((0.43+0.01*((STDEV($AQ$2:$AQ$312)-STDEV(AR$2:AR$312))))*AR280,0)</f>
      </c>
      <c r="AN280" s="102">
        <f>ROUNDUP((0.43+0.01*((STDEV($AQ$2:$AQ$312)-STDEV(AS$2:AS$312))))*AS280,0)</f>
      </c>
      <c r="AO280" s="102">
        <f>ROUNDUP((0.43+0.01*((STDEV($AQ$2:$AQ$312)-STDEV(AT$2:AT$312))))*AT280,0)</f>
      </c>
      <c r="AP280" s="102">
        <f>ROUNDUP((0.43+0.01*((STDEV($AQ$2:$AQ$312)-STDEV(AU$2:AU$312))))*AU280,0)</f>
      </c>
      <c r="AQ280" s="11">
        <f>IF(AF280&gt;0,AF280,1)</f>
      </c>
      <c r="AR280" s="11">
        <f>IF(AG280&gt;0,AG280,1)</f>
      </c>
      <c r="AS280" s="11">
        <f>IF(AH280&gt;0,AH280,1)</f>
      </c>
      <c r="AT280" s="11">
        <f>IF(AI280&gt;0,AI280,1)</f>
      </c>
      <c r="AU280" s="11">
        <f>IF(AJ280&gt;0,AJ280,1)</f>
      </c>
    </row>
    <row x14ac:dyDescent="0.25" r="281" customHeight="1" ht="17.25">
      <c r="A281" s="3"/>
      <c r="B281" s="6">
        <f>IF(AB281&lt;&gt;AD281,CONCATENATE(J281,AB281,M281,AC281,M281,AD281,N281,O281,AE281,N281,K281,Q281,R281,S281,T281,U281,V281),CONCATENATE(J281,AB281,M281,AC281,N281,O281,AE281,N281,K281,Q281,R281,S281,T281,U281,V281))</f>
      </c>
      <c r="C281" s="6">
        <f>IF(AB281&lt;&gt;AD281,CONCATENATE(J281,AB281,M281,AC281,M281,AD281,N281,O281,AE281,N281,X281,Y281,AA281,AL281,Z281,K281,Q281,R281,S281,T281,U281,V281),CONCATENATE(J281,AB281,M281,AC281,N281,O281,AE281,N281,X281,Y281,AA281,AL281,Z281,K281,Q281,R281,S281,T281,U281,V281))</f>
      </c>
      <c r="D281" s="6">
        <f>IF(AB281&lt;&gt;AD281,CONCATENATE(J281,AB281,M281,AC281,M281,AD281,N281,O281,AE281,N281,X281,Y281,AA281,AM281,Z281,K281,Q281,R281,S281,T281,U281,V281),CONCATENATE(J281,AB281,M281,AC281,N281,O281,AE281,N281,X281,Y281,AA281,AM281,Z281,K281,Q281,R281,S281,T281,U281,V281))</f>
      </c>
      <c r="E281" s="6">
        <f>IF(AB281&lt;&gt;AD281,CONCATENATE(J281,AB281,M281,AC281,M281,AD281,N281,O281,AE281,N281,X281,Y281,AA281,AN281,Z281,K281,Q281,R281,S281,T281,U281,V281),CONCATENATE(J281,AB281,M281,AC281,N281,O281,AE281,N281,X281,Y281,AA281,AN281,Z281,K281,Q281,R281,S281,T281,U281,V281))</f>
      </c>
      <c r="F281" s="6">
        <f>IF(AB281&lt;&gt;AD281,CONCATENATE(J281,AB281,M281,AC281,M281,AD281,N281,O281,AE281,N281,X281,Y281,AA281,AO281,Z281,K281,Q281,R281,S281,T281,U281,V281),CONCATENATE(J281,AB281,M281,AC281,N281,O281,AE281,N281,X281,Y281,AA281,AO281,Z281,K281,Q281,R281,S281,T281,U281,V281))</f>
      </c>
      <c r="G281" s="6">
        <f>IF(AB281&lt;&gt;AD281,CONCATENATE(J281,AB281,M281,AC281,M281,AD281,N281,O281,AE281,N281,X281,Y281,AA281,AP281,Z281,K281,Q281,R281,S281,T281,U281,V281),CONCATENATE(J281,AB281,M281,AC281,N281,O281,AE281,N281,X281,Y281,AA281,AP281,Z281,K281,Q281,R281,S281,T281,U281,V281))</f>
      </c>
      <c r="H281" s="3" t="s">
        <v>375</v>
      </c>
      <c r="I281" s="3" t="s">
        <v>376</v>
      </c>
      <c r="J281" s="3" t="s">
        <v>377</v>
      </c>
      <c r="K281" s="3" t="s">
        <v>378</v>
      </c>
      <c r="L281" s="3" t="s">
        <v>379</v>
      </c>
      <c r="M281" s="3" t="s">
        <v>380</v>
      </c>
      <c r="N281" s="3" t="s">
        <v>381</v>
      </c>
      <c r="O281" s="3" t="s">
        <v>382</v>
      </c>
      <c r="P281" s="6">
        <f>CHAR(10)</f>
      </c>
      <c r="Q281" s="6">
        <f>IF(MOD(W281,10)=0,CONCATENATE(P281,P281,L281,L281,P281,P281,P281)," ")</f>
      </c>
      <c r="R281" s="6">
        <f>IF(W281=20,CONCATENATE(P281,P281,P281,L281,P281,"&lt;center&gt;",P281,P281,"&lt;?php",P281,R$1,P281,"?&gt;",P281,P281,"&lt;/center&gt;",P281,L281,P281,P281,P281,P281),"")</f>
      </c>
      <c r="S281" s="6">
        <f>IF(W281=40,CONCATENATE(P281,P281,P281,L281,P281,"&lt;center&gt;",P281,P281,"&lt;?php",P281,S$1,P281,"?&gt;",P281,P281,"&lt;/center&gt;",P281,L281,P281,P281,P281,P281),"")</f>
      </c>
      <c r="T281" s="6">
        <f>IF(W281=60,CONCATENATE(P281,P281,P281,L281,P281,"&lt;center&gt;",P281,P281,"&lt;?php",P281,T$1,P281,"?&gt;",P281,P281,"&lt;/center&gt;",P281,L281,P281,P281,P281,P281),"")</f>
      </c>
      <c r="U281" s="6">
        <f>IF(W281=80,CONCATENATE(P281,P281,P281,L281,P281,"&lt;center&gt;",P281,P281,"&lt;?php",P281,U$1,P281,"?&gt;",P281,P281,"&lt;/center&gt;",P281,L281,P281,P281,P281,P281),"")</f>
      </c>
      <c r="V281" s="6">
        <f>IF(W281=100,CONCATENATE(P281,P281,P281,P281,"&lt;?php",P281,V$1,P281,"?&gt;",P281,P281,P281,P281,P281),"")</f>
      </c>
      <c r="W281" s="11">
        <f>W280+1</f>
      </c>
      <c r="X281" s="5" t="s">
        <v>383</v>
      </c>
      <c r="Y281" s="5" t="s">
        <v>384</v>
      </c>
      <c r="Z281" s="5" t="s">
        <v>385</v>
      </c>
      <c r="AA281" s="5" t="s">
        <v>386</v>
      </c>
      <c r="AB281" s="4">
        <f>CONCATENATE(WRs!B65," ",WRs!A65)</f>
      </c>
      <c r="AC281" s="12">
        <f>WRs!E65</f>
      </c>
      <c r="AD281" s="6">
        <f>WRs!C65</f>
      </c>
      <c r="AE281" s="11">
        <f>WRs!D65</f>
      </c>
      <c r="AF281" s="11">
        <f>WRs!P65</f>
      </c>
      <c r="AG281" s="11">
        <f>WRs!R65</f>
      </c>
      <c r="AH281" s="11">
        <f>WRs!T65</f>
      </c>
      <c r="AI281" s="11">
        <f>WRs!V65</f>
      </c>
      <c r="AJ281" s="10">
        <f>WRs!X65</f>
      </c>
      <c r="AK281" s="6">
        <f>AB281</f>
      </c>
      <c r="AL281" s="102">
        <f>ROUNDUP((0.43+0.01*((STDEV($AQ$2:$AQ$312)-STDEV(AQ$2:AQ$312))))*AQ281,0)</f>
      </c>
      <c r="AM281" s="102">
        <f>ROUNDUP((0.43+0.01*((STDEV($AQ$2:$AQ$312)-STDEV(AR$2:AR$312))))*AR281,0)</f>
      </c>
      <c r="AN281" s="102">
        <f>ROUNDUP((0.43+0.01*((STDEV($AQ$2:$AQ$312)-STDEV(AS$2:AS$312))))*AS281,0)</f>
      </c>
      <c r="AO281" s="102">
        <f>ROUNDUP((0.43+0.01*((STDEV($AQ$2:$AQ$312)-STDEV(AT$2:AT$312))))*AT281,0)</f>
      </c>
      <c r="AP281" s="102">
        <f>ROUNDUP((0.43+0.01*((STDEV($AQ$2:$AQ$312)-STDEV(AU$2:AU$312))))*AU281,0)</f>
      </c>
      <c r="AQ281" s="11">
        <f>IF(AF281&gt;0,AF281,1)</f>
      </c>
      <c r="AR281" s="11">
        <f>IF(AG281&gt;0,AG281,1)</f>
      </c>
      <c r="AS281" s="11">
        <f>IF(AH281&gt;0,AH281,1)</f>
      </c>
      <c r="AT281" s="11">
        <f>IF(AI281&gt;0,AI281,1)</f>
      </c>
      <c r="AU281" s="11">
        <f>IF(AJ281&gt;0,AJ281,1)</f>
      </c>
    </row>
    <row x14ac:dyDescent="0.25" r="282" customHeight="1" ht="17.25">
      <c r="A282" s="3"/>
      <c r="B282" s="6">
        <f>IF(AB282&lt;&gt;AD282,CONCATENATE(J282,AB282,M282,AC282,M282,AD282,N282,O282,AE282,N282,K282,Q282,R282,S282,T282,U282,V282),CONCATENATE(J282,AB282,M282,AC282,N282,O282,AE282,N282,K282,Q282,R282,S282,T282,U282,V282))</f>
      </c>
      <c r="C282" s="6">
        <f>IF(AB282&lt;&gt;AD282,CONCATENATE(J282,AB282,M282,AC282,M282,AD282,N282,O282,AE282,N282,X282,Y282,AA282,AL282,Z282,K282,Q282,R282,S282,T282,U282,V282),CONCATENATE(J282,AB282,M282,AC282,N282,O282,AE282,N282,X282,Y282,AA282,AL282,Z282,K282,Q282,R282,S282,T282,U282,V282))</f>
      </c>
      <c r="D282" s="6">
        <f>IF(AB282&lt;&gt;AD282,CONCATENATE(J282,AB282,M282,AC282,M282,AD282,N282,O282,AE282,N282,X282,Y282,AA282,AM282,Z282,K282,Q282,R282,S282,T282,U282,V282),CONCATENATE(J282,AB282,M282,AC282,N282,O282,AE282,N282,X282,Y282,AA282,AM282,Z282,K282,Q282,R282,S282,T282,U282,V282))</f>
      </c>
      <c r="E282" s="6">
        <f>IF(AB282&lt;&gt;AD282,CONCATENATE(J282,AB282,M282,AC282,M282,AD282,N282,O282,AE282,N282,X282,Y282,AA282,AN282,Z282,K282,Q282,R282,S282,T282,U282,V282),CONCATENATE(J282,AB282,M282,AC282,N282,O282,AE282,N282,X282,Y282,AA282,AN282,Z282,K282,Q282,R282,S282,T282,U282,V282))</f>
      </c>
      <c r="F282" s="6">
        <f>IF(AB282&lt;&gt;AD282,CONCATENATE(J282,AB282,M282,AC282,M282,AD282,N282,O282,AE282,N282,X282,Y282,AA282,AO282,Z282,K282,Q282,R282,S282,T282,U282,V282),CONCATENATE(J282,AB282,M282,AC282,N282,O282,AE282,N282,X282,Y282,AA282,AO282,Z282,K282,Q282,R282,S282,T282,U282,V282))</f>
      </c>
      <c r="G282" s="6">
        <f>IF(AB282&lt;&gt;AD282,CONCATENATE(J282,AB282,M282,AC282,M282,AD282,N282,O282,AE282,N282,X282,Y282,AA282,AP282,Z282,K282,Q282,R282,S282,T282,U282,V282),CONCATENATE(J282,AB282,M282,AC282,N282,O282,AE282,N282,X282,Y282,AA282,AP282,Z282,K282,Q282,R282,S282,T282,U282,V282))</f>
      </c>
      <c r="H282" s="3" t="s">
        <v>375</v>
      </c>
      <c r="I282" s="3" t="s">
        <v>376</v>
      </c>
      <c r="J282" s="3" t="s">
        <v>377</v>
      </c>
      <c r="K282" s="3" t="s">
        <v>378</v>
      </c>
      <c r="L282" s="3" t="s">
        <v>379</v>
      </c>
      <c r="M282" s="3" t="s">
        <v>380</v>
      </c>
      <c r="N282" s="3" t="s">
        <v>381</v>
      </c>
      <c r="O282" s="3" t="s">
        <v>382</v>
      </c>
      <c r="P282" s="6">
        <f>CHAR(10)</f>
      </c>
      <c r="Q282" s="6">
        <f>IF(MOD(W282,10)=0,CONCATENATE(P282,P282,L282,L282,P282,P282,P282)," ")</f>
      </c>
      <c r="R282" s="6">
        <f>IF(W282=20,CONCATENATE(P282,P282,P282,L282,P282,"&lt;center&gt;",P282,P282,"&lt;?php",P282,R$1,P282,"?&gt;",P282,P282,"&lt;/center&gt;",P282,L282,P282,P282,P282,P282),"")</f>
      </c>
      <c r="S282" s="6">
        <f>IF(W282=40,CONCATENATE(P282,P282,P282,L282,P282,"&lt;center&gt;",P282,P282,"&lt;?php",P282,S$1,P282,"?&gt;",P282,P282,"&lt;/center&gt;",P282,L282,P282,P282,P282,P282),"")</f>
      </c>
      <c r="T282" s="6">
        <f>IF(W282=60,CONCATENATE(P282,P282,P282,L282,P282,"&lt;center&gt;",P282,P282,"&lt;?php",P282,T$1,P282,"?&gt;",P282,P282,"&lt;/center&gt;",P282,L282,P282,P282,P282,P282),"")</f>
      </c>
      <c r="U282" s="6">
        <f>IF(W282=80,CONCATENATE(P282,P282,P282,L282,P282,"&lt;center&gt;",P282,P282,"&lt;?php",P282,U$1,P282,"?&gt;",P282,P282,"&lt;/center&gt;",P282,L282,P282,P282,P282,P282),"")</f>
      </c>
      <c r="V282" s="6">
        <f>IF(W282=100,CONCATENATE(P282,P282,P282,P282,"&lt;?php",P282,V$1,P282,"?&gt;",P282,P282,P282,P282,P282),"")</f>
      </c>
      <c r="W282" s="11">
        <f>W281+1</f>
      </c>
      <c r="X282" s="5" t="s">
        <v>383</v>
      </c>
      <c r="Y282" s="5" t="s">
        <v>384</v>
      </c>
      <c r="Z282" s="5" t="s">
        <v>385</v>
      </c>
      <c r="AA282" s="5" t="s">
        <v>386</v>
      </c>
      <c r="AB282" s="4">
        <f>CONCATENATE(WRs!B66," ",WRs!A66)</f>
      </c>
      <c r="AC282" s="12">
        <f>WRs!E66</f>
      </c>
      <c r="AD282" s="6">
        <f>WRs!C66</f>
      </c>
      <c r="AE282" s="11">
        <f>WRs!D66</f>
      </c>
      <c r="AF282" s="11">
        <f>WRs!P66</f>
      </c>
      <c r="AG282" s="11">
        <f>WRs!R66</f>
      </c>
      <c r="AH282" s="11">
        <f>WRs!T66</f>
      </c>
      <c r="AI282" s="11">
        <f>WRs!V66</f>
      </c>
      <c r="AJ282" s="10">
        <f>WRs!X66</f>
      </c>
      <c r="AK282" s="6">
        <f>AB282</f>
      </c>
      <c r="AL282" s="102">
        <f>ROUNDUP((0.43+0.01*((STDEV($AQ$2:$AQ$312)-STDEV(AQ$2:AQ$312))))*AQ282,0)</f>
      </c>
      <c r="AM282" s="102">
        <f>ROUNDUP((0.43+0.01*((STDEV($AQ$2:$AQ$312)-STDEV(AR$2:AR$312))))*AR282,0)</f>
      </c>
      <c r="AN282" s="102">
        <f>ROUNDUP((0.43+0.01*((STDEV($AQ$2:$AQ$312)-STDEV(AS$2:AS$312))))*AS282,0)</f>
      </c>
      <c r="AO282" s="102">
        <f>ROUNDUP((0.43+0.01*((STDEV($AQ$2:$AQ$312)-STDEV(AT$2:AT$312))))*AT282,0)</f>
      </c>
      <c r="AP282" s="102">
        <f>ROUNDUP((0.43+0.01*((STDEV($AQ$2:$AQ$312)-STDEV(AU$2:AU$312))))*AU282,0)</f>
      </c>
      <c r="AQ282" s="11">
        <f>IF(AF282&gt;0,AF282,1)</f>
      </c>
      <c r="AR282" s="11">
        <f>IF(AG282&gt;0,AG282,1)</f>
      </c>
      <c r="AS282" s="11">
        <f>IF(AH282&gt;0,AH282,1)</f>
      </c>
      <c r="AT282" s="11">
        <f>IF(AI282&gt;0,AI282,1)</f>
      </c>
      <c r="AU282" s="11">
        <f>IF(AJ282&gt;0,AJ282,1)</f>
      </c>
    </row>
    <row x14ac:dyDescent="0.25" r="283" customHeight="1" ht="17.25">
      <c r="A283" s="3"/>
      <c r="B283" s="6">
        <f>IF(AB283&lt;&gt;AD283,CONCATENATE(J283,AB283,M283,AC283,M283,AD283,N283,O283,AE283,N283,K283,Q283,R283,S283,T283,U283,V283),CONCATENATE(J283,AB283,M283,AC283,N283,O283,AE283,N283,K283,Q283,R283,S283,T283,U283,V283))</f>
      </c>
      <c r="C283" s="6">
        <f>IF(AB283&lt;&gt;AD283,CONCATENATE(J283,AB283,M283,AC283,M283,AD283,N283,O283,AE283,N283,X283,Y283,AA283,AL283,Z283,K283,Q283,R283,S283,T283,U283,V283),CONCATENATE(J283,AB283,M283,AC283,N283,O283,AE283,N283,X283,Y283,AA283,AL283,Z283,K283,Q283,R283,S283,T283,U283,V283))</f>
      </c>
      <c r="D283" s="6">
        <f>IF(AB283&lt;&gt;AD283,CONCATENATE(J283,AB283,M283,AC283,M283,AD283,N283,O283,AE283,N283,X283,Y283,AA283,AM283,Z283,K283,Q283,R283,S283,T283,U283,V283),CONCATENATE(J283,AB283,M283,AC283,N283,O283,AE283,N283,X283,Y283,AA283,AM283,Z283,K283,Q283,R283,S283,T283,U283,V283))</f>
      </c>
      <c r="E283" s="6">
        <f>IF(AB283&lt;&gt;AD283,CONCATENATE(J283,AB283,M283,AC283,M283,AD283,N283,O283,AE283,N283,X283,Y283,AA283,AN283,Z283,K283,Q283,R283,S283,T283,U283,V283),CONCATENATE(J283,AB283,M283,AC283,N283,O283,AE283,N283,X283,Y283,AA283,AN283,Z283,K283,Q283,R283,S283,T283,U283,V283))</f>
      </c>
      <c r="F283" s="6">
        <f>IF(AB283&lt;&gt;AD283,CONCATENATE(J283,AB283,M283,AC283,M283,AD283,N283,O283,AE283,N283,X283,Y283,AA283,AO283,Z283,K283,Q283,R283,S283,T283,U283,V283),CONCATENATE(J283,AB283,M283,AC283,N283,O283,AE283,N283,X283,Y283,AA283,AO283,Z283,K283,Q283,R283,S283,T283,U283,V283))</f>
      </c>
      <c r="G283" s="6">
        <f>IF(AB283&lt;&gt;AD283,CONCATENATE(J283,AB283,M283,AC283,M283,AD283,N283,O283,AE283,N283,X283,Y283,AA283,AP283,Z283,K283,Q283,R283,S283,T283,U283,V283),CONCATENATE(J283,AB283,M283,AC283,N283,O283,AE283,N283,X283,Y283,AA283,AP283,Z283,K283,Q283,R283,S283,T283,U283,V283))</f>
      </c>
      <c r="H283" s="3" t="s">
        <v>375</v>
      </c>
      <c r="I283" s="3" t="s">
        <v>376</v>
      </c>
      <c r="J283" s="3" t="s">
        <v>377</v>
      </c>
      <c r="K283" s="3" t="s">
        <v>378</v>
      </c>
      <c r="L283" s="3" t="s">
        <v>379</v>
      </c>
      <c r="M283" s="3" t="s">
        <v>380</v>
      </c>
      <c r="N283" s="3" t="s">
        <v>381</v>
      </c>
      <c r="O283" s="3" t="s">
        <v>382</v>
      </c>
      <c r="P283" s="6">
        <f>CHAR(10)</f>
      </c>
      <c r="Q283" s="6">
        <f>IF(MOD(W283,10)=0,CONCATENATE(P283,P283,L283,L283,P283,P283,P283)," ")</f>
      </c>
      <c r="R283" s="6">
        <f>IF(W283=20,CONCATENATE(P283,P283,P283,L283,P283,"&lt;center&gt;",P283,P283,"&lt;?php",P283,R$1,P283,"?&gt;",P283,P283,"&lt;/center&gt;",P283,L283,P283,P283,P283,P283),"")</f>
      </c>
      <c r="S283" s="6">
        <f>IF(W283=40,CONCATENATE(P283,P283,P283,L283,P283,"&lt;center&gt;",P283,P283,"&lt;?php",P283,S$1,P283,"?&gt;",P283,P283,"&lt;/center&gt;",P283,L283,P283,P283,P283,P283),"")</f>
      </c>
      <c r="T283" s="6">
        <f>IF(W283=60,CONCATENATE(P283,P283,P283,L283,P283,"&lt;center&gt;",P283,P283,"&lt;?php",P283,T$1,P283,"?&gt;",P283,P283,"&lt;/center&gt;",P283,L283,P283,P283,P283,P283),"")</f>
      </c>
      <c r="U283" s="6">
        <f>IF(W283=80,CONCATENATE(P283,P283,P283,L283,P283,"&lt;center&gt;",P283,P283,"&lt;?php",P283,U$1,P283,"?&gt;",P283,P283,"&lt;/center&gt;",P283,L283,P283,P283,P283,P283),"")</f>
      </c>
      <c r="V283" s="6">
        <f>IF(W283=100,CONCATENATE(P283,P283,P283,P283,"&lt;?php",P283,V$1,P283,"?&gt;",P283,P283,P283,P283,P283),"")</f>
      </c>
      <c r="W283" s="11">
        <f>W282+1</f>
      </c>
      <c r="X283" s="5" t="s">
        <v>383</v>
      </c>
      <c r="Y283" s="5" t="s">
        <v>384</v>
      </c>
      <c r="Z283" s="5" t="s">
        <v>385</v>
      </c>
      <c r="AA283" s="5" t="s">
        <v>386</v>
      </c>
      <c r="AB283" s="4">
        <f>CONCATENATE(WRs!B67," ",WRs!A67)</f>
      </c>
      <c r="AC283" s="12">
        <f>WRs!E67</f>
      </c>
      <c r="AD283" s="6">
        <f>WRs!C67</f>
      </c>
      <c r="AE283" s="11">
        <f>WRs!D67</f>
      </c>
      <c r="AF283" s="11">
        <f>WRs!P67</f>
      </c>
      <c r="AG283" s="11">
        <f>WRs!R67</f>
      </c>
      <c r="AH283" s="11">
        <f>WRs!T67</f>
      </c>
      <c r="AI283" s="11">
        <f>WRs!V67</f>
      </c>
      <c r="AJ283" s="10">
        <f>WRs!X67</f>
      </c>
      <c r="AK283" s="6">
        <f>AB283</f>
      </c>
      <c r="AL283" s="102">
        <f>ROUNDUP((0.43+0.01*((STDEV($AQ$2:$AQ$312)-STDEV(AQ$2:AQ$312))))*AQ283,0)</f>
      </c>
      <c r="AM283" s="102">
        <f>ROUNDUP((0.43+0.01*((STDEV($AQ$2:$AQ$312)-STDEV(AR$2:AR$312))))*AR283,0)</f>
      </c>
      <c r="AN283" s="102">
        <f>ROUNDUP((0.43+0.01*((STDEV($AQ$2:$AQ$312)-STDEV(AS$2:AS$312))))*AS283,0)</f>
      </c>
      <c r="AO283" s="102">
        <f>ROUNDUP((0.43+0.01*((STDEV($AQ$2:$AQ$312)-STDEV(AT$2:AT$312))))*AT283,0)</f>
      </c>
      <c r="AP283" s="102">
        <f>ROUNDUP((0.43+0.01*((STDEV($AQ$2:$AQ$312)-STDEV(AU$2:AU$312))))*AU283,0)</f>
      </c>
      <c r="AQ283" s="11">
        <f>IF(AF283&gt;0,AF283,1)</f>
      </c>
      <c r="AR283" s="11">
        <f>IF(AG283&gt;0,AG283,1)</f>
      </c>
      <c r="AS283" s="11">
        <f>IF(AH283&gt;0,AH283,1)</f>
      </c>
      <c r="AT283" s="11">
        <f>IF(AI283&gt;0,AI283,1)</f>
      </c>
      <c r="AU283" s="11">
        <f>IF(AJ283&gt;0,AJ283,1)</f>
      </c>
    </row>
    <row x14ac:dyDescent="0.25" r="284" customHeight="1" ht="17.25">
      <c r="A284" s="3"/>
      <c r="B284" s="6">
        <f>IF(AB284&lt;&gt;AD284,CONCATENATE(J284,AB284,M284,AC284,M284,AD284,N284,O284,AE284,N284,K284,Q284,R284,S284,T284,U284,V284),CONCATENATE(J284,AB284,M284,AC284,N284,O284,AE284,N284,K284,Q284,R284,S284,T284,U284,V284))</f>
      </c>
      <c r="C284" s="6">
        <f>IF(AB284&lt;&gt;AD284,CONCATENATE(J284,AB284,M284,AC284,M284,AD284,N284,O284,AE284,N284,X284,Y284,AA284,AL284,Z284,K284,Q284,R284,S284,T284,U284,V284),CONCATENATE(J284,AB284,M284,AC284,N284,O284,AE284,N284,X284,Y284,AA284,AL284,Z284,K284,Q284,R284,S284,T284,U284,V284))</f>
      </c>
      <c r="D284" s="6">
        <f>IF(AB284&lt;&gt;AD284,CONCATENATE(J284,AB284,M284,AC284,M284,AD284,N284,O284,AE284,N284,X284,Y284,AA284,AM284,Z284,K284,Q284,R284,S284,T284,U284,V284),CONCATENATE(J284,AB284,M284,AC284,N284,O284,AE284,N284,X284,Y284,AA284,AM284,Z284,K284,Q284,R284,S284,T284,U284,V284))</f>
      </c>
      <c r="E284" s="6">
        <f>IF(AB284&lt;&gt;AD284,CONCATENATE(J284,AB284,M284,AC284,M284,AD284,N284,O284,AE284,N284,X284,Y284,AA284,AN284,Z284,K284,Q284,R284,S284,T284,U284,V284),CONCATENATE(J284,AB284,M284,AC284,N284,O284,AE284,N284,X284,Y284,AA284,AN284,Z284,K284,Q284,R284,S284,T284,U284,V284))</f>
      </c>
      <c r="F284" s="6">
        <f>IF(AB284&lt;&gt;AD284,CONCATENATE(J284,AB284,M284,AC284,M284,AD284,N284,O284,AE284,N284,X284,Y284,AA284,AO284,Z284,K284,Q284,R284,S284,T284,U284,V284),CONCATENATE(J284,AB284,M284,AC284,N284,O284,AE284,N284,X284,Y284,AA284,AO284,Z284,K284,Q284,R284,S284,T284,U284,V284))</f>
      </c>
      <c r="G284" s="6">
        <f>IF(AB284&lt;&gt;AD284,CONCATENATE(J284,AB284,M284,AC284,M284,AD284,N284,O284,AE284,N284,X284,Y284,AA284,AP284,Z284,K284,Q284,R284,S284,T284,U284,V284),CONCATENATE(J284,AB284,M284,AC284,N284,O284,AE284,N284,X284,Y284,AA284,AP284,Z284,K284,Q284,R284,S284,T284,U284,V284))</f>
      </c>
      <c r="H284" s="3" t="s">
        <v>375</v>
      </c>
      <c r="I284" s="3" t="s">
        <v>376</v>
      </c>
      <c r="J284" s="3" t="s">
        <v>377</v>
      </c>
      <c r="K284" s="3" t="s">
        <v>378</v>
      </c>
      <c r="L284" s="3" t="s">
        <v>379</v>
      </c>
      <c r="M284" s="3" t="s">
        <v>380</v>
      </c>
      <c r="N284" s="3" t="s">
        <v>381</v>
      </c>
      <c r="O284" s="3" t="s">
        <v>382</v>
      </c>
      <c r="P284" s="6">
        <f>CHAR(10)</f>
      </c>
      <c r="Q284" s="6">
        <f>IF(MOD(W284,10)=0,CONCATENATE(P284,P284,L284,L284,P284,P284,P284)," ")</f>
      </c>
      <c r="R284" s="6">
        <f>IF(W284=20,CONCATENATE(P284,P284,P284,L284,P284,"&lt;center&gt;",P284,P284,"&lt;?php",P284,R$1,P284,"?&gt;",P284,P284,"&lt;/center&gt;",P284,L284,P284,P284,P284,P284),"")</f>
      </c>
      <c r="S284" s="6">
        <f>IF(W284=40,CONCATENATE(P284,P284,P284,L284,P284,"&lt;center&gt;",P284,P284,"&lt;?php",P284,S$1,P284,"?&gt;",P284,P284,"&lt;/center&gt;",P284,L284,P284,P284,P284,P284),"")</f>
      </c>
      <c r="T284" s="6">
        <f>IF(W284=60,CONCATENATE(P284,P284,P284,L284,P284,"&lt;center&gt;",P284,P284,"&lt;?php",P284,T$1,P284,"?&gt;",P284,P284,"&lt;/center&gt;",P284,L284,P284,P284,P284,P284),"")</f>
      </c>
      <c r="U284" s="6">
        <f>IF(W284=80,CONCATENATE(P284,P284,P284,L284,P284,"&lt;center&gt;",P284,P284,"&lt;?php",P284,U$1,P284,"?&gt;",P284,P284,"&lt;/center&gt;",P284,L284,P284,P284,P284,P284),"")</f>
      </c>
      <c r="V284" s="6">
        <f>IF(W284=100,CONCATENATE(P284,P284,P284,P284,"&lt;?php",P284,V$1,P284,"?&gt;",P284,P284,P284,P284,P284),"")</f>
      </c>
      <c r="W284" s="11">
        <f>W283+1</f>
      </c>
      <c r="X284" s="5" t="s">
        <v>383</v>
      </c>
      <c r="Y284" s="5" t="s">
        <v>384</v>
      </c>
      <c r="Z284" s="5" t="s">
        <v>385</v>
      </c>
      <c r="AA284" s="5" t="s">
        <v>386</v>
      </c>
      <c r="AB284" s="4">
        <f>CONCATENATE(WRs!B68," ",WRs!A68)</f>
      </c>
      <c r="AC284" s="12">
        <f>WRs!E68</f>
      </c>
      <c r="AD284" s="6">
        <f>WRs!C68</f>
      </c>
      <c r="AE284" s="11">
        <f>WRs!D68</f>
      </c>
      <c r="AF284" s="11">
        <f>WRs!P68</f>
      </c>
      <c r="AG284" s="11">
        <f>WRs!R68</f>
      </c>
      <c r="AH284" s="11">
        <f>WRs!T68</f>
      </c>
      <c r="AI284" s="11">
        <f>WRs!V68</f>
      </c>
      <c r="AJ284" s="10">
        <f>WRs!X68</f>
      </c>
      <c r="AK284" s="6">
        <f>AB284</f>
      </c>
      <c r="AL284" s="102">
        <f>ROUNDUP((0.43+0.01*((STDEV($AQ$2:$AQ$312)-STDEV(AQ$2:AQ$312))))*AQ284,0)</f>
      </c>
      <c r="AM284" s="102">
        <f>ROUNDUP((0.43+0.01*((STDEV($AQ$2:$AQ$312)-STDEV(AR$2:AR$312))))*AR284,0)</f>
      </c>
      <c r="AN284" s="102">
        <f>ROUNDUP((0.43+0.01*((STDEV($AQ$2:$AQ$312)-STDEV(AS$2:AS$312))))*AS284,0)</f>
      </c>
      <c r="AO284" s="102">
        <f>ROUNDUP((0.43+0.01*((STDEV($AQ$2:$AQ$312)-STDEV(AT$2:AT$312))))*AT284,0)</f>
      </c>
      <c r="AP284" s="102">
        <f>ROUNDUP((0.43+0.01*((STDEV($AQ$2:$AQ$312)-STDEV(AU$2:AU$312))))*AU284,0)</f>
      </c>
      <c r="AQ284" s="11">
        <f>IF(AF284&gt;0,AF284,1)</f>
      </c>
      <c r="AR284" s="11">
        <f>IF(AG284&gt;0,AG284,1)</f>
      </c>
      <c r="AS284" s="11">
        <f>IF(AH284&gt;0,AH284,1)</f>
      </c>
      <c r="AT284" s="11">
        <f>IF(AI284&gt;0,AI284,1)</f>
      </c>
      <c r="AU284" s="11">
        <f>IF(AJ284&gt;0,AJ284,1)</f>
      </c>
    </row>
    <row x14ac:dyDescent="0.25" r="285" customHeight="1" ht="17.25">
      <c r="A285" s="3"/>
      <c r="B285" s="6">
        <f>IF(AB285&lt;&gt;AD285,CONCATENATE(J285,AB285,M285,AC285,M285,AD285,N285,O285,AE285,N285,K285,Q285,R285,S285,T285,U285,V285),CONCATENATE(J285,AB285,M285,AC285,N285,O285,AE285,N285,K285,Q285,R285,S285,T285,U285,V285))</f>
      </c>
      <c r="C285" s="6">
        <f>IF(AB285&lt;&gt;AD285,CONCATENATE(J285,AB285,M285,AC285,M285,AD285,N285,O285,AE285,N285,X285,Y285,AA285,AL285,Z285,K285,Q285,R285,S285,T285,U285,V285),CONCATENATE(J285,AB285,M285,AC285,N285,O285,AE285,N285,X285,Y285,AA285,AL285,Z285,K285,Q285,R285,S285,T285,U285,V285))</f>
      </c>
      <c r="D285" s="6">
        <f>IF(AB285&lt;&gt;AD285,CONCATENATE(J285,AB285,M285,AC285,M285,AD285,N285,O285,AE285,N285,X285,Y285,AA285,AM285,Z285,K285,Q285,R285,S285,T285,U285,V285),CONCATENATE(J285,AB285,M285,AC285,N285,O285,AE285,N285,X285,Y285,AA285,AM285,Z285,K285,Q285,R285,S285,T285,U285,V285))</f>
      </c>
      <c r="E285" s="6">
        <f>IF(AB285&lt;&gt;AD285,CONCATENATE(J285,AB285,M285,AC285,M285,AD285,N285,O285,AE285,N285,X285,Y285,AA285,AN285,Z285,K285,Q285,R285,S285,T285,U285,V285),CONCATENATE(J285,AB285,M285,AC285,N285,O285,AE285,N285,X285,Y285,AA285,AN285,Z285,K285,Q285,R285,S285,T285,U285,V285))</f>
      </c>
      <c r="F285" s="6">
        <f>IF(AB285&lt;&gt;AD285,CONCATENATE(J285,AB285,M285,AC285,M285,AD285,N285,O285,AE285,N285,X285,Y285,AA285,AO285,Z285,K285,Q285,R285,S285,T285,U285,V285),CONCATENATE(J285,AB285,M285,AC285,N285,O285,AE285,N285,X285,Y285,AA285,AO285,Z285,K285,Q285,R285,S285,T285,U285,V285))</f>
      </c>
      <c r="G285" s="6">
        <f>IF(AB285&lt;&gt;AD285,CONCATENATE(J285,AB285,M285,AC285,M285,AD285,N285,O285,AE285,N285,X285,Y285,AA285,AP285,Z285,K285,Q285,R285,S285,T285,U285,V285),CONCATENATE(J285,AB285,M285,AC285,N285,O285,AE285,N285,X285,Y285,AA285,AP285,Z285,K285,Q285,R285,S285,T285,U285,V285))</f>
      </c>
      <c r="H285" s="3" t="s">
        <v>375</v>
      </c>
      <c r="I285" s="3" t="s">
        <v>376</v>
      </c>
      <c r="J285" s="3" t="s">
        <v>377</v>
      </c>
      <c r="K285" s="3" t="s">
        <v>378</v>
      </c>
      <c r="L285" s="3" t="s">
        <v>379</v>
      </c>
      <c r="M285" s="3" t="s">
        <v>380</v>
      </c>
      <c r="N285" s="3" t="s">
        <v>381</v>
      </c>
      <c r="O285" s="3" t="s">
        <v>382</v>
      </c>
      <c r="P285" s="6">
        <f>CHAR(10)</f>
      </c>
      <c r="Q285" s="6">
        <f>IF(MOD(W285,10)=0,CONCATENATE(P285,P285,L285,L285,P285,P285,P285)," ")</f>
      </c>
      <c r="R285" s="6">
        <f>IF(W285=20,CONCATENATE(P285,P285,P285,L285,P285,"&lt;center&gt;",P285,P285,"&lt;?php",P285,R$1,P285,"?&gt;",P285,P285,"&lt;/center&gt;",P285,L285,P285,P285,P285,P285),"")</f>
      </c>
      <c r="S285" s="6">
        <f>IF(W285=40,CONCATENATE(P285,P285,P285,L285,P285,"&lt;center&gt;",P285,P285,"&lt;?php",P285,S$1,P285,"?&gt;",P285,P285,"&lt;/center&gt;",P285,L285,P285,P285,P285,P285),"")</f>
      </c>
      <c r="T285" s="6">
        <f>IF(W285=60,CONCATENATE(P285,P285,P285,L285,P285,"&lt;center&gt;",P285,P285,"&lt;?php",P285,T$1,P285,"?&gt;",P285,P285,"&lt;/center&gt;",P285,L285,P285,P285,P285,P285),"")</f>
      </c>
      <c r="U285" s="6">
        <f>IF(W285=80,CONCATENATE(P285,P285,P285,L285,P285,"&lt;center&gt;",P285,P285,"&lt;?php",P285,U$1,P285,"?&gt;",P285,P285,"&lt;/center&gt;",P285,L285,P285,P285,P285,P285),"")</f>
      </c>
      <c r="V285" s="6">
        <f>IF(W285=100,CONCATENATE(P285,P285,P285,P285,"&lt;?php",P285,V$1,P285,"?&gt;",P285,P285,P285,P285,P285),"")</f>
      </c>
      <c r="W285" s="11">
        <f>W284+1</f>
      </c>
      <c r="X285" s="5" t="s">
        <v>383</v>
      </c>
      <c r="Y285" s="5" t="s">
        <v>384</v>
      </c>
      <c r="Z285" s="5" t="s">
        <v>385</v>
      </c>
      <c r="AA285" s="5" t="s">
        <v>386</v>
      </c>
      <c r="AB285" s="4">
        <f>CONCATENATE(WRs!B69," ",WRs!A69)</f>
      </c>
      <c r="AC285" s="12">
        <f>WRs!E69</f>
      </c>
      <c r="AD285" s="6">
        <f>WRs!C69</f>
      </c>
      <c r="AE285" s="11">
        <f>WRs!D69</f>
      </c>
      <c r="AF285" s="11">
        <f>WRs!P69</f>
      </c>
      <c r="AG285" s="11">
        <f>WRs!R69</f>
      </c>
      <c r="AH285" s="11">
        <f>WRs!T69</f>
      </c>
      <c r="AI285" s="11">
        <f>WRs!V69</f>
      </c>
      <c r="AJ285" s="10">
        <f>WRs!X69</f>
      </c>
      <c r="AK285" s="6">
        <f>AB285</f>
      </c>
      <c r="AL285" s="102">
        <f>ROUNDUP((0.43+0.01*((STDEV($AQ$2:$AQ$312)-STDEV(AQ$2:AQ$312))))*AQ285,0)</f>
      </c>
      <c r="AM285" s="102">
        <f>ROUNDUP((0.43+0.01*((STDEV($AQ$2:$AQ$312)-STDEV(AR$2:AR$312))))*AR285,0)</f>
      </c>
      <c r="AN285" s="102">
        <f>ROUNDUP((0.43+0.01*((STDEV($AQ$2:$AQ$312)-STDEV(AS$2:AS$312))))*AS285,0)</f>
      </c>
      <c r="AO285" s="102">
        <f>ROUNDUP((0.43+0.01*((STDEV($AQ$2:$AQ$312)-STDEV(AT$2:AT$312))))*AT285,0)</f>
      </c>
      <c r="AP285" s="102">
        <f>ROUNDUP((0.43+0.01*((STDEV($AQ$2:$AQ$312)-STDEV(AU$2:AU$312))))*AU285,0)</f>
      </c>
      <c r="AQ285" s="11">
        <f>IF(AF285&gt;0,AF285,1)</f>
      </c>
      <c r="AR285" s="11">
        <f>IF(AG285&gt;0,AG285,1)</f>
      </c>
      <c r="AS285" s="11">
        <f>IF(AH285&gt;0,AH285,1)</f>
      </c>
      <c r="AT285" s="11">
        <f>IF(AI285&gt;0,AI285,1)</f>
      </c>
      <c r="AU285" s="11">
        <f>IF(AJ285&gt;0,AJ285,1)</f>
      </c>
    </row>
    <row x14ac:dyDescent="0.25" r="286" customHeight="1" ht="17.25">
      <c r="A286" s="3"/>
      <c r="B286" s="6">
        <f>IF(AB286&lt;&gt;AD286,CONCATENATE(J286,AB286,M286,AC286,M286,AD286,N286,O286,AE286,N286,K286,Q286,R286,S286,T286,U286,V286),CONCATENATE(J286,AB286,M286,AC286,N286,O286,AE286,N286,K286,Q286,R286,S286,T286,U286,V286))</f>
      </c>
      <c r="C286" s="6">
        <f>IF(AB286&lt;&gt;AD286,CONCATENATE(J286,AB286,M286,AC286,M286,AD286,N286,O286,AE286,N286,X286,Y286,AA286,AL286,Z286,K286,Q286,R286,S286,T286,U286,V286),CONCATENATE(J286,AB286,M286,AC286,N286,O286,AE286,N286,X286,Y286,AA286,AL286,Z286,K286,Q286,R286,S286,T286,U286,V286))</f>
      </c>
      <c r="D286" s="6">
        <f>IF(AB286&lt;&gt;AD286,CONCATENATE(J286,AB286,M286,AC286,M286,AD286,N286,O286,AE286,N286,X286,Y286,AA286,AM286,Z286,K286,Q286,R286,S286,T286,U286,V286),CONCATENATE(J286,AB286,M286,AC286,N286,O286,AE286,N286,X286,Y286,AA286,AM286,Z286,K286,Q286,R286,S286,T286,U286,V286))</f>
      </c>
      <c r="E286" s="6">
        <f>IF(AB286&lt;&gt;AD286,CONCATENATE(J286,AB286,M286,AC286,M286,AD286,N286,O286,AE286,N286,X286,Y286,AA286,AN286,Z286,K286,Q286,R286,S286,T286,U286,V286),CONCATENATE(J286,AB286,M286,AC286,N286,O286,AE286,N286,X286,Y286,AA286,AN286,Z286,K286,Q286,R286,S286,T286,U286,V286))</f>
      </c>
      <c r="F286" s="6">
        <f>IF(AB286&lt;&gt;AD286,CONCATENATE(J286,AB286,M286,AC286,M286,AD286,N286,O286,AE286,N286,X286,Y286,AA286,AO286,Z286,K286,Q286,R286,S286,T286,U286,V286),CONCATENATE(J286,AB286,M286,AC286,N286,O286,AE286,N286,X286,Y286,AA286,AO286,Z286,K286,Q286,R286,S286,T286,U286,V286))</f>
      </c>
      <c r="G286" s="6">
        <f>IF(AB286&lt;&gt;AD286,CONCATENATE(J286,AB286,M286,AC286,M286,AD286,N286,O286,AE286,N286,X286,Y286,AA286,AP286,Z286,K286,Q286,R286,S286,T286,U286,V286),CONCATENATE(J286,AB286,M286,AC286,N286,O286,AE286,N286,X286,Y286,AA286,AP286,Z286,K286,Q286,R286,S286,T286,U286,V286))</f>
      </c>
      <c r="H286" s="3" t="s">
        <v>375</v>
      </c>
      <c r="I286" s="3" t="s">
        <v>376</v>
      </c>
      <c r="J286" s="3" t="s">
        <v>377</v>
      </c>
      <c r="K286" s="3" t="s">
        <v>378</v>
      </c>
      <c r="L286" s="3" t="s">
        <v>379</v>
      </c>
      <c r="M286" s="3" t="s">
        <v>380</v>
      </c>
      <c r="N286" s="3" t="s">
        <v>381</v>
      </c>
      <c r="O286" s="3" t="s">
        <v>382</v>
      </c>
      <c r="P286" s="6">
        <f>CHAR(10)</f>
      </c>
      <c r="Q286" s="6">
        <f>IF(MOD(W286,10)=0,CONCATENATE(P286,P286,L286,L286,P286,P286,P286)," ")</f>
      </c>
      <c r="R286" s="6">
        <f>IF(W286=20,CONCATENATE(P286,P286,P286,L286,P286,"&lt;center&gt;",P286,P286,"&lt;?php",P286,R$1,P286,"?&gt;",P286,P286,"&lt;/center&gt;",P286,L286,P286,P286,P286,P286),"")</f>
      </c>
      <c r="S286" s="6">
        <f>IF(W286=40,CONCATENATE(P286,P286,P286,L286,P286,"&lt;center&gt;",P286,P286,"&lt;?php",P286,S$1,P286,"?&gt;",P286,P286,"&lt;/center&gt;",P286,L286,P286,P286,P286,P286),"")</f>
      </c>
      <c r="T286" s="6">
        <f>IF(W286=60,CONCATENATE(P286,P286,P286,L286,P286,"&lt;center&gt;",P286,P286,"&lt;?php",P286,T$1,P286,"?&gt;",P286,P286,"&lt;/center&gt;",P286,L286,P286,P286,P286,P286),"")</f>
      </c>
      <c r="U286" s="6">
        <f>IF(W286=80,CONCATENATE(P286,P286,P286,L286,P286,"&lt;center&gt;",P286,P286,"&lt;?php",P286,U$1,P286,"?&gt;",P286,P286,"&lt;/center&gt;",P286,L286,P286,P286,P286,P286),"")</f>
      </c>
      <c r="V286" s="6">
        <f>IF(W286=100,CONCATENATE(P286,P286,P286,P286,"&lt;?php",P286,V$1,P286,"?&gt;",P286,P286,P286,P286,P286),"")</f>
      </c>
      <c r="W286" s="11">
        <f>W285+1</f>
      </c>
      <c r="X286" s="5" t="s">
        <v>383</v>
      </c>
      <c r="Y286" s="5" t="s">
        <v>384</v>
      </c>
      <c r="Z286" s="5" t="s">
        <v>385</v>
      </c>
      <c r="AA286" s="5" t="s">
        <v>386</v>
      </c>
      <c r="AB286" s="4">
        <f>CONCATENATE(WRs!B70," ",WRs!A70)</f>
      </c>
      <c r="AC286" s="12">
        <f>WRs!E70</f>
      </c>
      <c r="AD286" s="6">
        <f>WRs!C70</f>
      </c>
      <c r="AE286" s="11">
        <f>WRs!D70</f>
      </c>
      <c r="AF286" s="11">
        <f>WRs!P70</f>
      </c>
      <c r="AG286" s="11">
        <f>WRs!R70</f>
      </c>
      <c r="AH286" s="11">
        <f>WRs!T70</f>
      </c>
      <c r="AI286" s="11">
        <f>WRs!V70</f>
      </c>
      <c r="AJ286" s="10">
        <f>WRs!X70</f>
      </c>
      <c r="AK286" s="6">
        <f>AB286</f>
      </c>
      <c r="AL286" s="102">
        <f>ROUNDUP((0.43+0.01*((STDEV($AQ$2:$AQ$312)-STDEV(AQ$2:AQ$312))))*AQ286,0)</f>
      </c>
      <c r="AM286" s="102">
        <f>ROUNDUP((0.43+0.01*((STDEV($AQ$2:$AQ$312)-STDEV(AR$2:AR$312))))*AR286,0)</f>
      </c>
      <c r="AN286" s="102">
        <f>ROUNDUP((0.43+0.01*((STDEV($AQ$2:$AQ$312)-STDEV(AS$2:AS$312))))*AS286,0)</f>
      </c>
      <c r="AO286" s="102">
        <f>ROUNDUP((0.43+0.01*((STDEV($AQ$2:$AQ$312)-STDEV(AT$2:AT$312))))*AT286,0)</f>
      </c>
      <c r="AP286" s="102">
        <f>ROUNDUP((0.43+0.01*((STDEV($AQ$2:$AQ$312)-STDEV(AU$2:AU$312))))*AU286,0)</f>
      </c>
      <c r="AQ286" s="11">
        <f>IF(AF286&gt;0,AF286,1)</f>
      </c>
      <c r="AR286" s="11">
        <f>IF(AG286&gt;0,AG286,1)</f>
      </c>
      <c r="AS286" s="11">
        <f>IF(AH286&gt;0,AH286,1)</f>
      </c>
      <c r="AT286" s="11">
        <f>IF(AI286&gt;0,AI286,1)</f>
      </c>
      <c r="AU286" s="11">
        <f>IF(AJ286&gt;0,AJ286,1)</f>
      </c>
    </row>
    <row x14ac:dyDescent="0.25" r="287" customHeight="1" ht="17.25">
      <c r="A287" s="3"/>
      <c r="B287" s="6">
        <f>IF(AB287&lt;&gt;AD287,CONCATENATE(J287,AB287,M287,AC287,M287,AD287,N287,O287,AE287,N287,K287,Q287,R287,S287,T287,U287,V287),CONCATENATE(J287,AB287,M287,AC287,N287,O287,AE287,N287,K287,Q287,R287,S287,T287,U287,V287))</f>
      </c>
      <c r="C287" s="6">
        <f>IF(AB287&lt;&gt;AD287,CONCATENATE(J287,AB287,M287,AC287,M287,AD287,N287,O287,AE287,N287,X287,Y287,AA287,AL287,Z287,K287,Q287,R287,S287,T287,U287,V287),CONCATENATE(J287,AB287,M287,AC287,N287,O287,AE287,N287,X287,Y287,AA287,AL287,Z287,K287,Q287,R287,S287,T287,U287,V287))</f>
      </c>
      <c r="D287" s="6">
        <f>IF(AB287&lt;&gt;AD287,CONCATENATE(J287,AB287,M287,AC287,M287,AD287,N287,O287,AE287,N287,X287,Y287,AA287,AM287,Z287,K287,Q287,R287,S287,T287,U287,V287),CONCATENATE(J287,AB287,M287,AC287,N287,O287,AE287,N287,X287,Y287,AA287,AM287,Z287,K287,Q287,R287,S287,T287,U287,V287))</f>
      </c>
      <c r="E287" s="6">
        <f>IF(AB287&lt;&gt;AD287,CONCATENATE(J287,AB287,M287,AC287,M287,AD287,N287,O287,AE287,N287,X287,Y287,AA287,AN287,Z287,K287,Q287,R287,S287,T287,U287,V287),CONCATENATE(J287,AB287,M287,AC287,N287,O287,AE287,N287,X287,Y287,AA287,AN287,Z287,K287,Q287,R287,S287,T287,U287,V287))</f>
      </c>
      <c r="F287" s="6">
        <f>IF(AB287&lt;&gt;AD287,CONCATENATE(J287,AB287,M287,AC287,M287,AD287,N287,O287,AE287,N287,X287,Y287,AA287,AO287,Z287,K287,Q287,R287,S287,T287,U287,V287),CONCATENATE(J287,AB287,M287,AC287,N287,O287,AE287,N287,X287,Y287,AA287,AO287,Z287,K287,Q287,R287,S287,T287,U287,V287))</f>
      </c>
      <c r="G287" s="6">
        <f>IF(AB287&lt;&gt;AD287,CONCATENATE(J287,AB287,M287,AC287,M287,AD287,N287,O287,AE287,N287,X287,Y287,AA287,AP287,Z287,K287,Q287,R287,S287,T287,U287,V287),CONCATENATE(J287,AB287,M287,AC287,N287,O287,AE287,N287,X287,Y287,AA287,AP287,Z287,K287,Q287,R287,S287,T287,U287,V287))</f>
      </c>
      <c r="H287" s="3" t="s">
        <v>375</v>
      </c>
      <c r="I287" s="3" t="s">
        <v>376</v>
      </c>
      <c r="J287" s="3" t="s">
        <v>377</v>
      </c>
      <c r="K287" s="3" t="s">
        <v>378</v>
      </c>
      <c r="L287" s="3" t="s">
        <v>379</v>
      </c>
      <c r="M287" s="3" t="s">
        <v>380</v>
      </c>
      <c r="N287" s="3" t="s">
        <v>381</v>
      </c>
      <c r="O287" s="3" t="s">
        <v>382</v>
      </c>
      <c r="P287" s="6">
        <f>CHAR(10)</f>
      </c>
      <c r="Q287" s="6">
        <f>IF(MOD(W287,10)=0,CONCATENATE(P287,P287,L287,L287,P287,P287,P287)," ")</f>
      </c>
      <c r="R287" s="6">
        <f>IF(W287=20,CONCATENATE(P287,P287,P287,L287,P287,"&lt;center&gt;",P287,P287,"&lt;?php",P287,R$1,P287,"?&gt;",P287,P287,"&lt;/center&gt;",P287,L287,P287,P287,P287,P287),"")</f>
      </c>
      <c r="S287" s="6">
        <f>IF(W287=40,CONCATENATE(P287,P287,P287,L287,P287,"&lt;center&gt;",P287,P287,"&lt;?php",P287,S$1,P287,"?&gt;",P287,P287,"&lt;/center&gt;",P287,L287,P287,P287,P287,P287),"")</f>
      </c>
      <c r="T287" s="6">
        <f>IF(W287=60,CONCATENATE(P287,P287,P287,L287,P287,"&lt;center&gt;",P287,P287,"&lt;?php",P287,T$1,P287,"?&gt;",P287,P287,"&lt;/center&gt;",P287,L287,P287,P287,P287,P287),"")</f>
      </c>
      <c r="U287" s="6">
        <f>IF(W287=80,CONCATENATE(P287,P287,P287,L287,P287,"&lt;center&gt;",P287,P287,"&lt;?php",P287,U$1,P287,"?&gt;",P287,P287,"&lt;/center&gt;",P287,L287,P287,P287,P287,P287),"")</f>
      </c>
      <c r="V287" s="6">
        <f>IF(W287=100,CONCATENATE(P287,P287,P287,P287,"&lt;?php",P287,V$1,P287,"?&gt;",P287,P287,P287,P287,P287),"")</f>
      </c>
      <c r="W287" s="11">
        <f>W286+1</f>
      </c>
      <c r="X287" s="5" t="s">
        <v>383</v>
      </c>
      <c r="Y287" s="5" t="s">
        <v>384</v>
      </c>
      <c r="Z287" s="5" t="s">
        <v>385</v>
      </c>
      <c r="AA287" s="5" t="s">
        <v>386</v>
      </c>
      <c r="AB287" s="4">
        <f>CONCATENATE(WRs!B71," ",WRs!A71)</f>
      </c>
      <c r="AC287" s="12">
        <f>WRs!E71</f>
      </c>
      <c r="AD287" s="6">
        <f>WRs!C71</f>
      </c>
      <c r="AE287" s="11">
        <f>WRs!D71</f>
      </c>
      <c r="AF287" s="11">
        <f>WRs!P71</f>
      </c>
      <c r="AG287" s="11">
        <f>WRs!R71</f>
      </c>
      <c r="AH287" s="11">
        <f>WRs!T71</f>
      </c>
      <c r="AI287" s="11">
        <f>WRs!V71</f>
      </c>
      <c r="AJ287" s="10">
        <f>WRs!X71</f>
      </c>
      <c r="AK287" s="6">
        <f>AB287</f>
      </c>
      <c r="AL287" s="102">
        <f>ROUNDUP((0.43+0.01*((STDEV($AQ$2:$AQ$312)-STDEV(AQ$2:AQ$312))))*AQ287,0)</f>
      </c>
      <c r="AM287" s="102">
        <f>ROUNDUP((0.43+0.01*((STDEV($AQ$2:$AQ$312)-STDEV(AR$2:AR$312))))*AR287,0)</f>
      </c>
      <c r="AN287" s="102">
        <f>ROUNDUP((0.43+0.01*((STDEV($AQ$2:$AQ$312)-STDEV(AS$2:AS$312))))*AS287,0)</f>
      </c>
      <c r="AO287" s="102">
        <f>ROUNDUP((0.43+0.01*((STDEV($AQ$2:$AQ$312)-STDEV(AT$2:AT$312))))*AT287,0)</f>
      </c>
      <c r="AP287" s="102">
        <f>ROUNDUP((0.43+0.01*((STDEV($AQ$2:$AQ$312)-STDEV(AU$2:AU$312))))*AU287,0)</f>
      </c>
      <c r="AQ287" s="11">
        <f>IF(AF287&gt;0,AF287,1)</f>
      </c>
      <c r="AR287" s="11">
        <f>IF(AG287&gt;0,AG287,1)</f>
      </c>
      <c r="AS287" s="11">
        <f>IF(AH287&gt;0,AH287,1)</f>
      </c>
      <c r="AT287" s="11">
        <f>IF(AI287&gt;0,AI287,1)</f>
      </c>
      <c r="AU287" s="11">
        <f>IF(AJ287&gt;0,AJ287,1)</f>
      </c>
    </row>
    <row x14ac:dyDescent="0.25" r="288" customHeight="1" ht="17.25">
      <c r="A288" s="3"/>
      <c r="B288" s="6">
        <f>IF(AB288&lt;&gt;AD288,CONCATENATE(J288,AB288,M288,AC288,M288,AD288,N288,O288,AE288,N288,K288,Q288,R288,S288,T288,U288,V288),CONCATENATE(J288,AB288,M288,AC288,N288,O288,AE288,N288,K288,Q288,R288,S288,T288,U288,V288))</f>
      </c>
      <c r="C288" s="6">
        <f>IF(AB288&lt;&gt;AD288,CONCATENATE(J288,AB288,M288,AC288,M288,AD288,N288,O288,AE288,N288,X288,Y288,AA288,AL288,Z288,K288,Q288,R288,S288,T288,U288,V288),CONCATENATE(J288,AB288,M288,AC288,N288,O288,AE288,N288,X288,Y288,AA288,AL288,Z288,K288,Q288,R288,S288,T288,U288,V288))</f>
      </c>
      <c r="D288" s="6">
        <f>IF(AB288&lt;&gt;AD288,CONCATENATE(J288,AB288,M288,AC288,M288,AD288,N288,O288,AE288,N288,X288,Y288,AA288,AM288,Z288,K288,Q288,R288,S288,T288,U288,V288),CONCATENATE(J288,AB288,M288,AC288,N288,O288,AE288,N288,X288,Y288,AA288,AM288,Z288,K288,Q288,R288,S288,T288,U288,V288))</f>
      </c>
      <c r="E288" s="6">
        <f>IF(AB288&lt;&gt;AD288,CONCATENATE(J288,AB288,M288,AC288,M288,AD288,N288,O288,AE288,N288,X288,Y288,AA288,AN288,Z288,K288,Q288,R288,S288,T288,U288,V288),CONCATENATE(J288,AB288,M288,AC288,N288,O288,AE288,N288,X288,Y288,AA288,AN288,Z288,K288,Q288,R288,S288,T288,U288,V288))</f>
      </c>
      <c r="F288" s="6">
        <f>IF(AB288&lt;&gt;AD288,CONCATENATE(J288,AB288,M288,AC288,M288,AD288,N288,O288,AE288,N288,X288,Y288,AA288,AO288,Z288,K288,Q288,R288,S288,T288,U288,V288),CONCATENATE(J288,AB288,M288,AC288,N288,O288,AE288,N288,X288,Y288,AA288,AO288,Z288,K288,Q288,R288,S288,T288,U288,V288))</f>
      </c>
      <c r="G288" s="6">
        <f>IF(AB288&lt;&gt;AD288,CONCATENATE(J288,AB288,M288,AC288,M288,AD288,N288,O288,AE288,N288,X288,Y288,AA288,AP288,Z288,K288,Q288,R288,S288,T288,U288,V288),CONCATENATE(J288,AB288,M288,AC288,N288,O288,AE288,N288,X288,Y288,AA288,AP288,Z288,K288,Q288,R288,S288,T288,U288,V288))</f>
      </c>
      <c r="H288" s="3" t="s">
        <v>375</v>
      </c>
      <c r="I288" s="3" t="s">
        <v>376</v>
      </c>
      <c r="J288" s="3" t="s">
        <v>377</v>
      </c>
      <c r="K288" s="3" t="s">
        <v>378</v>
      </c>
      <c r="L288" s="3" t="s">
        <v>379</v>
      </c>
      <c r="M288" s="3" t="s">
        <v>380</v>
      </c>
      <c r="N288" s="3" t="s">
        <v>381</v>
      </c>
      <c r="O288" s="3" t="s">
        <v>382</v>
      </c>
      <c r="P288" s="6">
        <f>CHAR(10)</f>
      </c>
      <c r="Q288" s="6">
        <f>IF(MOD(W288,10)=0,CONCATENATE(P288,P288,L288,L288,P288,P288,P288)," ")</f>
      </c>
      <c r="R288" s="6">
        <f>IF(W288=20,CONCATENATE(P288,P288,P288,L288,P288,"&lt;center&gt;",P288,P288,"&lt;?php",P288,R$1,P288,"?&gt;",P288,P288,"&lt;/center&gt;",P288,L288,P288,P288,P288,P288),"")</f>
      </c>
      <c r="S288" s="6">
        <f>IF(W288=40,CONCATENATE(P288,P288,P288,L288,P288,"&lt;center&gt;",P288,P288,"&lt;?php",P288,S$1,P288,"?&gt;",P288,P288,"&lt;/center&gt;",P288,L288,P288,P288,P288,P288),"")</f>
      </c>
      <c r="T288" s="6">
        <f>IF(W288=60,CONCATENATE(P288,P288,P288,L288,P288,"&lt;center&gt;",P288,P288,"&lt;?php",P288,T$1,P288,"?&gt;",P288,P288,"&lt;/center&gt;",P288,L288,P288,P288,P288,P288),"")</f>
      </c>
      <c r="U288" s="6">
        <f>IF(W288=80,CONCATENATE(P288,P288,P288,L288,P288,"&lt;center&gt;",P288,P288,"&lt;?php",P288,U$1,P288,"?&gt;",P288,P288,"&lt;/center&gt;",P288,L288,P288,P288,P288,P288),"")</f>
      </c>
      <c r="V288" s="6">
        <f>IF(W288=100,CONCATENATE(P288,P288,P288,P288,"&lt;?php",P288,V$1,P288,"?&gt;",P288,P288,P288,P288,P288),"")</f>
      </c>
      <c r="W288" s="11">
        <f>W287+1</f>
      </c>
      <c r="X288" s="5" t="s">
        <v>383</v>
      </c>
      <c r="Y288" s="5" t="s">
        <v>384</v>
      </c>
      <c r="Z288" s="5" t="s">
        <v>385</v>
      </c>
      <c r="AA288" s="5" t="s">
        <v>386</v>
      </c>
      <c r="AB288" s="4">
        <f>CONCATENATE(WRs!B72," ",WRs!A72)</f>
      </c>
      <c r="AC288" s="12">
        <f>WRs!E72</f>
      </c>
      <c r="AD288" s="6">
        <f>WRs!C72</f>
      </c>
      <c r="AE288" s="11">
        <f>WRs!D72</f>
      </c>
      <c r="AF288" s="11">
        <f>WRs!P72</f>
      </c>
      <c r="AG288" s="11">
        <f>WRs!R72</f>
      </c>
      <c r="AH288" s="11">
        <f>WRs!T72</f>
      </c>
      <c r="AI288" s="11">
        <f>WRs!V72</f>
      </c>
      <c r="AJ288" s="10">
        <f>WRs!X72</f>
      </c>
      <c r="AK288" s="6">
        <f>AB288</f>
      </c>
      <c r="AL288" s="102">
        <f>ROUNDUP((0.43+0.01*((STDEV($AQ$2:$AQ$312)-STDEV(AQ$2:AQ$312))))*AQ288,0)</f>
      </c>
      <c r="AM288" s="102">
        <f>ROUNDUP((0.43+0.01*((STDEV($AQ$2:$AQ$312)-STDEV(AR$2:AR$312))))*AR288,0)</f>
      </c>
      <c r="AN288" s="102">
        <f>ROUNDUP((0.43+0.01*((STDEV($AQ$2:$AQ$312)-STDEV(AS$2:AS$312))))*AS288,0)</f>
      </c>
      <c r="AO288" s="102">
        <f>ROUNDUP((0.43+0.01*((STDEV($AQ$2:$AQ$312)-STDEV(AT$2:AT$312))))*AT288,0)</f>
      </c>
      <c r="AP288" s="102">
        <f>ROUNDUP((0.43+0.01*((STDEV($AQ$2:$AQ$312)-STDEV(AU$2:AU$312))))*AU288,0)</f>
      </c>
      <c r="AQ288" s="11">
        <f>IF(AF288&gt;0,AF288,1)</f>
      </c>
      <c r="AR288" s="11">
        <f>IF(AG288&gt;0,AG288,1)</f>
      </c>
      <c r="AS288" s="11">
        <f>IF(AH288&gt;0,AH288,1)</f>
      </c>
      <c r="AT288" s="11">
        <f>IF(AI288&gt;0,AI288,1)</f>
      </c>
      <c r="AU288" s="11">
        <f>IF(AJ288&gt;0,AJ288,1)</f>
      </c>
    </row>
    <row x14ac:dyDescent="0.25" r="289" customHeight="1" ht="17.25">
      <c r="A289" s="3"/>
      <c r="B289" s="6">
        <f>IF(AB289&lt;&gt;AD289,CONCATENATE(J289,AB289,M289,AC289,M289,AD289,N289,O289,AE289,N289,K289,Q289,R289,S289,T289,U289,V289),CONCATENATE(J289,AB289,M289,AC289,N289,O289,AE289,N289,K289,Q289,R289,S289,T289,U289,V289))</f>
      </c>
      <c r="C289" s="6">
        <f>IF(AB289&lt;&gt;AD289,CONCATENATE(J289,AB289,M289,AC289,M289,AD289,N289,O289,AE289,N289,X289,Y289,AA289,AL289,Z289,K289,Q289,R289,S289,T289,U289,V289),CONCATENATE(J289,AB289,M289,AC289,N289,O289,AE289,N289,X289,Y289,AA289,AL289,Z289,K289,Q289,R289,S289,T289,U289,V289))</f>
      </c>
      <c r="D289" s="6">
        <f>IF(AB289&lt;&gt;AD289,CONCATENATE(J289,AB289,M289,AC289,M289,AD289,N289,O289,AE289,N289,X289,Y289,AA289,AM289,Z289,K289,Q289,R289,S289,T289,U289,V289),CONCATENATE(J289,AB289,M289,AC289,N289,O289,AE289,N289,X289,Y289,AA289,AM289,Z289,K289,Q289,R289,S289,T289,U289,V289))</f>
      </c>
      <c r="E289" s="6">
        <f>IF(AB289&lt;&gt;AD289,CONCATENATE(J289,AB289,M289,AC289,M289,AD289,N289,O289,AE289,N289,X289,Y289,AA289,AN289,Z289,K289,Q289,R289,S289,T289,U289,V289),CONCATENATE(J289,AB289,M289,AC289,N289,O289,AE289,N289,X289,Y289,AA289,AN289,Z289,K289,Q289,R289,S289,T289,U289,V289))</f>
      </c>
      <c r="F289" s="6">
        <f>IF(AB289&lt;&gt;AD289,CONCATENATE(J289,AB289,M289,AC289,M289,AD289,N289,O289,AE289,N289,X289,Y289,AA289,AO289,Z289,K289,Q289,R289,S289,T289,U289,V289),CONCATENATE(J289,AB289,M289,AC289,N289,O289,AE289,N289,X289,Y289,AA289,AO289,Z289,K289,Q289,R289,S289,T289,U289,V289))</f>
      </c>
      <c r="G289" s="6">
        <f>IF(AB289&lt;&gt;AD289,CONCATENATE(J289,AB289,M289,AC289,M289,AD289,N289,O289,AE289,N289,X289,Y289,AA289,AP289,Z289,K289,Q289,R289,S289,T289,U289,V289),CONCATENATE(J289,AB289,M289,AC289,N289,O289,AE289,N289,X289,Y289,AA289,AP289,Z289,K289,Q289,R289,S289,T289,U289,V289))</f>
      </c>
      <c r="H289" s="3" t="s">
        <v>375</v>
      </c>
      <c r="I289" s="3" t="s">
        <v>376</v>
      </c>
      <c r="J289" s="3" t="s">
        <v>377</v>
      </c>
      <c r="K289" s="3" t="s">
        <v>378</v>
      </c>
      <c r="L289" s="3" t="s">
        <v>379</v>
      </c>
      <c r="M289" s="3" t="s">
        <v>380</v>
      </c>
      <c r="N289" s="3" t="s">
        <v>381</v>
      </c>
      <c r="O289" s="3" t="s">
        <v>382</v>
      </c>
      <c r="P289" s="6">
        <f>CHAR(10)</f>
      </c>
      <c r="Q289" s="6">
        <f>IF(MOD(W289,10)=0,CONCATENATE(P289,P289,L289,L289,P289,P289,P289)," ")</f>
      </c>
      <c r="R289" s="6">
        <f>IF(W289=20,CONCATENATE(P289,P289,P289,L289,P289,"&lt;center&gt;",P289,P289,"&lt;?php",P289,R$1,P289,"?&gt;",P289,P289,"&lt;/center&gt;",P289,L289,P289,P289,P289,P289),"")</f>
      </c>
      <c r="S289" s="6">
        <f>IF(W289=40,CONCATENATE(P289,P289,P289,L289,P289,"&lt;center&gt;",P289,P289,"&lt;?php",P289,S$1,P289,"?&gt;",P289,P289,"&lt;/center&gt;",P289,L289,P289,P289,P289,P289),"")</f>
      </c>
      <c r="T289" s="6">
        <f>IF(W289=60,CONCATENATE(P289,P289,P289,L289,P289,"&lt;center&gt;",P289,P289,"&lt;?php",P289,T$1,P289,"?&gt;",P289,P289,"&lt;/center&gt;",P289,L289,P289,P289,P289,P289),"")</f>
      </c>
      <c r="U289" s="6">
        <f>IF(W289=80,CONCATENATE(P289,P289,P289,L289,P289,"&lt;center&gt;",P289,P289,"&lt;?php",P289,U$1,P289,"?&gt;",P289,P289,"&lt;/center&gt;",P289,L289,P289,P289,P289,P289),"")</f>
      </c>
      <c r="V289" s="6">
        <f>IF(W289=100,CONCATENATE(P289,P289,P289,P289,"&lt;?php",P289,V$1,P289,"?&gt;",P289,P289,P289,P289,P289),"")</f>
      </c>
      <c r="W289" s="11">
        <f>W288+1</f>
      </c>
      <c r="X289" s="5" t="s">
        <v>383</v>
      </c>
      <c r="Y289" s="5" t="s">
        <v>384</v>
      </c>
      <c r="Z289" s="5" t="s">
        <v>385</v>
      </c>
      <c r="AA289" s="5" t="s">
        <v>386</v>
      </c>
      <c r="AB289" s="4">
        <f>CONCATENATE(WRs!B73," ",WRs!A73)</f>
      </c>
      <c r="AC289" s="12">
        <f>WRs!E73</f>
      </c>
      <c r="AD289" s="6">
        <f>WRs!C73</f>
      </c>
      <c r="AE289" s="11">
        <f>WRs!D73</f>
      </c>
      <c r="AF289" s="11">
        <f>WRs!P73</f>
      </c>
      <c r="AG289" s="11">
        <f>WRs!R73</f>
      </c>
      <c r="AH289" s="11">
        <f>WRs!T73</f>
      </c>
      <c r="AI289" s="11">
        <f>WRs!V73</f>
      </c>
      <c r="AJ289" s="10">
        <f>WRs!X73</f>
      </c>
      <c r="AK289" s="6">
        <f>AB289</f>
      </c>
      <c r="AL289" s="102">
        <f>ROUNDUP((0.43+0.01*((STDEV($AQ$2:$AQ$312)-STDEV(AQ$2:AQ$312))))*AQ289,0)</f>
      </c>
      <c r="AM289" s="102">
        <f>ROUNDUP((0.43+0.01*((STDEV($AQ$2:$AQ$312)-STDEV(AR$2:AR$312))))*AR289,0)</f>
      </c>
      <c r="AN289" s="102">
        <f>ROUNDUP((0.43+0.01*((STDEV($AQ$2:$AQ$312)-STDEV(AS$2:AS$312))))*AS289,0)</f>
      </c>
      <c r="AO289" s="102">
        <f>ROUNDUP((0.43+0.01*((STDEV($AQ$2:$AQ$312)-STDEV(AT$2:AT$312))))*AT289,0)</f>
      </c>
      <c r="AP289" s="102">
        <f>ROUNDUP((0.43+0.01*((STDEV($AQ$2:$AQ$312)-STDEV(AU$2:AU$312))))*AU289,0)</f>
      </c>
      <c r="AQ289" s="11">
        <f>IF(AF289&gt;0,AF289,1)</f>
      </c>
      <c r="AR289" s="11">
        <f>IF(AG289&gt;0,AG289,1)</f>
      </c>
      <c r="AS289" s="11">
        <f>IF(AH289&gt;0,AH289,1)</f>
      </c>
      <c r="AT289" s="11">
        <f>IF(AI289&gt;0,AI289,1)</f>
      </c>
      <c r="AU289" s="11">
        <f>IF(AJ289&gt;0,AJ289,1)</f>
      </c>
    </row>
    <row x14ac:dyDescent="0.25" r="290" customHeight="1" ht="17.25">
      <c r="A290" s="3"/>
      <c r="B290" s="6">
        <f>IF(AB290&lt;&gt;AD290,CONCATENATE(J290,AB290,M290,AC290,M290,AD290,N290,O290,AE290,N290,K290,Q290,R290,S290,T290,U290,V290),CONCATENATE(J290,AB290,M290,AC290,N290,O290,AE290,N290,K290,Q290,R290,S290,T290,U290,V290))</f>
      </c>
      <c r="C290" s="6">
        <f>IF(AB290&lt;&gt;AD290,CONCATENATE(J290,AB290,M290,AC290,M290,AD290,N290,O290,AE290,N290,X290,Y290,AA290,AL290,Z290,K290,Q290,R290,S290,T290,U290,V290),CONCATENATE(J290,AB290,M290,AC290,N290,O290,AE290,N290,X290,Y290,AA290,AL290,Z290,K290,Q290,R290,S290,T290,U290,V290))</f>
      </c>
      <c r="D290" s="6">
        <f>IF(AB290&lt;&gt;AD290,CONCATENATE(J290,AB290,M290,AC290,M290,AD290,N290,O290,AE290,N290,X290,Y290,AA290,AM290,Z290,K290,Q290,R290,S290,T290,U290,V290),CONCATENATE(J290,AB290,M290,AC290,N290,O290,AE290,N290,X290,Y290,AA290,AM290,Z290,K290,Q290,R290,S290,T290,U290,V290))</f>
      </c>
      <c r="E290" s="6">
        <f>IF(AB290&lt;&gt;AD290,CONCATENATE(J290,AB290,M290,AC290,M290,AD290,N290,O290,AE290,N290,X290,Y290,AA290,AN290,Z290,K290,Q290,R290,S290,T290,U290,V290),CONCATENATE(J290,AB290,M290,AC290,N290,O290,AE290,N290,X290,Y290,AA290,AN290,Z290,K290,Q290,R290,S290,T290,U290,V290))</f>
      </c>
      <c r="F290" s="6">
        <f>IF(AB290&lt;&gt;AD290,CONCATENATE(J290,AB290,M290,AC290,M290,AD290,N290,O290,AE290,N290,X290,Y290,AA290,AO290,Z290,K290,Q290,R290,S290,T290,U290,V290),CONCATENATE(J290,AB290,M290,AC290,N290,O290,AE290,N290,X290,Y290,AA290,AO290,Z290,K290,Q290,R290,S290,T290,U290,V290))</f>
      </c>
      <c r="G290" s="6">
        <f>IF(AB290&lt;&gt;AD290,CONCATENATE(J290,AB290,M290,AC290,M290,AD290,N290,O290,AE290,N290,X290,Y290,AA290,AP290,Z290,K290,Q290,R290,S290,T290,U290,V290),CONCATENATE(J290,AB290,M290,AC290,N290,O290,AE290,N290,X290,Y290,AA290,AP290,Z290,K290,Q290,R290,S290,T290,U290,V290))</f>
      </c>
      <c r="H290" s="3" t="s">
        <v>375</v>
      </c>
      <c r="I290" s="3" t="s">
        <v>376</v>
      </c>
      <c r="J290" s="3" t="s">
        <v>377</v>
      </c>
      <c r="K290" s="3" t="s">
        <v>378</v>
      </c>
      <c r="L290" s="3" t="s">
        <v>379</v>
      </c>
      <c r="M290" s="3" t="s">
        <v>380</v>
      </c>
      <c r="N290" s="3" t="s">
        <v>381</v>
      </c>
      <c r="O290" s="3" t="s">
        <v>382</v>
      </c>
      <c r="P290" s="6">
        <f>CHAR(10)</f>
      </c>
      <c r="Q290" s="6">
        <f>IF(MOD(W290,10)=0,CONCATENATE(P290,P290,L290,L290,P290,P290,P290)," ")</f>
      </c>
      <c r="R290" s="6">
        <f>IF(W290=20,CONCATENATE(P290,P290,P290,L290,P290,"&lt;center&gt;",P290,P290,"&lt;?php",P290,R$1,P290,"?&gt;",P290,P290,"&lt;/center&gt;",P290,L290,P290,P290,P290,P290),"")</f>
      </c>
      <c r="S290" s="6">
        <f>IF(W290=40,CONCATENATE(P290,P290,P290,L290,P290,"&lt;center&gt;",P290,P290,"&lt;?php",P290,S$1,P290,"?&gt;",P290,P290,"&lt;/center&gt;",P290,L290,P290,P290,P290,P290),"")</f>
      </c>
      <c r="T290" s="6">
        <f>IF(W290=60,CONCATENATE(P290,P290,P290,L290,P290,"&lt;center&gt;",P290,P290,"&lt;?php",P290,T$1,P290,"?&gt;",P290,P290,"&lt;/center&gt;",P290,L290,P290,P290,P290,P290),"")</f>
      </c>
      <c r="U290" s="6">
        <f>IF(W290=80,CONCATENATE(P290,P290,P290,L290,P290,"&lt;center&gt;",P290,P290,"&lt;?php",P290,U$1,P290,"?&gt;",P290,P290,"&lt;/center&gt;",P290,L290,P290,P290,P290,P290),"")</f>
      </c>
      <c r="V290" s="6">
        <f>IF(W290=100,CONCATENATE(P290,P290,P290,P290,"&lt;?php",P290,V$1,P290,"?&gt;",P290,P290,P290,P290,P290),"")</f>
      </c>
      <c r="W290" s="11">
        <f>W289+1</f>
      </c>
      <c r="X290" s="5" t="s">
        <v>383</v>
      </c>
      <c r="Y290" s="5" t="s">
        <v>384</v>
      </c>
      <c r="Z290" s="5" t="s">
        <v>385</v>
      </c>
      <c r="AA290" s="5" t="s">
        <v>386</v>
      </c>
      <c r="AB290" s="4">
        <f>CONCATENATE(WRs!B74," ",WRs!A74)</f>
      </c>
      <c r="AC290" s="12">
        <f>WRs!E74</f>
      </c>
      <c r="AD290" s="6">
        <f>WRs!C74</f>
      </c>
      <c r="AE290" s="11">
        <f>WRs!D74</f>
      </c>
      <c r="AF290" s="11">
        <f>WRs!P74</f>
      </c>
      <c r="AG290" s="11">
        <f>WRs!R74</f>
      </c>
      <c r="AH290" s="11">
        <f>WRs!T74</f>
      </c>
      <c r="AI290" s="11">
        <f>WRs!V74</f>
      </c>
      <c r="AJ290" s="10">
        <f>WRs!X74</f>
      </c>
      <c r="AK290" s="6">
        <f>AB290</f>
      </c>
      <c r="AL290" s="102">
        <f>ROUNDUP((0.43+0.01*((STDEV($AQ$2:$AQ$312)-STDEV(AQ$2:AQ$312))))*AQ290,0)</f>
      </c>
      <c r="AM290" s="102">
        <f>ROUNDUP((0.43+0.01*((STDEV($AQ$2:$AQ$312)-STDEV(AR$2:AR$312))))*AR290,0)</f>
      </c>
      <c r="AN290" s="102">
        <f>ROUNDUP((0.43+0.01*((STDEV($AQ$2:$AQ$312)-STDEV(AS$2:AS$312))))*AS290,0)</f>
      </c>
      <c r="AO290" s="102">
        <f>ROUNDUP((0.43+0.01*((STDEV($AQ$2:$AQ$312)-STDEV(AT$2:AT$312))))*AT290,0)</f>
      </c>
      <c r="AP290" s="102">
        <f>ROUNDUP((0.43+0.01*((STDEV($AQ$2:$AQ$312)-STDEV(AU$2:AU$312))))*AU290,0)</f>
      </c>
      <c r="AQ290" s="11">
        <f>IF(AF290&gt;0,AF290,1)</f>
      </c>
      <c r="AR290" s="11">
        <f>IF(AG290&gt;0,AG290,1)</f>
      </c>
      <c r="AS290" s="11">
        <f>IF(AH290&gt;0,AH290,1)</f>
      </c>
      <c r="AT290" s="11">
        <f>IF(AI290&gt;0,AI290,1)</f>
      </c>
      <c r="AU290" s="11">
        <f>IF(AJ290&gt;0,AJ290,1)</f>
      </c>
    </row>
    <row x14ac:dyDescent="0.25" r="291" customHeight="1" ht="17.25">
      <c r="A291" s="3"/>
      <c r="B291" s="6">
        <f>IF(AB291&lt;&gt;AD291,CONCATENATE(J291,AB291,M291,AC291,M291,AD291,N291,O291,AE291,N291,K291,Q291,R291,S291,T291,U291,V291),CONCATENATE(J291,AB291,M291,AC291,N291,O291,AE291,N291,K291,Q291,R291,S291,T291,U291,V291))</f>
      </c>
      <c r="C291" s="6">
        <f>IF(AB291&lt;&gt;AD291,CONCATENATE(J291,AB291,M291,AC291,M291,AD291,N291,O291,AE291,N291,X291,Y291,AA291,AL291,Z291,K291,Q291,R291,S291,T291,U291,V291),CONCATENATE(J291,AB291,M291,AC291,N291,O291,AE291,N291,X291,Y291,AA291,AL291,Z291,K291,Q291,R291,S291,T291,U291,V291))</f>
      </c>
      <c r="D291" s="6">
        <f>IF(AB291&lt;&gt;AD291,CONCATENATE(J291,AB291,M291,AC291,M291,AD291,N291,O291,AE291,N291,X291,Y291,AA291,AM291,Z291,K291,Q291,R291,S291,T291,U291,V291),CONCATENATE(J291,AB291,M291,AC291,N291,O291,AE291,N291,X291,Y291,AA291,AM291,Z291,K291,Q291,R291,S291,T291,U291,V291))</f>
      </c>
      <c r="E291" s="6">
        <f>IF(AB291&lt;&gt;AD291,CONCATENATE(J291,AB291,M291,AC291,M291,AD291,N291,O291,AE291,N291,X291,Y291,AA291,AN291,Z291,K291,Q291,R291,S291,T291,U291,V291),CONCATENATE(J291,AB291,M291,AC291,N291,O291,AE291,N291,X291,Y291,AA291,AN291,Z291,K291,Q291,R291,S291,T291,U291,V291))</f>
      </c>
      <c r="F291" s="6">
        <f>IF(AB291&lt;&gt;AD291,CONCATENATE(J291,AB291,M291,AC291,M291,AD291,N291,O291,AE291,N291,X291,Y291,AA291,AO291,Z291,K291,Q291,R291,S291,T291,U291,V291),CONCATENATE(J291,AB291,M291,AC291,N291,O291,AE291,N291,X291,Y291,AA291,AO291,Z291,K291,Q291,R291,S291,T291,U291,V291))</f>
      </c>
      <c r="G291" s="6">
        <f>IF(AB291&lt;&gt;AD291,CONCATENATE(J291,AB291,M291,AC291,M291,AD291,N291,O291,AE291,N291,X291,Y291,AA291,AP291,Z291,K291,Q291,R291,S291,T291,U291,V291),CONCATENATE(J291,AB291,M291,AC291,N291,O291,AE291,N291,X291,Y291,AA291,AP291,Z291,K291,Q291,R291,S291,T291,U291,V291))</f>
      </c>
      <c r="H291" s="3" t="s">
        <v>375</v>
      </c>
      <c r="I291" s="3" t="s">
        <v>376</v>
      </c>
      <c r="J291" s="3" t="s">
        <v>377</v>
      </c>
      <c r="K291" s="3" t="s">
        <v>378</v>
      </c>
      <c r="L291" s="3" t="s">
        <v>379</v>
      </c>
      <c r="M291" s="3" t="s">
        <v>380</v>
      </c>
      <c r="N291" s="3" t="s">
        <v>381</v>
      </c>
      <c r="O291" s="3" t="s">
        <v>382</v>
      </c>
      <c r="P291" s="6">
        <f>CHAR(10)</f>
      </c>
      <c r="Q291" s="6">
        <f>IF(MOD(W291,10)=0,CONCATENATE(P291,P291,L291,L291,P291,P291,P291)," ")</f>
      </c>
      <c r="R291" s="6">
        <f>IF(W291=20,CONCATENATE(P291,P291,P291,L291,P291,"&lt;center&gt;",P291,P291,"&lt;?php",P291,R$1,P291,"?&gt;",P291,P291,"&lt;/center&gt;",P291,L291,P291,P291,P291,P291),"")</f>
      </c>
      <c r="S291" s="6">
        <f>IF(W291=40,CONCATENATE(P291,P291,P291,L291,P291,"&lt;center&gt;",P291,P291,"&lt;?php",P291,S$1,P291,"?&gt;",P291,P291,"&lt;/center&gt;",P291,L291,P291,P291,P291,P291),"")</f>
      </c>
      <c r="T291" s="6">
        <f>IF(W291=60,CONCATENATE(P291,P291,P291,L291,P291,"&lt;center&gt;",P291,P291,"&lt;?php",P291,T$1,P291,"?&gt;",P291,P291,"&lt;/center&gt;",P291,L291,P291,P291,P291,P291),"")</f>
      </c>
      <c r="U291" s="6">
        <f>IF(W291=80,CONCATENATE(P291,P291,P291,L291,P291,"&lt;center&gt;",P291,P291,"&lt;?php",P291,U$1,P291,"?&gt;",P291,P291,"&lt;/center&gt;",P291,L291,P291,P291,P291,P291),"")</f>
      </c>
      <c r="V291" s="6">
        <f>IF(W291=100,CONCATENATE(P291,P291,P291,P291,"&lt;?php",P291,V$1,P291,"?&gt;",P291,P291,P291,P291,P291),"")</f>
      </c>
      <c r="W291" s="11">
        <f>W290+1</f>
      </c>
      <c r="X291" s="5" t="s">
        <v>383</v>
      </c>
      <c r="Y291" s="5" t="s">
        <v>384</v>
      </c>
      <c r="Z291" s="5" t="s">
        <v>385</v>
      </c>
      <c r="AA291" s="5" t="s">
        <v>386</v>
      </c>
      <c r="AB291" s="4">
        <f>CONCATENATE(WRs!B75," ",WRs!A75)</f>
      </c>
      <c r="AC291" s="12">
        <f>WRs!E75</f>
      </c>
      <c r="AD291" s="6">
        <f>WRs!C75</f>
      </c>
      <c r="AE291" s="11">
        <f>WRs!D75</f>
      </c>
      <c r="AF291" s="11">
        <f>WRs!P75</f>
      </c>
      <c r="AG291" s="11">
        <f>WRs!R75</f>
      </c>
      <c r="AH291" s="11">
        <f>WRs!T75</f>
      </c>
      <c r="AI291" s="11">
        <f>WRs!V75</f>
      </c>
      <c r="AJ291" s="10">
        <f>WRs!X75</f>
      </c>
      <c r="AK291" s="6">
        <f>AB291</f>
      </c>
      <c r="AL291" s="102">
        <f>ROUNDUP((0.43+0.01*((STDEV($AQ$2:$AQ$312)-STDEV(AQ$2:AQ$312))))*AQ291,0)</f>
      </c>
      <c r="AM291" s="102">
        <f>ROUNDUP((0.43+0.01*((STDEV($AQ$2:$AQ$312)-STDEV(AR$2:AR$312))))*AR291,0)</f>
      </c>
      <c r="AN291" s="102">
        <f>ROUNDUP((0.43+0.01*((STDEV($AQ$2:$AQ$312)-STDEV(AS$2:AS$312))))*AS291,0)</f>
      </c>
      <c r="AO291" s="102">
        <f>ROUNDUP((0.43+0.01*((STDEV($AQ$2:$AQ$312)-STDEV(AT$2:AT$312))))*AT291,0)</f>
      </c>
      <c r="AP291" s="102">
        <f>ROUNDUP((0.43+0.01*((STDEV($AQ$2:$AQ$312)-STDEV(AU$2:AU$312))))*AU291,0)</f>
      </c>
      <c r="AQ291" s="11">
        <f>IF(AF291&gt;0,AF291,1)</f>
      </c>
      <c r="AR291" s="11">
        <f>IF(AG291&gt;0,AG291,1)</f>
      </c>
      <c r="AS291" s="11">
        <f>IF(AH291&gt;0,AH291,1)</f>
      </c>
      <c r="AT291" s="11">
        <f>IF(AI291&gt;0,AI291,1)</f>
      </c>
      <c r="AU291" s="11">
        <f>IF(AJ291&gt;0,AJ291,1)</f>
      </c>
    </row>
    <row x14ac:dyDescent="0.25" r="292" customHeight="1" ht="17.25">
      <c r="A292" s="3"/>
      <c r="B292" s="6">
        <f>IF(AB292&lt;&gt;AD292,CONCATENATE(J292,AB292,M292,AC292,M292,AD292,N292,O292,AE292,N292,K292,Q292,R292,S292,T292,U292,V292),CONCATENATE(J292,AB292,M292,AC292,N292,O292,AE292,N292,K292,Q292,R292,S292,T292,U292,V292))</f>
      </c>
      <c r="C292" s="6">
        <f>IF(AB292&lt;&gt;AD292,CONCATENATE(J292,AB292,M292,AC292,M292,AD292,N292,O292,AE292,N292,X292,Y292,AA292,AL292,Z292,K292,Q292,R292,S292,T292,U292,V292),CONCATENATE(J292,AB292,M292,AC292,N292,O292,AE292,N292,X292,Y292,AA292,AL292,Z292,K292,Q292,R292,S292,T292,U292,V292))</f>
      </c>
      <c r="D292" s="6">
        <f>IF(AB292&lt;&gt;AD292,CONCATENATE(J292,AB292,M292,AC292,M292,AD292,N292,O292,AE292,N292,X292,Y292,AA292,AM292,Z292,K292,Q292,R292,S292,T292,U292,V292),CONCATENATE(J292,AB292,M292,AC292,N292,O292,AE292,N292,X292,Y292,AA292,AM292,Z292,K292,Q292,R292,S292,T292,U292,V292))</f>
      </c>
      <c r="E292" s="6">
        <f>IF(AB292&lt;&gt;AD292,CONCATENATE(J292,AB292,M292,AC292,M292,AD292,N292,O292,AE292,N292,X292,Y292,AA292,AN292,Z292,K292,Q292,R292,S292,T292,U292,V292),CONCATENATE(J292,AB292,M292,AC292,N292,O292,AE292,N292,X292,Y292,AA292,AN292,Z292,K292,Q292,R292,S292,T292,U292,V292))</f>
      </c>
      <c r="F292" s="6">
        <f>IF(AB292&lt;&gt;AD292,CONCATENATE(J292,AB292,M292,AC292,M292,AD292,N292,O292,AE292,N292,X292,Y292,AA292,AO292,Z292,K292,Q292,R292,S292,T292,U292,V292),CONCATENATE(J292,AB292,M292,AC292,N292,O292,AE292,N292,X292,Y292,AA292,AO292,Z292,K292,Q292,R292,S292,T292,U292,V292))</f>
      </c>
      <c r="G292" s="6">
        <f>IF(AB292&lt;&gt;AD292,CONCATENATE(J292,AB292,M292,AC292,M292,AD292,N292,O292,AE292,N292,X292,Y292,AA292,AP292,Z292,K292,Q292,R292,S292,T292,U292,V292),CONCATENATE(J292,AB292,M292,AC292,N292,O292,AE292,N292,X292,Y292,AA292,AP292,Z292,K292,Q292,R292,S292,T292,U292,V292))</f>
      </c>
      <c r="H292" s="3" t="s">
        <v>375</v>
      </c>
      <c r="I292" s="3" t="s">
        <v>376</v>
      </c>
      <c r="J292" s="3" t="s">
        <v>377</v>
      </c>
      <c r="K292" s="3" t="s">
        <v>378</v>
      </c>
      <c r="L292" s="3" t="s">
        <v>379</v>
      </c>
      <c r="M292" s="3" t="s">
        <v>380</v>
      </c>
      <c r="N292" s="3" t="s">
        <v>381</v>
      </c>
      <c r="O292" s="3" t="s">
        <v>382</v>
      </c>
      <c r="P292" s="6">
        <f>CHAR(10)</f>
      </c>
      <c r="Q292" s="6">
        <f>IF(MOD(W292,10)=0,CONCATENATE(P292,P292,L292,L292,P292,P292,P292)," ")</f>
      </c>
      <c r="R292" s="6">
        <f>IF(W292=20,CONCATENATE(P292,P292,P292,L292,P292,"&lt;center&gt;",P292,P292,"&lt;?php",P292,R$1,P292,"?&gt;",P292,P292,"&lt;/center&gt;",P292,L292,P292,P292,P292,P292),"")</f>
      </c>
      <c r="S292" s="6">
        <f>IF(W292=40,CONCATENATE(P292,P292,P292,L292,P292,"&lt;center&gt;",P292,P292,"&lt;?php",P292,S$1,P292,"?&gt;",P292,P292,"&lt;/center&gt;",P292,L292,P292,P292,P292,P292),"")</f>
      </c>
      <c r="T292" s="6">
        <f>IF(W292=60,CONCATENATE(P292,P292,P292,L292,P292,"&lt;center&gt;",P292,P292,"&lt;?php",P292,T$1,P292,"?&gt;",P292,P292,"&lt;/center&gt;",P292,L292,P292,P292,P292,P292),"")</f>
      </c>
      <c r="U292" s="6">
        <f>IF(W292=80,CONCATENATE(P292,P292,P292,L292,P292,"&lt;center&gt;",P292,P292,"&lt;?php",P292,U$1,P292,"?&gt;",P292,P292,"&lt;/center&gt;",P292,L292,P292,P292,P292,P292),"")</f>
      </c>
      <c r="V292" s="6">
        <f>IF(W292=100,CONCATENATE(P292,P292,P292,P292,"&lt;?php",P292,V$1,P292,"?&gt;",P292,P292,P292,P292,P292),"")</f>
      </c>
      <c r="W292" s="11">
        <f>W291+1</f>
      </c>
      <c r="X292" s="5" t="s">
        <v>383</v>
      </c>
      <c r="Y292" s="5" t="s">
        <v>384</v>
      </c>
      <c r="Z292" s="5" t="s">
        <v>385</v>
      </c>
      <c r="AA292" s="5" t="s">
        <v>386</v>
      </c>
      <c r="AB292" s="4">
        <f>CONCATENATE(WRs!B76," ",WRs!A76)</f>
      </c>
      <c r="AC292" s="12">
        <f>WRs!E76</f>
      </c>
      <c r="AD292" s="6">
        <f>WRs!C76</f>
      </c>
      <c r="AE292" s="11">
        <f>WRs!D76</f>
      </c>
      <c r="AF292" s="11">
        <f>WRs!P76</f>
      </c>
      <c r="AG292" s="11">
        <f>WRs!R76</f>
      </c>
      <c r="AH292" s="11">
        <f>WRs!T76</f>
      </c>
      <c r="AI292" s="11">
        <f>WRs!V76</f>
      </c>
      <c r="AJ292" s="10">
        <f>WRs!X76</f>
      </c>
      <c r="AK292" s="6">
        <f>AB292</f>
      </c>
      <c r="AL292" s="102">
        <f>ROUNDUP((0.43+0.01*((STDEV($AQ$2:$AQ$312)-STDEV(AQ$2:AQ$312))))*AQ292,0)</f>
      </c>
      <c r="AM292" s="102">
        <f>ROUNDUP((0.43+0.01*((STDEV($AQ$2:$AQ$312)-STDEV(AR$2:AR$312))))*AR292,0)</f>
      </c>
      <c r="AN292" s="102">
        <f>ROUNDUP((0.43+0.01*((STDEV($AQ$2:$AQ$312)-STDEV(AS$2:AS$312))))*AS292,0)</f>
      </c>
      <c r="AO292" s="102">
        <f>ROUNDUP((0.43+0.01*((STDEV($AQ$2:$AQ$312)-STDEV(AT$2:AT$312))))*AT292,0)</f>
      </c>
      <c r="AP292" s="102">
        <f>ROUNDUP((0.43+0.01*((STDEV($AQ$2:$AQ$312)-STDEV(AU$2:AU$312))))*AU292,0)</f>
      </c>
      <c r="AQ292" s="11">
        <f>IF(AF292&gt;0,AF292,1)</f>
      </c>
      <c r="AR292" s="11">
        <f>IF(AG292&gt;0,AG292,1)</f>
      </c>
      <c r="AS292" s="11">
        <f>IF(AH292&gt;0,AH292,1)</f>
      </c>
      <c r="AT292" s="11">
        <f>IF(AI292&gt;0,AI292,1)</f>
      </c>
      <c r="AU292" s="11">
        <f>IF(AJ292&gt;0,AJ292,1)</f>
      </c>
    </row>
    <row x14ac:dyDescent="0.25" r="293" customHeight="1" ht="17.25">
      <c r="A293" s="3"/>
      <c r="B293" s="6">
        <f>IF(AB293&lt;&gt;AD293,CONCATENATE(J293,AB293,M293,AC293,M293,AD293,N293,O293,AE293,N293,K293,Q293,R293,S293,T293,U293,V293),CONCATENATE(J293,AB293,M293,AC293,N293,O293,AE293,N293,K293,Q293,R293,S293,T293,U293,V293))</f>
      </c>
      <c r="C293" s="6">
        <f>IF(AB293&lt;&gt;AD293,CONCATENATE(J293,AB293,M293,AC293,M293,AD293,N293,O293,AE293,N293,X293,Y293,AA293,AL293,Z293,K293,Q293,R293,S293,T293,U293,V293),CONCATENATE(J293,AB293,M293,AC293,N293,O293,AE293,N293,X293,Y293,AA293,AL293,Z293,K293,Q293,R293,S293,T293,U293,V293))</f>
      </c>
      <c r="D293" s="6">
        <f>IF(AB293&lt;&gt;AD293,CONCATENATE(J293,AB293,M293,AC293,M293,AD293,N293,O293,AE293,N293,X293,Y293,AA293,AM293,Z293,K293,Q293,R293,S293,T293,U293,V293),CONCATENATE(J293,AB293,M293,AC293,N293,O293,AE293,N293,X293,Y293,AA293,AM293,Z293,K293,Q293,R293,S293,T293,U293,V293))</f>
      </c>
      <c r="E293" s="6">
        <f>IF(AB293&lt;&gt;AD293,CONCATENATE(J293,AB293,M293,AC293,M293,AD293,N293,O293,AE293,N293,X293,Y293,AA293,AN293,Z293,K293,Q293,R293,S293,T293,U293,V293),CONCATENATE(J293,AB293,M293,AC293,N293,O293,AE293,N293,X293,Y293,AA293,AN293,Z293,K293,Q293,R293,S293,T293,U293,V293))</f>
      </c>
      <c r="F293" s="6">
        <f>IF(AB293&lt;&gt;AD293,CONCATENATE(J293,AB293,M293,AC293,M293,AD293,N293,O293,AE293,N293,X293,Y293,AA293,AO293,Z293,K293,Q293,R293,S293,T293,U293,V293),CONCATENATE(J293,AB293,M293,AC293,N293,O293,AE293,N293,X293,Y293,AA293,AO293,Z293,K293,Q293,R293,S293,T293,U293,V293))</f>
      </c>
      <c r="G293" s="6">
        <f>IF(AB293&lt;&gt;AD293,CONCATENATE(J293,AB293,M293,AC293,M293,AD293,N293,O293,AE293,N293,X293,Y293,AA293,AP293,Z293,K293,Q293,R293,S293,T293,U293,V293),CONCATENATE(J293,AB293,M293,AC293,N293,O293,AE293,N293,X293,Y293,AA293,AP293,Z293,K293,Q293,R293,S293,T293,U293,V293))</f>
      </c>
      <c r="H293" s="3" t="s">
        <v>375</v>
      </c>
      <c r="I293" s="3" t="s">
        <v>376</v>
      </c>
      <c r="J293" s="3" t="s">
        <v>377</v>
      </c>
      <c r="K293" s="3" t="s">
        <v>378</v>
      </c>
      <c r="L293" s="3" t="s">
        <v>379</v>
      </c>
      <c r="M293" s="3" t="s">
        <v>380</v>
      </c>
      <c r="N293" s="3" t="s">
        <v>381</v>
      </c>
      <c r="O293" s="3" t="s">
        <v>382</v>
      </c>
      <c r="P293" s="6">
        <f>CHAR(10)</f>
      </c>
      <c r="Q293" s="6">
        <f>IF(MOD(W293,10)=0,CONCATENATE(P293,P293,L293,L293,P293,P293,P293)," ")</f>
      </c>
      <c r="R293" s="6">
        <f>IF(W293=20,CONCATENATE(P293,P293,P293,L293,P293,"&lt;center&gt;",P293,P293,"&lt;?php",P293,R$1,P293,"?&gt;",P293,P293,"&lt;/center&gt;",P293,L293,P293,P293,P293,P293),"")</f>
      </c>
      <c r="S293" s="6">
        <f>IF(W293=40,CONCATENATE(P293,P293,P293,L293,P293,"&lt;center&gt;",P293,P293,"&lt;?php",P293,S$1,P293,"?&gt;",P293,P293,"&lt;/center&gt;",P293,L293,P293,P293,P293,P293),"")</f>
      </c>
      <c r="T293" s="6">
        <f>IF(W293=60,CONCATENATE(P293,P293,P293,L293,P293,"&lt;center&gt;",P293,P293,"&lt;?php",P293,T$1,P293,"?&gt;",P293,P293,"&lt;/center&gt;",P293,L293,P293,P293,P293,P293),"")</f>
      </c>
      <c r="U293" s="6">
        <f>IF(W293=80,CONCATENATE(P293,P293,P293,L293,P293,"&lt;center&gt;",P293,P293,"&lt;?php",P293,U$1,P293,"?&gt;",P293,P293,"&lt;/center&gt;",P293,L293,P293,P293,P293,P293),"")</f>
      </c>
      <c r="V293" s="6">
        <f>IF(W293=100,CONCATENATE(P293,P293,P293,P293,"&lt;?php",P293,V$1,P293,"?&gt;",P293,P293,P293,P293,P293),"")</f>
      </c>
      <c r="W293" s="11">
        <f>W292+1</f>
      </c>
      <c r="X293" s="5" t="s">
        <v>383</v>
      </c>
      <c r="Y293" s="5" t="s">
        <v>384</v>
      </c>
      <c r="Z293" s="5" t="s">
        <v>385</v>
      </c>
      <c r="AA293" s="5" t="s">
        <v>386</v>
      </c>
      <c r="AB293" s="4">
        <f>CONCATENATE(WRs!B77," ",WRs!A77)</f>
      </c>
      <c r="AC293" s="12">
        <f>WRs!E77</f>
      </c>
      <c r="AD293" s="6">
        <f>WRs!C77</f>
      </c>
      <c r="AE293" s="11">
        <f>WRs!D77</f>
      </c>
      <c r="AF293" s="11">
        <f>WRs!P77</f>
      </c>
      <c r="AG293" s="11">
        <f>WRs!R77</f>
      </c>
      <c r="AH293" s="11">
        <f>WRs!T77</f>
      </c>
      <c r="AI293" s="11">
        <f>WRs!V77</f>
      </c>
      <c r="AJ293" s="10">
        <f>WRs!X77</f>
      </c>
      <c r="AK293" s="6">
        <f>AB293</f>
      </c>
      <c r="AL293" s="102">
        <f>ROUNDUP((0.43+0.01*((STDEV($AQ$2:$AQ$312)-STDEV(AQ$2:AQ$312))))*AQ293,0)</f>
      </c>
      <c r="AM293" s="102">
        <f>ROUNDUP((0.43+0.01*((STDEV($AQ$2:$AQ$312)-STDEV(AR$2:AR$312))))*AR293,0)</f>
      </c>
      <c r="AN293" s="102">
        <f>ROUNDUP((0.43+0.01*((STDEV($AQ$2:$AQ$312)-STDEV(AS$2:AS$312))))*AS293,0)</f>
      </c>
      <c r="AO293" s="102">
        <f>ROUNDUP((0.43+0.01*((STDEV($AQ$2:$AQ$312)-STDEV(AT$2:AT$312))))*AT293,0)</f>
      </c>
      <c r="AP293" s="102">
        <f>ROUNDUP((0.43+0.01*((STDEV($AQ$2:$AQ$312)-STDEV(AU$2:AU$312))))*AU293,0)</f>
      </c>
      <c r="AQ293" s="11">
        <f>IF(AF293&gt;0,AF293,1)</f>
      </c>
      <c r="AR293" s="11">
        <f>IF(AG293&gt;0,AG293,1)</f>
      </c>
      <c r="AS293" s="11">
        <f>IF(AH293&gt;0,AH293,1)</f>
      </c>
      <c r="AT293" s="11">
        <f>IF(AI293&gt;0,AI293,1)</f>
      </c>
      <c r="AU293" s="11">
        <f>IF(AJ293&gt;0,AJ293,1)</f>
      </c>
    </row>
    <row x14ac:dyDescent="0.25" r="294" customHeight="1" ht="17.25">
      <c r="A294" s="3"/>
      <c r="B294" s="6">
        <f>IF(AB294&lt;&gt;AD294,CONCATENATE(J294,AB294,M294,AC294,M294,AD294,N294,O294,AE294,N294,K294,Q294,R294,S294,T294,U294,V294),CONCATENATE(J294,AB294,M294,AC294,N294,O294,AE294,N294,K294,Q294,R294,S294,T294,U294,V294))</f>
      </c>
      <c r="C294" s="6">
        <f>IF(AB294&lt;&gt;AD294,CONCATENATE(J294,AB294,M294,AC294,M294,AD294,N294,O294,AE294,N294,X294,Y294,AA294,AL294,Z294,K294,Q294,R294,S294,T294,U294,V294),CONCATENATE(J294,AB294,M294,AC294,N294,O294,AE294,N294,X294,Y294,AA294,AL294,Z294,K294,Q294,R294,S294,T294,U294,V294))</f>
      </c>
      <c r="D294" s="6">
        <f>IF(AB294&lt;&gt;AD294,CONCATENATE(J294,AB294,M294,AC294,M294,AD294,N294,O294,AE294,N294,X294,Y294,AA294,AM294,Z294,K294,Q294,R294,S294,T294,U294,V294),CONCATENATE(J294,AB294,M294,AC294,N294,O294,AE294,N294,X294,Y294,AA294,AM294,Z294,K294,Q294,R294,S294,T294,U294,V294))</f>
      </c>
      <c r="E294" s="6">
        <f>IF(AB294&lt;&gt;AD294,CONCATENATE(J294,AB294,M294,AC294,M294,AD294,N294,O294,AE294,N294,X294,Y294,AA294,AN294,Z294,K294,Q294,R294,S294,T294,U294,V294),CONCATENATE(J294,AB294,M294,AC294,N294,O294,AE294,N294,X294,Y294,AA294,AN294,Z294,K294,Q294,R294,S294,T294,U294,V294))</f>
      </c>
      <c r="F294" s="6">
        <f>IF(AB294&lt;&gt;AD294,CONCATENATE(J294,AB294,M294,AC294,M294,AD294,N294,O294,AE294,N294,X294,Y294,AA294,AO294,Z294,K294,Q294,R294,S294,T294,U294,V294),CONCATENATE(J294,AB294,M294,AC294,N294,O294,AE294,N294,X294,Y294,AA294,AO294,Z294,K294,Q294,R294,S294,T294,U294,V294))</f>
      </c>
      <c r="G294" s="6">
        <f>IF(AB294&lt;&gt;AD294,CONCATENATE(J294,AB294,M294,AC294,M294,AD294,N294,O294,AE294,N294,X294,Y294,AA294,AP294,Z294,K294,Q294,R294,S294,T294,U294,V294),CONCATENATE(J294,AB294,M294,AC294,N294,O294,AE294,N294,X294,Y294,AA294,AP294,Z294,K294,Q294,R294,S294,T294,U294,V294))</f>
      </c>
      <c r="H294" s="3" t="s">
        <v>375</v>
      </c>
      <c r="I294" s="3" t="s">
        <v>376</v>
      </c>
      <c r="J294" s="3" t="s">
        <v>377</v>
      </c>
      <c r="K294" s="3" t="s">
        <v>378</v>
      </c>
      <c r="L294" s="3" t="s">
        <v>379</v>
      </c>
      <c r="M294" s="3" t="s">
        <v>380</v>
      </c>
      <c r="N294" s="3" t="s">
        <v>381</v>
      </c>
      <c r="O294" s="3" t="s">
        <v>382</v>
      </c>
      <c r="P294" s="6">
        <f>CHAR(10)</f>
      </c>
      <c r="Q294" s="6">
        <f>IF(MOD(W294,10)=0,CONCATENATE(P294,P294,L294,L294,P294,P294,P294)," ")</f>
      </c>
      <c r="R294" s="6">
        <f>IF(W294=20,CONCATENATE(P294,P294,P294,L294,P294,"&lt;center&gt;",P294,P294,"&lt;?php",P294,R$1,P294,"?&gt;",P294,P294,"&lt;/center&gt;",P294,L294,P294,P294,P294,P294),"")</f>
      </c>
      <c r="S294" s="6">
        <f>IF(W294=40,CONCATENATE(P294,P294,P294,L294,P294,"&lt;center&gt;",P294,P294,"&lt;?php",P294,S$1,P294,"?&gt;",P294,P294,"&lt;/center&gt;",P294,L294,P294,P294,P294,P294),"")</f>
      </c>
      <c r="T294" s="6">
        <f>IF(W294=60,CONCATENATE(P294,P294,P294,L294,P294,"&lt;center&gt;",P294,P294,"&lt;?php",P294,T$1,P294,"?&gt;",P294,P294,"&lt;/center&gt;",P294,L294,P294,P294,P294,P294),"")</f>
      </c>
      <c r="U294" s="6">
        <f>IF(W294=80,CONCATENATE(P294,P294,P294,L294,P294,"&lt;center&gt;",P294,P294,"&lt;?php",P294,U$1,P294,"?&gt;",P294,P294,"&lt;/center&gt;",P294,L294,P294,P294,P294,P294),"")</f>
      </c>
      <c r="V294" s="6">
        <f>IF(W294=100,CONCATENATE(P294,P294,P294,P294,"&lt;?php",P294,V$1,P294,"?&gt;",P294,P294,P294,P294,P294),"")</f>
      </c>
      <c r="W294" s="11">
        <f>W293+1</f>
      </c>
      <c r="X294" s="5" t="s">
        <v>383</v>
      </c>
      <c r="Y294" s="5" t="s">
        <v>384</v>
      </c>
      <c r="Z294" s="5" t="s">
        <v>385</v>
      </c>
      <c r="AA294" s="5" t="s">
        <v>386</v>
      </c>
      <c r="AB294" s="4">
        <f>CONCATENATE(WRs!B78," ",WRs!A78)</f>
      </c>
      <c r="AC294" s="12">
        <f>WRs!E78</f>
      </c>
      <c r="AD294" s="6">
        <f>WRs!C78</f>
      </c>
      <c r="AE294" s="11">
        <f>WRs!D78</f>
      </c>
      <c r="AF294" s="11">
        <f>WRs!P78</f>
      </c>
      <c r="AG294" s="11">
        <f>WRs!R78</f>
      </c>
      <c r="AH294" s="11">
        <f>WRs!T78</f>
      </c>
      <c r="AI294" s="11">
        <f>WRs!V78</f>
      </c>
      <c r="AJ294" s="10">
        <f>WRs!X78</f>
      </c>
      <c r="AK294" s="6">
        <f>AB294</f>
      </c>
      <c r="AL294" s="102">
        <f>ROUNDUP((0.43+0.01*((STDEV($AQ$2:$AQ$312)-STDEV(AQ$2:AQ$312))))*AQ294,0)</f>
      </c>
      <c r="AM294" s="102">
        <f>ROUNDUP((0.43+0.01*((STDEV($AQ$2:$AQ$312)-STDEV(AR$2:AR$312))))*AR294,0)</f>
      </c>
      <c r="AN294" s="102">
        <f>ROUNDUP((0.43+0.01*((STDEV($AQ$2:$AQ$312)-STDEV(AS$2:AS$312))))*AS294,0)</f>
      </c>
      <c r="AO294" s="102">
        <f>ROUNDUP((0.43+0.01*((STDEV($AQ$2:$AQ$312)-STDEV(AT$2:AT$312))))*AT294,0)</f>
      </c>
      <c r="AP294" s="102">
        <f>ROUNDUP((0.43+0.01*((STDEV($AQ$2:$AQ$312)-STDEV(AU$2:AU$312))))*AU294,0)</f>
      </c>
      <c r="AQ294" s="11">
        <f>IF(AF294&gt;0,AF294,1)</f>
      </c>
      <c r="AR294" s="11">
        <f>IF(AG294&gt;0,AG294,1)</f>
      </c>
      <c r="AS294" s="11">
        <f>IF(AH294&gt;0,AH294,1)</f>
      </c>
      <c r="AT294" s="11">
        <f>IF(AI294&gt;0,AI294,1)</f>
      </c>
      <c r="AU294" s="11">
        <f>IF(AJ294&gt;0,AJ294,1)</f>
      </c>
    </row>
    <row x14ac:dyDescent="0.25" r="295" customHeight="1" ht="17.25">
      <c r="A295" s="3"/>
      <c r="B295" s="6">
        <f>IF(AB295&lt;&gt;AD295,CONCATENATE(J295,AB295,M295,AC295,M295,AD295,N295,O295,AE295,N295,K295,Q295,R295,S295,T295,U295,V295),CONCATENATE(J295,AB295,M295,AC295,N295,O295,AE295,N295,K295,Q295,R295,S295,T295,U295,V295))</f>
      </c>
      <c r="C295" s="6">
        <f>IF(AB295&lt;&gt;AD295,CONCATENATE(J295,AB295,M295,AC295,M295,AD295,N295,O295,AE295,N295,X295,Y295,AA295,AL295,Z295,K295,Q295,R295,S295,T295,U295,V295),CONCATENATE(J295,AB295,M295,AC295,N295,O295,AE295,N295,X295,Y295,AA295,AL295,Z295,K295,Q295,R295,S295,T295,U295,V295))</f>
      </c>
      <c r="D295" s="6">
        <f>IF(AB295&lt;&gt;AD295,CONCATENATE(J295,AB295,M295,AC295,M295,AD295,N295,O295,AE295,N295,X295,Y295,AA295,AM295,Z295,K295,Q295,R295,S295,T295,U295,V295),CONCATENATE(J295,AB295,M295,AC295,N295,O295,AE295,N295,X295,Y295,AA295,AM295,Z295,K295,Q295,R295,S295,T295,U295,V295))</f>
      </c>
      <c r="E295" s="6">
        <f>IF(AB295&lt;&gt;AD295,CONCATENATE(J295,AB295,M295,AC295,M295,AD295,N295,O295,AE295,N295,X295,Y295,AA295,AN295,Z295,K295,Q295,R295,S295,T295,U295,V295),CONCATENATE(J295,AB295,M295,AC295,N295,O295,AE295,N295,X295,Y295,AA295,AN295,Z295,K295,Q295,R295,S295,T295,U295,V295))</f>
      </c>
      <c r="F295" s="6">
        <f>IF(AB295&lt;&gt;AD295,CONCATENATE(J295,AB295,M295,AC295,M295,AD295,N295,O295,AE295,N295,X295,Y295,AA295,AO295,Z295,K295,Q295,R295,S295,T295,U295,V295),CONCATENATE(J295,AB295,M295,AC295,N295,O295,AE295,N295,X295,Y295,AA295,AO295,Z295,K295,Q295,R295,S295,T295,U295,V295))</f>
      </c>
      <c r="G295" s="6">
        <f>IF(AB295&lt;&gt;AD295,CONCATENATE(J295,AB295,M295,AC295,M295,AD295,N295,O295,AE295,N295,X295,Y295,AA295,AP295,Z295,K295,Q295,R295,S295,T295,U295,V295),CONCATENATE(J295,AB295,M295,AC295,N295,O295,AE295,N295,X295,Y295,AA295,AP295,Z295,K295,Q295,R295,S295,T295,U295,V295))</f>
      </c>
      <c r="H295" s="3" t="s">
        <v>375</v>
      </c>
      <c r="I295" s="3" t="s">
        <v>376</v>
      </c>
      <c r="J295" s="3" t="s">
        <v>377</v>
      </c>
      <c r="K295" s="3" t="s">
        <v>378</v>
      </c>
      <c r="L295" s="3" t="s">
        <v>379</v>
      </c>
      <c r="M295" s="3" t="s">
        <v>380</v>
      </c>
      <c r="N295" s="3" t="s">
        <v>381</v>
      </c>
      <c r="O295" s="3" t="s">
        <v>382</v>
      </c>
      <c r="P295" s="6">
        <f>CHAR(10)</f>
      </c>
      <c r="Q295" s="6">
        <f>IF(MOD(W295,10)=0,CONCATENATE(P295,P295,L295,L295,P295,P295,P295)," ")</f>
      </c>
      <c r="R295" s="6">
        <f>IF(W295=20,CONCATENATE(P295,P295,P295,L295,P295,"&lt;center&gt;",P295,P295,"&lt;?php",P295,R$1,P295,"?&gt;",P295,P295,"&lt;/center&gt;",P295,L295,P295,P295,P295,P295),"")</f>
      </c>
      <c r="S295" s="6">
        <f>IF(W295=40,CONCATENATE(P295,P295,P295,L295,P295,"&lt;center&gt;",P295,P295,"&lt;?php",P295,S$1,P295,"?&gt;",P295,P295,"&lt;/center&gt;",P295,L295,P295,P295,P295,P295),"")</f>
      </c>
      <c r="T295" s="6">
        <f>IF(W295=60,CONCATENATE(P295,P295,P295,L295,P295,"&lt;center&gt;",P295,P295,"&lt;?php",P295,T$1,P295,"?&gt;",P295,P295,"&lt;/center&gt;",P295,L295,P295,P295,P295,P295),"")</f>
      </c>
      <c r="U295" s="6">
        <f>IF(W295=80,CONCATENATE(P295,P295,P295,L295,P295,"&lt;center&gt;",P295,P295,"&lt;?php",P295,U$1,P295,"?&gt;",P295,P295,"&lt;/center&gt;",P295,L295,P295,P295,P295,P295),"")</f>
      </c>
      <c r="V295" s="6">
        <f>IF(W295=100,CONCATENATE(P295,P295,P295,P295,"&lt;?php",P295,V$1,P295,"?&gt;",P295,P295,P295,P295,P295),"")</f>
      </c>
      <c r="W295" s="11">
        <f>W294+1</f>
      </c>
      <c r="X295" s="5" t="s">
        <v>383</v>
      </c>
      <c r="Y295" s="5" t="s">
        <v>384</v>
      </c>
      <c r="Z295" s="5" t="s">
        <v>385</v>
      </c>
      <c r="AA295" s="5" t="s">
        <v>386</v>
      </c>
      <c r="AB295" s="4">
        <f>CONCATENATE(WRs!B79," ",WRs!A79)</f>
      </c>
      <c r="AC295" s="12">
        <f>WRs!E79</f>
      </c>
      <c r="AD295" s="6">
        <f>WRs!C79</f>
      </c>
      <c r="AE295" s="11">
        <f>WRs!D79</f>
      </c>
      <c r="AF295" s="11">
        <f>WRs!P79</f>
      </c>
      <c r="AG295" s="11">
        <f>WRs!R79</f>
      </c>
      <c r="AH295" s="11">
        <f>WRs!T79</f>
      </c>
      <c r="AI295" s="11">
        <f>WRs!V79</f>
      </c>
      <c r="AJ295" s="10">
        <f>WRs!X79</f>
      </c>
      <c r="AK295" s="6">
        <f>AB295</f>
      </c>
      <c r="AL295" s="102">
        <f>ROUNDUP((0.43+0.01*((STDEV($AQ$2:$AQ$312)-STDEV(AQ$2:AQ$312))))*AQ295,0)</f>
      </c>
      <c r="AM295" s="102">
        <f>ROUNDUP((0.43+0.01*((STDEV($AQ$2:$AQ$312)-STDEV(AR$2:AR$312))))*AR295,0)</f>
      </c>
      <c r="AN295" s="102">
        <f>ROUNDUP((0.43+0.01*((STDEV($AQ$2:$AQ$312)-STDEV(AS$2:AS$312))))*AS295,0)</f>
      </c>
      <c r="AO295" s="102">
        <f>ROUNDUP((0.43+0.01*((STDEV($AQ$2:$AQ$312)-STDEV(AT$2:AT$312))))*AT295,0)</f>
      </c>
      <c r="AP295" s="102">
        <f>ROUNDUP((0.43+0.01*((STDEV($AQ$2:$AQ$312)-STDEV(AU$2:AU$312))))*AU295,0)</f>
      </c>
      <c r="AQ295" s="11">
        <f>IF(AF295&gt;0,AF295,1)</f>
      </c>
      <c r="AR295" s="11">
        <f>IF(AG295&gt;0,AG295,1)</f>
      </c>
      <c r="AS295" s="11">
        <f>IF(AH295&gt;0,AH295,1)</f>
      </c>
      <c r="AT295" s="11">
        <f>IF(AI295&gt;0,AI295,1)</f>
      </c>
      <c r="AU295" s="11">
        <f>IF(AJ295&gt;0,AJ295,1)</f>
      </c>
    </row>
    <row x14ac:dyDescent="0.25" r="296" customHeight="1" ht="17.25">
      <c r="A296" s="3"/>
      <c r="B296" s="6">
        <f>IF(AB296&lt;&gt;AD296,CONCATENATE(J296,AB296,M296,AC296,M296,AD296,N296,O296,AE296,N296,K296,Q296,R296,S296,T296,U296,V296),CONCATENATE(J296,AB296,M296,AC296,N296,O296,AE296,N296,K296,Q296,R296,S296,T296,U296,V296))</f>
      </c>
      <c r="C296" s="6">
        <f>IF(AB296&lt;&gt;AD296,CONCATENATE(J296,AB296,M296,AC296,M296,AD296,N296,O296,AE296,N296,X296,Y296,AA296,AL296,Z296,K296,Q296,R296,S296,T296,U296,V296),CONCATENATE(J296,AB296,M296,AC296,N296,O296,AE296,N296,X296,Y296,AA296,AL296,Z296,K296,Q296,R296,S296,T296,U296,V296))</f>
      </c>
      <c r="D296" s="6">
        <f>IF(AB296&lt;&gt;AD296,CONCATENATE(J296,AB296,M296,AC296,M296,AD296,N296,O296,AE296,N296,X296,Y296,AA296,AM296,Z296,K296,Q296,R296,S296,T296,U296,V296),CONCATENATE(J296,AB296,M296,AC296,N296,O296,AE296,N296,X296,Y296,AA296,AM296,Z296,K296,Q296,R296,S296,T296,U296,V296))</f>
      </c>
      <c r="E296" s="6">
        <f>IF(AB296&lt;&gt;AD296,CONCATENATE(J296,AB296,M296,AC296,M296,AD296,N296,O296,AE296,N296,X296,Y296,AA296,AN296,Z296,K296,Q296,R296,S296,T296,U296,V296),CONCATENATE(J296,AB296,M296,AC296,N296,O296,AE296,N296,X296,Y296,AA296,AN296,Z296,K296,Q296,R296,S296,T296,U296,V296))</f>
      </c>
      <c r="F296" s="6">
        <f>IF(AB296&lt;&gt;AD296,CONCATENATE(J296,AB296,M296,AC296,M296,AD296,N296,O296,AE296,N296,X296,Y296,AA296,AO296,Z296,K296,Q296,R296,S296,T296,U296,V296),CONCATENATE(J296,AB296,M296,AC296,N296,O296,AE296,N296,X296,Y296,AA296,AO296,Z296,K296,Q296,R296,S296,T296,U296,V296))</f>
      </c>
      <c r="G296" s="6">
        <f>IF(AB296&lt;&gt;AD296,CONCATENATE(J296,AB296,M296,AC296,M296,AD296,N296,O296,AE296,N296,X296,Y296,AA296,AP296,Z296,K296,Q296,R296,S296,T296,U296,V296),CONCATENATE(J296,AB296,M296,AC296,N296,O296,AE296,N296,X296,Y296,AA296,AP296,Z296,K296,Q296,R296,S296,T296,U296,V296))</f>
      </c>
      <c r="H296" s="3" t="s">
        <v>375</v>
      </c>
      <c r="I296" s="3" t="s">
        <v>376</v>
      </c>
      <c r="J296" s="3" t="s">
        <v>377</v>
      </c>
      <c r="K296" s="3" t="s">
        <v>378</v>
      </c>
      <c r="L296" s="3" t="s">
        <v>379</v>
      </c>
      <c r="M296" s="3" t="s">
        <v>380</v>
      </c>
      <c r="N296" s="3" t="s">
        <v>381</v>
      </c>
      <c r="O296" s="3" t="s">
        <v>382</v>
      </c>
      <c r="P296" s="6">
        <f>CHAR(10)</f>
      </c>
      <c r="Q296" s="6">
        <f>IF(MOD(W296,10)=0,CONCATENATE(P296,P296,L296,L296,P296,P296,P296)," ")</f>
      </c>
      <c r="R296" s="6">
        <f>IF(W296=20,CONCATENATE(P296,P296,P296,L296,P296,"&lt;center&gt;",P296,P296,"&lt;?php",P296,R$1,P296,"?&gt;",P296,P296,"&lt;/center&gt;",P296,L296,P296,P296,P296,P296),"")</f>
      </c>
      <c r="S296" s="6">
        <f>IF(W296=40,CONCATENATE(P296,P296,P296,L296,P296,"&lt;center&gt;",P296,P296,"&lt;?php",P296,S$1,P296,"?&gt;",P296,P296,"&lt;/center&gt;",P296,L296,P296,P296,P296,P296),"")</f>
      </c>
      <c r="T296" s="6">
        <f>IF(W296=60,CONCATENATE(P296,P296,P296,L296,P296,"&lt;center&gt;",P296,P296,"&lt;?php",P296,T$1,P296,"?&gt;",P296,P296,"&lt;/center&gt;",P296,L296,P296,P296,P296,P296),"")</f>
      </c>
      <c r="U296" s="6">
        <f>IF(W296=80,CONCATENATE(P296,P296,P296,L296,P296,"&lt;center&gt;",P296,P296,"&lt;?php",P296,U$1,P296,"?&gt;",P296,P296,"&lt;/center&gt;",P296,L296,P296,P296,P296,P296),"")</f>
      </c>
      <c r="V296" s="6">
        <f>IF(W296=100,CONCATENATE(P296,P296,P296,P296,"&lt;?php",P296,V$1,P296,"?&gt;",P296,P296,P296,P296,P296),"")</f>
      </c>
      <c r="W296" s="11">
        <f>W295+1</f>
      </c>
      <c r="X296" s="5" t="s">
        <v>383</v>
      </c>
      <c r="Y296" s="5" t="s">
        <v>384</v>
      </c>
      <c r="Z296" s="5" t="s">
        <v>385</v>
      </c>
      <c r="AA296" s="5" t="s">
        <v>386</v>
      </c>
      <c r="AB296" s="4">
        <f>CONCATENATE(WRs!B80," ",WRs!A80)</f>
      </c>
      <c r="AC296" s="12">
        <f>WRs!E80</f>
      </c>
      <c r="AD296" s="6">
        <f>WRs!C80</f>
      </c>
      <c r="AE296" s="11">
        <f>WRs!D80</f>
      </c>
      <c r="AF296" s="11">
        <f>WRs!P80</f>
      </c>
      <c r="AG296" s="11">
        <f>WRs!R80</f>
      </c>
      <c r="AH296" s="11">
        <f>WRs!T80</f>
      </c>
      <c r="AI296" s="11">
        <f>WRs!V80</f>
      </c>
      <c r="AJ296" s="10">
        <f>WRs!X80</f>
      </c>
      <c r="AK296" s="6">
        <f>AB296</f>
      </c>
      <c r="AL296" s="102">
        <f>ROUNDUP((0.43+0.01*((STDEV($AQ$2:$AQ$312)-STDEV(AQ$2:AQ$312))))*AQ296,0)</f>
      </c>
      <c r="AM296" s="102">
        <f>ROUNDUP((0.43+0.01*((STDEV($AQ$2:$AQ$312)-STDEV(AR$2:AR$312))))*AR296,0)</f>
      </c>
      <c r="AN296" s="102">
        <f>ROUNDUP((0.43+0.01*((STDEV($AQ$2:$AQ$312)-STDEV(AS$2:AS$312))))*AS296,0)</f>
      </c>
      <c r="AO296" s="102">
        <f>ROUNDUP((0.43+0.01*((STDEV($AQ$2:$AQ$312)-STDEV(AT$2:AT$312))))*AT296,0)</f>
      </c>
      <c r="AP296" s="102">
        <f>ROUNDUP((0.43+0.01*((STDEV($AQ$2:$AQ$312)-STDEV(AU$2:AU$312))))*AU296,0)</f>
      </c>
      <c r="AQ296" s="11">
        <f>IF(AF296&gt;0,AF296,1)</f>
      </c>
      <c r="AR296" s="11">
        <f>IF(AG296&gt;0,AG296,1)</f>
      </c>
      <c r="AS296" s="11">
        <f>IF(AH296&gt;0,AH296,1)</f>
      </c>
      <c r="AT296" s="11">
        <f>IF(AI296&gt;0,AI296,1)</f>
      </c>
      <c r="AU296" s="11">
        <f>IF(AJ296&gt;0,AJ296,1)</f>
      </c>
    </row>
    <row x14ac:dyDescent="0.25" r="297" customHeight="1" ht="17.25">
      <c r="A297" s="3"/>
      <c r="B297" s="6">
        <f>IF(AB297&lt;&gt;AD297,CONCATENATE(J297,AB297,M297,AC297,M297,AD297,N297,O297,AE297,N297,K297,Q297,R297,S297,T297,U297,V297),CONCATENATE(J297,AB297,M297,AC297,N297,O297,AE297,N297,K297,Q297,R297,S297,T297,U297,V297))</f>
      </c>
      <c r="C297" s="6">
        <f>IF(AB297&lt;&gt;AD297,CONCATENATE(J297,AB297,M297,AC297,M297,AD297,N297,O297,AE297,N297,X297,Y297,AA297,AL297,Z297,K297,Q297,R297,S297,T297,U297,V297),CONCATENATE(J297,AB297,M297,AC297,N297,O297,AE297,N297,X297,Y297,AA297,AL297,Z297,K297,Q297,R297,S297,T297,U297,V297))</f>
      </c>
      <c r="D297" s="6">
        <f>IF(AB297&lt;&gt;AD297,CONCATENATE(J297,AB297,M297,AC297,M297,AD297,N297,O297,AE297,N297,X297,Y297,AA297,AM297,Z297,K297,Q297,R297,S297,T297,U297,V297),CONCATENATE(J297,AB297,M297,AC297,N297,O297,AE297,N297,X297,Y297,AA297,AM297,Z297,K297,Q297,R297,S297,T297,U297,V297))</f>
      </c>
      <c r="E297" s="6">
        <f>IF(AB297&lt;&gt;AD297,CONCATENATE(J297,AB297,M297,AC297,M297,AD297,N297,O297,AE297,N297,X297,Y297,AA297,AN297,Z297,K297,Q297,R297,S297,T297,U297,V297),CONCATENATE(J297,AB297,M297,AC297,N297,O297,AE297,N297,X297,Y297,AA297,AN297,Z297,K297,Q297,R297,S297,T297,U297,V297))</f>
      </c>
      <c r="F297" s="6">
        <f>IF(AB297&lt;&gt;AD297,CONCATENATE(J297,AB297,M297,AC297,M297,AD297,N297,O297,AE297,N297,X297,Y297,AA297,AO297,Z297,K297,Q297,R297,S297,T297,U297,V297),CONCATENATE(J297,AB297,M297,AC297,N297,O297,AE297,N297,X297,Y297,AA297,AO297,Z297,K297,Q297,R297,S297,T297,U297,V297))</f>
      </c>
      <c r="G297" s="6">
        <f>IF(AB297&lt;&gt;AD297,CONCATENATE(J297,AB297,M297,AC297,M297,AD297,N297,O297,AE297,N297,X297,Y297,AA297,AP297,Z297,K297,Q297,R297,S297,T297,U297,V297),CONCATENATE(J297,AB297,M297,AC297,N297,O297,AE297,N297,X297,Y297,AA297,AP297,Z297,K297,Q297,R297,S297,T297,U297,V297))</f>
      </c>
      <c r="H297" s="3" t="s">
        <v>375</v>
      </c>
      <c r="I297" s="3" t="s">
        <v>376</v>
      </c>
      <c r="J297" s="3" t="s">
        <v>377</v>
      </c>
      <c r="K297" s="3" t="s">
        <v>378</v>
      </c>
      <c r="L297" s="3" t="s">
        <v>379</v>
      </c>
      <c r="M297" s="3" t="s">
        <v>380</v>
      </c>
      <c r="N297" s="3" t="s">
        <v>381</v>
      </c>
      <c r="O297" s="3" t="s">
        <v>382</v>
      </c>
      <c r="P297" s="6">
        <f>CHAR(10)</f>
      </c>
      <c r="Q297" s="6">
        <f>IF(MOD(W297,10)=0,CONCATENATE(P297,P297,L297,L297,P297,P297,P297)," ")</f>
      </c>
      <c r="R297" s="6">
        <f>IF(W297=20,CONCATENATE(P297,P297,P297,L297,P297,"&lt;center&gt;",P297,P297,"&lt;?php",P297,R$1,P297,"?&gt;",P297,P297,"&lt;/center&gt;",P297,L297,P297,P297,P297,P297),"")</f>
      </c>
      <c r="S297" s="6">
        <f>IF(W297=40,CONCATENATE(P297,P297,P297,L297,P297,"&lt;center&gt;",P297,P297,"&lt;?php",P297,S$1,P297,"?&gt;",P297,P297,"&lt;/center&gt;",P297,L297,P297,P297,P297,P297),"")</f>
      </c>
      <c r="T297" s="6">
        <f>IF(W297=60,CONCATENATE(P297,P297,P297,L297,P297,"&lt;center&gt;",P297,P297,"&lt;?php",P297,T$1,P297,"?&gt;",P297,P297,"&lt;/center&gt;",P297,L297,P297,P297,P297,P297),"")</f>
      </c>
      <c r="U297" s="6">
        <f>IF(W297=80,CONCATENATE(P297,P297,P297,L297,P297,"&lt;center&gt;",P297,P297,"&lt;?php",P297,U$1,P297,"?&gt;",P297,P297,"&lt;/center&gt;",P297,L297,P297,P297,P297,P297),"")</f>
      </c>
      <c r="V297" s="6">
        <f>IF(W297=100,CONCATENATE(P297,P297,P297,P297,"&lt;?php",P297,V$1,P297,"?&gt;",P297,P297,P297,P297,P297),"")</f>
      </c>
      <c r="W297" s="11">
        <f>W296+1</f>
      </c>
      <c r="X297" s="5" t="s">
        <v>383</v>
      </c>
      <c r="Y297" s="5" t="s">
        <v>384</v>
      </c>
      <c r="Z297" s="5" t="s">
        <v>385</v>
      </c>
      <c r="AA297" s="5" t="s">
        <v>386</v>
      </c>
      <c r="AB297" s="4">
        <f>CONCATENATE(WRs!B81," ",WRs!A81)</f>
      </c>
      <c r="AC297" s="12">
        <f>WRs!E81</f>
      </c>
      <c r="AD297" s="6">
        <f>WRs!C81</f>
      </c>
      <c r="AE297" s="11">
        <f>WRs!D81</f>
      </c>
      <c r="AF297" s="11">
        <f>WRs!P81</f>
      </c>
      <c r="AG297" s="11">
        <f>WRs!R81</f>
      </c>
      <c r="AH297" s="11">
        <f>WRs!T81</f>
      </c>
      <c r="AI297" s="11">
        <f>WRs!V81</f>
      </c>
      <c r="AJ297" s="10">
        <f>WRs!X81</f>
      </c>
      <c r="AK297" s="6">
        <f>AB297</f>
      </c>
      <c r="AL297" s="102">
        <f>ROUNDUP((0.43+0.01*((STDEV($AQ$2:$AQ$312)-STDEV(AQ$2:AQ$312))))*AQ297,0)</f>
      </c>
      <c r="AM297" s="102">
        <f>ROUNDUP((0.43+0.01*((STDEV($AQ$2:$AQ$312)-STDEV(AR$2:AR$312))))*AR297,0)</f>
      </c>
      <c r="AN297" s="102">
        <f>ROUNDUP((0.43+0.01*((STDEV($AQ$2:$AQ$312)-STDEV(AS$2:AS$312))))*AS297,0)</f>
      </c>
      <c r="AO297" s="102">
        <f>ROUNDUP((0.43+0.01*((STDEV($AQ$2:$AQ$312)-STDEV(AT$2:AT$312))))*AT297,0)</f>
      </c>
      <c r="AP297" s="102">
        <f>ROUNDUP((0.43+0.01*((STDEV($AQ$2:$AQ$312)-STDEV(AU$2:AU$312))))*AU297,0)</f>
      </c>
      <c r="AQ297" s="11">
        <f>IF(AF297&gt;0,AF297,1)</f>
      </c>
      <c r="AR297" s="11">
        <f>IF(AG297&gt;0,AG297,1)</f>
      </c>
      <c r="AS297" s="11">
        <f>IF(AH297&gt;0,AH297,1)</f>
      </c>
      <c r="AT297" s="11">
        <f>IF(AI297&gt;0,AI297,1)</f>
      </c>
      <c r="AU297" s="11">
        <f>IF(AJ297&gt;0,AJ297,1)</f>
      </c>
    </row>
    <row x14ac:dyDescent="0.25" r="298" customHeight="1" ht="17.25">
      <c r="A298" s="3"/>
      <c r="B298" s="6">
        <f>IF(AB298&lt;&gt;AD298,CONCATENATE(J298,AB298,M298,AC298,M298,AD298,N298,O298,AE298,N298,K298,Q298,R298,S298,T298,U298,V298),CONCATENATE(J298,AB298,M298,AC298,N298,O298,AE298,N298,K298,Q298,R298,S298,T298,U298,V298))</f>
      </c>
      <c r="C298" s="6">
        <f>IF(AB298&lt;&gt;AD298,CONCATENATE(J298,AB298,M298,AC298,M298,AD298,N298,O298,AE298,N298,X298,Y298,AA298,AL298,Z298,K298,Q298,R298,S298,T298,U298,V298),CONCATENATE(J298,AB298,M298,AC298,N298,O298,AE298,N298,X298,Y298,AA298,AL298,Z298,K298,Q298,R298,S298,T298,U298,V298))</f>
      </c>
      <c r="D298" s="6">
        <f>IF(AB298&lt;&gt;AD298,CONCATENATE(J298,AB298,M298,AC298,M298,AD298,N298,O298,AE298,N298,X298,Y298,AA298,AM298,Z298,K298,Q298,R298,S298,T298,U298,V298),CONCATENATE(J298,AB298,M298,AC298,N298,O298,AE298,N298,X298,Y298,AA298,AM298,Z298,K298,Q298,R298,S298,T298,U298,V298))</f>
      </c>
      <c r="E298" s="6">
        <f>IF(AB298&lt;&gt;AD298,CONCATENATE(J298,AB298,M298,AC298,M298,AD298,N298,O298,AE298,N298,X298,Y298,AA298,AN298,Z298,K298,Q298,R298,S298,T298,U298,V298),CONCATENATE(J298,AB298,M298,AC298,N298,O298,AE298,N298,X298,Y298,AA298,AN298,Z298,K298,Q298,R298,S298,T298,U298,V298))</f>
      </c>
      <c r="F298" s="6">
        <f>IF(AB298&lt;&gt;AD298,CONCATENATE(J298,AB298,M298,AC298,M298,AD298,N298,O298,AE298,N298,X298,Y298,AA298,AO298,Z298,K298,Q298,R298,S298,T298,U298,V298),CONCATENATE(J298,AB298,M298,AC298,N298,O298,AE298,N298,X298,Y298,AA298,AO298,Z298,K298,Q298,R298,S298,T298,U298,V298))</f>
      </c>
      <c r="G298" s="6">
        <f>IF(AB298&lt;&gt;AD298,CONCATENATE(J298,AB298,M298,AC298,M298,AD298,N298,O298,AE298,N298,X298,Y298,AA298,AP298,Z298,K298,Q298,R298,S298,T298,U298,V298),CONCATENATE(J298,AB298,M298,AC298,N298,O298,AE298,N298,X298,Y298,AA298,AP298,Z298,K298,Q298,R298,S298,T298,U298,V298))</f>
      </c>
      <c r="H298" s="3" t="s">
        <v>375</v>
      </c>
      <c r="I298" s="3" t="s">
        <v>376</v>
      </c>
      <c r="J298" s="3" t="s">
        <v>377</v>
      </c>
      <c r="K298" s="3" t="s">
        <v>378</v>
      </c>
      <c r="L298" s="3" t="s">
        <v>379</v>
      </c>
      <c r="M298" s="3" t="s">
        <v>380</v>
      </c>
      <c r="N298" s="3" t="s">
        <v>381</v>
      </c>
      <c r="O298" s="3" t="s">
        <v>382</v>
      </c>
      <c r="P298" s="6">
        <f>CHAR(10)</f>
      </c>
      <c r="Q298" s="6">
        <f>IF(MOD(W298,10)=0,CONCATENATE(P298,P298,L298,L298,P298,P298,P298)," ")</f>
      </c>
      <c r="R298" s="6">
        <f>IF(W298=20,CONCATENATE(P298,P298,P298,L298,P298,"&lt;center&gt;",P298,P298,"&lt;?php",P298,R$1,P298,"?&gt;",P298,P298,"&lt;/center&gt;",P298,L298,P298,P298,P298,P298),"")</f>
      </c>
      <c r="S298" s="6">
        <f>IF(W298=40,CONCATENATE(P298,P298,P298,L298,P298,"&lt;center&gt;",P298,P298,"&lt;?php",P298,S$1,P298,"?&gt;",P298,P298,"&lt;/center&gt;",P298,L298,P298,P298,P298,P298),"")</f>
      </c>
      <c r="T298" s="6">
        <f>IF(W298=60,CONCATENATE(P298,P298,P298,L298,P298,"&lt;center&gt;",P298,P298,"&lt;?php",P298,T$1,P298,"?&gt;",P298,P298,"&lt;/center&gt;",P298,L298,P298,P298,P298,P298),"")</f>
      </c>
      <c r="U298" s="6">
        <f>IF(W298=80,CONCATENATE(P298,P298,P298,L298,P298,"&lt;center&gt;",P298,P298,"&lt;?php",P298,U$1,P298,"?&gt;",P298,P298,"&lt;/center&gt;",P298,L298,P298,P298,P298,P298),"")</f>
      </c>
      <c r="V298" s="6">
        <f>IF(W298=100,CONCATENATE(P298,P298,P298,P298,"&lt;?php",P298,V$1,P298,"?&gt;",P298,P298,P298,P298,P298),"")</f>
      </c>
      <c r="W298" s="11">
        <f>W297+1</f>
      </c>
      <c r="X298" s="5" t="s">
        <v>383</v>
      </c>
      <c r="Y298" s="5" t="s">
        <v>384</v>
      </c>
      <c r="Z298" s="5" t="s">
        <v>385</v>
      </c>
      <c r="AA298" s="5" t="s">
        <v>386</v>
      </c>
      <c r="AB298" s="4">
        <f>CONCATENATE(WRs!B82," ",WRs!A82)</f>
      </c>
      <c r="AC298" s="12">
        <f>WRs!E82</f>
      </c>
      <c r="AD298" s="6">
        <f>WRs!C82</f>
      </c>
      <c r="AE298" s="11">
        <f>WRs!D82</f>
      </c>
      <c r="AF298" s="11">
        <f>WRs!P82</f>
      </c>
      <c r="AG298" s="11">
        <f>WRs!R82</f>
      </c>
      <c r="AH298" s="11">
        <f>WRs!T82</f>
      </c>
      <c r="AI298" s="11">
        <f>WRs!V82</f>
      </c>
      <c r="AJ298" s="10">
        <f>WRs!X82</f>
      </c>
      <c r="AK298" s="6">
        <f>AB298</f>
      </c>
      <c r="AL298" s="102">
        <f>ROUNDUP((0.43+0.01*((STDEV($AQ$2:$AQ$312)-STDEV(AQ$2:AQ$312))))*AQ298,0)</f>
      </c>
      <c r="AM298" s="102">
        <f>ROUNDUP((0.43+0.01*((STDEV($AQ$2:$AQ$312)-STDEV(AR$2:AR$312))))*AR298,0)</f>
      </c>
      <c r="AN298" s="102">
        <f>ROUNDUP((0.43+0.01*((STDEV($AQ$2:$AQ$312)-STDEV(AS$2:AS$312))))*AS298,0)</f>
      </c>
      <c r="AO298" s="102">
        <f>ROUNDUP((0.43+0.01*((STDEV($AQ$2:$AQ$312)-STDEV(AT$2:AT$312))))*AT298,0)</f>
      </c>
      <c r="AP298" s="102">
        <f>ROUNDUP((0.43+0.01*((STDEV($AQ$2:$AQ$312)-STDEV(AU$2:AU$312))))*AU298,0)</f>
      </c>
      <c r="AQ298" s="11">
        <f>IF(AF298&gt;0,AF298,1)</f>
      </c>
      <c r="AR298" s="11">
        <f>IF(AG298&gt;0,AG298,1)</f>
      </c>
      <c r="AS298" s="11">
        <f>IF(AH298&gt;0,AH298,1)</f>
      </c>
      <c r="AT298" s="11">
        <f>IF(AI298&gt;0,AI298,1)</f>
      </c>
      <c r="AU298" s="11">
        <f>IF(AJ298&gt;0,AJ298,1)</f>
      </c>
    </row>
    <row x14ac:dyDescent="0.25" r="299" customHeight="1" ht="17.25">
      <c r="A299" s="3"/>
      <c r="B299" s="6">
        <f>IF(AB299&lt;&gt;AD299,CONCATENATE(J299,AB299,M299,AC299,M299,AD299,N299,O299,AE299,N299,K299,Q299,R299,S299,T299,U299,V299),CONCATENATE(J299,AB299,M299,AC299,N299,O299,AE299,N299,K299,Q299,R299,S299,T299,U299,V299))</f>
      </c>
      <c r="C299" s="6">
        <f>IF(AB299&lt;&gt;AD299,CONCATENATE(J299,AB299,M299,AC299,M299,AD299,N299,O299,AE299,N299,X299,Y299,AA299,AL299,Z299,K299,Q299,R299,S299,T299,U299,V299),CONCATENATE(J299,AB299,M299,AC299,N299,O299,AE299,N299,X299,Y299,AA299,AL299,Z299,K299,Q299,R299,S299,T299,U299,V299))</f>
      </c>
      <c r="D299" s="6">
        <f>IF(AB299&lt;&gt;AD299,CONCATENATE(J299,AB299,M299,AC299,M299,AD299,N299,O299,AE299,N299,X299,Y299,AA299,AM299,Z299,K299,Q299,R299,S299,T299,U299,V299),CONCATENATE(J299,AB299,M299,AC299,N299,O299,AE299,N299,X299,Y299,AA299,AM299,Z299,K299,Q299,R299,S299,T299,U299,V299))</f>
      </c>
      <c r="E299" s="6">
        <f>IF(AB299&lt;&gt;AD299,CONCATENATE(J299,AB299,M299,AC299,M299,AD299,N299,O299,AE299,N299,X299,Y299,AA299,AN299,Z299,K299,Q299,R299,S299,T299,U299,V299),CONCATENATE(J299,AB299,M299,AC299,N299,O299,AE299,N299,X299,Y299,AA299,AN299,Z299,K299,Q299,R299,S299,T299,U299,V299))</f>
      </c>
      <c r="F299" s="6">
        <f>IF(AB299&lt;&gt;AD299,CONCATENATE(J299,AB299,M299,AC299,M299,AD299,N299,O299,AE299,N299,X299,Y299,AA299,AO299,Z299,K299,Q299,R299,S299,T299,U299,V299),CONCATENATE(J299,AB299,M299,AC299,N299,O299,AE299,N299,X299,Y299,AA299,AO299,Z299,K299,Q299,R299,S299,T299,U299,V299))</f>
      </c>
      <c r="G299" s="6">
        <f>IF(AB299&lt;&gt;AD299,CONCATENATE(J299,AB299,M299,AC299,M299,AD299,N299,O299,AE299,N299,X299,Y299,AA299,AP299,Z299,K299,Q299,R299,S299,T299,U299,V299),CONCATENATE(J299,AB299,M299,AC299,N299,O299,AE299,N299,X299,Y299,AA299,AP299,Z299,K299,Q299,R299,S299,T299,U299,V299))</f>
      </c>
      <c r="H299" s="3" t="s">
        <v>375</v>
      </c>
      <c r="I299" s="3" t="s">
        <v>376</v>
      </c>
      <c r="J299" s="3" t="s">
        <v>377</v>
      </c>
      <c r="K299" s="3" t="s">
        <v>378</v>
      </c>
      <c r="L299" s="3" t="s">
        <v>379</v>
      </c>
      <c r="M299" s="3" t="s">
        <v>380</v>
      </c>
      <c r="N299" s="3" t="s">
        <v>381</v>
      </c>
      <c r="O299" s="3" t="s">
        <v>382</v>
      </c>
      <c r="P299" s="6">
        <f>CHAR(10)</f>
      </c>
      <c r="Q299" s="6">
        <f>IF(MOD(W299,10)=0,CONCATENATE(P299,P299,L299,L299,P299,P299,P299)," ")</f>
      </c>
      <c r="R299" s="6">
        <f>IF(W299=20,CONCATENATE(P299,P299,P299,L299,P299,"&lt;center&gt;",P299,P299,"&lt;?php",P299,R$1,P299,"?&gt;",P299,P299,"&lt;/center&gt;",P299,L299,P299,P299,P299,P299),"")</f>
      </c>
      <c r="S299" s="6">
        <f>IF(W299=40,CONCATENATE(P299,P299,P299,L299,P299,"&lt;center&gt;",P299,P299,"&lt;?php",P299,S$1,P299,"?&gt;",P299,P299,"&lt;/center&gt;",P299,L299,P299,P299,P299,P299),"")</f>
      </c>
      <c r="T299" s="6">
        <f>IF(W299=60,CONCATENATE(P299,P299,P299,L299,P299,"&lt;center&gt;",P299,P299,"&lt;?php",P299,T$1,P299,"?&gt;",P299,P299,"&lt;/center&gt;",P299,L299,P299,P299,P299,P299),"")</f>
      </c>
      <c r="U299" s="6">
        <f>IF(W299=80,CONCATENATE(P299,P299,P299,L299,P299,"&lt;center&gt;",P299,P299,"&lt;?php",P299,U$1,P299,"?&gt;",P299,P299,"&lt;/center&gt;",P299,L299,P299,P299,P299,P299),"")</f>
      </c>
      <c r="V299" s="6">
        <f>IF(W299=100,CONCATENATE(P299,P299,P299,P299,"&lt;?php",P299,V$1,P299,"?&gt;",P299,P299,P299,P299,P299),"")</f>
      </c>
      <c r="W299" s="11">
        <f>W298+1</f>
      </c>
      <c r="X299" s="5" t="s">
        <v>383</v>
      </c>
      <c r="Y299" s="5" t="s">
        <v>384</v>
      </c>
      <c r="Z299" s="5" t="s">
        <v>385</v>
      </c>
      <c r="AA299" s="5" t="s">
        <v>386</v>
      </c>
      <c r="AB299" s="4">
        <f>CONCATENATE(WRs!B83," ",WRs!A83)</f>
      </c>
      <c r="AC299" s="12">
        <f>WRs!E83</f>
      </c>
      <c r="AD299" s="6">
        <f>WRs!C83</f>
      </c>
      <c r="AE299" s="11">
        <f>WRs!D83</f>
      </c>
      <c r="AF299" s="11">
        <f>WRs!P83</f>
      </c>
      <c r="AG299" s="11">
        <f>WRs!R83</f>
      </c>
      <c r="AH299" s="11">
        <f>WRs!T83</f>
      </c>
      <c r="AI299" s="11">
        <f>WRs!V83</f>
      </c>
      <c r="AJ299" s="10">
        <f>WRs!X83</f>
      </c>
      <c r="AK299" s="6">
        <f>AB299</f>
      </c>
      <c r="AL299" s="102">
        <f>ROUNDUP((0.43+0.01*((STDEV($AQ$2:$AQ$312)-STDEV(AQ$2:AQ$312))))*AQ299,0)</f>
      </c>
      <c r="AM299" s="102">
        <f>ROUNDUP((0.43+0.01*((STDEV($AQ$2:$AQ$312)-STDEV(AR$2:AR$312))))*AR299,0)</f>
      </c>
      <c r="AN299" s="102">
        <f>ROUNDUP((0.43+0.01*((STDEV($AQ$2:$AQ$312)-STDEV(AS$2:AS$312))))*AS299,0)</f>
      </c>
      <c r="AO299" s="102">
        <f>ROUNDUP((0.43+0.01*((STDEV($AQ$2:$AQ$312)-STDEV(AT$2:AT$312))))*AT299,0)</f>
      </c>
      <c r="AP299" s="102">
        <f>ROUNDUP((0.43+0.01*((STDEV($AQ$2:$AQ$312)-STDEV(AU$2:AU$312))))*AU299,0)</f>
      </c>
      <c r="AQ299" s="11">
        <f>IF(AF299&gt;0,AF299,1)</f>
      </c>
      <c r="AR299" s="11">
        <f>IF(AG299&gt;0,AG299,1)</f>
      </c>
      <c r="AS299" s="11">
        <f>IF(AH299&gt;0,AH299,1)</f>
      </c>
      <c r="AT299" s="11">
        <f>IF(AI299&gt;0,AI299,1)</f>
      </c>
      <c r="AU299" s="11">
        <f>IF(AJ299&gt;0,AJ299,1)</f>
      </c>
    </row>
    <row x14ac:dyDescent="0.25" r="300" customHeight="1" ht="17.25">
      <c r="A300" s="3"/>
      <c r="B300" s="6">
        <f>IF(AB300&lt;&gt;AD300,CONCATENATE(J300,AB300,M300,AC300,M300,AD300,N300,O300,AE300,N300,K300,Q300,R300,S300,T300,U300,V300),CONCATENATE(J300,AB300,M300,AC300,N300,O300,AE300,N300,K300,Q300,R300,S300,T300,U300,V300))</f>
      </c>
      <c r="C300" s="6">
        <f>IF(AB300&lt;&gt;AD300,CONCATENATE(J300,AB300,M300,AC300,M300,AD300,N300,O300,AE300,N300,X300,Y300,AA300,AL300,Z300,K300,Q300,R300,S300,T300,U300,V300),CONCATENATE(J300,AB300,M300,AC300,N300,O300,AE300,N300,X300,Y300,AA300,AL300,Z300,K300,Q300,R300,S300,T300,U300,V300))</f>
      </c>
      <c r="D300" s="6">
        <f>IF(AB300&lt;&gt;AD300,CONCATENATE(J300,AB300,M300,AC300,M300,AD300,N300,O300,AE300,N300,X300,Y300,AA300,AM300,Z300,K300,Q300,R300,S300,T300,U300,V300),CONCATENATE(J300,AB300,M300,AC300,N300,O300,AE300,N300,X300,Y300,AA300,AM300,Z300,K300,Q300,R300,S300,T300,U300,V300))</f>
      </c>
      <c r="E300" s="6">
        <f>IF(AB300&lt;&gt;AD300,CONCATENATE(J300,AB300,M300,AC300,M300,AD300,N300,O300,AE300,N300,X300,Y300,AA300,AN300,Z300,K300,Q300,R300,S300,T300,U300,V300),CONCATENATE(J300,AB300,M300,AC300,N300,O300,AE300,N300,X300,Y300,AA300,AN300,Z300,K300,Q300,R300,S300,T300,U300,V300))</f>
      </c>
      <c r="F300" s="6">
        <f>IF(AB300&lt;&gt;AD300,CONCATENATE(J300,AB300,M300,AC300,M300,AD300,N300,O300,AE300,N300,X300,Y300,AA300,AO300,Z300,K300,Q300,R300,S300,T300,U300,V300),CONCATENATE(J300,AB300,M300,AC300,N300,O300,AE300,N300,X300,Y300,AA300,AO300,Z300,K300,Q300,R300,S300,T300,U300,V300))</f>
      </c>
      <c r="G300" s="6">
        <f>IF(AB300&lt;&gt;AD300,CONCATENATE(J300,AB300,M300,AC300,M300,AD300,N300,O300,AE300,N300,X300,Y300,AA300,AP300,Z300,K300,Q300,R300,S300,T300,U300,V300),CONCATENATE(J300,AB300,M300,AC300,N300,O300,AE300,N300,X300,Y300,AA300,AP300,Z300,K300,Q300,R300,S300,T300,U300,V300))</f>
      </c>
      <c r="H300" s="3" t="s">
        <v>375</v>
      </c>
      <c r="I300" s="3" t="s">
        <v>376</v>
      </c>
      <c r="J300" s="3" t="s">
        <v>377</v>
      </c>
      <c r="K300" s="3" t="s">
        <v>378</v>
      </c>
      <c r="L300" s="3" t="s">
        <v>379</v>
      </c>
      <c r="M300" s="3" t="s">
        <v>380</v>
      </c>
      <c r="N300" s="3" t="s">
        <v>381</v>
      </c>
      <c r="O300" s="3" t="s">
        <v>382</v>
      </c>
      <c r="P300" s="6">
        <f>CHAR(10)</f>
      </c>
      <c r="Q300" s="6">
        <f>IF(MOD(W300,10)=0,CONCATENATE(P300,P300,L300,L300,P300,P300,P300)," ")</f>
      </c>
      <c r="R300" s="6">
        <f>IF(W300=20,CONCATENATE(P300,P300,P300,L300,P300,"&lt;center&gt;",P300,P300,"&lt;?php",P300,R$1,P300,"?&gt;",P300,P300,"&lt;/center&gt;",P300,L300,P300,P300,P300,P300),"")</f>
      </c>
      <c r="S300" s="6">
        <f>IF(W300=40,CONCATENATE(P300,P300,P300,L300,P300,"&lt;center&gt;",P300,P300,"&lt;?php",P300,S$1,P300,"?&gt;",P300,P300,"&lt;/center&gt;",P300,L300,P300,P300,P300,P300),"")</f>
      </c>
      <c r="T300" s="6">
        <f>IF(W300=60,CONCATENATE(P300,P300,P300,L300,P300,"&lt;center&gt;",P300,P300,"&lt;?php",P300,T$1,P300,"?&gt;",P300,P300,"&lt;/center&gt;",P300,L300,P300,P300,P300,P300),"")</f>
      </c>
      <c r="U300" s="6">
        <f>IF(W300=80,CONCATENATE(P300,P300,P300,L300,P300,"&lt;center&gt;",P300,P300,"&lt;?php",P300,U$1,P300,"?&gt;",P300,P300,"&lt;/center&gt;",P300,L300,P300,P300,P300,P300),"")</f>
      </c>
      <c r="V300" s="6">
        <f>IF(W300=100,CONCATENATE(P300,P300,P300,P300,"&lt;?php",P300,V$1,P300,"?&gt;",P300,P300,P300,P300,P300),"")</f>
      </c>
      <c r="W300" s="11">
        <f>W299+1</f>
      </c>
      <c r="X300" s="5" t="s">
        <v>383</v>
      </c>
      <c r="Y300" s="5" t="s">
        <v>384</v>
      </c>
      <c r="Z300" s="5" t="s">
        <v>385</v>
      </c>
      <c r="AA300" s="5" t="s">
        <v>386</v>
      </c>
      <c r="AB300" s="4">
        <f>CONCATENATE(WRs!B84," ",WRs!A84)</f>
      </c>
      <c r="AC300" s="12">
        <f>WRs!E84</f>
      </c>
      <c r="AD300" s="6">
        <f>WRs!C84</f>
      </c>
      <c r="AE300" s="11">
        <f>WRs!D84</f>
      </c>
      <c r="AF300" s="11">
        <f>WRs!P84</f>
      </c>
      <c r="AG300" s="11">
        <f>WRs!R84</f>
      </c>
      <c r="AH300" s="11">
        <f>WRs!T84</f>
      </c>
      <c r="AI300" s="11">
        <f>WRs!V84</f>
      </c>
      <c r="AJ300" s="10">
        <f>WRs!X84</f>
      </c>
      <c r="AK300" s="6">
        <f>AB300</f>
      </c>
      <c r="AL300" s="102">
        <f>ROUNDUP((0.43+0.01*((STDEV($AQ$2:$AQ$312)-STDEV(AQ$2:AQ$312))))*AQ300,0)</f>
      </c>
      <c r="AM300" s="102">
        <f>ROUNDUP((0.43+0.01*((STDEV($AQ$2:$AQ$312)-STDEV(AR$2:AR$312))))*AR300,0)</f>
      </c>
      <c r="AN300" s="102">
        <f>ROUNDUP((0.43+0.01*((STDEV($AQ$2:$AQ$312)-STDEV(AS$2:AS$312))))*AS300,0)</f>
      </c>
      <c r="AO300" s="102">
        <f>ROUNDUP((0.43+0.01*((STDEV($AQ$2:$AQ$312)-STDEV(AT$2:AT$312))))*AT300,0)</f>
      </c>
      <c r="AP300" s="102">
        <f>ROUNDUP((0.43+0.01*((STDEV($AQ$2:$AQ$312)-STDEV(AU$2:AU$312))))*AU300,0)</f>
      </c>
      <c r="AQ300" s="11">
        <f>IF(AF300&gt;0,AF300,1)</f>
      </c>
      <c r="AR300" s="11">
        <f>IF(AG300&gt;0,AG300,1)</f>
      </c>
      <c r="AS300" s="11">
        <f>IF(AH300&gt;0,AH300,1)</f>
      </c>
      <c r="AT300" s="11">
        <f>IF(AI300&gt;0,AI300,1)</f>
      </c>
      <c r="AU300" s="11">
        <f>IF(AJ300&gt;0,AJ300,1)</f>
      </c>
    </row>
    <row x14ac:dyDescent="0.25" r="301" customHeight="1" ht="17.25">
      <c r="A301" s="3"/>
      <c r="B301" s="6">
        <f>IF(AB301&lt;&gt;AD301,CONCATENATE(J301,AB301,M301,AC301,M301,AD301,N301,O301,AE301,N301,K301,Q301,R301,S301,T301,U301,V301),CONCATENATE(J301,AB301,M301,AC301,N301,O301,AE301,N301,K301,Q301,R301,S301,T301,U301,V301))</f>
      </c>
      <c r="C301" s="6">
        <f>IF(AB301&lt;&gt;AD301,CONCATENATE(J301,AB301,M301,AC301,M301,AD301,N301,O301,AE301,N301,X301,Y301,AA301,AL301,Z301,K301,Q301,R301,S301,T301,U301,V301),CONCATENATE(J301,AB301,M301,AC301,N301,O301,AE301,N301,X301,Y301,AA301,AL301,Z301,K301,Q301,R301,S301,T301,U301,V301))</f>
      </c>
      <c r="D301" s="6">
        <f>IF(AB301&lt;&gt;AD301,CONCATENATE(J301,AB301,M301,AC301,M301,AD301,N301,O301,AE301,N301,X301,Y301,AA301,AM301,Z301,K301,Q301,R301,S301,T301,U301,V301),CONCATENATE(J301,AB301,M301,AC301,N301,O301,AE301,N301,X301,Y301,AA301,AM301,Z301,K301,Q301,R301,S301,T301,U301,V301))</f>
      </c>
      <c r="E301" s="6">
        <f>IF(AB301&lt;&gt;AD301,CONCATENATE(J301,AB301,M301,AC301,M301,AD301,N301,O301,AE301,N301,X301,Y301,AA301,AN301,Z301,K301,Q301,R301,S301,T301,U301,V301),CONCATENATE(J301,AB301,M301,AC301,N301,O301,AE301,N301,X301,Y301,AA301,AN301,Z301,K301,Q301,R301,S301,T301,U301,V301))</f>
      </c>
      <c r="F301" s="6">
        <f>IF(AB301&lt;&gt;AD301,CONCATENATE(J301,AB301,M301,AC301,M301,AD301,N301,O301,AE301,N301,X301,Y301,AA301,AO301,Z301,K301,Q301,R301,S301,T301,U301,V301),CONCATENATE(J301,AB301,M301,AC301,N301,O301,AE301,N301,X301,Y301,AA301,AO301,Z301,K301,Q301,R301,S301,T301,U301,V301))</f>
      </c>
      <c r="G301" s="6">
        <f>IF(AB301&lt;&gt;AD301,CONCATENATE(J301,AB301,M301,AC301,M301,AD301,N301,O301,AE301,N301,X301,Y301,AA301,AP301,Z301,K301,Q301,R301,S301,T301,U301,V301),CONCATENATE(J301,AB301,M301,AC301,N301,O301,AE301,N301,X301,Y301,AA301,AP301,Z301,K301,Q301,R301,S301,T301,U301,V301))</f>
      </c>
      <c r="H301" s="3" t="s">
        <v>375</v>
      </c>
      <c r="I301" s="3" t="s">
        <v>376</v>
      </c>
      <c r="J301" s="3" t="s">
        <v>377</v>
      </c>
      <c r="K301" s="3" t="s">
        <v>378</v>
      </c>
      <c r="L301" s="3" t="s">
        <v>379</v>
      </c>
      <c r="M301" s="3" t="s">
        <v>380</v>
      </c>
      <c r="N301" s="3" t="s">
        <v>381</v>
      </c>
      <c r="O301" s="3" t="s">
        <v>382</v>
      </c>
      <c r="P301" s="6">
        <f>CHAR(10)</f>
      </c>
      <c r="Q301" s="6">
        <f>IF(MOD(W301,10)=0,CONCATENATE(P301,P301,L301,L301,P301,P301,P301)," ")</f>
      </c>
      <c r="R301" s="6">
        <f>IF(W301=20,CONCATENATE(P301,P301,P301,L301,P301,"&lt;center&gt;",P301,P301,"&lt;?php",P301,R$1,P301,"?&gt;",P301,P301,"&lt;/center&gt;",P301,L301,P301,P301,P301,P301),"")</f>
      </c>
      <c r="S301" s="6">
        <f>IF(W301=40,CONCATENATE(P301,P301,P301,L301,P301,"&lt;center&gt;",P301,P301,"&lt;?php",P301,S$1,P301,"?&gt;",P301,P301,"&lt;/center&gt;",P301,L301,P301,P301,P301,P301),"")</f>
      </c>
      <c r="T301" s="6">
        <f>IF(W301=60,CONCATENATE(P301,P301,P301,L301,P301,"&lt;center&gt;",P301,P301,"&lt;?php",P301,T$1,P301,"?&gt;",P301,P301,"&lt;/center&gt;",P301,L301,P301,P301,P301,P301),"")</f>
      </c>
      <c r="U301" s="6">
        <f>IF(W301=80,CONCATENATE(P301,P301,P301,L301,P301,"&lt;center&gt;",P301,P301,"&lt;?php",P301,U$1,P301,"?&gt;",P301,P301,"&lt;/center&gt;",P301,L301,P301,P301,P301,P301),"")</f>
      </c>
      <c r="V301" s="6">
        <f>IF(W301=100,CONCATENATE(P301,P301,P301,P301,"&lt;?php",P301,V$1,P301,"?&gt;",P301,P301,P301,P301,P301),"")</f>
      </c>
      <c r="W301" s="11">
        <f>W300+1</f>
      </c>
      <c r="X301" s="5" t="s">
        <v>383</v>
      </c>
      <c r="Y301" s="5" t="s">
        <v>384</v>
      </c>
      <c r="Z301" s="5" t="s">
        <v>385</v>
      </c>
      <c r="AA301" s="5" t="s">
        <v>386</v>
      </c>
      <c r="AB301" s="4">
        <f>CONCATENATE(WRs!B85," ",WRs!A85)</f>
      </c>
      <c r="AC301" s="12">
        <f>WRs!E85</f>
      </c>
      <c r="AD301" s="6">
        <f>WRs!C85</f>
      </c>
      <c r="AE301" s="11">
        <f>WRs!D85</f>
      </c>
      <c r="AF301" s="11">
        <f>WRs!P85</f>
      </c>
      <c r="AG301" s="11">
        <f>WRs!R85</f>
      </c>
      <c r="AH301" s="11">
        <f>WRs!T85</f>
      </c>
      <c r="AI301" s="11">
        <f>WRs!V85</f>
      </c>
      <c r="AJ301" s="10">
        <f>WRs!X85</f>
      </c>
      <c r="AK301" s="6">
        <f>AB301</f>
      </c>
      <c r="AL301" s="102">
        <f>ROUNDUP((0.43+0.01*((STDEV($AQ$2:$AQ$312)-STDEV(AQ$2:AQ$312))))*AQ301,0)</f>
      </c>
      <c r="AM301" s="102">
        <f>ROUNDUP((0.43+0.01*((STDEV($AQ$2:$AQ$312)-STDEV(AR$2:AR$312))))*AR301,0)</f>
      </c>
      <c r="AN301" s="102">
        <f>ROUNDUP((0.43+0.01*((STDEV($AQ$2:$AQ$312)-STDEV(AS$2:AS$312))))*AS301,0)</f>
      </c>
      <c r="AO301" s="102">
        <f>ROUNDUP((0.43+0.01*((STDEV($AQ$2:$AQ$312)-STDEV(AT$2:AT$312))))*AT301,0)</f>
      </c>
      <c r="AP301" s="102">
        <f>ROUNDUP((0.43+0.01*((STDEV($AQ$2:$AQ$312)-STDEV(AU$2:AU$312))))*AU301,0)</f>
      </c>
      <c r="AQ301" s="11">
        <f>IF(AF301&gt;0,AF301,1)</f>
      </c>
      <c r="AR301" s="11">
        <f>IF(AG301&gt;0,AG301,1)</f>
      </c>
      <c r="AS301" s="11">
        <f>IF(AH301&gt;0,AH301,1)</f>
      </c>
      <c r="AT301" s="11">
        <f>IF(AI301&gt;0,AI301,1)</f>
      </c>
      <c r="AU301" s="11">
        <f>IF(AJ301&gt;0,AJ301,1)</f>
      </c>
    </row>
    <row x14ac:dyDescent="0.25" r="302" customHeight="1" ht="17.25">
      <c r="A302" s="3"/>
      <c r="B302" s="6">
        <f>IF(AB302&lt;&gt;AD302,CONCATENATE(J302,AB302,M302,AC302,M302,AD302,N302,O302,AE302,N302,K302,Q302,R302,S302,T302,U302,V302),CONCATENATE(J302,AB302,M302,AC302,N302,O302,AE302,N302,K302,Q302,R302,S302,T302,U302,V302))</f>
      </c>
      <c r="C302" s="6">
        <f>IF(AB302&lt;&gt;AD302,CONCATENATE(J302,AB302,M302,AC302,M302,AD302,N302,O302,AE302,N302,X302,Y302,AA302,AL302,Z302,K302,Q302,R302,S302,T302,U302,V302),CONCATENATE(J302,AB302,M302,AC302,N302,O302,AE302,N302,X302,Y302,AA302,AL302,Z302,K302,Q302,R302,S302,T302,U302,V302))</f>
      </c>
      <c r="D302" s="6">
        <f>IF(AB302&lt;&gt;AD302,CONCATENATE(J302,AB302,M302,AC302,M302,AD302,N302,O302,AE302,N302,X302,Y302,AA302,AM302,Z302,K302,Q302,R302,S302,T302,U302,V302),CONCATENATE(J302,AB302,M302,AC302,N302,O302,AE302,N302,X302,Y302,AA302,AM302,Z302,K302,Q302,R302,S302,T302,U302,V302))</f>
      </c>
      <c r="E302" s="6">
        <f>IF(AB302&lt;&gt;AD302,CONCATENATE(J302,AB302,M302,AC302,M302,AD302,N302,O302,AE302,N302,X302,Y302,AA302,AN302,Z302,K302,Q302,R302,S302,T302,U302,V302),CONCATENATE(J302,AB302,M302,AC302,N302,O302,AE302,N302,X302,Y302,AA302,AN302,Z302,K302,Q302,R302,S302,T302,U302,V302))</f>
      </c>
      <c r="F302" s="6">
        <f>IF(AB302&lt;&gt;AD302,CONCATENATE(J302,AB302,M302,AC302,M302,AD302,N302,O302,AE302,N302,X302,Y302,AA302,AO302,Z302,K302,Q302,R302,S302,T302,U302,V302),CONCATENATE(J302,AB302,M302,AC302,N302,O302,AE302,N302,X302,Y302,AA302,AO302,Z302,K302,Q302,R302,S302,T302,U302,V302))</f>
      </c>
      <c r="G302" s="6">
        <f>IF(AB302&lt;&gt;AD302,CONCATENATE(J302,AB302,M302,AC302,M302,AD302,N302,O302,AE302,N302,X302,Y302,AA302,AP302,Z302,K302,Q302,R302,S302,T302,U302,V302),CONCATENATE(J302,AB302,M302,AC302,N302,O302,AE302,N302,X302,Y302,AA302,AP302,Z302,K302,Q302,R302,S302,T302,U302,V302))</f>
      </c>
      <c r="H302" s="3" t="s">
        <v>375</v>
      </c>
      <c r="I302" s="3" t="s">
        <v>376</v>
      </c>
      <c r="J302" s="3" t="s">
        <v>377</v>
      </c>
      <c r="K302" s="3" t="s">
        <v>378</v>
      </c>
      <c r="L302" s="3" t="s">
        <v>379</v>
      </c>
      <c r="M302" s="3" t="s">
        <v>380</v>
      </c>
      <c r="N302" s="3" t="s">
        <v>381</v>
      </c>
      <c r="O302" s="3" t="s">
        <v>382</v>
      </c>
      <c r="P302" s="6">
        <f>CHAR(10)</f>
      </c>
      <c r="Q302" s="6">
        <f>IF(MOD(W302,10)=0,CONCATENATE(P302,P302,L302,L302,P302,P302,P302)," ")</f>
      </c>
      <c r="R302" s="6">
        <f>IF(W302=20,CONCATENATE(P302,P302,P302,L302,P302,"&lt;center&gt;",P302,P302,"&lt;?php",P302,R$1,P302,"?&gt;",P302,P302,"&lt;/center&gt;",P302,L302,P302,P302,P302,P302),"")</f>
      </c>
      <c r="S302" s="6">
        <f>IF(W302=40,CONCATENATE(P302,P302,P302,L302,P302,"&lt;center&gt;",P302,P302,"&lt;?php",P302,S$1,P302,"?&gt;",P302,P302,"&lt;/center&gt;",P302,L302,P302,P302,P302,P302),"")</f>
      </c>
      <c r="T302" s="6">
        <f>IF(W302=60,CONCATENATE(P302,P302,P302,L302,P302,"&lt;center&gt;",P302,P302,"&lt;?php",P302,T$1,P302,"?&gt;",P302,P302,"&lt;/center&gt;",P302,L302,P302,P302,P302,P302),"")</f>
      </c>
      <c r="U302" s="6">
        <f>IF(W302=80,CONCATENATE(P302,P302,P302,L302,P302,"&lt;center&gt;",P302,P302,"&lt;?php",P302,U$1,P302,"?&gt;",P302,P302,"&lt;/center&gt;",P302,L302,P302,P302,P302,P302),"")</f>
      </c>
      <c r="V302" s="6">
        <f>IF(W302=100,CONCATENATE(P302,P302,P302,P302,"&lt;?php",P302,V$1,P302,"?&gt;",P302,P302,P302,P302,P302),"")</f>
      </c>
      <c r="W302" s="11">
        <f>W301+1</f>
      </c>
      <c r="X302" s="5" t="s">
        <v>383</v>
      </c>
      <c r="Y302" s="5" t="s">
        <v>384</v>
      </c>
      <c r="Z302" s="5" t="s">
        <v>385</v>
      </c>
      <c r="AA302" s="5" t="s">
        <v>386</v>
      </c>
      <c r="AB302" s="4">
        <f>CONCATENATE(WRs!B86," ",WRs!A86)</f>
      </c>
      <c r="AC302" s="12">
        <f>WRs!E86</f>
      </c>
      <c r="AD302" s="6">
        <f>WRs!C86</f>
      </c>
      <c r="AE302" s="11">
        <f>WRs!D86</f>
      </c>
      <c r="AF302" s="11">
        <f>WRs!P86</f>
      </c>
      <c r="AG302" s="11">
        <f>WRs!R86</f>
      </c>
      <c r="AH302" s="11">
        <f>WRs!T86</f>
      </c>
      <c r="AI302" s="11">
        <f>WRs!V86</f>
      </c>
      <c r="AJ302" s="10">
        <f>WRs!X86</f>
      </c>
      <c r="AK302" s="6">
        <f>AB302</f>
      </c>
      <c r="AL302" s="102">
        <f>ROUNDUP((0.43+0.01*((STDEV($AQ$2:$AQ$312)-STDEV(AQ$2:AQ$312))))*AQ302,0)</f>
      </c>
      <c r="AM302" s="102">
        <f>ROUNDUP((0.43+0.01*((STDEV($AQ$2:$AQ$312)-STDEV(AR$2:AR$312))))*AR302,0)</f>
      </c>
      <c r="AN302" s="102">
        <f>ROUNDUP((0.43+0.01*((STDEV($AQ$2:$AQ$312)-STDEV(AS$2:AS$312))))*AS302,0)</f>
      </c>
      <c r="AO302" s="102">
        <f>ROUNDUP((0.43+0.01*((STDEV($AQ$2:$AQ$312)-STDEV(AT$2:AT$312))))*AT302,0)</f>
      </c>
      <c r="AP302" s="102">
        <f>ROUNDUP((0.43+0.01*((STDEV($AQ$2:$AQ$312)-STDEV(AU$2:AU$312))))*AU302,0)</f>
      </c>
      <c r="AQ302" s="11">
        <f>IF(AF302&gt;0,AF302,1)</f>
      </c>
      <c r="AR302" s="11">
        <f>IF(AG302&gt;0,AG302,1)</f>
      </c>
      <c r="AS302" s="11">
        <f>IF(AH302&gt;0,AH302,1)</f>
      </c>
      <c r="AT302" s="11">
        <f>IF(AI302&gt;0,AI302,1)</f>
      </c>
      <c r="AU302" s="11">
        <f>IF(AJ302&gt;0,AJ302,1)</f>
      </c>
    </row>
    <row x14ac:dyDescent="0.25" r="303" customHeight="1" ht="17.25">
      <c r="A303" s="3"/>
      <c r="B303" s="6">
        <f>IF(AB303&lt;&gt;AD303,CONCATENATE(J303,AB303,M303,AC303,M303,AD303,N303,O303,AE303,N303,K303,Q303,R303,S303,T303,U303,V303),CONCATENATE(J303,AB303,M303,AC303,N303,O303,AE303,N303,K303,Q303,R303,S303,T303,U303,V303))</f>
      </c>
      <c r="C303" s="6">
        <f>IF(AB303&lt;&gt;AD303,CONCATENATE(J303,AB303,M303,AC303,M303,AD303,N303,O303,AE303,N303,X303,Y303,AA303,AL303,Z303,K303,Q303,R303,S303,T303,U303,V303),CONCATENATE(J303,AB303,M303,AC303,N303,O303,AE303,N303,X303,Y303,AA303,AL303,Z303,K303,Q303,R303,S303,T303,U303,V303))</f>
      </c>
      <c r="D303" s="6">
        <f>IF(AB303&lt;&gt;AD303,CONCATENATE(J303,AB303,M303,AC303,M303,AD303,N303,O303,AE303,N303,X303,Y303,AA303,AM303,Z303,K303,Q303,R303,S303,T303,U303,V303),CONCATENATE(J303,AB303,M303,AC303,N303,O303,AE303,N303,X303,Y303,AA303,AM303,Z303,K303,Q303,R303,S303,T303,U303,V303))</f>
      </c>
      <c r="E303" s="6">
        <f>IF(AB303&lt;&gt;AD303,CONCATENATE(J303,AB303,M303,AC303,M303,AD303,N303,O303,AE303,N303,X303,Y303,AA303,AN303,Z303,K303,Q303,R303,S303,T303,U303,V303),CONCATENATE(J303,AB303,M303,AC303,N303,O303,AE303,N303,X303,Y303,AA303,AN303,Z303,K303,Q303,R303,S303,T303,U303,V303))</f>
      </c>
      <c r="F303" s="6">
        <f>IF(AB303&lt;&gt;AD303,CONCATENATE(J303,AB303,M303,AC303,M303,AD303,N303,O303,AE303,N303,X303,Y303,AA303,AO303,Z303,K303,Q303,R303,S303,T303,U303,V303),CONCATENATE(J303,AB303,M303,AC303,N303,O303,AE303,N303,X303,Y303,AA303,AO303,Z303,K303,Q303,R303,S303,T303,U303,V303))</f>
      </c>
      <c r="G303" s="6">
        <f>IF(AB303&lt;&gt;AD303,CONCATENATE(J303,AB303,M303,AC303,M303,AD303,N303,O303,AE303,N303,X303,Y303,AA303,AP303,Z303,K303,Q303,R303,S303,T303,U303,V303),CONCATENATE(J303,AB303,M303,AC303,N303,O303,AE303,N303,X303,Y303,AA303,AP303,Z303,K303,Q303,R303,S303,T303,U303,V303))</f>
      </c>
      <c r="H303" s="3" t="s">
        <v>375</v>
      </c>
      <c r="I303" s="3" t="s">
        <v>376</v>
      </c>
      <c r="J303" s="3" t="s">
        <v>377</v>
      </c>
      <c r="K303" s="3" t="s">
        <v>378</v>
      </c>
      <c r="L303" s="3" t="s">
        <v>379</v>
      </c>
      <c r="M303" s="3" t="s">
        <v>380</v>
      </c>
      <c r="N303" s="3" t="s">
        <v>381</v>
      </c>
      <c r="O303" s="3" t="s">
        <v>382</v>
      </c>
      <c r="P303" s="6">
        <f>CHAR(10)</f>
      </c>
      <c r="Q303" s="6">
        <f>IF(MOD(W303,10)=0,CONCATENATE(P303,P303,L303,L303,P303,P303,P303)," ")</f>
      </c>
      <c r="R303" s="6">
        <f>IF(W303=20,CONCATENATE(P303,P303,P303,L303,P303,"&lt;center&gt;",P303,P303,"&lt;?php",P303,R$1,P303,"?&gt;",P303,P303,"&lt;/center&gt;",P303,L303,P303,P303,P303,P303),"")</f>
      </c>
      <c r="S303" s="6">
        <f>IF(W303=40,CONCATENATE(P303,P303,P303,L303,P303,"&lt;center&gt;",P303,P303,"&lt;?php",P303,S$1,P303,"?&gt;",P303,P303,"&lt;/center&gt;",P303,L303,P303,P303,P303,P303),"")</f>
      </c>
      <c r="T303" s="6">
        <f>IF(W303=60,CONCATENATE(P303,P303,P303,L303,P303,"&lt;center&gt;",P303,P303,"&lt;?php",P303,T$1,P303,"?&gt;",P303,P303,"&lt;/center&gt;",P303,L303,P303,P303,P303,P303),"")</f>
      </c>
      <c r="U303" s="6">
        <f>IF(W303=80,CONCATENATE(P303,P303,P303,L303,P303,"&lt;center&gt;",P303,P303,"&lt;?php",P303,U$1,P303,"?&gt;",P303,P303,"&lt;/center&gt;",P303,L303,P303,P303,P303,P303),"")</f>
      </c>
      <c r="V303" s="6">
        <f>IF(W303=100,CONCATENATE(P303,P303,P303,P303,"&lt;?php",P303,V$1,P303,"?&gt;",P303,P303,P303,P303,P303),"")</f>
      </c>
      <c r="W303" s="11">
        <f>W302+1</f>
      </c>
      <c r="X303" s="5" t="s">
        <v>383</v>
      </c>
      <c r="Y303" s="5" t="s">
        <v>384</v>
      </c>
      <c r="Z303" s="5" t="s">
        <v>385</v>
      </c>
      <c r="AA303" s="5" t="s">
        <v>386</v>
      </c>
      <c r="AB303" s="4">
        <f>CONCATENATE(WRs!B87," ",WRs!A87)</f>
      </c>
      <c r="AC303" s="12">
        <f>WRs!E87</f>
      </c>
      <c r="AD303" s="6">
        <f>WRs!C87</f>
      </c>
      <c r="AE303" s="11">
        <f>WRs!D87</f>
      </c>
      <c r="AF303" s="11">
        <f>WRs!P87</f>
      </c>
      <c r="AG303" s="11">
        <f>WRs!R87</f>
      </c>
      <c r="AH303" s="11">
        <f>WRs!T87</f>
      </c>
      <c r="AI303" s="11">
        <f>WRs!V87</f>
      </c>
      <c r="AJ303" s="10">
        <f>WRs!X87</f>
      </c>
      <c r="AK303" s="6">
        <f>AB303</f>
      </c>
      <c r="AL303" s="102">
        <f>ROUNDUP((0.43+0.01*((STDEV($AQ$2:$AQ$312)-STDEV(AQ$2:AQ$312))))*AQ303,0)</f>
      </c>
      <c r="AM303" s="102">
        <f>ROUNDUP((0.43+0.01*((STDEV($AQ$2:$AQ$312)-STDEV(AR$2:AR$312))))*AR303,0)</f>
      </c>
      <c r="AN303" s="102">
        <f>ROUNDUP((0.43+0.01*((STDEV($AQ$2:$AQ$312)-STDEV(AS$2:AS$312))))*AS303,0)</f>
      </c>
      <c r="AO303" s="102">
        <f>ROUNDUP((0.43+0.01*((STDEV($AQ$2:$AQ$312)-STDEV(AT$2:AT$312))))*AT303,0)</f>
      </c>
      <c r="AP303" s="102">
        <f>ROUNDUP((0.43+0.01*((STDEV($AQ$2:$AQ$312)-STDEV(AU$2:AU$312))))*AU303,0)</f>
      </c>
      <c r="AQ303" s="11">
        <f>IF(AF303&gt;0,AF303,1)</f>
      </c>
      <c r="AR303" s="11">
        <f>IF(AG303&gt;0,AG303,1)</f>
      </c>
      <c r="AS303" s="11">
        <f>IF(AH303&gt;0,AH303,1)</f>
      </c>
      <c r="AT303" s="11">
        <f>IF(AI303&gt;0,AI303,1)</f>
      </c>
      <c r="AU303" s="11">
        <f>IF(AJ303&gt;0,AJ303,1)</f>
      </c>
    </row>
    <row x14ac:dyDescent="0.25" r="304" customHeight="1" ht="17.25">
      <c r="A304" s="3"/>
      <c r="B304" s="6">
        <f>IF(AB304&lt;&gt;AD304,CONCATENATE(J304,AB304,M304,AC304,M304,AD304,N304,O304,AE304,N304,K304,Q304,R304,S304,T304,U304,V304),CONCATENATE(J304,AB304,M304,AC304,N304,O304,AE304,N304,K304,Q304,R304,S304,T304,U304,V304))</f>
      </c>
      <c r="C304" s="6">
        <f>IF(AB304&lt;&gt;AD304,CONCATENATE(J304,AB304,M304,AC304,M304,AD304,N304,O304,AE304,N304,X304,Y304,AA304,AL304,Z304,K304,Q304,R304,S304,T304,U304,V304),CONCATENATE(J304,AB304,M304,AC304,N304,O304,AE304,N304,X304,Y304,AA304,AL304,Z304,K304,Q304,R304,S304,T304,U304,V304))</f>
      </c>
      <c r="D304" s="6">
        <f>IF(AB304&lt;&gt;AD304,CONCATENATE(J304,AB304,M304,AC304,M304,AD304,N304,O304,AE304,N304,X304,Y304,AA304,AM304,Z304,K304,Q304,R304,S304,T304,U304,V304),CONCATENATE(J304,AB304,M304,AC304,N304,O304,AE304,N304,X304,Y304,AA304,AM304,Z304,K304,Q304,R304,S304,T304,U304,V304))</f>
      </c>
      <c r="E304" s="6">
        <f>IF(AB304&lt;&gt;AD304,CONCATENATE(J304,AB304,M304,AC304,M304,AD304,N304,O304,AE304,N304,X304,Y304,AA304,AN304,Z304,K304,Q304,R304,S304,T304,U304,V304),CONCATENATE(J304,AB304,M304,AC304,N304,O304,AE304,N304,X304,Y304,AA304,AN304,Z304,K304,Q304,R304,S304,T304,U304,V304))</f>
      </c>
      <c r="F304" s="6">
        <f>IF(AB304&lt;&gt;AD304,CONCATENATE(J304,AB304,M304,AC304,M304,AD304,N304,O304,AE304,N304,X304,Y304,AA304,AO304,Z304,K304,Q304,R304,S304,T304,U304,V304),CONCATENATE(J304,AB304,M304,AC304,N304,O304,AE304,N304,X304,Y304,AA304,AO304,Z304,K304,Q304,R304,S304,T304,U304,V304))</f>
      </c>
      <c r="G304" s="6">
        <f>IF(AB304&lt;&gt;AD304,CONCATENATE(J304,AB304,M304,AC304,M304,AD304,N304,O304,AE304,N304,X304,Y304,AA304,AP304,Z304,K304,Q304,R304,S304,T304,U304,V304),CONCATENATE(J304,AB304,M304,AC304,N304,O304,AE304,N304,X304,Y304,AA304,AP304,Z304,K304,Q304,R304,S304,T304,U304,V304))</f>
      </c>
      <c r="H304" s="3" t="s">
        <v>375</v>
      </c>
      <c r="I304" s="3" t="s">
        <v>376</v>
      </c>
      <c r="J304" s="3" t="s">
        <v>377</v>
      </c>
      <c r="K304" s="3" t="s">
        <v>378</v>
      </c>
      <c r="L304" s="3" t="s">
        <v>379</v>
      </c>
      <c r="M304" s="3" t="s">
        <v>380</v>
      </c>
      <c r="N304" s="3" t="s">
        <v>381</v>
      </c>
      <c r="O304" s="3" t="s">
        <v>382</v>
      </c>
      <c r="P304" s="6">
        <f>CHAR(10)</f>
      </c>
      <c r="Q304" s="6">
        <f>IF(MOD(W304,10)=0,CONCATENATE(P304,P304,L304,L304,P304,P304,P304)," ")</f>
      </c>
      <c r="R304" s="6">
        <f>IF(W304=20,CONCATENATE(P304,P304,P304,L304,P304,"&lt;center&gt;",P304,P304,"&lt;?php",P304,R$1,P304,"?&gt;",P304,P304,"&lt;/center&gt;",P304,L304,P304,P304,P304,P304),"")</f>
      </c>
      <c r="S304" s="6">
        <f>IF(W304=40,CONCATENATE(P304,P304,P304,L304,P304,"&lt;center&gt;",P304,P304,"&lt;?php",P304,S$1,P304,"?&gt;",P304,P304,"&lt;/center&gt;",P304,L304,P304,P304,P304,P304),"")</f>
      </c>
      <c r="T304" s="6">
        <f>IF(W304=60,CONCATENATE(P304,P304,P304,L304,P304,"&lt;center&gt;",P304,P304,"&lt;?php",P304,T$1,P304,"?&gt;",P304,P304,"&lt;/center&gt;",P304,L304,P304,P304,P304,P304),"")</f>
      </c>
      <c r="U304" s="6">
        <f>IF(W304=80,CONCATENATE(P304,P304,P304,L304,P304,"&lt;center&gt;",P304,P304,"&lt;?php",P304,U$1,P304,"?&gt;",P304,P304,"&lt;/center&gt;",P304,L304,P304,P304,P304,P304),"")</f>
      </c>
      <c r="V304" s="6">
        <f>IF(W304=100,CONCATENATE(P304,P304,P304,P304,"&lt;?php",P304,V$1,P304,"?&gt;",P304,P304,P304,P304,P304),"")</f>
      </c>
      <c r="W304" s="11">
        <f>W303+1</f>
      </c>
      <c r="X304" s="5" t="s">
        <v>383</v>
      </c>
      <c r="Y304" s="5" t="s">
        <v>384</v>
      </c>
      <c r="Z304" s="5" t="s">
        <v>385</v>
      </c>
      <c r="AA304" s="5" t="s">
        <v>386</v>
      </c>
      <c r="AB304" s="4">
        <f>CONCATENATE(WRs!B88," ",WRs!A88)</f>
      </c>
      <c r="AC304" s="12">
        <f>WRs!E88</f>
      </c>
      <c r="AD304" s="6">
        <f>WRs!C88</f>
      </c>
      <c r="AE304" s="11">
        <f>WRs!D88</f>
      </c>
      <c r="AF304" s="11">
        <f>WRs!P88</f>
      </c>
      <c r="AG304" s="11">
        <f>WRs!R88</f>
      </c>
      <c r="AH304" s="11">
        <f>WRs!T88</f>
      </c>
      <c r="AI304" s="11">
        <f>WRs!V88</f>
      </c>
      <c r="AJ304" s="10">
        <f>WRs!X88</f>
      </c>
      <c r="AK304" s="6">
        <f>AB304</f>
      </c>
      <c r="AL304" s="102">
        <f>ROUNDUP((0.43+0.01*((STDEV($AQ$2:$AQ$312)-STDEV(AQ$2:AQ$312))))*AQ304,0)</f>
      </c>
      <c r="AM304" s="102">
        <f>ROUNDUP((0.43+0.01*((STDEV($AQ$2:$AQ$312)-STDEV(AR$2:AR$312))))*AR304,0)</f>
      </c>
      <c r="AN304" s="102">
        <f>ROUNDUP((0.43+0.01*((STDEV($AQ$2:$AQ$312)-STDEV(AS$2:AS$312))))*AS304,0)</f>
      </c>
      <c r="AO304" s="102">
        <f>ROUNDUP((0.43+0.01*((STDEV($AQ$2:$AQ$312)-STDEV(AT$2:AT$312))))*AT304,0)</f>
      </c>
      <c r="AP304" s="102">
        <f>ROUNDUP((0.43+0.01*((STDEV($AQ$2:$AQ$312)-STDEV(AU$2:AU$312))))*AU304,0)</f>
      </c>
      <c r="AQ304" s="11">
        <f>IF(AF304&gt;0,AF304,1)</f>
      </c>
      <c r="AR304" s="11">
        <f>IF(AG304&gt;0,AG304,1)</f>
      </c>
      <c r="AS304" s="11">
        <f>IF(AH304&gt;0,AH304,1)</f>
      </c>
      <c r="AT304" s="11">
        <f>IF(AI304&gt;0,AI304,1)</f>
      </c>
      <c r="AU304" s="11">
        <f>IF(AJ304&gt;0,AJ304,1)</f>
      </c>
    </row>
    <row x14ac:dyDescent="0.25" r="305" customHeight="1" ht="17.25">
      <c r="A305" s="3"/>
      <c r="B305" s="6">
        <f>IF(AB305&lt;&gt;AD305,CONCATENATE(J305,AB305,M305,AC305,M305,AD305,N305,O305,AE305,N305,K305,Q305,R305,S305,T305,U305,V305),CONCATENATE(J305,AB305,M305,AC305,N305,O305,AE305,N305,K305,Q305,R305,S305,T305,U305,V305))</f>
      </c>
      <c r="C305" s="6">
        <f>IF(AB305&lt;&gt;AD305,CONCATENATE(J305,AB305,M305,AC305,M305,AD305,N305,O305,AE305,N305,X305,Y305,AA305,AL305,Z305,K305,Q305,R305,S305,T305,U305,V305),CONCATENATE(J305,AB305,M305,AC305,N305,O305,AE305,N305,X305,Y305,AA305,AL305,Z305,K305,Q305,R305,S305,T305,U305,V305))</f>
      </c>
      <c r="D305" s="6">
        <f>IF(AB305&lt;&gt;AD305,CONCATENATE(J305,AB305,M305,AC305,M305,AD305,N305,O305,AE305,N305,X305,Y305,AA305,AM305,Z305,K305,Q305,R305,S305,T305,U305,V305),CONCATENATE(J305,AB305,M305,AC305,N305,O305,AE305,N305,X305,Y305,AA305,AM305,Z305,K305,Q305,R305,S305,T305,U305,V305))</f>
      </c>
      <c r="E305" s="6">
        <f>IF(AB305&lt;&gt;AD305,CONCATENATE(J305,AB305,M305,AC305,M305,AD305,N305,O305,AE305,N305,X305,Y305,AA305,AN305,Z305,K305,Q305,R305,S305,T305,U305,V305),CONCATENATE(J305,AB305,M305,AC305,N305,O305,AE305,N305,X305,Y305,AA305,AN305,Z305,K305,Q305,R305,S305,T305,U305,V305))</f>
      </c>
      <c r="F305" s="6">
        <f>IF(AB305&lt;&gt;AD305,CONCATENATE(J305,AB305,M305,AC305,M305,AD305,N305,O305,AE305,N305,X305,Y305,AA305,AO305,Z305,K305,Q305,R305,S305,T305,U305,V305),CONCATENATE(J305,AB305,M305,AC305,N305,O305,AE305,N305,X305,Y305,AA305,AO305,Z305,K305,Q305,R305,S305,T305,U305,V305))</f>
      </c>
      <c r="G305" s="6">
        <f>IF(AB305&lt;&gt;AD305,CONCATENATE(J305,AB305,M305,AC305,M305,AD305,N305,O305,AE305,N305,X305,Y305,AA305,AP305,Z305,K305,Q305,R305,S305,T305,U305,V305),CONCATENATE(J305,AB305,M305,AC305,N305,O305,AE305,N305,X305,Y305,AA305,AP305,Z305,K305,Q305,R305,S305,T305,U305,V305))</f>
      </c>
      <c r="H305" s="3" t="s">
        <v>375</v>
      </c>
      <c r="I305" s="3" t="s">
        <v>376</v>
      </c>
      <c r="J305" s="3" t="s">
        <v>377</v>
      </c>
      <c r="K305" s="3" t="s">
        <v>378</v>
      </c>
      <c r="L305" s="3" t="s">
        <v>379</v>
      </c>
      <c r="M305" s="3" t="s">
        <v>380</v>
      </c>
      <c r="N305" s="3" t="s">
        <v>381</v>
      </c>
      <c r="O305" s="3" t="s">
        <v>382</v>
      </c>
      <c r="P305" s="6">
        <f>CHAR(10)</f>
      </c>
      <c r="Q305" s="6">
        <f>IF(MOD(W305,10)=0,CONCATENATE(P305,P305,L305,L305,P305,P305,P305)," ")</f>
      </c>
      <c r="R305" s="6">
        <f>IF(W305=20,CONCATENATE(P305,P305,P305,L305,P305,"&lt;center&gt;",P305,P305,"&lt;?php",P305,R$1,P305,"?&gt;",P305,P305,"&lt;/center&gt;",P305,L305,P305,P305,P305,P305),"")</f>
      </c>
      <c r="S305" s="6">
        <f>IF(W305=40,CONCATENATE(P305,P305,P305,L305,P305,"&lt;center&gt;",P305,P305,"&lt;?php",P305,S$1,P305,"?&gt;",P305,P305,"&lt;/center&gt;",P305,L305,P305,P305,P305,P305),"")</f>
      </c>
      <c r="T305" s="6">
        <f>IF(W305=60,CONCATENATE(P305,P305,P305,L305,P305,"&lt;center&gt;",P305,P305,"&lt;?php",P305,T$1,P305,"?&gt;",P305,P305,"&lt;/center&gt;",P305,L305,P305,P305,P305,P305),"")</f>
      </c>
      <c r="U305" s="6">
        <f>IF(W305=80,CONCATENATE(P305,P305,P305,L305,P305,"&lt;center&gt;",P305,P305,"&lt;?php",P305,U$1,P305,"?&gt;",P305,P305,"&lt;/center&gt;",P305,L305,P305,P305,P305,P305),"")</f>
      </c>
      <c r="V305" s="6">
        <f>IF(W305=100,CONCATENATE(P305,P305,P305,P305,"&lt;?php",P305,V$1,P305,"?&gt;",P305,P305,P305,P305,P305),"")</f>
      </c>
      <c r="W305" s="11">
        <f>W304+1</f>
      </c>
      <c r="X305" s="5" t="s">
        <v>383</v>
      </c>
      <c r="Y305" s="5" t="s">
        <v>384</v>
      </c>
      <c r="Z305" s="5" t="s">
        <v>385</v>
      </c>
      <c r="AA305" s="5" t="s">
        <v>386</v>
      </c>
      <c r="AB305" s="4">
        <f>CONCATENATE(WRs!B89," ",WRs!A89)</f>
      </c>
      <c r="AC305" s="12">
        <f>WRs!E89</f>
      </c>
      <c r="AD305" s="6">
        <f>WRs!C89</f>
      </c>
      <c r="AE305" s="11">
        <f>WRs!D89</f>
      </c>
      <c r="AF305" s="11">
        <f>WRs!P89</f>
      </c>
      <c r="AG305" s="11">
        <f>WRs!R89</f>
      </c>
      <c r="AH305" s="11">
        <f>WRs!T89</f>
      </c>
      <c r="AI305" s="11">
        <f>WRs!V89</f>
      </c>
      <c r="AJ305" s="10">
        <f>WRs!X89</f>
      </c>
      <c r="AK305" s="6">
        <f>AB305</f>
      </c>
      <c r="AL305" s="102">
        <f>ROUNDUP((0.43+0.01*((STDEV($AQ$2:$AQ$312)-STDEV(AQ$2:AQ$312))))*AQ305,0)</f>
      </c>
      <c r="AM305" s="102">
        <f>ROUNDUP((0.43+0.01*((STDEV($AQ$2:$AQ$312)-STDEV(AR$2:AR$312))))*AR305,0)</f>
      </c>
      <c r="AN305" s="102">
        <f>ROUNDUP((0.43+0.01*((STDEV($AQ$2:$AQ$312)-STDEV(AS$2:AS$312))))*AS305,0)</f>
      </c>
      <c r="AO305" s="102">
        <f>ROUNDUP((0.43+0.01*((STDEV($AQ$2:$AQ$312)-STDEV(AT$2:AT$312))))*AT305,0)</f>
      </c>
      <c r="AP305" s="102">
        <f>ROUNDUP((0.43+0.01*((STDEV($AQ$2:$AQ$312)-STDEV(AU$2:AU$312))))*AU305,0)</f>
      </c>
      <c r="AQ305" s="11">
        <f>IF(AF305&gt;0,AF305,1)</f>
      </c>
      <c r="AR305" s="11">
        <f>IF(AG305&gt;0,AG305,1)</f>
      </c>
      <c r="AS305" s="11">
        <f>IF(AH305&gt;0,AH305,1)</f>
      </c>
      <c r="AT305" s="11">
        <f>IF(AI305&gt;0,AI305,1)</f>
      </c>
      <c r="AU305" s="11">
        <f>IF(AJ305&gt;0,AJ305,1)</f>
      </c>
    </row>
    <row x14ac:dyDescent="0.25" r="306" customHeight="1" ht="17.25">
      <c r="A306" s="3"/>
      <c r="B306" s="6">
        <f>IF(AB306&lt;&gt;AD306,CONCATENATE(J306,AB306,M306,AC306,M306,AD306,N306,O306,AE306,N306,K306,Q306,R306,S306,T306,U306,V306),CONCATENATE(J306,AB306,M306,AC306,N306,O306,AE306,N306,K306,Q306,R306,S306,T306,U306,V306))</f>
      </c>
      <c r="C306" s="6">
        <f>IF(AB306&lt;&gt;AD306,CONCATENATE(J306,AB306,M306,AC306,M306,AD306,N306,O306,AE306,N306,X306,Y306,AA306,AL306,Z306,K306,Q306,R306,S306,T306,U306,V306),CONCATENATE(J306,AB306,M306,AC306,N306,O306,AE306,N306,X306,Y306,AA306,AL306,Z306,K306,Q306,R306,S306,T306,U306,V306))</f>
      </c>
      <c r="D306" s="6">
        <f>IF(AB306&lt;&gt;AD306,CONCATENATE(J306,AB306,M306,AC306,M306,AD306,N306,O306,AE306,N306,X306,Y306,AA306,AM306,Z306,K306,Q306,R306,S306,T306,U306,V306),CONCATENATE(J306,AB306,M306,AC306,N306,O306,AE306,N306,X306,Y306,AA306,AM306,Z306,K306,Q306,R306,S306,T306,U306,V306))</f>
      </c>
      <c r="E306" s="6">
        <f>IF(AB306&lt;&gt;AD306,CONCATENATE(J306,AB306,M306,AC306,M306,AD306,N306,O306,AE306,N306,X306,Y306,AA306,AN306,Z306,K306,Q306,R306,S306,T306,U306,V306),CONCATENATE(J306,AB306,M306,AC306,N306,O306,AE306,N306,X306,Y306,AA306,AN306,Z306,K306,Q306,R306,S306,T306,U306,V306))</f>
      </c>
      <c r="F306" s="6">
        <f>IF(AB306&lt;&gt;AD306,CONCATENATE(J306,AB306,M306,AC306,M306,AD306,N306,O306,AE306,N306,X306,Y306,AA306,AO306,Z306,K306,Q306,R306,S306,T306,U306,V306),CONCATENATE(J306,AB306,M306,AC306,N306,O306,AE306,N306,X306,Y306,AA306,AO306,Z306,K306,Q306,R306,S306,T306,U306,V306))</f>
      </c>
      <c r="G306" s="6">
        <f>IF(AB306&lt;&gt;AD306,CONCATENATE(J306,AB306,M306,AC306,M306,AD306,N306,O306,AE306,N306,X306,Y306,AA306,AP306,Z306,K306,Q306,R306,S306,T306,U306,V306),CONCATENATE(J306,AB306,M306,AC306,N306,O306,AE306,N306,X306,Y306,AA306,AP306,Z306,K306,Q306,R306,S306,T306,U306,V306))</f>
      </c>
      <c r="H306" s="3" t="s">
        <v>375</v>
      </c>
      <c r="I306" s="3" t="s">
        <v>376</v>
      </c>
      <c r="J306" s="3" t="s">
        <v>377</v>
      </c>
      <c r="K306" s="3" t="s">
        <v>378</v>
      </c>
      <c r="L306" s="3" t="s">
        <v>379</v>
      </c>
      <c r="M306" s="3" t="s">
        <v>380</v>
      </c>
      <c r="N306" s="3" t="s">
        <v>381</v>
      </c>
      <c r="O306" s="3" t="s">
        <v>382</v>
      </c>
      <c r="P306" s="6">
        <f>CHAR(10)</f>
      </c>
      <c r="Q306" s="6">
        <f>IF(MOD(W306,10)=0,CONCATENATE(P306,P306,L306,L306,P306,P306,P306)," ")</f>
      </c>
      <c r="R306" s="6">
        <f>IF(W306=20,CONCATENATE(P306,P306,P306,L306,P306,"&lt;center&gt;",P306,P306,"&lt;?php",P306,R$1,P306,"?&gt;",P306,P306,"&lt;/center&gt;",P306,L306,P306,P306,P306,P306),"")</f>
      </c>
      <c r="S306" s="6">
        <f>IF(W306=40,CONCATENATE(P306,P306,P306,L306,P306,"&lt;center&gt;",P306,P306,"&lt;?php",P306,S$1,P306,"?&gt;",P306,P306,"&lt;/center&gt;",P306,L306,P306,P306,P306,P306),"")</f>
      </c>
      <c r="T306" s="6">
        <f>IF(W306=60,CONCATENATE(P306,P306,P306,L306,P306,"&lt;center&gt;",P306,P306,"&lt;?php",P306,T$1,P306,"?&gt;",P306,P306,"&lt;/center&gt;",P306,L306,P306,P306,P306,P306),"")</f>
      </c>
      <c r="U306" s="6">
        <f>IF(W306=80,CONCATENATE(P306,P306,P306,L306,P306,"&lt;center&gt;",P306,P306,"&lt;?php",P306,U$1,P306,"?&gt;",P306,P306,"&lt;/center&gt;",P306,L306,P306,P306,P306,P306),"")</f>
      </c>
      <c r="V306" s="6">
        <f>IF(W306=100,CONCATENATE(P306,P306,P306,P306,"&lt;?php",P306,V$1,P306,"?&gt;",P306,P306,P306,P306,P306),"")</f>
      </c>
      <c r="W306" s="11">
        <f>W305+1</f>
      </c>
      <c r="X306" s="5" t="s">
        <v>383</v>
      </c>
      <c r="Y306" s="5" t="s">
        <v>384</v>
      </c>
      <c r="Z306" s="5" t="s">
        <v>385</v>
      </c>
      <c r="AA306" s="5" t="s">
        <v>386</v>
      </c>
      <c r="AB306" s="4">
        <f>CONCATENATE(WRs!B90," ",WRs!A90)</f>
      </c>
      <c r="AC306" s="12">
        <f>WRs!E90</f>
      </c>
      <c r="AD306" s="6">
        <f>WRs!C90</f>
      </c>
      <c r="AE306" s="11">
        <f>WRs!D90</f>
      </c>
      <c r="AF306" s="11">
        <f>WRs!P90</f>
      </c>
      <c r="AG306" s="11">
        <f>WRs!R90</f>
      </c>
      <c r="AH306" s="11">
        <f>WRs!T90</f>
      </c>
      <c r="AI306" s="11">
        <f>WRs!V90</f>
      </c>
      <c r="AJ306" s="10">
        <f>WRs!X90</f>
      </c>
      <c r="AK306" s="6">
        <f>AB306</f>
      </c>
      <c r="AL306" s="102">
        <f>ROUNDUP((0.43+0.01*((STDEV($AQ$2:$AQ$312)-STDEV(AQ$2:AQ$312))))*AQ306,0)</f>
      </c>
      <c r="AM306" s="102">
        <f>ROUNDUP((0.43+0.01*((STDEV($AQ$2:$AQ$312)-STDEV(AR$2:AR$312))))*AR306,0)</f>
      </c>
      <c r="AN306" s="102">
        <f>ROUNDUP((0.43+0.01*((STDEV($AQ$2:$AQ$312)-STDEV(AS$2:AS$312))))*AS306,0)</f>
      </c>
      <c r="AO306" s="102">
        <f>ROUNDUP((0.43+0.01*((STDEV($AQ$2:$AQ$312)-STDEV(AT$2:AT$312))))*AT306,0)</f>
      </c>
      <c r="AP306" s="102">
        <f>ROUNDUP((0.43+0.01*((STDEV($AQ$2:$AQ$312)-STDEV(AU$2:AU$312))))*AU306,0)</f>
      </c>
      <c r="AQ306" s="11">
        <f>IF(AF306&gt;0,AF306,1)</f>
      </c>
      <c r="AR306" s="11">
        <f>IF(AG306&gt;0,AG306,1)</f>
      </c>
      <c r="AS306" s="11">
        <f>IF(AH306&gt;0,AH306,1)</f>
      </c>
      <c r="AT306" s="11">
        <f>IF(AI306&gt;0,AI306,1)</f>
      </c>
      <c r="AU306" s="11">
        <f>IF(AJ306&gt;0,AJ306,1)</f>
      </c>
    </row>
    <row x14ac:dyDescent="0.25" r="307" customHeight="1" ht="17.25">
      <c r="A307" s="3"/>
      <c r="B307" s="6">
        <f>IF(AB307&lt;&gt;AD307,CONCATENATE(J307,AB307,M307,AC307,M307,AD307,N307,O307,AE307,N307,K307,Q307,R307,S307,T307,U307,V307),CONCATENATE(J307,AB307,M307,AC307,N307,O307,AE307,N307,K307,Q307,R307,S307,T307,U307,V307))</f>
      </c>
      <c r="C307" s="6">
        <f>IF(AB307&lt;&gt;AD307,CONCATENATE(J307,AB307,M307,AC307,M307,AD307,N307,O307,AE307,N307,X307,Y307,AA307,AL307,Z307,K307,Q307,R307,S307,T307,U307,V307),CONCATENATE(J307,AB307,M307,AC307,N307,O307,AE307,N307,X307,Y307,AA307,AL307,Z307,K307,Q307,R307,S307,T307,U307,V307))</f>
      </c>
      <c r="D307" s="6">
        <f>IF(AB307&lt;&gt;AD307,CONCATENATE(J307,AB307,M307,AC307,M307,AD307,N307,O307,AE307,N307,X307,Y307,AA307,AM307,Z307,K307,Q307,R307,S307,T307,U307,V307),CONCATENATE(J307,AB307,M307,AC307,N307,O307,AE307,N307,X307,Y307,AA307,AM307,Z307,K307,Q307,R307,S307,T307,U307,V307))</f>
      </c>
      <c r="E307" s="6">
        <f>IF(AB307&lt;&gt;AD307,CONCATENATE(J307,AB307,M307,AC307,M307,AD307,N307,O307,AE307,N307,X307,Y307,AA307,AN307,Z307,K307,Q307,R307,S307,T307,U307,V307),CONCATENATE(J307,AB307,M307,AC307,N307,O307,AE307,N307,X307,Y307,AA307,AN307,Z307,K307,Q307,R307,S307,T307,U307,V307))</f>
      </c>
      <c r="F307" s="6">
        <f>IF(AB307&lt;&gt;AD307,CONCATENATE(J307,AB307,M307,AC307,M307,AD307,N307,O307,AE307,N307,X307,Y307,AA307,AO307,Z307,K307,Q307,R307,S307,T307,U307,V307),CONCATENATE(J307,AB307,M307,AC307,N307,O307,AE307,N307,X307,Y307,AA307,AO307,Z307,K307,Q307,R307,S307,T307,U307,V307))</f>
      </c>
      <c r="G307" s="6">
        <f>IF(AB307&lt;&gt;AD307,CONCATENATE(J307,AB307,M307,AC307,M307,AD307,N307,O307,AE307,N307,X307,Y307,AA307,AP307,Z307,K307,Q307,R307,S307,T307,U307,V307),CONCATENATE(J307,AB307,M307,AC307,N307,O307,AE307,N307,X307,Y307,AA307,AP307,Z307,K307,Q307,R307,S307,T307,U307,V307))</f>
      </c>
      <c r="H307" s="3" t="s">
        <v>375</v>
      </c>
      <c r="I307" s="3" t="s">
        <v>376</v>
      </c>
      <c r="J307" s="3" t="s">
        <v>377</v>
      </c>
      <c r="K307" s="3" t="s">
        <v>378</v>
      </c>
      <c r="L307" s="3" t="s">
        <v>379</v>
      </c>
      <c r="M307" s="3" t="s">
        <v>380</v>
      </c>
      <c r="N307" s="3" t="s">
        <v>381</v>
      </c>
      <c r="O307" s="3" t="s">
        <v>382</v>
      </c>
      <c r="P307" s="6">
        <f>CHAR(10)</f>
      </c>
      <c r="Q307" s="6">
        <f>IF(MOD(W307,10)=0,CONCATENATE(P307,P307,L307,L307,P307,P307,P307)," ")</f>
      </c>
      <c r="R307" s="6">
        <f>IF(W307=20,CONCATENATE(P307,P307,P307,L307,P307,"&lt;center&gt;",P307,P307,"&lt;?php",P307,R$1,P307,"?&gt;",P307,P307,"&lt;/center&gt;",P307,L307,P307,P307,P307,P307),"")</f>
      </c>
      <c r="S307" s="6">
        <f>IF(W307=40,CONCATENATE(P307,P307,P307,L307,P307,"&lt;center&gt;",P307,P307,"&lt;?php",P307,S$1,P307,"?&gt;",P307,P307,"&lt;/center&gt;",P307,L307,P307,P307,P307,P307),"")</f>
      </c>
      <c r="T307" s="6">
        <f>IF(W307=60,CONCATENATE(P307,P307,P307,L307,P307,"&lt;center&gt;",P307,P307,"&lt;?php",P307,T$1,P307,"?&gt;",P307,P307,"&lt;/center&gt;",P307,L307,P307,P307,P307,P307),"")</f>
      </c>
      <c r="U307" s="6">
        <f>IF(W307=80,CONCATENATE(P307,P307,P307,L307,P307,"&lt;center&gt;",P307,P307,"&lt;?php",P307,U$1,P307,"?&gt;",P307,P307,"&lt;/center&gt;",P307,L307,P307,P307,P307,P307),"")</f>
      </c>
      <c r="V307" s="6">
        <f>IF(W307=100,CONCATENATE(P307,P307,P307,P307,"&lt;?php",P307,V$1,P307,"?&gt;",P307,P307,P307,P307,P307),"")</f>
      </c>
      <c r="W307" s="11">
        <f>W306+1</f>
      </c>
      <c r="X307" s="5" t="s">
        <v>383</v>
      </c>
      <c r="Y307" s="5" t="s">
        <v>384</v>
      </c>
      <c r="Z307" s="5" t="s">
        <v>385</v>
      </c>
      <c r="AA307" s="5" t="s">
        <v>386</v>
      </c>
      <c r="AB307" s="4">
        <f>CONCATENATE(WRs!B91," ",WRs!A91)</f>
      </c>
      <c r="AC307" s="12">
        <f>WRs!E91</f>
      </c>
      <c r="AD307" s="6">
        <f>WRs!C91</f>
      </c>
      <c r="AE307" s="11">
        <f>WRs!D91</f>
      </c>
      <c r="AF307" s="11">
        <f>WRs!P91</f>
      </c>
      <c r="AG307" s="11">
        <f>WRs!R91</f>
      </c>
      <c r="AH307" s="11">
        <f>WRs!T91</f>
      </c>
      <c r="AI307" s="11">
        <f>WRs!V91</f>
      </c>
      <c r="AJ307" s="10">
        <f>WRs!X91</f>
      </c>
      <c r="AK307" s="6">
        <f>AB307</f>
      </c>
      <c r="AL307" s="102">
        <f>ROUNDUP((0.43+0.01*((STDEV($AQ$2:$AQ$312)-STDEV(AQ$2:AQ$312))))*AQ307,0)</f>
      </c>
      <c r="AM307" s="102">
        <f>ROUNDUP((0.43+0.01*((STDEV($AQ$2:$AQ$312)-STDEV(AR$2:AR$312))))*AR307,0)</f>
      </c>
      <c r="AN307" s="102">
        <f>ROUNDUP((0.43+0.01*((STDEV($AQ$2:$AQ$312)-STDEV(AS$2:AS$312))))*AS307,0)</f>
      </c>
      <c r="AO307" s="102">
        <f>ROUNDUP((0.43+0.01*((STDEV($AQ$2:$AQ$312)-STDEV(AT$2:AT$312))))*AT307,0)</f>
      </c>
      <c r="AP307" s="102">
        <f>ROUNDUP((0.43+0.01*((STDEV($AQ$2:$AQ$312)-STDEV(AU$2:AU$312))))*AU307,0)</f>
      </c>
      <c r="AQ307" s="11">
        <f>IF(AF307&gt;0,AF307,1)</f>
      </c>
      <c r="AR307" s="11">
        <f>IF(AG307&gt;0,AG307,1)</f>
      </c>
      <c r="AS307" s="11">
        <f>IF(AH307&gt;0,AH307,1)</f>
      </c>
      <c r="AT307" s="11">
        <f>IF(AI307&gt;0,AI307,1)</f>
      </c>
      <c r="AU307" s="11">
        <f>IF(AJ307&gt;0,AJ307,1)</f>
      </c>
    </row>
    <row x14ac:dyDescent="0.25" r="308" customHeight="1" ht="17.25">
      <c r="A308" s="3"/>
      <c r="B308" s="6">
        <f>IF(AB308&lt;&gt;AD308,CONCATENATE(J308,AB308,M308,AC308,M308,AD308,N308,O308,AE308,N308,K308,Q308,R308,S308,T308,U308,V308),CONCATENATE(J308,AB308,M308,AC308,N308,O308,AE308,N308,K308,Q308,R308,S308,T308,U308,V308))</f>
      </c>
      <c r="C308" s="6">
        <f>IF(AB308&lt;&gt;AD308,CONCATENATE(J308,AB308,M308,AC308,M308,AD308,N308,O308,AE308,N308,X308,Y308,AA308,AL308,Z308,K308,Q308,R308,S308,T308,U308,V308),CONCATENATE(J308,AB308,M308,AC308,N308,O308,AE308,N308,X308,Y308,AA308,AL308,Z308,K308,Q308,R308,S308,T308,U308,V308))</f>
      </c>
      <c r="D308" s="6">
        <f>IF(AB308&lt;&gt;AD308,CONCATENATE(J308,AB308,M308,AC308,M308,AD308,N308,O308,AE308,N308,X308,Y308,AA308,AM308,Z308,K308,Q308,R308,S308,T308,U308,V308),CONCATENATE(J308,AB308,M308,AC308,N308,O308,AE308,N308,X308,Y308,AA308,AM308,Z308,K308,Q308,R308,S308,T308,U308,V308))</f>
      </c>
      <c r="E308" s="6">
        <f>IF(AB308&lt;&gt;AD308,CONCATENATE(J308,AB308,M308,AC308,M308,AD308,N308,O308,AE308,N308,X308,Y308,AA308,AN308,Z308,K308,Q308,R308,S308,T308,U308,V308),CONCATENATE(J308,AB308,M308,AC308,N308,O308,AE308,N308,X308,Y308,AA308,AN308,Z308,K308,Q308,R308,S308,T308,U308,V308))</f>
      </c>
      <c r="F308" s="6">
        <f>IF(AB308&lt;&gt;AD308,CONCATENATE(J308,AB308,M308,AC308,M308,AD308,N308,O308,AE308,N308,X308,Y308,AA308,AO308,Z308,K308,Q308,R308,S308,T308,U308,V308),CONCATENATE(J308,AB308,M308,AC308,N308,O308,AE308,N308,X308,Y308,AA308,AO308,Z308,K308,Q308,R308,S308,T308,U308,V308))</f>
      </c>
      <c r="G308" s="6">
        <f>IF(AB308&lt;&gt;AD308,CONCATENATE(J308,AB308,M308,AC308,M308,AD308,N308,O308,AE308,N308,X308,Y308,AA308,AP308,Z308,K308,Q308,R308,S308,T308,U308,V308),CONCATENATE(J308,AB308,M308,AC308,N308,O308,AE308,N308,X308,Y308,AA308,AP308,Z308,K308,Q308,R308,S308,T308,U308,V308))</f>
      </c>
      <c r="H308" s="3" t="s">
        <v>375</v>
      </c>
      <c r="I308" s="3" t="s">
        <v>376</v>
      </c>
      <c r="J308" s="3" t="s">
        <v>377</v>
      </c>
      <c r="K308" s="3" t="s">
        <v>378</v>
      </c>
      <c r="L308" s="3" t="s">
        <v>379</v>
      </c>
      <c r="M308" s="3" t="s">
        <v>380</v>
      </c>
      <c r="N308" s="3" t="s">
        <v>381</v>
      </c>
      <c r="O308" s="3" t="s">
        <v>382</v>
      </c>
      <c r="P308" s="6">
        <f>CHAR(10)</f>
      </c>
      <c r="Q308" s="6">
        <f>IF(MOD(W308,10)=0,CONCATENATE(P308,P308,L308,L308,P308,P308,P308)," ")</f>
      </c>
      <c r="R308" s="6">
        <f>IF(W308=20,CONCATENATE(P308,P308,P308,L308,P308,"&lt;center&gt;",P308,P308,"&lt;?php",P308,R$1,P308,"?&gt;",P308,P308,"&lt;/center&gt;",P308,L308,P308,P308,P308,P308),"")</f>
      </c>
      <c r="S308" s="6">
        <f>IF(W308=40,CONCATENATE(P308,P308,P308,L308,P308,"&lt;center&gt;",P308,P308,"&lt;?php",P308,S$1,P308,"?&gt;",P308,P308,"&lt;/center&gt;",P308,L308,P308,P308,P308,P308),"")</f>
      </c>
      <c r="T308" s="6">
        <f>IF(W308=60,CONCATENATE(P308,P308,P308,L308,P308,"&lt;center&gt;",P308,P308,"&lt;?php",P308,T$1,P308,"?&gt;",P308,P308,"&lt;/center&gt;",P308,L308,P308,P308,P308,P308),"")</f>
      </c>
      <c r="U308" s="6">
        <f>IF(W308=80,CONCATENATE(P308,P308,P308,L308,P308,"&lt;center&gt;",P308,P308,"&lt;?php",P308,U$1,P308,"?&gt;",P308,P308,"&lt;/center&gt;",P308,L308,P308,P308,P308,P308),"")</f>
      </c>
      <c r="V308" s="6">
        <f>IF(W308=100,CONCATENATE(P308,P308,P308,P308,"&lt;?php",P308,V$1,P308,"?&gt;",P308,P308,P308,P308,P308),"")</f>
      </c>
      <c r="W308" s="11">
        <f>W307+1</f>
      </c>
      <c r="X308" s="5" t="s">
        <v>383</v>
      </c>
      <c r="Y308" s="5" t="s">
        <v>384</v>
      </c>
      <c r="Z308" s="5" t="s">
        <v>385</v>
      </c>
      <c r="AA308" s="5" t="s">
        <v>386</v>
      </c>
      <c r="AB308" s="4">
        <f>CONCATENATE(WRs!B92," ",WRs!A92)</f>
      </c>
      <c r="AC308" s="12">
        <f>WRs!E92</f>
      </c>
      <c r="AD308" s="6">
        <f>WRs!C92</f>
      </c>
      <c r="AE308" s="11">
        <f>WRs!D92</f>
      </c>
      <c r="AF308" s="11">
        <f>WRs!P92</f>
      </c>
      <c r="AG308" s="11">
        <f>WRs!R92</f>
      </c>
      <c r="AH308" s="11">
        <f>WRs!T92</f>
      </c>
      <c r="AI308" s="11">
        <f>WRs!V92</f>
      </c>
      <c r="AJ308" s="10">
        <f>WRs!X92</f>
      </c>
      <c r="AK308" s="6">
        <f>AB308</f>
      </c>
      <c r="AL308" s="102">
        <f>ROUNDUP((0.43+0.01*((STDEV($AQ$2:$AQ$312)-STDEV(AQ$2:AQ$312))))*AQ308,0)</f>
      </c>
      <c r="AM308" s="102">
        <f>ROUNDUP((0.43+0.01*((STDEV($AQ$2:$AQ$312)-STDEV(AR$2:AR$312))))*AR308,0)</f>
      </c>
      <c r="AN308" s="102">
        <f>ROUNDUP((0.43+0.01*((STDEV($AQ$2:$AQ$312)-STDEV(AS$2:AS$312))))*AS308,0)</f>
      </c>
      <c r="AO308" s="102">
        <f>ROUNDUP((0.43+0.01*((STDEV($AQ$2:$AQ$312)-STDEV(AT$2:AT$312))))*AT308,0)</f>
      </c>
      <c r="AP308" s="102">
        <f>ROUNDUP((0.43+0.01*((STDEV($AQ$2:$AQ$312)-STDEV(AU$2:AU$312))))*AU308,0)</f>
      </c>
      <c r="AQ308" s="11">
        <f>IF(AF308&gt;0,AF308,1)</f>
      </c>
      <c r="AR308" s="11">
        <f>IF(AG308&gt;0,AG308,1)</f>
      </c>
      <c r="AS308" s="11">
        <f>IF(AH308&gt;0,AH308,1)</f>
      </c>
      <c r="AT308" s="11">
        <f>IF(AI308&gt;0,AI308,1)</f>
      </c>
      <c r="AU308" s="11">
        <f>IF(AJ308&gt;0,AJ308,1)</f>
      </c>
    </row>
    <row x14ac:dyDescent="0.25" r="309" customHeight="1" ht="17.25">
      <c r="A309" s="3"/>
      <c r="B309" s="6">
        <f>IF(AB309&lt;&gt;AD309,CONCATENATE(J309,AB309,M309,AC309,M309,AD309,N309,O309,AE309,N309,K309,Q309,R309,S309,T309,U309,V309),CONCATENATE(J309,AB309,M309,AC309,N309,O309,AE309,N309,K309,Q309,R309,S309,T309,U309,V309))</f>
      </c>
      <c r="C309" s="6">
        <f>IF(AB309&lt;&gt;AD309,CONCATENATE(J309,AB309,M309,AC309,M309,AD309,N309,O309,AE309,N309,X309,Y309,AA309,AL309,Z309,K309,Q309,R309,S309,T309,U309,V309),CONCATENATE(J309,AB309,M309,AC309,N309,O309,AE309,N309,X309,Y309,AA309,AL309,Z309,K309,Q309,R309,S309,T309,U309,V309))</f>
      </c>
      <c r="D309" s="6">
        <f>IF(AB309&lt;&gt;AD309,CONCATENATE(J309,AB309,M309,AC309,M309,AD309,N309,O309,AE309,N309,X309,Y309,AA309,AM309,Z309,K309,Q309,R309,S309,T309,U309,V309),CONCATENATE(J309,AB309,M309,AC309,N309,O309,AE309,N309,X309,Y309,AA309,AM309,Z309,K309,Q309,R309,S309,T309,U309,V309))</f>
      </c>
      <c r="E309" s="6">
        <f>IF(AB309&lt;&gt;AD309,CONCATENATE(J309,AB309,M309,AC309,M309,AD309,N309,O309,AE309,N309,X309,Y309,AA309,AN309,Z309,K309,Q309,R309,S309,T309,U309,V309),CONCATENATE(J309,AB309,M309,AC309,N309,O309,AE309,N309,X309,Y309,AA309,AN309,Z309,K309,Q309,R309,S309,T309,U309,V309))</f>
      </c>
      <c r="F309" s="6">
        <f>IF(AB309&lt;&gt;AD309,CONCATENATE(J309,AB309,M309,AC309,M309,AD309,N309,O309,AE309,N309,X309,Y309,AA309,AO309,Z309,K309,Q309,R309,S309,T309,U309,V309),CONCATENATE(J309,AB309,M309,AC309,N309,O309,AE309,N309,X309,Y309,AA309,AO309,Z309,K309,Q309,R309,S309,T309,U309,V309))</f>
      </c>
      <c r="G309" s="6">
        <f>IF(AB309&lt;&gt;AD309,CONCATENATE(J309,AB309,M309,AC309,M309,AD309,N309,O309,AE309,N309,X309,Y309,AA309,AP309,Z309,K309,Q309,R309,S309,T309,U309,V309),CONCATENATE(J309,AB309,M309,AC309,N309,O309,AE309,N309,X309,Y309,AA309,AP309,Z309,K309,Q309,R309,S309,T309,U309,V309))</f>
      </c>
      <c r="H309" s="3" t="s">
        <v>375</v>
      </c>
      <c r="I309" s="3" t="s">
        <v>376</v>
      </c>
      <c r="J309" s="3" t="s">
        <v>377</v>
      </c>
      <c r="K309" s="3" t="s">
        <v>378</v>
      </c>
      <c r="L309" s="3" t="s">
        <v>379</v>
      </c>
      <c r="M309" s="3" t="s">
        <v>380</v>
      </c>
      <c r="N309" s="3" t="s">
        <v>381</v>
      </c>
      <c r="O309" s="3" t="s">
        <v>382</v>
      </c>
      <c r="P309" s="6">
        <f>CHAR(10)</f>
      </c>
      <c r="Q309" s="6">
        <f>IF(MOD(W309,10)=0,CONCATENATE(P309,P309,L309,L309,P309,P309,P309)," ")</f>
      </c>
      <c r="R309" s="6">
        <f>IF(W309=20,CONCATENATE(P309,P309,P309,L309,P309,"&lt;center&gt;",P309,P309,"&lt;?php",P309,R$1,P309,"?&gt;",P309,P309,"&lt;/center&gt;",P309,L309,P309,P309,P309,P309),"")</f>
      </c>
      <c r="S309" s="6">
        <f>IF(W309=40,CONCATENATE(P309,P309,P309,L309,P309,"&lt;center&gt;",P309,P309,"&lt;?php",P309,S$1,P309,"?&gt;",P309,P309,"&lt;/center&gt;",P309,L309,P309,P309,P309,P309),"")</f>
      </c>
      <c r="T309" s="6">
        <f>IF(W309=60,CONCATENATE(P309,P309,P309,L309,P309,"&lt;center&gt;",P309,P309,"&lt;?php",P309,T$1,P309,"?&gt;",P309,P309,"&lt;/center&gt;",P309,L309,P309,P309,P309,P309),"")</f>
      </c>
      <c r="U309" s="6">
        <f>IF(W309=80,CONCATENATE(P309,P309,P309,L309,P309,"&lt;center&gt;",P309,P309,"&lt;?php",P309,U$1,P309,"?&gt;",P309,P309,"&lt;/center&gt;",P309,L309,P309,P309,P309,P309),"")</f>
      </c>
      <c r="V309" s="6">
        <f>IF(W309=100,CONCATENATE(P309,P309,P309,P309,"&lt;?php",P309,V$1,P309,"?&gt;",P309,P309,P309,P309,P309),"")</f>
      </c>
      <c r="W309" s="11">
        <f>W308+1</f>
      </c>
      <c r="X309" s="5" t="s">
        <v>383</v>
      </c>
      <c r="Y309" s="5" t="s">
        <v>384</v>
      </c>
      <c r="Z309" s="5" t="s">
        <v>385</v>
      </c>
      <c r="AA309" s="5" t="s">
        <v>386</v>
      </c>
      <c r="AB309" s="4">
        <f>CONCATENATE(WRs!B93," ",WRs!A93)</f>
      </c>
      <c r="AC309" s="12">
        <f>WRs!E93</f>
      </c>
      <c r="AD309" s="6">
        <f>WRs!C93</f>
      </c>
      <c r="AE309" s="11">
        <f>WRs!D93</f>
      </c>
      <c r="AF309" s="11">
        <f>WRs!P93</f>
      </c>
      <c r="AG309" s="11">
        <f>WRs!R93</f>
      </c>
      <c r="AH309" s="11">
        <f>WRs!T93</f>
      </c>
      <c r="AI309" s="11">
        <f>WRs!V93</f>
      </c>
      <c r="AJ309" s="10">
        <f>WRs!X93</f>
      </c>
      <c r="AK309" s="6">
        <f>AB309</f>
      </c>
      <c r="AL309" s="102">
        <f>ROUNDUP((0.43+0.01*((STDEV($AQ$2:$AQ$312)-STDEV(AQ$2:AQ$312))))*AQ309,0)</f>
      </c>
      <c r="AM309" s="102">
        <f>ROUNDUP((0.43+0.01*((STDEV($AQ$2:$AQ$312)-STDEV(AR$2:AR$312))))*AR309,0)</f>
      </c>
      <c r="AN309" s="102">
        <f>ROUNDUP((0.43+0.01*((STDEV($AQ$2:$AQ$312)-STDEV(AS$2:AS$312))))*AS309,0)</f>
      </c>
      <c r="AO309" s="102">
        <f>ROUNDUP((0.43+0.01*((STDEV($AQ$2:$AQ$312)-STDEV(AT$2:AT$312))))*AT309,0)</f>
      </c>
      <c r="AP309" s="102">
        <f>ROUNDUP((0.43+0.01*((STDEV($AQ$2:$AQ$312)-STDEV(AU$2:AU$312))))*AU309,0)</f>
      </c>
      <c r="AQ309" s="11">
        <f>IF(AF309&gt;0,AF309,1)</f>
      </c>
      <c r="AR309" s="11">
        <f>IF(AG309&gt;0,AG309,1)</f>
      </c>
      <c r="AS309" s="11">
        <f>IF(AH309&gt;0,AH309,1)</f>
      </c>
      <c r="AT309" s="11">
        <f>IF(AI309&gt;0,AI309,1)</f>
      </c>
      <c r="AU309" s="11">
        <f>IF(AJ309&gt;0,AJ309,1)</f>
      </c>
    </row>
    <row x14ac:dyDescent="0.25" r="310" customHeight="1" ht="17.25">
      <c r="A310" s="3"/>
      <c r="B310" s="6">
        <f>IF(AB310&lt;&gt;AD310,CONCATENATE(J310,AB310,M310,AC310,M310,AD310,N310,O310,AE310,N310,K310,Q310,R310,S310,T310,U310,V310),CONCATENATE(J310,AB310,M310,AC310,N310,O310,AE310,N310,K310,Q310,R310,S310,T310,U310,V310))</f>
      </c>
      <c r="C310" s="6">
        <f>IF(AB310&lt;&gt;AD310,CONCATENATE(J310,AB310,M310,AC310,M310,AD310,N310,O310,AE310,N310,X310,Y310,AA310,AL310,Z310,K310,Q310,R310,S310,T310,U310,V310),CONCATENATE(J310,AB310,M310,AC310,N310,O310,AE310,N310,X310,Y310,AA310,AL310,Z310,K310,Q310,R310,S310,T310,U310,V310))</f>
      </c>
      <c r="D310" s="6">
        <f>IF(AB310&lt;&gt;AD310,CONCATENATE(J310,AB310,M310,AC310,M310,AD310,N310,O310,AE310,N310,X310,Y310,AA310,AM310,Z310,K310,Q310,R310,S310,T310,U310,V310),CONCATENATE(J310,AB310,M310,AC310,N310,O310,AE310,N310,X310,Y310,AA310,AM310,Z310,K310,Q310,R310,S310,T310,U310,V310))</f>
      </c>
      <c r="E310" s="6">
        <f>IF(AB310&lt;&gt;AD310,CONCATENATE(J310,AB310,M310,AC310,M310,AD310,N310,O310,AE310,N310,X310,Y310,AA310,AN310,Z310,K310,Q310,R310,S310,T310,U310,V310),CONCATENATE(J310,AB310,M310,AC310,N310,O310,AE310,N310,X310,Y310,AA310,AN310,Z310,K310,Q310,R310,S310,T310,U310,V310))</f>
      </c>
      <c r="F310" s="6">
        <f>IF(AB310&lt;&gt;AD310,CONCATENATE(J310,AB310,M310,AC310,M310,AD310,N310,O310,AE310,N310,X310,Y310,AA310,AO310,Z310,K310,Q310,R310,S310,T310,U310,V310),CONCATENATE(J310,AB310,M310,AC310,N310,O310,AE310,N310,X310,Y310,AA310,AO310,Z310,K310,Q310,R310,S310,T310,U310,V310))</f>
      </c>
      <c r="G310" s="6">
        <f>IF(AB310&lt;&gt;AD310,CONCATENATE(J310,AB310,M310,AC310,M310,AD310,N310,O310,AE310,N310,X310,Y310,AA310,AP310,Z310,K310,Q310,R310,S310,T310,U310,V310),CONCATENATE(J310,AB310,M310,AC310,N310,O310,AE310,N310,X310,Y310,AA310,AP310,Z310,K310,Q310,R310,S310,T310,U310,V310))</f>
      </c>
      <c r="H310" s="3" t="s">
        <v>375</v>
      </c>
      <c r="I310" s="3" t="s">
        <v>376</v>
      </c>
      <c r="J310" s="3" t="s">
        <v>377</v>
      </c>
      <c r="K310" s="3" t="s">
        <v>378</v>
      </c>
      <c r="L310" s="3" t="s">
        <v>379</v>
      </c>
      <c r="M310" s="3" t="s">
        <v>380</v>
      </c>
      <c r="N310" s="3" t="s">
        <v>381</v>
      </c>
      <c r="O310" s="3" t="s">
        <v>382</v>
      </c>
      <c r="P310" s="6">
        <f>CHAR(10)</f>
      </c>
      <c r="Q310" s="6">
        <f>IF(MOD(W310,10)=0,CONCATENATE(P310,P310,L310,L310,P310,P310,P310)," ")</f>
      </c>
      <c r="R310" s="6">
        <f>IF(W310=20,CONCATENATE(P310,P310,P310,L310,P310,"&lt;center&gt;",P310,P310,"&lt;?php",P310,R$1,P310,"?&gt;",P310,P310,"&lt;/center&gt;",P310,L310,P310,P310,P310,P310),"")</f>
      </c>
      <c r="S310" s="6">
        <f>IF(W310=40,CONCATENATE(P310,P310,P310,L310,P310,"&lt;center&gt;",P310,P310,"&lt;?php",P310,S$1,P310,"?&gt;",P310,P310,"&lt;/center&gt;",P310,L310,P310,P310,P310,P310),"")</f>
      </c>
      <c r="T310" s="6">
        <f>IF(W310=60,CONCATENATE(P310,P310,P310,L310,P310,"&lt;center&gt;",P310,P310,"&lt;?php",P310,T$1,P310,"?&gt;",P310,P310,"&lt;/center&gt;",P310,L310,P310,P310,P310,P310),"")</f>
      </c>
      <c r="U310" s="6">
        <f>IF(W310=80,CONCATENATE(P310,P310,P310,L310,P310,"&lt;center&gt;",P310,P310,"&lt;?php",P310,U$1,P310,"?&gt;",P310,P310,"&lt;/center&gt;",P310,L310,P310,P310,P310,P310),"")</f>
      </c>
      <c r="V310" s="6">
        <f>IF(W310=100,CONCATENATE(P310,P310,P310,P310,"&lt;?php",P310,V$1,P310,"?&gt;",P310,P310,P310,P310,P310),"")</f>
      </c>
      <c r="W310" s="11">
        <f>W309+1</f>
      </c>
      <c r="X310" s="5" t="s">
        <v>383</v>
      </c>
      <c r="Y310" s="5" t="s">
        <v>384</v>
      </c>
      <c r="Z310" s="5" t="s">
        <v>385</v>
      </c>
      <c r="AA310" s="5" t="s">
        <v>386</v>
      </c>
      <c r="AB310" s="4">
        <f>CONCATENATE(WRs!B94," ",WRs!A94)</f>
      </c>
      <c r="AC310" s="12">
        <f>WRs!E94</f>
      </c>
      <c r="AD310" s="6">
        <f>WRs!C94</f>
      </c>
      <c r="AE310" s="11">
        <f>WRs!D94</f>
      </c>
      <c r="AF310" s="11">
        <f>WRs!P94</f>
      </c>
      <c r="AG310" s="11">
        <f>WRs!R94</f>
      </c>
      <c r="AH310" s="11">
        <f>WRs!T94</f>
      </c>
      <c r="AI310" s="11">
        <f>WRs!V94</f>
      </c>
      <c r="AJ310" s="10">
        <f>WRs!X94</f>
      </c>
      <c r="AK310" s="6">
        <f>AB310</f>
      </c>
      <c r="AL310" s="102">
        <f>ROUNDUP((0.43+0.01*((STDEV($AQ$2:$AQ$312)-STDEV(AQ$2:AQ$312))))*AQ310,0)</f>
      </c>
      <c r="AM310" s="102">
        <f>ROUNDUP((0.43+0.01*((STDEV($AQ$2:$AQ$312)-STDEV(AR$2:AR$312))))*AR310,0)</f>
      </c>
      <c r="AN310" s="102">
        <f>ROUNDUP((0.43+0.01*((STDEV($AQ$2:$AQ$312)-STDEV(AS$2:AS$312))))*AS310,0)</f>
      </c>
      <c r="AO310" s="102">
        <f>ROUNDUP((0.43+0.01*((STDEV($AQ$2:$AQ$312)-STDEV(AT$2:AT$312))))*AT310,0)</f>
      </c>
      <c r="AP310" s="102">
        <f>ROUNDUP((0.43+0.01*((STDEV($AQ$2:$AQ$312)-STDEV(AU$2:AU$312))))*AU310,0)</f>
      </c>
      <c r="AQ310" s="11">
        <f>IF(AF310&gt;0,AF310,1)</f>
      </c>
      <c r="AR310" s="11">
        <f>IF(AG310&gt;0,AG310,1)</f>
      </c>
      <c r="AS310" s="11">
        <f>IF(AH310&gt;0,AH310,1)</f>
      </c>
      <c r="AT310" s="11">
        <f>IF(AI310&gt;0,AI310,1)</f>
      </c>
      <c r="AU310" s="11">
        <f>IF(AJ310&gt;0,AJ310,1)</f>
      </c>
    </row>
    <row x14ac:dyDescent="0.25" r="311" customHeight="1" ht="17.25">
      <c r="A311" s="3"/>
      <c r="B311" s="6">
        <f>IF(AB311&lt;&gt;AD311,CONCATENATE(J311,AB311,M311,AC311,M311,AD311,N311,O311,AE311,N311,K311,Q311,R311,S311,T311,U311,V311),CONCATENATE(J311,AB311,M311,AC311,N311,O311,AE311,N311,K311,Q311,R311,S311,T311,U311,V311))</f>
      </c>
      <c r="C311" s="6">
        <f>IF(AB311&lt;&gt;AD311,CONCATENATE(J311,AB311,M311,AC311,M311,AD311,N311,O311,AE311,N311,X311,Y311,AA311,AL311,Z311,K311,Q311,R311,S311,T311,U311,V311),CONCATENATE(J311,AB311,M311,AC311,N311,O311,AE311,N311,X311,Y311,AA311,AL311,Z311,K311,Q311,R311,S311,T311,U311,V311))</f>
      </c>
      <c r="D311" s="6">
        <f>IF(AB311&lt;&gt;AD311,CONCATENATE(J311,AB311,M311,AC311,M311,AD311,N311,O311,AE311,N311,X311,Y311,AA311,AM311,Z311,K311,Q311,R311,S311,T311,U311,V311),CONCATENATE(J311,AB311,M311,AC311,N311,O311,AE311,N311,X311,Y311,AA311,AM311,Z311,K311,Q311,R311,S311,T311,U311,V311))</f>
      </c>
      <c r="E311" s="6">
        <f>IF(AB311&lt;&gt;AD311,CONCATENATE(J311,AB311,M311,AC311,M311,AD311,N311,O311,AE311,N311,X311,Y311,AA311,AN311,Z311,K311,Q311,R311,S311,T311,U311,V311),CONCATENATE(J311,AB311,M311,AC311,N311,O311,AE311,N311,X311,Y311,AA311,AN311,Z311,K311,Q311,R311,S311,T311,U311,V311))</f>
      </c>
      <c r="F311" s="6">
        <f>IF(AB311&lt;&gt;AD311,CONCATENATE(J311,AB311,M311,AC311,M311,AD311,N311,O311,AE311,N311,X311,Y311,AA311,AO311,Z311,K311,Q311,R311,S311,T311,U311,V311),CONCATENATE(J311,AB311,M311,AC311,N311,O311,AE311,N311,X311,Y311,AA311,AO311,Z311,K311,Q311,R311,S311,T311,U311,V311))</f>
      </c>
      <c r="G311" s="6">
        <f>IF(AB311&lt;&gt;AD311,CONCATENATE(J311,AB311,M311,AC311,M311,AD311,N311,O311,AE311,N311,X311,Y311,AA311,AP311,Z311,K311,Q311,R311,S311,T311,U311,V311),CONCATENATE(J311,AB311,M311,AC311,N311,O311,AE311,N311,X311,Y311,AA311,AP311,Z311,K311,Q311,R311,S311,T311,U311,V311))</f>
      </c>
      <c r="H311" s="3" t="s">
        <v>375</v>
      </c>
      <c r="I311" s="3" t="s">
        <v>376</v>
      </c>
      <c r="J311" s="3" t="s">
        <v>377</v>
      </c>
      <c r="K311" s="3" t="s">
        <v>378</v>
      </c>
      <c r="L311" s="3" t="s">
        <v>379</v>
      </c>
      <c r="M311" s="3" t="s">
        <v>380</v>
      </c>
      <c r="N311" s="3" t="s">
        <v>381</v>
      </c>
      <c r="O311" s="3" t="s">
        <v>382</v>
      </c>
      <c r="P311" s="6">
        <f>CHAR(10)</f>
      </c>
      <c r="Q311" s="6">
        <f>IF(MOD(W311,10)=0,CONCATENATE(P311,P311,L311,L311,P311,P311,P311)," ")</f>
      </c>
      <c r="R311" s="6">
        <f>IF(W311=20,CONCATENATE(P311,P311,P311,L311,P311,"&lt;center&gt;",P311,P311,"&lt;?php",P311,R$1,P311,"?&gt;",P311,P311,"&lt;/center&gt;",P311,L311,P311,P311,P311,P311),"")</f>
      </c>
      <c r="S311" s="6">
        <f>IF(W311=40,CONCATENATE(P311,P311,P311,L311,P311,"&lt;center&gt;",P311,P311,"&lt;?php",P311,S$1,P311,"?&gt;",P311,P311,"&lt;/center&gt;",P311,L311,P311,P311,P311,P311),"")</f>
      </c>
      <c r="T311" s="6">
        <f>IF(W311=60,CONCATENATE(P311,P311,P311,L311,P311,"&lt;center&gt;",P311,P311,"&lt;?php",P311,T$1,P311,"?&gt;",P311,P311,"&lt;/center&gt;",P311,L311,P311,P311,P311,P311),"")</f>
      </c>
      <c r="U311" s="6">
        <f>IF(W311=80,CONCATENATE(P311,P311,P311,L311,P311,"&lt;center&gt;",P311,P311,"&lt;?php",P311,U$1,P311,"?&gt;",P311,P311,"&lt;/center&gt;",P311,L311,P311,P311,P311,P311),"")</f>
      </c>
      <c r="V311" s="6">
        <f>IF(W311=100,CONCATENATE(P311,P311,P311,P311,"&lt;?php",P311,V$1,P311,"?&gt;",P311,P311,P311,P311,P311),"")</f>
      </c>
      <c r="W311" s="11">
        <f>W310+1</f>
      </c>
      <c r="X311" s="5" t="s">
        <v>383</v>
      </c>
      <c r="Y311" s="5" t="s">
        <v>384</v>
      </c>
      <c r="Z311" s="5" t="s">
        <v>385</v>
      </c>
      <c r="AA311" s="5" t="s">
        <v>386</v>
      </c>
      <c r="AB311" s="4">
        <f>CONCATENATE(WRs!B95," ",WRs!A95)</f>
      </c>
      <c r="AC311" s="12">
        <f>WRs!E95</f>
      </c>
      <c r="AD311" s="6">
        <f>WRs!C95</f>
      </c>
      <c r="AE311" s="11">
        <f>WRs!D95</f>
      </c>
      <c r="AF311" s="11">
        <f>WRs!P95</f>
      </c>
      <c r="AG311" s="11">
        <f>WRs!R95</f>
      </c>
      <c r="AH311" s="11">
        <f>WRs!T95</f>
      </c>
      <c r="AI311" s="11">
        <f>WRs!V95</f>
      </c>
      <c r="AJ311" s="10">
        <f>WRs!X95</f>
      </c>
      <c r="AK311" s="6">
        <f>AB311</f>
      </c>
      <c r="AL311" s="102">
        <f>ROUNDUP((0.43+0.01*((STDEV($AQ$2:$AQ$312)-STDEV(AQ$2:AQ$312))))*AQ311,0)</f>
      </c>
      <c r="AM311" s="102">
        <f>ROUNDUP((0.43+0.01*((STDEV($AQ$2:$AQ$312)-STDEV(AR$2:AR$312))))*AR311,0)</f>
      </c>
      <c r="AN311" s="102">
        <f>ROUNDUP((0.43+0.01*((STDEV($AQ$2:$AQ$312)-STDEV(AS$2:AS$312))))*AS311,0)</f>
      </c>
      <c r="AO311" s="102">
        <f>ROUNDUP((0.43+0.01*((STDEV($AQ$2:$AQ$312)-STDEV(AT$2:AT$312))))*AT311,0)</f>
      </c>
      <c r="AP311" s="102">
        <f>ROUNDUP((0.43+0.01*((STDEV($AQ$2:$AQ$312)-STDEV(AU$2:AU$312))))*AU311,0)</f>
      </c>
      <c r="AQ311" s="11">
        <f>IF(AF311&gt;0,AF311,1)</f>
      </c>
      <c r="AR311" s="11">
        <f>IF(AG311&gt;0,AG311,1)</f>
      </c>
      <c r="AS311" s="11">
        <f>IF(AH311&gt;0,AH311,1)</f>
      </c>
      <c r="AT311" s="11">
        <f>IF(AI311&gt;0,AI311,1)</f>
      </c>
      <c r="AU311" s="11">
        <f>IF(AJ311&gt;0,AJ311,1)</f>
      </c>
    </row>
    <row x14ac:dyDescent="0.25" r="312" customHeight="1" ht="17.25">
      <c r="A312" s="3"/>
      <c r="B312" s="6">
        <f>IF(AB312&lt;&gt;AD312,CONCATENATE(J312,AB312,M312,AC312,M312,AD312,N312,O312,AE312,N312,K312,Q312,R312,S312,T312,U312,V312),CONCATENATE(J312,AB312,M312,AC312,N312,O312,AE312,N312,K312,Q312,R312,S312,T312,U312,V312))</f>
      </c>
      <c r="C312" s="6">
        <f>IF(AB312&lt;&gt;AD312,CONCATENATE(J312,AB312,M312,AC312,M312,AD312,N312,O312,AE312,N312,X312,Y312,AA312,AL312,Z312,K312,Q312,R312,S312,T312,U312,V312),CONCATENATE(J312,AB312,M312,AC312,N312,O312,AE312,N312,X312,Y312,AA312,AL312,Z312,K312,Q312,R312,S312,T312,U312,V312))</f>
      </c>
      <c r="D312" s="6">
        <f>IF(AB312&lt;&gt;AD312,CONCATENATE(J312,AB312,M312,AC312,M312,AD312,N312,O312,AE312,N312,X312,Y312,AA312,AM312,Z312,K312,Q312,R312,S312,T312,U312,V312),CONCATENATE(J312,AB312,M312,AC312,N312,O312,AE312,N312,X312,Y312,AA312,AM312,Z312,K312,Q312,R312,S312,T312,U312,V312))</f>
      </c>
      <c r="E312" s="6">
        <f>IF(AB312&lt;&gt;AD312,CONCATENATE(J312,AB312,M312,AC312,M312,AD312,N312,O312,AE312,N312,X312,Y312,AA312,AN312,Z312,K312,Q312,R312,S312,T312,U312,V312),CONCATENATE(J312,AB312,M312,AC312,N312,O312,AE312,N312,X312,Y312,AA312,AN312,Z312,K312,Q312,R312,S312,T312,U312,V312))</f>
      </c>
      <c r="F312" s="6">
        <f>IF(AB312&lt;&gt;AD312,CONCATENATE(J312,AB312,M312,AC312,M312,AD312,N312,O312,AE312,N312,X312,Y312,AA312,AO312,Z312,K312,Q312,R312,S312,T312,U312,V312),CONCATENATE(J312,AB312,M312,AC312,N312,O312,AE312,N312,X312,Y312,AA312,AO312,Z312,K312,Q312,R312,S312,T312,U312,V312))</f>
      </c>
      <c r="G312" s="6">
        <f>IF(AB312&lt;&gt;AD312,CONCATENATE(J312,AB312,M312,AC312,M312,AD312,N312,O312,AE312,N312,X312,Y312,AA312,AP312,Z312,K312,Q312,R312,S312,T312,U312,V312),CONCATENATE(J312,AB312,M312,AC312,N312,O312,AE312,N312,X312,Y312,AA312,AP312,Z312,K312,Q312,R312,S312,T312,U312,V312))</f>
      </c>
      <c r="H312" s="3" t="s">
        <v>375</v>
      </c>
      <c r="I312" s="3" t="s">
        <v>376</v>
      </c>
      <c r="J312" s="3" t="s">
        <v>377</v>
      </c>
      <c r="K312" s="3" t="s">
        <v>378</v>
      </c>
      <c r="L312" s="3" t="s">
        <v>379</v>
      </c>
      <c r="M312" s="3" t="s">
        <v>380</v>
      </c>
      <c r="N312" s="3" t="s">
        <v>381</v>
      </c>
      <c r="O312" s="3" t="s">
        <v>382</v>
      </c>
      <c r="P312" s="6">
        <f>CHAR(10)</f>
      </c>
      <c r="Q312" s="6">
        <f>IF(MOD(W312,10)=0,CONCATENATE(P312,P312,L312,L312,P312,P312,P312)," ")</f>
      </c>
      <c r="R312" s="6">
        <f>IF(W312=20,CONCATENATE(P312,P312,P312,L312,P312,"&lt;center&gt;",P312,P312,"&lt;?php",P312,R$1,P312,"?&gt;",P312,P312,"&lt;/center&gt;",P312,L312,P312,P312,P312,P312),"")</f>
      </c>
      <c r="S312" s="6">
        <f>IF(W312=40,CONCATENATE(P312,P312,P312,L312,P312,"&lt;center&gt;",P312,P312,"&lt;?php",P312,S$1,P312,"?&gt;",P312,P312,"&lt;/center&gt;",P312,L312,P312,P312,P312,P312),"")</f>
      </c>
      <c r="T312" s="6">
        <f>IF(W312=60,CONCATENATE(P312,P312,P312,L312,P312,"&lt;center&gt;",P312,P312,"&lt;?php",P312,T$1,P312,"?&gt;",P312,P312,"&lt;/center&gt;",P312,L312,P312,P312,P312,P312),"")</f>
      </c>
      <c r="U312" s="6">
        <f>IF(W312=80,CONCATENATE(P312,P312,P312,L312,P312,"&lt;center&gt;",P312,P312,"&lt;?php",P312,U$1,P312,"?&gt;",P312,P312,"&lt;/center&gt;",P312,L312,P312,P312,P312,P312),"")</f>
      </c>
      <c r="V312" s="6">
        <f>IF(W312=100,CONCATENATE(P312,P312,P312,P312,"&lt;?php",P312,V$1,P312,"?&gt;",P312,P312,P312,P312,P312),"")</f>
      </c>
      <c r="W312" s="11">
        <f>W311+1</f>
      </c>
      <c r="X312" s="5" t="s">
        <v>383</v>
      </c>
      <c r="Y312" s="5" t="s">
        <v>384</v>
      </c>
      <c r="Z312" s="5" t="s">
        <v>385</v>
      </c>
      <c r="AA312" s="5" t="s">
        <v>386</v>
      </c>
      <c r="AB312" s="4">
        <f>CONCATENATE(WRs!B96," ",WRs!A96)</f>
      </c>
      <c r="AC312" s="12">
        <f>WRs!E96</f>
      </c>
      <c r="AD312" s="6">
        <f>WRs!C96</f>
      </c>
      <c r="AE312" s="11">
        <f>WRs!D96</f>
      </c>
      <c r="AF312" s="11">
        <f>WRs!P96</f>
      </c>
      <c r="AG312" s="11">
        <f>WRs!R96</f>
      </c>
      <c r="AH312" s="11">
        <f>WRs!T96</f>
      </c>
      <c r="AI312" s="11">
        <f>WRs!V96</f>
      </c>
      <c r="AJ312" s="14">
        <f>WRs!X96</f>
      </c>
      <c r="AK312" s="6">
        <f>AB312</f>
      </c>
      <c r="AL312" s="102">
        <f>ROUNDUP((0.43+0.01*((STDEV($AQ$2:$AQ$312)-STDEV(AQ$2:AQ$312))))*AQ312,0)</f>
      </c>
      <c r="AM312" s="102">
        <f>ROUNDUP((0.43+0.01*((STDEV($AQ$2:$AQ$312)-STDEV(AR$2:AR$312))))*AR312,0)</f>
      </c>
      <c r="AN312" s="102">
        <f>ROUNDUP((0.43+0.01*((STDEV($AQ$2:$AQ$312)-STDEV(AS$2:AS$312))))*AS312,0)</f>
      </c>
      <c r="AO312" s="102">
        <f>ROUNDUP((0.43+0.01*((STDEV($AQ$2:$AQ$312)-STDEV(AT$2:AT$312))))*AT312,0)</f>
      </c>
      <c r="AP312" s="102">
        <f>ROUNDUP((0.43+0.01*((STDEV($AQ$2:$AQ$312)-STDEV(AU$2:AU$312))))*AU312,0)</f>
      </c>
      <c r="AQ312" s="11">
        <f>IF(AF312&gt;0,AF312,1)</f>
      </c>
      <c r="AR312" s="11">
        <f>IF(AG312&gt;0,AG312,1)</f>
      </c>
      <c r="AS312" s="11">
        <f>IF(AH312&gt;0,AH312,1)</f>
      </c>
      <c r="AT312" s="11">
        <f>IF(AI312&gt;0,AI312,1)</f>
      </c>
      <c r="AU312" s="11">
        <f>IF(AJ312&gt;0,AJ312,1)</f>
      </c>
    </row>
    <row x14ac:dyDescent="0.25" r="313" customHeight="1" ht="17.25">
      <c r="A313" s="3"/>
      <c r="B313" s="3"/>
      <c r="C313" s="3"/>
      <c r="D313" s="3"/>
      <c r="E313" s="3"/>
      <c r="F313" s="3"/>
      <c r="G313" s="3"/>
      <c r="H313" s="3"/>
      <c r="I313" s="3"/>
      <c r="J313" s="3"/>
      <c r="K313" s="3"/>
      <c r="L313" s="3"/>
      <c r="M313" s="3"/>
      <c r="N313" s="3"/>
      <c r="O313" s="3"/>
      <c r="P313" s="3"/>
      <c r="Q313" s="3"/>
      <c r="R313" s="3"/>
      <c r="S313" s="3"/>
      <c r="T313" s="3"/>
      <c r="U313" s="3"/>
      <c r="V313" s="3"/>
      <c r="W313" s="9"/>
      <c r="X313" s="5"/>
      <c r="Y313" s="5"/>
      <c r="Z313" s="5"/>
      <c r="AA313" s="5"/>
      <c r="AB313" s="15"/>
      <c r="AC313" s="5"/>
      <c r="AD313" s="3"/>
      <c r="AE313" s="9"/>
      <c r="AF313" s="9"/>
      <c r="AG313" s="9"/>
      <c r="AH313" s="9"/>
      <c r="AI313" s="9"/>
      <c r="AJ313" s="9"/>
      <c r="AK313" s="3"/>
      <c r="AL313" s="9"/>
      <c r="AM313" s="9"/>
      <c r="AN313" s="9"/>
      <c r="AO313" s="9"/>
      <c r="AP313" s="9"/>
      <c r="AQ313" s="9"/>
      <c r="AR313" s="9"/>
      <c r="AS313" s="9"/>
      <c r="AT313" s="9"/>
      <c r="AU313" s="9"/>
    </row>
    <row x14ac:dyDescent="0.25" r="314" customHeight="1" ht="17.25">
      <c r="A314" s="3"/>
      <c r="B314" s="3"/>
      <c r="C314" s="3"/>
      <c r="D314" s="3"/>
      <c r="E314" s="3"/>
      <c r="F314" s="3"/>
      <c r="G314" s="3"/>
      <c r="H314" s="3"/>
      <c r="I314" s="3"/>
      <c r="J314" s="3"/>
      <c r="K314" s="3"/>
      <c r="L314" s="3"/>
      <c r="M314" s="3"/>
      <c r="N314" s="3"/>
      <c r="O314" s="3"/>
      <c r="P314" s="3"/>
      <c r="Q314" s="3"/>
      <c r="R314" s="3"/>
      <c r="S314" s="3"/>
      <c r="T314" s="3"/>
      <c r="U314" s="3"/>
      <c r="V314" s="3"/>
      <c r="W314" s="9"/>
      <c r="X314" s="3"/>
      <c r="Y314" s="3"/>
      <c r="Z314" s="3"/>
      <c r="AA314" s="3"/>
      <c r="AB314" s="15"/>
      <c r="AC314" s="5"/>
      <c r="AD314" s="3"/>
      <c r="AE314" s="9"/>
      <c r="AF314" s="9"/>
      <c r="AG314" s="9"/>
      <c r="AH314" s="9"/>
      <c r="AI314" s="9"/>
      <c r="AJ314" s="9"/>
      <c r="AK314" s="3"/>
      <c r="AL314" s="9"/>
      <c r="AM314" s="9"/>
      <c r="AN314" s="9"/>
      <c r="AO314" s="9"/>
      <c r="AP314" s="9"/>
      <c r="AQ314" s="9"/>
      <c r="AR314" s="9"/>
      <c r="AS314" s="9"/>
      <c r="AT314" s="9"/>
      <c r="AU314"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Q249"/>
  <sheetViews>
    <sheetView workbookViewId="0"/>
  </sheetViews>
  <sheetFormatPr defaultRowHeight="15" x14ac:dyDescent="0.25"/>
  <cols>
    <col min="1" max="1" style="16" width="36.71928571428572" customWidth="1" bestFit="1"/>
    <col min="2" max="2" style="16" width="12.43357142857143" customWidth="1" bestFit="1"/>
    <col min="3" max="3" style="16" width="12.43357142857143" customWidth="1" bestFit="1"/>
    <col min="4" max="4" style="16" width="12.43357142857143" customWidth="1" bestFit="1"/>
    <col min="5" max="5" style="16" width="12.43357142857143" customWidth="1" bestFit="1"/>
    <col min="6" max="6" style="16" width="12.43357142857143" customWidth="1" bestFit="1"/>
    <col min="7" max="7" style="16" width="12.43357142857143" customWidth="1" bestFit="1"/>
    <col min="8" max="8" style="16" width="12.43357142857143" customWidth="1" bestFit="1" hidden="1"/>
    <col min="9" max="9" style="16" width="12.43357142857143" customWidth="1" bestFit="1" hidden="1"/>
    <col min="10" max="10" style="16" width="12.43357142857143" customWidth="1" bestFit="1" hidden="1"/>
    <col min="11" max="11" style="16" width="12.43357142857143" customWidth="1" bestFit="1" hidden="1"/>
    <col min="12" max="12" style="16" width="12.43357142857143" customWidth="1" bestFit="1" hidden="1"/>
    <col min="13" max="13" style="16" width="12.43357142857143" customWidth="1" bestFit="1" hidden="1"/>
    <col min="14" max="14" style="16" width="12.43357142857143" customWidth="1" bestFit="1" hidden="1"/>
    <col min="15" max="15" style="16" width="12.43357142857143" customWidth="1" bestFit="1" hidden="1"/>
    <col min="16" max="16" style="16" width="12.43357142857143" customWidth="1" bestFit="1" hidden="1"/>
    <col min="17" max="17" style="16" width="12.43357142857143" customWidth="1" bestFit="1" hidden="1"/>
    <col min="18" max="18" style="16" width="12.43357142857143" customWidth="1" bestFit="1" hidden="1"/>
    <col min="19" max="19" style="16" width="12.43357142857143" customWidth="1" bestFit="1" hidden="1"/>
    <col min="20" max="20" style="16" width="12.43357142857143" customWidth="1" bestFit="1" hidden="1"/>
    <col min="21" max="21" style="16" width="12.43357142857143" customWidth="1" bestFit="1" hidden="1"/>
    <col min="22" max="22" style="64" width="12.43357142857143" customWidth="1" bestFit="1"/>
    <col min="23" max="23" style="16" width="12.43357142857143" customWidth="1" bestFit="1"/>
    <col min="24" max="24" style="16" width="12.43357142857143" customWidth="1" bestFit="1"/>
    <col min="25" max="25" style="16" width="12.43357142857143" customWidth="1" bestFit="1"/>
    <col min="26" max="26" style="16" width="12.43357142857143" customWidth="1" bestFit="1"/>
    <col min="27" max="27" style="16" width="12.43357142857143" customWidth="1" bestFit="1"/>
    <col min="28" max="28" style="16" width="12.43357142857143" customWidth="1" bestFit="1"/>
    <col min="29" max="29" style="16" width="12.43357142857143" customWidth="1" bestFit="1"/>
    <col min="30" max="30" style="16" width="12.43357142857143" customWidth="1" bestFit="1"/>
    <col min="31" max="31" style="16" width="12.43357142857143" customWidth="1" bestFit="1"/>
    <col min="32" max="32" style="16" width="12.43357142857143" customWidth="1" bestFit="1"/>
    <col min="33" max="33" style="16" width="12.43357142857143" customWidth="1" bestFit="1"/>
    <col min="34" max="34" style="16" width="12.43357142857143" customWidth="1" bestFit="1"/>
    <col min="35" max="35" style="16" width="12.43357142857143" customWidth="1" bestFit="1"/>
    <col min="36" max="36" style="16" width="12.43357142857143" customWidth="1" bestFit="1"/>
    <col min="37" max="37" style="16" width="12.43357142857143" customWidth="1" bestFit="1"/>
    <col min="38" max="38" style="16" width="12.43357142857143" customWidth="1" bestFit="1"/>
    <col min="39" max="39" style="16" width="12.43357142857143" customWidth="1" bestFit="1"/>
    <col min="40" max="40" style="16" width="12.43357142857143" customWidth="1" bestFit="1"/>
    <col min="41" max="41" style="16" width="12.43357142857143" customWidth="1" bestFit="1"/>
    <col min="42" max="42" style="16" width="12.43357142857143" customWidth="1" bestFit="1"/>
    <col min="43" max="43" style="16" width="12.43357142857143" customWidth="1" bestFit="1"/>
  </cols>
  <sheetData>
    <row x14ac:dyDescent="0.25" r="1" customHeight="1" ht="17.25">
      <c r="A1" s="1" t="s">
        <v>340</v>
      </c>
      <c r="B1" s="1" t="s">
        <v>341</v>
      </c>
      <c r="C1" s="1" t="s">
        <v>342</v>
      </c>
      <c r="D1" s="1" t="s">
        <v>343</v>
      </c>
      <c r="E1" s="1" t="s">
        <v>344</v>
      </c>
      <c r="F1" s="1" t="s">
        <v>345</v>
      </c>
      <c r="G1" s="1" t="s">
        <v>346</v>
      </c>
      <c r="H1" s="1" t="s">
        <v>347</v>
      </c>
      <c r="I1" s="1" t="s">
        <v>348</v>
      </c>
      <c r="J1" s="1" t="s">
        <v>349</v>
      </c>
      <c r="K1" s="1" t="s">
        <v>350</v>
      </c>
      <c r="L1" s="1" t="s">
        <v>351</v>
      </c>
      <c r="M1" s="1" t="s">
        <v>352</v>
      </c>
      <c r="N1" s="1" t="s">
        <v>353</v>
      </c>
      <c r="O1" s="1" t="s">
        <v>354</v>
      </c>
      <c r="P1" s="1" t="s">
        <v>355</v>
      </c>
      <c r="Q1" s="1" t="s">
        <v>356</v>
      </c>
      <c r="R1" s="1" t="s">
        <v>357</v>
      </c>
      <c r="S1" s="1" t="s">
        <v>358</v>
      </c>
      <c r="T1" s="1" t="s">
        <v>359</v>
      </c>
      <c r="U1" s="1" t="s">
        <v>360</v>
      </c>
      <c r="V1" s="99">
        <v>0</v>
      </c>
      <c r="W1" s="1" t="s">
        <v>361</v>
      </c>
      <c r="X1" s="1" t="s">
        <v>362</v>
      </c>
      <c r="Y1" s="1" t="s">
        <v>363</v>
      </c>
      <c r="Z1" s="1" t="s">
        <v>364</v>
      </c>
      <c r="AA1" s="1" t="s">
        <v>0</v>
      </c>
      <c r="AB1" s="1" t="s">
        <v>1</v>
      </c>
      <c r="AC1" s="1" t="s">
        <v>2</v>
      </c>
      <c r="AD1" s="1" t="s">
        <v>3</v>
      </c>
      <c r="AE1" s="1" t="s">
        <v>365</v>
      </c>
      <c r="AF1" s="1" t="s">
        <v>4</v>
      </c>
      <c r="AG1" s="1" t="s">
        <v>6</v>
      </c>
      <c r="AH1" s="1" t="s">
        <v>5</v>
      </c>
      <c r="AI1" s="1" t="s">
        <v>7</v>
      </c>
      <c r="AJ1" s="1" t="s">
        <v>366</v>
      </c>
      <c r="AK1" s="1" t="s">
        <v>367</v>
      </c>
      <c r="AL1" s="1" t="s">
        <v>368</v>
      </c>
      <c r="AM1" s="1" t="s">
        <v>369</v>
      </c>
      <c r="AN1" s="1" t="s">
        <v>370</v>
      </c>
      <c r="AO1" s="1" t="s">
        <v>371</v>
      </c>
      <c r="AP1" s="1" t="s">
        <v>372</v>
      </c>
      <c r="AQ1" s="1" t="s">
        <v>373</v>
      </c>
    </row>
    <row x14ac:dyDescent="0.25" r="2" customHeight="1" ht="17.25">
      <c r="A2" s="3" t="s">
        <v>374</v>
      </c>
      <c r="B2" s="6">
        <f>IF(AA2&lt;&gt;AC2,CONCATENATE(I2,AA2,L2,AB2,L2,AC2,M2,N2,AD2,M2,J2,P2,Q2,R2,S2,T2,U2),CONCATENATE(I2,AA2,L2,AB2,M2,N2,AD2,M2,J2,P2,Q2,R2,S2,T2,U2))</f>
      </c>
      <c r="C2" s="6">
        <f>IF(AA2&lt;&gt;AC2,CONCATENATE(I2,AA2,L2,AB2,L2,AC2,M2,N2,AD2,M2,W2,X2,Z2,AN2,Y2,J2,P2,Q2,R2,S2,T2,U2),CONCATENATE(I2,AA2,L2,AB2,M2,N2,AD2,M2,W2,X2,Z2,AN2,Y2,J2,P2,Q2,R2,S2,T2,U2))</f>
      </c>
      <c r="D2" s="6">
        <f>IF(AA2&lt;&gt;AC2,CONCATENATE(I2,AA2,L2,AB2,L2,AC2,M2,N2,AD2,M2,W2,X2,Z2,AO2,Y2,J2,P2,Q2,R2,S2,T2,U2),CONCATENATE(I2,AA2,L2,AB2,M2,N2,AD2,M2,W2,X2,Z2,AO2,Y2,J2,P2,Q2,R2,S2,T2,U2))</f>
      </c>
      <c r="E2" s="6">
        <f>IF(AA2&lt;&gt;AC2,CONCATENATE(I2,AA2,L2,AB2,L2,AC2,M2,N2,AD2,M2,W2,X2,Z2,AP2,Y2,J2,P2,Q2,R2,S2,T2,U2),CONCATENATE(I2,AA2,L2,AB2,M2,N2,AD2,M2,W2,X2,Z2,AP2,Y2,J2,P2,Q2,R2,S2,T2,U2))</f>
      </c>
      <c r="F2" s="6">
        <f>IF(AA2&lt;&gt;AC2,CONCATENATE(I2,AA2,L2,AB2,L2,AC2,M2,N2,AD2,M2,W2,X2,Z2,AQ2,Y2,J2,P2,Q2,R2,S2,T2,U2),CONCATENATE(I2,AA2,L2,AB2,M2,N2,AD2,M2,W2,X2,Z2,AQ2,Y2,J2,P2,Q2,R2,S2,T2,U2))</f>
      </c>
      <c r="G2" s="3" t="s">
        <v>375</v>
      </c>
      <c r="H2" s="3" t="s">
        <v>376</v>
      </c>
      <c r="I2" s="3" t="s">
        <v>377</v>
      </c>
      <c r="J2" s="3" t="s">
        <v>378</v>
      </c>
      <c r="K2" s="3" t="s">
        <v>379</v>
      </c>
      <c r="L2" s="3" t="s">
        <v>380</v>
      </c>
      <c r="M2" s="3" t="s">
        <v>381</v>
      </c>
      <c r="N2" s="3" t="s">
        <v>382</v>
      </c>
      <c r="O2" s="6">
        <f>CHAR(10)</f>
      </c>
      <c r="P2" s="6">
        <f>IF(MOD(V2,5)=0,CONCATENATE(O2,O2,K2,K2,O2,O2,O2)," ")</f>
      </c>
      <c r="Q2" s="6">
        <f>IF(V2=5,CONCATENATE(O2,O2,O2,K2,O2,"&lt;center&gt;",O2,O2,"&lt;?php",O2,Q$1,O2,"?&gt;",O2,O2,"&lt;/center&gt;",O2,K2,O2,O2,O2,O2),"")</f>
      </c>
      <c r="R2" s="6">
        <f>IF(V2=10,CONCATENATE(O2,O2,O2,K2,O2,"&lt;center&gt;",O2,O2,"&lt;?php",O2,R$1,O2,"?&gt;",O2,O2,"&lt;/center&gt;",O2,K2,O2,O2,O2,O2),"")</f>
      </c>
      <c r="S2" s="6">
        <f>IF(V2=15,CONCATENATE(O2,O2,O2,K2,O2,"&lt;center&gt;",O2,O2,"&lt;?php",O2,S$1,O2,"?&gt;",O2,O2,"&lt;/center&gt;",O2,K2,O2,O2,O2,O2),"")</f>
      </c>
      <c r="T2" s="6">
        <f>IF(V2=20,CONCATENATE(O2,O2,O2,K2,O2,"&lt;center&gt;",O2,O2,"&lt;?php",O2,T$1,O2,"?&gt;",O2,O2,"&lt;/center&gt;",O2,K2,O2,O2,O2,O2),"")</f>
      </c>
      <c r="U2" s="6">
        <f>IF(V2=25,CONCATENATE(O2,O2,O2,O2,"&lt;?php",O2,U$1,O2,"?&gt;",O2,O2,O2,O2,O2),"")</f>
      </c>
      <c r="V2" s="11">
        <f>V1+1</f>
      </c>
      <c r="W2" s="5" t="s">
        <v>383</v>
      </c>
      <c r="X2" s="5" t="s">
        <v>384</v>
      </c>
      <c r="Y2" s="5" t="s">
        <v>385</v>
      </c>
      <c r="Z2" s="5" t="s">
        <v>386</v>
      </c>
      <c r="AA2" s="4">
        <f>CONCATENATE(QBs!B2," ",QBs!A2)</f>
      </c>
      <c r="AB2" s="6">
        <f>QBs!E2</f>
      </c>
      <c r="AC2" s="6">
        <f>QBs!C2</f>
      </c>
      <c r="AD2" s="11">
        <f>QBs!D2</f>
      </c>
      <c r="AE2" s="11">
        <f>QBs!O2</f>
      </c>
      <c r="AF2" s="11">
        <f>QBs!P2</f>
      </c>
      <c r="AG2" s="11">
        <f>QBs!T2</f>
      </c>
      <c r="AH2" s="11">
        <f>AF2</f>
      </c>
      <c r="AI2" s="11">
        <f>QBs!V2</f>
      </c>
      <c r="AJ2" s="6">
        <f>AA2</f>
      </c>
      <c r="AK2" s="11">
        <f>ROUNDDOWN(AF2/2,0)</f>
      </c>
      <c r="AL2" s="11">
        <f>ROUNDUP(0.37*AF2,0)</f>
      </c>
      <c r="AM2" s="11">
        <f>ROUNDUP(0.4*AF2,0)</f>
      </c>
      <c r="AN2" s="11">
        <f>IF(AF2&gt;1,ROUNDUP(0.43*AF2,0),1)</f>
      </c>
      <c r="AO2" s="11">
        <f>IF(AG2&gt;1,ROUNDUP(0.59*AG2,0),1)</f>
      </c>
      <c r="AP2" s="11">
        <f>IF(AH2&gt;1,ROUNDUP(0.34*AH2,0),1)</f>
      </c>
      <c r="AQ2" s="11">
        <f>IF(AI2&gt;1,ROUNDUP(0.36*AI2,0),1)</f>
      </c>
    </row>
    <row x14ac:dyDescent="0.25" r="3" customHeight="1" ht="17.25">
      <c r="A3" s="3" t="s">
        <v>387</v>
      </c>
      <c r="B3" s="6">
        <f>IF(AA3&lt;&gt;AC3,CONCATENATE(I3,AA3,L3,AB3,L3,AC3,M3,N3,AD3,M3,J3,P3,Q3,R3,S3,T3,U3),CONCATENATE(I3,AA3,L3,AB3,M3,N3,AD3,M3,J3,P3,Q3,R3,S3,T3,U3))</f>
      </c>
      <c r="C3" s="6">
        <f>IF(AA3&lt;&gt;AC3,CONCATENATE(I3,AA3,L3,AB3,L3,AC3,M3,N3,AD3,M3,W3,X3,Z3,AN3,Y3,J3,P3,Q3,R3,S3,T3,U3),CONCATENATE(I3,AA3,L3,AB3,M3,N3,AD3,M3,W3,X3,Z3,AN3,Y3,J3,P3,Q3,R3,S3,T3,U3))</f>
      </c>
      <c r="D3" s="6">
        <f>IF(AA3&lt;&gt;AC3,CONCATENATE(I3,AA3,L3,AB3,L3,AC3,M3,N3,AD3,M3,W3,X3,Z3,AO3,Y3,J3,P3,Q3,R3,S3,T3,U3),CONCATENATE(I3,AA3,L3,AB3,M3,N3,AD3,M3,W3,X3,Z3,AO3,Y3,J3,P3,Q3,R3,S3,T3,U3))</f>
      </c>
      <c r="E3" s="6">
        <f>IF(AA3&lt;&gt;AC3,CONCATENATE(I3,AA3,L3,AB3,L3,AC3,M3,N3,AD3,M3,W3,X3,Z3,AP3,Y3,J3,P3,Q3,R3,S3,T3,U3),CONCATENATE(I3,AA3,L3,AB3,M3,N3,AD3,M3,W3,X3,Z3,AP3,Y3,J3,P3,Q3,R3,S3,T3,U3))</f>
      </c>
      <c r="F3" s="6">
        <f>IF(AA3&lt;&gt;AC3,CONCATENATE(I3,AA3,L3,AB3,L3,AC3,M3,N3,AD3,M3,W3,X3,Z3,AQ3,Y3,J3,P3,Q3,R3,S3,T3,U3),CONCATENATE(I3,AA3,L3,AB3,M3,N3,AD3,M3,W3,X3,Z3,AQ3,Y3,J3,P3,Q3,R3,S3,T3,U3))</f>
      </c>
      <c r="G3" s="3" t="s">
        <v>375</v>
      </c>
      <c r="H3" s="3" t="s">
        <v>376</v>
      </c>
      <c r="I3" s="3" t="s">
        <v>377</v>
      </c>
      <c r="J3" s="3" t="s">
        <v>378</v>
      </c>
      <c r="K3" s="3" t="s">
        <v>379</v>
      </c>
      <c r="L3" s="3" t="s">
        <v>380</v>
      </c>
      <c r="M3" s="3" t="s">
        <v>381</v>
      </c>
      <c r="N3" s="3" t="s">
        <v>382</v>
      </c>
      <c r="O3" s="6">
        <f>CHAR(10)</f>
      </c>
      <c r="P3" s="6">
        <f>IF(MOD(V3,5)=0,CONCATENATE(O3,O3,K3,K3,O3,O3,O3)," ")</f>
      </c>
      <c r="Q3" s="6">
        <f>IF(V3=5,CONCATENATE(O3,O3,O3,K3,O3,"&lt;center&gt;",O3,O3,"&lt;?php",O3,Q$1,O3,"?&gt;",O3,O3,"&lt;/center&gt;",O3,K3,O3,O3,O3,O3),"")</f>
      </c>
      <c r="R3" s="6">
        <f>IF(V3=10,CONCATENATE(O3,O3,O3,K3,O3,"&lt;center&gt;",O3,O3,"&lt;?php",O3,R$1,O3,"?&gt;",O3,O3,"&lt;/center&gt;",O3,K3,O3,O3,O3,O3),"")</f>
      </c>
      <c r="S3" s="6">
        <f>IF(V3=15,CONCATENATE(O3,O3,O3,K3,O3,"&lt;center&gt;",O3,O3,"&lt;?php",O3,S$1,O3,"?&gt;",O3,O3,"&lt;/center&gt;",O3,K3,O3,O3,O3,O3),"")</f>
      </c>
      <c r="T3" s="6">
        <f>IF(V3=20,CONCATENATE(O3,O3,O3,K3,O3,"&lt;center&gt;",O3,O3,"&lt;?php",O3,T$1,O3,"?&gt;",O3,O3,"&lt;/center&gt;",O3,K3,O3,O3,O3,O3),"")</f>
      </c>
      <c r="U3" s="6">
        <f>IF(V3=25,CONCATENATE(O3,O3,O3,O3,"&lt;?php",O3,U$1,O3,"?&gt;",O3,O3,O3,O3,O3),"")</f>
      </c>
      <c r="V3" s="11">
        <f>V2+1</f>
      </c>
      <c r="W3" s="5" t="s">
        <v>383</v>
      </c>
      <c r="X3" s="5" t="s">
        <v>384</v>
      </c>
      <c r="Y3" s="5" t="s">
        <v>385</v>
      </c>
      <c r="Z3" s="5" t="s">
        <v>386</v>
      </c>
      <c r="AA3" s="4">
        <f>CONCATENATE(QBs!B3," ",QBs!A3)</f>
      </c>
      <c r="AB3" s="6">
        <f>QBs!E3</f>
      </c>
      <c r="AC3" s="6">
        <f>QBs!C3</f>
      </c>
      <c r="AD3" s="11">
        <f>QBs!D3</f>
      </c>
      <c r="AE3" s="11">
        <f>QBs!O3</f>
      </c>
      <c r="AF3" s="11">
        <f>QBs!P3</f>
      </c>
      <c r="AG3" s="11">
        <f>QBs!T3</f>
      </c>
      <c r="AH3" s="11">
        <f>AF3</f>
      </c>
      <c r="AI3" s="11">
        <f>QBs!V3</f>
      </c>
      <c r="AJ3" s="6">
        <f>AA3</f>
      </c>
      <c r="AK3" s="11">
        <f>ROUNDDOWN(AF3/2,0)</f>
      </c>
      <c r="AL3" s="11">
        <f>ROUNDUP(0.37*AF3,0)</f>
      </c>
      <c r="AM3" s="11">
        <f>ROUNDUP(0.4*AF3,0)</f>
      </c>
      <c r="AN3" s="11">
        <f>IF(AF3&gt;1,ROUNDUP(0.43*AF3,0),1)</f>
      </c>
      <c r="AO3" s="11">
        <f>IF(AG3&gt;1,ROUNDUP(0.59*AG3,0),1)</f>
      </c>
      <c r="AP3" s="11">
        <f>IF(AH3&gt;1,ROUNDUP(0.34*AH3,0),1)</f>
      </c>
      <c r="AQ3" s="11">
        <f>IF(AI3&gt;1,ROUNDUP(0.36*AI3,0),1)</f>
      </c>
    </row>
    <row x14ac:dyDescent="0.25" r="4" customHeight="1" ht="17.25">
      <c r="A4" s="3" t="s">
        <v>388</v>
      </c>
      <c r="B4" s="6">
        <f>IF(AA4&lt;&gt;AC4,CONCATENATE(I4,AA4,L4,AB4,L4,AC4,M4,N4,AD4,M4,J4,P4,Q4,R4,S4,T4,U4),CONCATENATE(I4,AA4,L4,AB4,M4,N4,AD4,M4,J4,P4,Q4,R4,S4,T4,U4))</f>
      </c>
      <c r="C4" s="6">
        <f>IF(AA4&lt;&gt;AC4,CONCATENATE(I4,AA4,L4,AB4,L4,AC4,M4,N4,AD4,M4,W4,X4,Z4,AN4,Y4,J4,P4,Q4,R4,S4,T4,U4),CONCATENATE(I4,AA4,L4,AB4,M4,N4,AD4,M4,W4,X4,Z4,AN4,Y4,J4,P4,Q4,R4,S4,T4,U4))</f>
      </c>
      <c r="D4" s="6">
        <f>IF(AA4&lt;&gt;AC4,CONCATENATE(I4,AA4,L4,AB4,L4,AC4,M4,N4,AD4,M4,W4,X4,Z4,AO4,Y4,J4,P4,Q4,R4,S4,T4,U4),CONCATENATE(I4,AA4,L4,AB4,M4,N4,AD4,M4,W4,X4,Z4,AO4,Y4,J4,P4,Q4,R4,S4,T4,U4))</f>
      </c>
      <c r="E4" s="6">
        <f>IF(AA4&lt;&gt;AC4,CONCATENATE(I4,AA4,L4,AB4,L4,AC4,M4,N4,AD4,M4,W4,X4,Z4,AP4,Y4,J4,P4,Q4,R4,S4,T4,U4),CONCATENATE(I4,AA4,L4,AB4,M4,N4,AD4,M4,W4,X4,Z4,AP4,Y4,J4,P4,Q4,R4,S4,T4,U4))</f>
      </c>
      <c r="F4" s="6">
        <f>IF(AA4&lt;&gt;AC4,CONCATENATE(I4,AA4,L4,AB4,L4,AC4,M4,N4,AD4,M4,W4,X4,Z4,AQ4,Y4,J4,P4,Q4,R4,S4,T4,U4),CONCATENATE(I4,AA4,L4,AB4,M4,N4,AD4,M4,W4,X4,Z4,AQ4,Y4,J4,P4,Q4,R4,S4,T4,U4))</f>
      </c>
      <c r="G4" s="3" t="s">
        <v>375</v>
      </c>
      <c r="H4" s="3" t="s">
        <v>376</v>
      </c>
      <c r="I4" s="3" t="s">
        <v>377</v>
      </c>
      <c r="J4" s="3" t="s">
        <v>378</v>
      </c>
      <c r="K4" s="3" t="s">
        <v>379</v>
      </c>
      <c r="L4" s="3" t="s">
        <v>380</v>
      </c>
      <c r="M4" s="3" t="s">
        <v>381</v>
      </c>
      <c r="N4" s="3" t="s">
        <v>382</v>
      </c>
      <c r="O4" s="6">
        <f>CHAR(10)</f>
      </c>
      <c r="P4" s="6">
        <f>IF(MOD(V4,5)=0,CONCATENATE(O4,O4,K4,K4,O4,O4,O4)," ")</f>
      </c>
      <c r="Q4" s="6">
        <f>IF(V4=5,CONCATENATE(O4,O4,O4,K4,O4,"&lt;center&gt;",O4,O4,"&lt;?php",O4,Q$1,O4,"?&gt;",O4,O4,"&lt;/center&gt;",O4,K4,O4,O4,O4,O4),"")</f>
      </c>
      <c r="R4" s="6">
        <f>IF(V4=10,CONCATENATE(O4,O4,O4,K4,O4,"&lt;center&gt;",O4,O4,"&lt;?php",O4,R$1,O4,"?&gt;",O4,O4,"&lt;/center&gt;",O4,K4,O4,O4,O4,O4),"")</f>
      </c>
      <c r="S4" s="6">
        <f>IF(V4=15,CONCATENATE(O4,O4,O4,K4,O4,"&lt;center&gt;",O4,O4,"&lt;?php",O4,S$1,O4,"?&gt;",O4,O4,"&lt;/center&gt;",O4,K4,O4,O4,O4,O4),"")</f>
      </c>
      <c r="T4" s="6">
        <f>IF(V4=20,CONCATENATE(O4,O4,O4,K4,O4,"&lt;center&gt;",O4,O4,"&lt;?php",O4,T$1,O4,"?&gt;",O4,O4,"&lt;/center&gt;",O4,K4,O4,O4,O4,O4),"")</f>
      </c>
      <c r="U4" s="6">
        <f>IF(V4=25,CONCATENATE(O4,O4,O4,O4,"&lt;?php",O4,U$1,O4,"?&gt;",O4,O4,O4,O4,O4),"")</f>
      </c>
      <c r="V4" s="11">
        <f>V3+1</f>
      </c>
      <c r="W4" s="5" t="s">
        <v>383</v>
      </c>
      <c r="X4" s="5" t="s">
        <v>384</v>
      </c>
      <c r="Y4" s="5" t="s">
        <v>385</v>
      </c>
      <c r="Z4" s="5" t="s">
        <v>386</v>
      </c>
      <c r="AA4" s="4">
        <f>CONCATENATE(QBs!B4," ",QBs!A4)</f>
      </c>
      <c r="AB4" s="6">
        <f>QBs!E4</f>
      </c>
      <c r="AC4" s="6">
        <f>QBs!C4</f>
      </c>
      <c r="AD4" s="11">
        <f>QBs!D4</f>
      </c>
      <c r="AE4" s="11">
        <f>QBs!O4</f>
      </c>
      <c r="AF4" s="11">
        <f>QBs!P4</f>
      </c>
      <c r="AG4" s="11">
        <f>QBs!T4</f>
      </c>
      <c r="AH4" s="11">
        <f>AF4</f>
      </c>
      <c r="AI4" s="11">
        <f>QBs!V4</f>
      </c>
      <c r="AJ4" s="6">
        <f>AA4</f>
      </c>
      <c r="AK4" s="11">
        <f>ROUNDDOWN(AF4/2,0)</f>
      </c>
      <c r="AL4" s="11">
        <f>ROUNDUP(0.37*AF4,0)</f>
      </c>
      <c r="AM4" s="11">
        <f>ROUNDUP(0.4*AF4,0)</f>
      </c>
      <c r="AN4" s="11">
        <f>IF(AF4&gt;1,ROUNDUP(0.43*AF4,0),1)</f>
      </c>
      <c r="AO4" s="11">
        <f>IF(AG4&gt;1,ROUNDUP(0.59*AG4,0),1)</f>
      </c>
      <c r="AP4" s="11">
        <f>IF(AH4&gt;1,ROUNDUP(0.34*AH4,0),1)</f>
      </c>
      <c r="AQ4" s="11">
        <f>IF(AI4&gt;1,ROUNDUP(0.36*AI4,0),1)</f>
      </c>
    </row>
    <row x14ac:dyDescent="0.25" r="5" customHeight="1" ht="17.25">
      <c r="A5" s="3" t="s">
        <v>389</v>
      </c>
      <c r="B5" s="6">
        <f>IF(AA5&lt;&gt;AC5,CONCATENATE(I5,AA5,L5,AB5,L5,AC5,M5,N5,AD5,M5,J5,P5,Q5,R5,S5,T5,U5),CONCATENATE(I5,AA5,L5,AB5,M5,N5,AD5,M5,J5,P5,Q5,R5,S5,T5,U5))</f>
      </c>
      <c r="C5" s="6">
        <f>IF(AA5&lt;&gt;AC5,CONCATENATE(I5,AA5,L5,AB5,L5,AC5,M5,N5,AD5,M5,W5,X5,Z5,AN5,Y5,J5,P5,Q5,R5,S5,T5,U5),CONCATENATE(I5,AA5,L5,AB5,M5,N5,AD5,M5,W5,X5,Z5,AN5,Y5,J5,P5,Q5,R5,S5,T5,U5))</f>
      </c>
      <c r="D5" s="6">
        <f>IF(AA5&lt;&gt;AC5,CONCATENATE(I5,AA5,L5,AB5,L5,AC5,M5,N5,AD5,M5,W5,X5,Z5,AO5,Y5,J5,P5,Q5,R5,S5,T5,U5),CONCATENATE(I5,AA5,L5,AB5,M5,N5,AD5,M5,W5,X5,Z5,AO5,Y5,J5,P5,Q5,R5,S5,T5,U5))</f>
      </c>
      <c r="E5" s="6">
        <f>IF(AA5&lt;&gt;AC5,CONCATENATE(I5,AA5,L5,AB5,L5,AC5,M5,N5,AD5,M5,W5,X5,Z5,AP5,Y5,J5,P5,Q5,R5,S5,T5,U5),CONCATENATE(I5,AA5,L5,AB5,M5,N5,AD5,M5,W5,X5,Z5,AP5,Y5,J5,P5,Q5,R5,S5,T5,U5))</f>
      </c>
      <c r="F5" s="6">
        <f>IF(AA5&lt;&gt;AC5,CONCATENATE(I5,AA5,L5,AB5,L5,AC5,M5,N5,AD5,M5,W5,X5,Z5,AQ5,Y5,J5,P5,Q5,R5,S5,T5,U5),CONCATENATE(I5,AA5,L5,AB5,M5,N5,AD5,M5,W5,X5,Z5,AQ5,Y5,J5,P5,Q5,R5,S5,T5,U5))</f>
      </c>
      <c r="G5" s="3" t="s">
        <v>375</v>
      </c>
      <c r="H5" s="3" t="s">
        <v>376</v>
      </c>
      <c r="I5" s="3" t="s">
        <v>377</v>
      </c>
      <c r="J5" s="3" t="s">
        <v>378</v>
      </c>
      <c r="K5" s="3" t="s">
        <v>379</v>
      </c>
      <c r="L5" s="3" t="s">
        <v>380</v>
      </c>
      <c r="M5" s="3" t="s">
        <v>381</v>
      </c>
      <c r="N5" s="3" t="s">
        <v>382</v>
      </c>
      <c r="O5" s="6">
        <f>CHAR(10)</f>
      </c>
      <c r="P5" s="6">
        <f>IF(MOD(V5,5)=0,CONCATENATE(O5,O5,K5,K5,O5,O5,O5)," ")</f>
      </c>
      <c r="Q5" s="6">
        <f>IF(V5=5,CONCATENATE(O5,O5,O5,K5,O5,"&lt;center&gt;",O5,O5,"&lt;?php",O5,Q$1,O5,"?&gt;",O5,O5,"&lt;/center&gt;",O5,K5,O5,O5,O5,O5),"")</f>
      </c>
      <c r="R5" s="6">
        <f>IF(V5=10,CONCATENATE(O5,O5,O5,K5,O5,"&lt;center&gt;",O5,O5,"&lt;?php",O5,R$1,O5,"?&gt;",O5,O5,"&lt;/center&gt;",O5,K5,O5,O5,O5,O5),"")</f>
      </c>
      <c r="S5" s="6">
        <f>IF(V5=15,CONCATENATE(O5,O5,O5,K5,O5,"&lt;center&gt;",O5,O5,"&lt;?php",O5,S$1,O5,"?&gt;",O5,O5,"&lt;/center&gt;",O5,K5,O5,O5,O5,O5),"")</f>
      </c>
      <c r="T5" s="6">
        <f>IF(V5=20,CONCATENATE(O5,O5,O5,K5,O5,"&lt;center&gt;",O5,O5,"&lt;?php",O5,T$1,O5,"?&gt;",O5,O5,"&lt;/center&gt;",O5,K5,O5,O5,O5,O5),"")</f>
      </c>
      <c r="U5" s="6">
        <f>IF(V5=25,CONCATENATE(O5,O5,O5,O5,"&lt;?php",O5,U$1,O5,"?&gt;",O5,O5,O5,O5,O5),"")</f>
      </c>
      <c r="V5" s="11">
        <f>V4+1</f>
      </c>
      <c r="W5" s="5" t="s">
        <v>383</v>
      </c>
      <c r="X5" s="5" t="s">
        <v>384</v>
      </c>
      <c r="Y5" s="5" t="s">
        <v>385</v>
      </c>
      <c r="Z5" s="5" t="s">
        <v>386</v>
      </c>
      <c r="AA5" s="4">
        <f>CONCATENATE(QBs!B5," ",QBs!A5)</f>
      </c>
      <c r="AB5" s="6">
        <f>QBs!E5</f>
      </c>
      <c r="AC5" s="6">
        <f>QBs!C5</f>
      </c>
      <c r="AD5" s="11">
        <f>QBs!D5</f>
      </c>
      <c r="AE5" s="11">
        <f>QBs!O5</f>
      </c>
      <c r="AF5" s="11">
        <f>QBs!P5</f>
      </c>
      <c r="AG5" s="11">
        <f>QBs!T5</f>
      </c>
      <c r="AH5" s="11">
        <f>AF5</f>
      </c>
      <c r="AI5" s="11">
        <f>QBs!V5</f>
      </c>
      <c r="AJ5" s="6">
        <f>AA5</f>
      </c>
      <c r="AK5" s="11">
        <f>ROUNDDOWN(AF5/2,0)</f>
      </c>
      <c r="AL5" s="11">
        <f>ROUNDUP(0.37*AF5,0)</f>
      </c>
      <c r="AM5" s="11">
        <f>ROUNDUP(0.4*AF5,0)</f>
      </c>
      <c r="AN5" s="11">
        <f>IF(AF5&gt;1,ROUNDUP(0.43*AF5,0),1)</f>
      </c>
      <c r="AO5" s="11">
        <f>IF(AG5&gt;1,ROUNDUP(0.59*AG5,0),1)</f>
      </c>
      <c r="AP5" s="11">
        <f>IF(AH5&gt;1,ROUNDUP(0.34*AH5,0),1)</f>
      </c>
      <c r="AQ5" s="11">
        <f>IF(AI5&gt;1,ROUNDUP(0.36*AI5,0),1)</f>
      </c>
    </row>
    <row x14ac:dyDescent="0.25" r="6" customHeight="1" ht="17.25">
      <c r="A6" s="3"/>
      <c r="B6" s="6">
        <f>IF(AA6&lt;&gt;AC6,CONCATENATE(I6,AA6,L6,AB6,L6,AC6,M6,N6,AD6,M6,J6,P6,Q6,R6,S6,T6,U6),CONCATENATE(I6,AA6,L6,AB6,M6,N6,AD6,M6,J6,P6,Q6,R6,S6,T6,U6))</f>
      </c>
      <c r="C6" s="6">
        <f>IF(AA6&lt;&gt;AC6,CONCATENATE(I6,AA6,L6,AB6,L6,AC6,M6,N6,AD6,M6,W6,X6,Z6,AN6,Y6,J6,P6,Q6,R6,S6,T6,U6),CONCATENATE(I6,AA6,L6,AB6,M6,N6,AD6,M6,W6,X6,Z6,AN6,Y6,J6,P6,Q6,R6,S6,T6,U6))</f>
      </c>
      <c r="D6" s="6">
        <f>IF(AA6&lt;&gt;AC6,CONCATENATE(I6,AA6,L6,AB6,L6,AC6,M6,N6,AD6,M6,W6,X6,Z6,AO6,Y6,J6,P6,Q6,R6,S6,T6,U6),CONCATENATE(I6,AA6,L6,AB6,M6,N6,AD6,M6,W6,X6,Z6,AO6,Y6,J6,P6,Q6,R6,S6,T6,U6))</f>
      </c>
      <c r="E6" s="6">
        <f>IF(AA6&lt;&gt;AC6,CONCATENATE(I6,AA6,L6,AB6,L6,AC6,M6,N6,AD6,M6,W6,X6,Z6,AP6,Y6,J6,P6,Q6,R6,S6,T6,U6),CONCATENATE(I6,AA6,L6,AB6,M6,N6,AD6,M6,W6,X6,Z6,AP6,Y6,J6,P6,Q6,R6,S6,T6,U6))</f>
      </c>
      <c r="F6" s="6">
        <f>IF(AA6&lt;&gt;AC6,CONCATENATE(I6,AA6,L6,AB6,L6,AC6,M6,N6,AD6,M6,W6,X6,Z6,AQ6,Y6,J6,P6,Q6,R6,S6,T6,U6),CONCATENATE(I6,AA6,L6,AB6,M6,N6,AD6,M6,W6,X6,Z6,AQ6,Y6,J6,P6,Q6,R6,S6,T6,U6))</f>
      </c>
      <c r="G6" s="3" t="s">
        <v>375</v>
      </c>
      <c r="H6" s="3" t="s">
        <v>376</v>
      </c>
      <c r="I6" s="3" t="s">
        <v>377</v>
      </c>
      <c r="J6" s="3" t="s">
        <v>378</v>
      </c>
      <c r="K6" s="3" t="s">
        <v>379</v>
      </c>
      <c r="L6" s="3" t="s">
        <v>380</v>
      </c>
      <c r="M6" s="3" t="s">
        <v>381</v>
      </c>
      <c r="N6" s="3" t="s">
        <v>382</v>
      </c>
      <c r="O6" s="6">
        <f>CHAR(10)</f>
      </c>
      <c r="P6" s="6">
        <f>IF(MOD(V6,5)=0,CONCATENATE(O6,O6,K6,K6,O6,O6,O6)," ")</f>
      </c>
      <c r="Q6" s="6">
        <f>IF(V6=5,CONCATENATE(O6,O6,O6,K6,O6,"&lt;center&gt;",O6,O6,"&lt;?php",O6,Q$1,O6,"?&gt;",O6,O6,"&lt;/center&gt;",O6,K6,O6,O6,O6,O6),"")</f>
      </c>
      <c r="R6" s="6">
        <f>IF(V6=10,CONCATENATE(O6,O6,O6,K6,O6,"&lt;center&gt;",O6,O6,"&lt;?php",O6,R$1,O6,"?&gt;",O6,O6,"&lt;/center&gt;",O6,K6,O6,O6,O6,O6),"")</f>
      </c>
      <c r="S6" s="6">
        <f>IF(V6=15,CONCATENATE(O6,O6,O6,K6,O6,"&lt;center&gt;",O6,O6,"&lt;?php",O6,S$1,O6,"?&gt;",O6,O6,"&lt;/center&gt;",O6,K6,O6,O6,O6,O6),"")</f>
      </c>
      <c r="T6" s="6">
        <f>IF(V6=20,CONCATENATE(O6,O6,O6,K6,O6,"&lt;center&gt;",O6,O6,"&lt;?php",O6,T$1,O6,"?&gt;",O6,O6,"&lt;/center&gt;",O6,K6,O6,O6,O6,O6),"")</f>
      </c>
      <c r="U6" s="6">
        <f>IF(V6=25,CONCATENATE(O6,O6,O6,O6,"&lt;?php",O6,U$1,O6,"?&gt;",O6,O6,O6,O6,O6),"")</f>
      </c>
      <c r="V6" s="11">
        <f>V5+1</f>
      </c>
      <c r="W6" s="5" t="s">
        <v>383</v>
      </c>
      <c r="X6" s="5" t="s">
        <v>384</v>
      </c>
      <c r="Y6" s="5" t="s">
        <v>385</v>
      </c>
      <c r="Z6" s="5" t="s">
        <v>386</v>
      </c>
      <c r="AA6" s="4">
        <f>CONCATENATE(QBs!B6," ",QBs!A6)</f>
      </c>
      <c r="AB6" s="6">
        <f>QBs!E6</f>
      </c>
      <c r="AC6" s="6">
        <f>QBs!C6</f>
      </c>
      <c r="AD6" s="11">
        <f>QBs!D6</f>
      </c>
      <c r="AE6" s="11">
        <f>QBs!O6</f>
      </c>
      <c r="AF6" s="11">
        <f>QBs!P6</f>
      </c>
      <c r="AG6" s="11">
        <f>QBs!T6</f>
      </c>
      <c r="AH6" s="11">
        <f>AF6</f>
      </c>
      <c r="AI6" s="11">
        <f>QBs!V6</f>
      </c>
      <c r="AJ6" s="6">
        <f>AA6</f>
      </c>
      <c r="AK6" s="11">
        <f>ROUNDDOWN(AF6/2,0)</f>
      </c>
      <c r="AL6" s="11">
        <f>ROUNDUP(0.37*AF6,0)</f>
      </c>
      <c r="AM6" s="11">
        <f>ROUNDUP(0.4*AF6,0)</f>
      </c>
      <c r="AN6" s="11">
        <f>IF(AF6&gt;1,ROUNDUP(0.43*AF6,0),1)</f>
      </c>
      <c r="AO6" s="11">
        <f>IF(AG6&gt;1,ROUNDUP(0.59*AG6,0),1)</f>
      </c>
      <c r="AP6" s="11">
        <f>IF(AH6&gt;1,ROUNDUP(0.34*AH6,0),1)</f>
      </c>
      <c r="AQ6" s="11">
        <f>IF(AI6&gt;1,ROUNDUP(0.36*AI6,0),1)</f>
      </c>
    </row>
    <row x14ac:dyDescent="0.25" r="7" customHeight="1" ht="17.25">
      <c r="A7" s="3" t="s">
        <v>390</v>
      </c>
      <c r="B7" s="6">
        <f>IF(AA7&lt;&gt;AC7,CONCATENATE(I7,AA7,L7,AB7,L7,AC7,M7,N7,AD7,M7,J7,P7,Q7,R7,S7,T7,U7),CONCATENATE(I7,AA7,L7,AB7,M7,N7,AD7,M7,J7,P7,Q7,R7,S7,T7,U7))</f>
      </c>
      <c r="C7" s="6">
        <f>IF(AA7&lt;&gt;AC7,CONCATENATE(I7,AA7,L7,AB7,L7,AC7,M7,N7,AD7,M7,W7,X7,Z7,AN7,Y7,J7,P7,Q7,R7,S7,T7,U7),CONCATENATE(I7,AA7,L7,AB7,M7,N7,AD7,M7,W7,X7,Z7,AN7,Y7,J7,P7,Q7,R7,S7,T7,U7))</f>
      </c>
      <c r="D7" s="6">
        <f>IF(AA7&lt;&gt;AC7,CONCATENATE(I7,AA7,L7,AB7,L7,AC7,M7,N7,AD7,M7,W7,X7,Z7,AO7,Y7,J7,P7,Q7,R7,S7,T7,U7),CONCATENATE(I7,AA7,L7,AB7,M7,N7,AD7,M7,W7,X7,Z7,AO7,Y7,J7,P7,Q7,R7,S7,T7,U7))</f>
      </c>
      <c r="E7" s="6">
        <f>IF(AA7&lt;&gt;AC7,CONCATENATE(I7,AA7,L7,AB7,L7,AC7,M7,N7,AD7,M7,W7,X7,Z7,AP7,Y7,J7,P7,Q7,R7,S7,T7,U7),CONCATENATE(I7,AA7,L7,AB7,M7,N7,AD7,M7,W7,X7,Z7,AP7,Y7,J7,P7,Q7,R7,S7,T7,U7))</f>
      </c>
      <c r="F7" s="6">
        <f>IF(AA7&lt;&gt;AC7,CONCATENATE(I7,AA7,L7,AB7,L7,AC7,M7,N7,AD7,M7,W7,X7,Z7,AQ7,Y7,J7,P7,Q7,R7,S7,T7,U7),CONCATENATE(I7,AA7,L7,AB7,M7,N7,AD7,M7,W7,X7,Z7,AQ7,Y7,J7,P7,Q7,R7,S7,T7,U7))</f>
      </c>
      <c r="G7" s="3" t="s">
        <v>375</v>
      </c>
      <c r="H7" s="3" t="s">
        <v>376</v>
      </c>
      <c r="I7" s="3" t="s">
        <v>377</v>
      </c>
      <c r="J7" s="3" t="s">
        <v>378</v>
      </c>
      <c r="K7" s="3" t="s">
        <v>379</v>
      </c>
      <c r="L7" s="3" t="s">
        <v>380</v>
      </c>
      <c r="M7" s="3" t="s">
        <v>381</v>
      </c>
      <c r="N7" s="3" t="s">
        <v>382</v>
      </c>
      <c r="O7" s="6">
        <f>CHAR(10)</f>
      </c>
      <c r="P7" s="6">
        <f>IF(MOD(V7,5)=0,CONCATENATE(O7,O7,K7,K7,O7,O7,O7)," ")</f>
      </c>
      <c r="Q7" s="6">
        <f>IF(V7=5,CONCATENATE(O7,O7,O7,K7,O7,"&lt;center&gt;",O7,O7,"&lt;?php",O7,Q$1,O7,"?&gt;",O7,O7,"&lt;/center&gt;",O7,K7,O7,O7,O7,O7),"")</f>
      </c>
      <c r="R7" s="6">
        <f>IF(V7=10,CONCATENATE(O7,O7,O7,K7,O7,"&lt;center&gt;",O7,O7,"&lt;?php",O7,R$1,O7,"?&gt;",O7,O7,"&lt;/center&gt;",O7,K7,O7,O7,O7,O7),"")</f>
      </c>
      <c r="S7" s="6">
        <f>IF(V7=15,CONCATENATE(O7,O7,O7,K7,O7,"&lt;center&gt;",O7,O7,"&lt;?php",O7,S$1,O7,"?&gt;",O7,O7,"&lt;/center&gt;",O7,K7,O7,O7,O7,O7),"")</f>
      </c>
      <c r="T7" s="6">
        <f>IF(V7=20,CONCATENATE(O7,O7,O7,K7,O7,"&lt;center&gt;",O7,O7,"&lt;?php",O7,T$1,O7,"?&gt;",O7,O7,"&lt;/center&gt;",O7,K7,O7,O7,O7,O7),"")</f>
      </c>
      <c r="U7" s="6">
        <f>IF(V7=25,CONCATENATE(O7,O7,O7,O7,"&lt;?php",O7,U$1,O7,"?&gt;",O7,O7,O7,O7,O7),"")</f>
      </c>
      <c r="V7" s="11">
        <f>V6+1</f>
      </c>
      <c r="W7" s="5" t="s">
        <v>383</v>
      </c>
      <c r="X7" s="5" t="s">
        <v>384</v>
      </c>
      <c r="Y7" s="5" t="s">
        <v>385</v>
      </c>
      <c r="Z7" s="5" t="s">
        <v>386</v>
      </c>
      <c r="AA7" s="4">
        <f>CONCATENATE(QBs!B7," ",QBs!A7)</f>
      </c>
      <c r="AB7" s="6">
        <f>QBs!E7</f>
      </c>
      <c r="AC7" s="6">
        <f>QBs!C7</f>
      </c>
      <c r="AD7" s="11">
        <f>QBs!D7</f>
      </c>
      <c r="AE7" s="11">
        <f>QBs!O7</f>
      </c>
      <c r="AF7" s="11">
        <f>QBs!P7</f>
      </c>
      <c r="AG7" s="11">
        <f>QBs!T7</f>
      </c>
      <c r="AH7" s="11">
        <f>AF7</f>
      </c>
      <c r="AI7" s="11">
        <f>QBs!V7</f>
      </c>
      <c r="AJ7" s="6">
        <f>AA7</f>
      </c>
      <c r="AK7" s="11">
        <f>ROUNDDOWN(AF7/2,0)</f>
      </c>
      <c r="AL7" s="11">
        <f>ROUNDUP(0.37*AF7,0)</f>
      </c>
      <c r="AM7" s="11">
        <f>ROUNDUP(0.4*AF7,0)</f>
      </c>
      <c r="AN7" s="11">
        <f>IF(AF7&gt;1,ROUNDUP(0.43*AF7,0),1)</f>
      </c>
      <c r="AO7" s="11">
        <f>IF(AG7&gt;1,ROUNDUP(0.59*AG7,0),1)</f>
      </c>
      <c r="AP7" s="11">
        <f>IF(AH7&gt;1,ROUNDUP(0.34*AH7,0),1)</f>
      </c>
      <c r="AQ7" s="11">
        <f>IF(AI7&gt;1,ROUNDUP(0.36*AI7,0),1)</f>
      </c>
    </row>
    <row x14ac:dyDescent="0.25" r="8" customHeight="1" ht="17.25">
      <c r="A8" s="3"/>
      <c r="B8" s="6">
        <f>IF(AA8&lt;&gt;AC8,CONCATENATE(I8,AA8,L8,AB8,L8,AC8,M8,N8,AD8,M8,J8,P8,Q8,R8,S8,T8,U8),CONCATENATE(I8,AA8,L8,AB8,M8,N8,AD8,M8,J8,P8,Q8,R8,S8,T8,U8))</f>
      </c>
      <c r="C8" s="6">
        <f>IF(AA8&lt;&gt;AC8,CONCATENATE(I8,AA8,L8,AB8,L8,AC8,M8,N8,AD8,M8,W8,X8,Z8,AN8,Y8,J8,P8,Q8,R8,S8,T8,U8),CONCATENATE(I8,AA8,L8,AB8,M8,N8,AD8,M8,W8,X8,Z8,AN8,Y8,J8,P8,Q8,R8,S8,T8,U8))</f>
      </c>
      <c r="D8" s="6">
        <f>IF(AA8&lt;&gt;AC8,CONCATENATE(I8,AA8,L8,AB8,L8,AC8,M8,N8,AD8,M8,W8,X8,Z8,AO8,Y8,J8,P8,Q8,R8,S8,T8,U8),CONCATENATE(I8,AA8,L8,AB8,M8,N8,AD8,M8,W8,X8,Z8,AO8,Y8,J8,P8,Q8,R8,S8,T8,U8))</f>
      </c>
      <c r="E8" s="6">
        <f>IF(AA8&lt;&gt;AC8,CONCATENATE(I8,AA8,L8,AB8,L8,AC8,M8,N8,AD8,M8,W8,X8,Z8,AP8,Y8,J8,P8,Q8,R8,S8,T8,U8),CONCATENATE(I8,AA8,L8,AB8,M8,N8,AD8,M8,W8,X8,Z8,AP8,Y8,J8,P8,Q8,R8,S8,T8,U8))</f>
      </c>
      <c r="F8" s="6">
        <f>IF(AA8&lt;&gt;AC8,CONCATENATE(I8,AA8,L8,AB8,L8,AC8,M8,N8,AD8,M8,W8,X8,Z8,AQ8,Y8,J8,P8,Q8,R8,S8,T8,U8),CONCATENATE(I8,AA8,L8,AB8,M8,N8,AD8,M8,W8,X8,Z8,AQ8,Y8,J8,P8,Q8,R8,S8,T8,U8))</f>
      </c>
      <c r="G8" s="3" t="s">
        <v>375</v>
      </c>
      <c r="H8" s="3" t="s">
        <v>376</v>
      </c>
      <c r="I8" s="3" t="s">
        <v>377</v>
      </c>
      <c r="J8" s="3" t="s">
        <v>378</v>
      </c>
      <c r="K8" s="3" t="s">
        <v>379</v>
      </c>
      <c r="L8" s="3" t="s">
        <v>380</v>
      </c>
      <c r="M8" s="3" t="s">
        <v>381</v>
      </c>
      <c r="N8" s="3" t="s">
        <v>382</v>
      </c>
      <c r="O8" s="6">
        <f>CHAR(10)</f>
      </c>
      <c r="P8" s="6">
        <f>IF(MOD(V8,5)=0,CONCATENATE(O8,O8,K8,K8,O8,O8,O8)," ")</f>
      </c>
      <c r="Q8" s="6">
        <f>IF(V8=5,CONCATENATE(O8,O8,O8,K8,O8,"&lt;center&gt;",O8,O8,"&lt;?php",O8,Q$1,O8,"?&gt;",O8,O8,"&lt;/center&gt;",O8,K8,O8,O8,O8,O8),"")</f>
      </c>
      <c r="R8" s="6">
        <f>IF(V8=10,CONCATENATE(O8,O8,O8,K8,O8,"&lt;center&gt;",O8,O8,"&lt;?php",O8,R$1,O8,"?&gt;",O8,O8,"&lt;/center&gt;",O8,K8,O8,O8,O8,O8),"")</f>
      </c>
      <c r="S8" s="6">
        <f>IF(V8=15,CONCATENATE(O8,O8,O8,K8,O8,"&lt;center&gt;",O8,O8,"&lt;?php",O8,S$1,O8,"?&gt;",O8,O8,"&lt;/center&gt;",O8,K8,O8,O8,O8,O8),"")</f>
      </c>
      <c r="T8" s="6">
        <f>IF(V8=20,CONCATENATE(O8,O8,O8,K8,O8,"&lt;center&gt;",O8,O8,"&lt;?php",O8,T$1,O8,"?&gt;",O8,O8,"&lt;/center&gt;",O8,K8,O8,O8,O8,O8),"")</f>
      </c>
      <c r="U8" s="6">
        <f>IF(V8=25,CONCATENATE(O8,O8,O8,O8,"&lt;?php",O8,U$1,O8,"?&gt;",O8,O8,O8,O8,O8),"")</f>
      </c>
      <c r="V8" s="11">
        <f>V7+1</f>
      </c>
      <c r="W8" s="5" t="s">
        <v>383</v>
      </c>
      <c r="X8" s="5" t="s">
        <v>384</v>
      </c>
      <c r="Y8" s="5" t="s">
        <v>385</v>
      </c>
      <c r="Z8" s="5" t="s">
        <v>386</v>
      </c>
      <c r="AA8" s="4">
        <f>CONCATENATE(QBs!B8," ",QBs!A8)</f>
      </c>
      <c r="AB8" s="6">
        <f>QBs!E8</f>
      </c>
      <c r="AC8" s="6">
        <f>QBs!C8</f>
      </c>
      <c r="AD8" s="11">
        <f>QBs!D8</f>
      </c>
      <c r="AE8" s="11">
        <f>QBs!O8</f>
      </c>
      <c r="AF8" s="11">
        <f>QBs!P8</f>
      </c>
      <c r="AG8" s="11">
        <f>QBs!T8</f>
      </c>
      <c r="AH8" s="11">
        <f>AF8</f>
      </c>
      <c r="AI8" s="11">
        <f>QBs!V8</f>
      </c>
      <c r="AJ8" s="6">
        <f>AA8</f>
      </c>
      <c r="AK8" s="11">
        <f>ROUNDDOWN(AF8/2,0)</f>
      </c>
      <c r="AL8" s="11">
        <f>ROUNDUP(0.37*AF8,0)</f>
      </c>
      <c r="AM8" s="11">
        <f>ROUNDUP(0.4*AF8,0)</f>
      </c>
      <c r="AN8" s="11">
        <f>IF(AF8&gt;1,ROUNDUP(0.43*AF8,0),1)</f>
      </c>
      <c r="AO8" s="11">
        <f>IF(AG8&gt;1,ROUNDUP(0.59*AG8,0),1)</f>
      </c>
      <c r="AP8" s="11">
        <f>IF(AH8&gt;1,ROUNDUP(0.34*AH8,0),1)</f>
      </c>
      <c r="AQ8" s="11">
        <f>IF(AI8&gt;1,ROUNDUP(0.36*AI8,0),1)</f>
      </c>
    </row>
    <row x14ac:dyDescent="0.25" r="9" customHeight="1" ht="17.25">
      <c r="A9" s="3"/>
      <c r="B9" s="6">
        <f>IF(AA9&lt;&gt;AC9,CONCATENATE(I9,AA9,L9,AB9,L9,AC9,M9,N9,AD9,M9,J9,P9,Q9,R9,S9,T9,U9),CONCATENATE(I9,AA9,L9,AB9,M9,N9,AD9,M9,J9,P9,Q9,R9,S9,T9,U9))</f>
      </c>
      <c r="C9" s="6">
        <f>IF(AA9&lt;&gt;AC9,CONCATENATE(I9,AA9,L9,AB9,L9,AC9,M9,N9,AD9,M9,W9,X9,Z9,AN9,Y9,J9,P9,Q9,R9,S9,T9,U9),CONCATENATE(I9,AA9,L9,AB9,M9,N9,AD9,M9,W9,X9,Z9,AN9,Y9,J9,P9,Q9,R9,S9,T9,U9))</f>
      </c>
      <c r="D9" s="6">
        <f>IF(AA9&lt;&gt;AC9,CONCATENATE(I9,AA9,L9,AB9,L9,AC9,M9,N9,AD9,M9,W9,X9,Z9,AO9,Y9,J9,P9,Q9,R9,S9,T9,U9),CONCATENATE(I9,AA9,L9,AB9,M9,N9,AD9,M9,W9,X9,Z9,AO9,Y9,J9,P9,Q9,R9,S9,T9,U9))</f>
      </c>
      <c r="E9" s="6">
        <f>IF(AA9&lt;&gt;AC9,CONCATENATE(I9,AA9,L9,AB9,L9,AC9,M9,N9,AD9,M9,W9,X9,Z9,AP9,Y9,J9,P9,Q9,R9,S9,T9,U9),CONCATENATE(I9,AA9,L9,AB9,M9,N9,AD9,M9,W9,X9,Z9,AP9,Y9,J9,P9,Q9,R9,S9,T9,U9))</f>
      </c>
      <c r="F9" s="6">
        <f>IF(AA9&lt;&gt;AC9,CONCATENATE(I9,AA9,L9,AB9,L9,AC9,M9,N9,AD9,M9,W9,X9,Z9,AQ9,Y9,J9,P9,Q9,R9,S9,T9,U9),CONCATENATE(I9,AA9,L9,AB9,M9,N9,AD9,M9,W9,X9,Z9,AQ9,Y9,J9,P9,Q9,R9,S9,T9,U9))</f>
      </c>
      <c r="G9" s="3" t="s">
        <v>375</v>
      </c>
      <c r="H9" s="3" t="s">
        <v>376</v>
      </c>
      <c r="I9" s="3" t="s">
        <v>377</v>
      </c>
      <c r="J9" s="3" t="s">
        <v>378</v>
      </c>
      <c r="K9" s="3" t="s">
        <v>379</v>
      </c>
      <c r="L9" s="3" t="s">
        <v>380</v>
      </c>
      <c r="M9" s="3" t="s">
        <v>381</v>
      </c>
      <c r="N9" s="3" t="s">
        <v>382</v>
      </c>
      <c r="O9" s="6">
        <f>CHAR(10)</f>
      </c>
      <c r="P9" s="6">
        <f>IF(MOD(V9,5)=0,CONCATENATE(O9,O9,K9,K9,O9,O9,O9)," ")</f>
      </c>
      <c r="Q9" s="6">
        <f>IF(V9=5,CONCATENATE(O9,O9,O9,K9,O9,"&lt;center&gt;",O9,O9,"&lt;?php",O9,Q$1,O9,"?&gt;",O9,O9,"&lt;/center&gt;",O9,K9,O9,O9,O9,O9),"")</f>
      </c>
      <c r="R9" s="6">
        <f>IF(V9=10,CONCATENATE(O9,O9,O9,K9,O9,"&lt;center&gt;",O9,O9,"&lt;?php",O9,R$1,O9,"?&gt;",O9,O9,"&lt;/center&gt;",O9,K9,O9,O9,O9,O9),"")</f>
      </c>
      <c r="S9" s="6">
        <f>IF(V9=15,CONCATENATE(O9,O9,O9,K9,O9,"&lt;center&gt;",O9,O9,"&lt;?php",O9,S$1,O9,"?&gt;",O9,O9,"&lt;/center&gt;",O9,K9,O9,O9,O9,O9),"")</f>
      </c>
      <c r="T9" s="6">
        <f>IF(V9=20,CONCATENATE(O9,O9,O9,K9,O9,"&lt;center&gt;",O9,O9,"&lt;?php",O9,T$1,O9,"?&gt;",O9,O9,"&lt;/center&gt;",O9,K9,O9,O9,O9,O9),"")</f>
      </c>
      <c r="U9" s="6">
        <f>IF(V9=25,CONCATENATE(O9,O9,O9,O9,"&lt;?php",O9,U$1,O9,"?&gt;",O9,O9,O9,O9,O9),"")</f>
      </c>
      <c r="V9" s="11">
        <f>V8+1</f>
      </c>
      <c r="W9" s="5" t="s">
        <v>383</v>
      </c>
      <c r="X9" s="5" t="s">
        <v>384</v>
      </c>
      <c r="Y9" s="5" t="s">
        <v>385</v>
      </c>
      <c r="Z9" s="5" t="s">
        <v>386</v>
      </c>
      <c r="AA9" s="4">
        <f>CONCATENATE(QBs!B10," ",QBs!A10)</f>
      </c>
      <c r="AB9" s="6">
        <f>QBs!E10</f>
      </c>
      <c r="AC9" s="6">
        <f>QBs!C10</f>
      </c>
      <c r="AD9" s="11">
        <f>QBs!D10</f>
      </c>
      <c r="AE9" s="11">
        <f>QBs!O10</f>
      </c>
      <c r="AF9" s="11">
        <f>QBs!P10</f>
      </c>
      <c r="AG9" s="11">
        <f>QBs!T10</f>
      </c>
      <c r="AH9" s="11">
        <f>AF9</f>
      </c>
      <c r="AI9" s="11">
        <f>QBs!V10</f>
      </c>
      <c r="AJ9" s="6">
        <f>AA9</f>
      </c>
      <c r="AK9" s="11">
        <f>ROUNDDOWN(AF9/2,0)</f>
      </c>
      <c r="AL9" s="11">
        <f>ROUNDUP(0.37*AF9,0)</f>
      </c>
      <c r="AM9" s="11">
        <f>ROUNDUP(0.4*AF9,0)</f>
      </c>
      <c r="AN9" s="11">
        <f>IF(AF9&gt;1,ROUNDUP(0.43*AF9,0),1)</f>
      </c>
      <c r="AO9" s="11">
        <f>IF(AG9&gt;1,ROUNDUP(0.59*AG9,0),1)</f>
      </c>
      <c r="AP9" s="11">
        <f>IF(AH9&gt;1,ROUNDUP(0.34*AH9,0),1)</f>
      </c>
      <c r="AQ9" s="11">
        <f>IF(AI9&gt;1,ROUNDUP(0.36*AI9,0),1)</f>
      </c>
    </row>
    <row x14ac:dyDescent="0.25" r="10" customHeight="1" ht="17.25">
      <c r="A10" s="3"/>
      <c r="B10" s="6">
        <f>IF(AA10&lt;&gt;AC10,CONCATENATE(I10,AA10,L10,AB10,L10,AC10,M10,N10,AD10,M10,J10,P10,Q10,R10,S10,T10,U10),CONCATENATE(I10,AA10,L10,AB10,M10,N10,AD10,M10,J10,P10,Q10,R10,S10,T10,U10))</f>
      </c>
      <c r="C10" s="6">
        <f>IF(AA10&lt;&gt;AC10,CONCATENATE(I10,AA10,L10,AB10,L10,AC10,M10,N10,AD10,M10,W10,X10,Z10,AN10,Y10,J10,P10,Q10,R10,S10,T10,U10),CONCATENATE(I10,AA10,L10,AB10,M10,N10,AD10,M10,W10,X10,Z10,AN10,Y10,J10,P10,Q10,R10,S10,T10,U10))</f>
      </c>
      <c r="D10" s="6">
        <f>IF(AA10&lt;&gt;AC10,CONCATENATE(I10,AA10,L10,AB10,L10,AC10,M10,N10,AD10,M10,W10,X10,Z10,AO10,Y10,J10,P10,Q10,R10,S10,T10,U10),CONCATENATE(I10,AA10,L10,AB10,M10,N10,AD10,M10,W10,X10,Z10,AO10,Y10,J10,P10,Q10,R10,S10,T10,U10))</f>
      </c>
      <c r="E10" s="6">
        <f>IF(AA10&lt;&gt;AC10,CONCATENATE(I10,AA10,L10,AB10,L10,AC10,M10,N10,AD10,M10,W10,X10,Z10,AP10,Y10,J10,P10,Q10,R10,S10,T10,U10),CONCATENATE(I10,AA10,L10,AB10,M10,N10,AD10,M10,W10,X10,Z10,AP10,Y10,J10,P10,Q10,R10,S10,T10,U10))</f>
      </c>
      <c r="F10" s="6">
        <f>IF(AA10&lt;&gt;AC10,CONCATENATE(I10,AA10,L10,AB10,L10,AC10,M10,N10,AD10,M10,W10,X10,Z10,AQ10,Y10,J10,P10,Q10,R10,S10,T10,U10),CONCATENATE(I10,AA10,L10,AB10,M10,N10,AD10,M10,W10,X10,Z10,AQ10,Y10,J10,P10,Q10,R10,S10,T10,U10))</f>
      </c>
      <c r="G10" s="3" t="s">
        <v>375</v>
      </c>
      <c r="H10" s="3" t="s">
        <v>376</v>
      </c>
      <c r="I10" s="3" t="s">
        <v>377</v>
      </c>
      <c r="J10" s="3" t="s">
        <v>378</v>
      </c>
      <c r="K10" s="3" t="s">
        <v>379</v>
      </c>
      <c r="L10" s="3" t="s">
        <v>380</v>
      </c>
      <c r="M10" s="3" t="s">
        <v>381</v>
      </c>
      <c r="N10" s="3" t="s">
        <v>382</v>
      </c>
      <c r="O10" s="6">
        <f>CHAR(10)</f>
      </c>
      <c r="P10" s="6">
        <f>IF(MOD(V10,5)=0,CONCATENATE(O10,O10,K10,K10,O10,O10,O10)," ")</f>
      </c>
      <c r="Q10" s="6">
        <f>IF(V10=5,CONCATENATE(O10,O10,O10,K10,O10,"&lt;center&gt;",O10,O10,"&lt;?php",O10,Q$1,O10,"?&gt;",O10,O10,"&lt;/center&gt;",O10,K10,O10,O10,O10,O10),"")</f>
      </c>
      <c r="R10" s="6">
        <f>IF(V10=10,CONCATENATE(O10,O10,O10,K10,O10,"&lt;center&gt;",O10,O10,"&lt;?php",O10,R$1,O10,"?&gt;",O10,O10,"&lt;/center&gt;",O10,K10,O10,O10,O10,O10),"")</f>
      </c>
      <c r="S10" s="6">
        <f>IF(V10=15,CONCATENATE(O10,O10,O10,K10,O10,"&lt;center&gt;",O10,O10,"&lt;?php",O10,S$1,O10,"?&gt;",O10,O10,"&lt;/center&gt;",O10,K10,O10,O10,O10,O10),"")</f>
      </c>
      <c r="T10" s="6">
        <f>IF(V10=20,CONCATENATE(O10,O10,O10,K10,O10,"&lt;center&gt;",O10,O10,"&lt;?php",O10,T$1,O10,"?&gt;",O10,O10,"&lt;/center&gt;",O10,K10,O10,O10,O10,O10),"")</f>
      </c>
      <c r="U10" s="6">
        <f>IF(V10=25,CONCATENATE(O10,O10,O10,O10,"&lt;?php",O10,U$1,O10,"?&gt;",O10,O10,O10,O10,O10),"")</f>
      </c>
      <c r="V10" s="11">
        <f>V9+1</f>
      </c>
      <c r="W10" s="5" t="s">
        <v>383</v>
      </c>
      <c r="X10" s="5" t="s">
        <v>384</v>
      </c>
      <c r="Y10" s="5" t="s">
        <v>385</v>
      </c>
      <c r="Z10" s="5" t="s">
        <v>386</v>
      </c>
      <c r="AA10" s="4">
        <f>CONCATENATE(QBs!B9," ",QBs!A9)</f>
      </c>
      <c r="AB10" s="6">
        <f>QBs!E9</f>
      </c>
      <c r="AC10" s="6">
        <f>QBs!C9</f>
      </c>
      <c r="AD10" s="11">
        <f>QBs!D9</f>
      </c>
      <c r="AE10" s="11">
        <f>QBs!O9</f>
      </c>
      <c r="AF10" s="11">
        <f>QBs!P9</f>
      </c>
      <c r="AG10" s="11">
        <f>QBs!T9</f>
      </c>
      <c r="AH10" s="11">
        <f>AF10</f>
      </c>
      <c r="AI10" s="11">
        <f>QBs!V9</f>
      </c>
      <c r="AJ10" s="6">
        <f>AA10</f>
      </c>
      <c r="AK10" s="11">
        <f>ROUNDDOWN(AF10/2,0)</f>
      </c>
      <c r="AL10" s="11">
        <f>ROUNDUP(0.37*AF10,0)</f>
      </c>
      <c r="AM10" s="11">
        <f>ROUNDUP(0.4*AF10,0)</f>
      </c>
      <c r="AN10" s="11">
        <f>IF(AF10&gt;1,ROUNDUP(0.43*AF10,0),1)</f>
      </c>
      <c r="AO10" s="11">
        <f>IF(AG10&gt;1,ROUNDUP(0.59*AG10,0),1)</f>
      </c>
      <c r="AP10" s="11">
        <f>IF(AH10&gt;1,ROUNDUP(0.34*AH10,0),1)</f>
      </c>
      <c r="AQ10" s="11">
        <f>IF(AI10&gt;1,ROUNDUP(0.36*AI10,0),1)</f>
      </c>
    </row>
    <row x14ac:dyDescent="0.25" r="11" customHeight="1" ht="17.25">
      <c r="A11" s="3"/>
      <c r="B11" s="6">
        <f>IF(AA11&lt;&gt;AC11,CONCATENATE(I11,AA11,L11,AB11,L11,AC11,M11,N11,AD11,M11,J11,P11,Q11,R11,S11,T11,U11),CONCATENATE(I11,AA11,L11,AB11,M11,N11,AD11,M11,J11,P11,Q11,R11,S11,T11,U11))</f>
      </c>
      <c r="C11" s="6">
        <f>IF(AA11&lt;&gt;AC11,CONCATENATE(I11,AA11,L11,AB11,L11,AC11,M11,N11,AD11,M11,W11,X11,Z11,AN11,Y11,J11,P11,Q11,R11,S11,T11,U11),CONCATENATE(I11,AA11,L11,AB11,M11,N11,AD11,M11,W11,X11,Z11,AN11,Y11,J11,P11,Q11,R11,S11,T11,U11))</f>
      </c>
      <c r="D11" s="6">
        <f>IF(AA11&lt;&gt;AC11,CONCATENATE(I11,AA11,L11,AB11,L11,AC11,M11,N11,AD11,M11,W11,X11,Z11,AO11,Y11,J11,P11,Q11,R11,S11,T11,U11),CONCATENATE(I11,AA11,L11,AB11,M11,N11,AD11,M11,W11,X11,Z11,AO11,Y11,J11,P11,Q11,R11,S11,T11,U11))</f>
      </c>
      <c r="E11" s="6">
        <f>IF(AA11&lt;&gt;AC11,CONCATENATE(I11,AA11,L11,AB11,L11,AC11,M11,N11,AD11,M11,W11,X11,Z11,AP11,Y11,J11,P11,Q11,R11,S11,T11,U11),CONCATENATE(I11,AA11,L11,AB11,M11,N11,AD11,M11,W11,X11,Z11,AP11,Y11,J11,P11,Q11,R11,S11,T11,U11))</f>
      </c>
      <c r="F11" s="6">
        <f>IF(AA11&lt;&gt;AC11,CONCATENATE(I11,AA11,L11,AB11,L11,AC11,M11,N11,AD11,M11,W11,X11,Z11,AQ11,Y11,J11,P11,Q11,R11,S11,T11,U11),CONCATENATE(I11,AA11,L11,AB11,M11,N11,AD11,M11,W11,X11,Z11,AQ11,Y11,J11,P11,Q11,R11,S11,T11,U11))</f>
      </c>
      <c r="G11" s="3" t="s">
        <v>375</v>
      </c>
      <c r="H11" s="3" t="s">
        <v>376</v>
      </c>
      <c r="I11" s="3" t="s">
        <v>377</v>
      </c>
      <c r="J11" s="3" t="s">
        <v>378</v>
      </c>
      <c r="K11" s="3" t="s">
        <v>379</v>
      </c>
      <c r="L11" s="3" t="s">
        <v>380</v>
      </c>
      <c r="M11" s="3" t="s">
        <v>381</v>
      </c>
      <c r="N11" s="3" t="s">
        <v>382</v>
      </c>
      <c r="O11" s="6">
        <f>CHAR(10)</f>
      </c>
      <c r="P11" s="6">
        <f>IF(MOD(V11,5)=0,CONCATENATE(O11,O11,K11,K11,O11,O11,O11)," ")</f>
      </c>
      <c r="Q11" s="6">
        <f>IF(V11=5,CONCATENATE(O11,O11,O11,K11,O11,"&lt;center&gt;",O11,O11,"&lt;?php",O11,Q$1,O11,"?&gt;",O11,O11,"&lt;/center&gt;",O11,K11,O11,O11,O11,O11),"")</f>
      </c>
      <c r="R11" s="6">
        <f>IF(V11=10,CONCATENATE(O11,O11,O11,K11,O11,"&lt;center&gt;",O11,O11,"&lt;?php",O11,R$1,O11,"?&gt;",O11,O11,"&lt;/center&gt;",O11,K11,O11,O11,O11,O11),"")</f>
      </c>
      <c r="S11" s="6">
        <f>IF(V11=15,CONCATENATE(O11,O11,O11,K11,O11,"&lt;center&gt;",O11,O11,"&lt;?php",O11,S$1,O11,"?&gt;",O11,O11,"&lt;/center&gt;",O11,K11,O11,O11,O11,O11),"")</f>
      </c>
      <c r="T11" s="6">
        <f>IF(V11=20,CONCATENATE(O11,O11,O11,K11,O11,"&lt;center&gt;",O11,O11,"&lt;?php",O11,T$1,O11,"?&gt;",O11,O11,"&lt;/center&gt;",O11,K11,O11,O11,O11,O11),"")</f>
      </c>
      <c r="U11" s="6">
        <f>IF(V11=25,CONCATENATE(O11,O11,O11,O11,"&lt;?php",O11,U$1,O11,"?&gt;",O11,O11,O11,O11,O11),"")</f>
      </c>
      <c r="V11" s="11">
        <f>V10+1</f>
      </c>
      <c r="W11" s="5" t="s">
        <v>383</v>
      </c>
      <c r="X11" s="5" t="s">
        <v>384</v>
      </c>
      <c r="Y11" s="5" t="s">
        <v>385</v>
      </c>
      <c r="Z11" s="5" t="s">
        <v>386</v>
      </c>
      <c r="AA11" s="4">
        <f>CONCATENATE(QBs!B11," ",QBs!A11)</f>
      </c>
      <c r="AB11" s="6">
        <f>QBs!E11</f>
      </c>
      <c r="AC11" s="6">
        <f>QBs!C11</f>
      </c>
      <c r="AD11" s="11">
        <f>QBs!D11</f>
      </c>
      <c r="AE11" s="11">
        <f>QBs!O11</f>
      </c>
      <c r="AF11" s="11">
        <f>QBs!P11</f>
      </c>
      <c r="AG11" s="11">
        <f>QBs!T11</f>
      </c>
      <c r="AH11" s="11">
        <f>AF11</f>
      </c>
      <c r="AI11" s="11">
        <f>QBs!V11</f>
      </c>
      <c r="AJ11" s="6">
        <f>AA11</f>
      </c>
      <c r="AK11" s="11">
        <f>ROUNDDOWN(AF11/2,0)</f>
      </c>
      <c r="AL11" s="11">
        <f>ROUNDUP(0.37*AF11,0)</f>
      </c>
      <c r="AM11" s="11">
        <f>ROUNDUP(0.4*AF11,0)</f>
      </c>
      <c r="AN11" s="11">
        <f>IF(AF11&gt;1,ROUNDUP(0.43*AF11,0),1)</f>
      </c>
      <c r="AO11" s="11">
        <f>IF(AG11&gt;1,ROUNDUP(0.59*AG11,0),1)</f>
      </c>
      <c r="AP11" s="11">
        <f>IF(AH11&gt;1,ROUNDUP(0.34*AH11,0),1)</f>
      </c>
      <c r="AQ11" s="11">
        <f>IF(AI11&gt;1,ROUNDUP(0.36*AI11,0),1)</f>
      </c>
    </row>
    <row x14ac:dyDescent="0.25" r="12" customHeight="1" ht="17.25">
      <c r="A12" s="3"/>
      <c r="B12" s="6">
        <f>IF(AA12&lt;&gt;AC12,CONCATENATE(I12,AA12,L12,AB12,L12,AC12,M12,N12,AD12,M12,J12,P12,Q12,R12,S12,T12,U12),CONCATENATE(I12,AA12,L12,AB12,M12,N12,AD12,M12,J12,P12,Q12,R12,S12,T12,U12))</f>
      </c>
      <c r="C12" s="6">
        <f>IF(AA12&lt;&gt;AC12,CONCATENATE(I12,AA12,L12,AB12,L12,AC12,M12,N12,AD12,M12,W12,X12,Z12,AN12,Y12,J12,P12,Q12,R12,S12,T12,U12),CONCATENATE(I12,AA12,L12,AB12,M12,N12,AD12,M12,W12,X12,Z12,AN12,Y12,J12,P12,Q12,R12,S12,T12,U12))</f>
      </c>
      <c r="D12" s="6">
        <f>IF(AA12&lt;&gt;AC12,CONCATENATE(I12,AA12,L12,AB12,L12,AC12,M12,N12,AD12,M12,W12,X12,Z12,AO12,Y12,J12,P12,Q12,R12,S12,T12,U12),CONCATENATE(I12,AA12,L12,AB12,M12,N12,AD12,M12,W12,X12,Z12,AO12,Y12,J12,P12,Q12,R12,S12,T12,U12))</f>
      </c>
      <c r="E12" s="6">
        <f>IF(AA12&lt;&gt;AC12,CONCATENATE(I12,AA12,L12,AB12,L12,AC12,M12,N12,AD12,M12,W12,X12,Z12,AP12,Y12,J12,P12,Q12,R12,S12,T12,U12),CONCATENATE(I12,AA12,L12,AB12,M12,N12,AD12,M12,W12,X12,Z12,AP12,Y12,J12,P12,Q12,R12,S12,T12,U12))</f>
      </c>
      <c r="F12" s="6">
        <f>IF(AA12&lt;&gt;AC12,CONCATENATE(I12,AA12,L12,AB12,L12,AC12,M12,N12,AD12,M12,W12,X12,Z12,AQ12,Y12,J12,P12,Q12,R12,S12,T12,U12),CONCATENATE(I12,AA12,L12,AB12,M12,N12,AD12,M12,W12,X12,Z12,AQ12,Y12,J12,P12,Q12,R12,S12,T12,U12))</f>
      </c>
      <c r="G12" s="3" t="s">
        <v>375</v>
      </c>
      <c r="H12" s="3" t="s">
        <v>376</v>
      </c>
      <c r="I12" s="3" t="s">
        <v>377</v>
      </c>
      <c r="J12" s="3" t="s">
        <v>378</v>
      </c>
      <c r="K12" s="3" t="s">
        <v>379</v>
      </c>
      <c r="L12" s="3" t="s">
        <v>380</v>
      </c>
      <c r="M12" s="3" t="s">
        <v>381</v>
      </c>
      <c r="N12" s="3" t="s">
        <v>382</v>
      </c>
      <c r="O12" s="6">
        <f>CHAR(10)</f>
      </c>
      <c r="P12" s="6">
        <f>IF(MOD(V12,5)=0,CONCATENATE(O12,O12,K12,K12,O12,O12,O12)," ")</f>
      </c>
      <c r="Q12" s="6">
        <f>IF(V12=5,CONCATENATE(O12,O12,O12,K12,O12,"&lt;center&gt;",O12,O12,"&lt;?php",O12,Q$1,O12,"?&gt;",O12,O12,"&lt;/center&gt;",O12,K12,O12,O12,O12,O12),"")</f>
      </c>
      <c r="R12" s="6">
        <f>IF(V12=10,CONCATENATE(O12,O12,O12,K12,O12,"&lt;center&gt;",O12,O12,"&lt;?php",O12,R$1,O12,"?&gt;",O12,O12,"&lt;/center&gt;",O12,K12,O12,O12,O12,O12),"")</f>
      </c>
      <c r="S12" s="6">
        <f>IF(V12=15,CONCATENATE(O12,O12,O12,K12,O12,"&lt;center&gt;",O12,O12,"&lt;?php",O12,S$1,O12,"?&gt;",O12,O12,"&lt;/center&gt;",O12,K12,O12,O12,O12,O12),"")</f>
      </c>
      <c r="T12" s="6">
        <f>IF(V12=20,CONCATENATE(O12,O12,O12,K12,O12,"&lt;center&gt;",O12,O12,"&lt;?php",O12,T$1,O12,"?&gt;",O12,O12,"&lt;/center&gt;",O12,K12,O12,O12,O12,O12),"")</f>
      </c>
      <c r="U12" s="6">
        <f>IF(V12=25,CONCATENATE(O12,O12,O12,O12,"&lt;?php",O12,U$1,O12,"?&gt;",O12,O12,O12,O12,O12),"")</f>
      </c>
      <c r="V12" s="11">
        <f>V11+1</f>
      </c>
      <c r="W12" s="5" t="s">
        <v>383</v>
      </c>
      <c r="X12" s="5" t="s">
        <v>384</v>
      </c>
      <c r="Y12" s="5" t="s">
        <v>385</v>
      </c>
      <c r="Z12" s="5" t="s">
        <v>386</v>
      </c>
      <c r="AA12" s="4">
        <f>CONCATENATE(QBs!B13," ",QBs!A13)</f>
      </c>
      <c r="AB12" s="6">
        <f>QBs!E13</f>
      </c>
      <c r="AC12" s="6">
        <f>QBs!C13</f>
      </c>
      <c r="AD12" s="11">
        <f>QBs!D13</f>
      </c>
      <c r="AE12" s="11">
        <f>QBs!O13</f>
      </c>
      <c r="AF12" s="11">
        <f>QBs!P13</f>
      </c>
      <c r="AG12" s="11">
        <f>QBs!T13</f>
      </c>
      <c r="AH12" s="11">
        <f>AF12</f>
      </c>
      <c r="AI12" s="11">
        <f>QBs!V13</f>
      </c>
      <c r="AJ12" s="6">
        <f>AA12</f>
      </c>
      <c r="AK12" s="11">
        <f>ROUNDDOWN(AF12/2,0)</f>
      </c>
      <c r="AL12" s="11">
        <f>ROUNDUP(0.37*AF12,0)</f>
      </c>
      <c r="AM12" s="11">
        <f>ROUNDUP(0.4*AF12,0)</f>
      </c>
      <c r="AN12" s="11">
        <f>IF(AF12&gt;1,ROUNDUP(0.43*AF12,0),1)</f>
      </c>
      <c r="AO12" s="11">
        <f>IF(AG12&gt;1,ROUNDUP(0.59*AG12,0),1)</f>
      </c>
      <c r="AP12" s="11">
        <f>IF(AH12&gt;1,ROUNDUP(0.34*AH12,0),1)</f>
      </c>
      <c r="AQ12" s="11">
        <f>IF(AI12&gt;1,ROUNDUP(0.36*AI12,0),1)</f>
      </c>
    </row>
    <row x14ac:dyDescent="0.25" r="13" customHeight="1" ht="17.25">
      <c r="A13" s="3"/>
      <c r="B13" s="6">
        <f>IF(AA13&lt;&gt;AC13,CONCATENATE(I13,AA13,L13,AB13,L13,AC13,M13,N13,AD13,M13,J13,P13,Q13,R13,S13,T13,U13),CONCATENATE(I13,AA13,L13,AB13,M13,N13,AD13,M13,J13,P13,Q13,R13,S13,T13,U13))</f>
      </c>
      <c r="C13" s="6">
        <f>IF(AA13&lt;&gt;AC13,CONCATENATE(I13,AA13,L13,AB13,L13,AC13,M13,N13,AD13,M13,W13,X13,Z13,AN13,Y13,J13,P13,Q13,R13,S13,T13,U13),CONCATENATE(I13,AA13,L13,AB13,M13,N13,AD13,M13,W13,X13,Z13,AN13,Y13,J13,P13,Q13,R13,S13,T13,U13))</f>
      </c>
      <c r="D13" s="6">
        <f>IF(AA13&lt;&gt;AC13,CONCATENATE(I13,AA13,L13,AB13,L13,AC13,M13,N13,AD13,M13,W13,X13,Z13,AO13,Y13,J13,P13,Q13,R13,S13,T13,U13),CONCATENATE(I13,AA13,L13,AB13,M13,N13,AD13,M13,W13,X13,Z13,AO13,Y13,J13,P13,Q13,R13,S13,T13,U13))</f>
      </c>
      <c r="E13" s="6">
        <f>IF(AA13&lt;&gt;AC13,CONCATENATE(I13,AA13,L13,AB13,L13,AC13,M13,N13,AD13,M13,W13,X13,Z13,AP13,Y13,J13,P13,Q13,R13,S13,T13,U13),CONCATENATE(I13,AA13,L13,AB13,M13,N13,AD13,M13,W13,X13,Z13,AP13,Y13,J13,P13,Q13,R13,S13,T13,U13))</f>
      </c>
      <c r="F13" s="6">
        <f>IF(AA13&lt;&gt;AC13,CONCATENATE(I13,AA13,L13,AB13,L13,AC13,M13,N13,AD13,M13,W13,X13,Z13,AQ13,Y13,J13,P13,Q13,R13,S13,T13,U13),CONCATENATE(I13,AA13,L13,AB13,M13,N13,AD13,M13,W13,X13,Z13,AQ13,Y13,J13,P13,Q13,R13,S13,T13,U13))</f>
      </c>
      <c r="G13" s="3" t="s">
        <v>375</v>
      </c>
      <c r="H13" s="3" t="s">
        <v>376</v>
      </c>
      <c r="I13" s="3" t="s">
        <v>377</v>
      </c>
      <c r="J13" s="3" t="s">
        <v>378</v>
      </c>
      <c r="K13" s="3" t="s">
        <v>379</v>
      </c>
      <c r="L13" s="3" t="s">
        <v>380</v>
      </c>
      <c r="M13" s="3" t="s">
        <v>381</v>
      </c>
      <c r="N13" s="3" t="s">
        <v>382</v>
      </c>
      <c r="O13" s="6">
        <f>CHAR(10)</f>
      </c>
      <c r="P13" s="6">
        <f>IF(MOD(V13,5)=0,CONCATENATE(O13,O13,K13,K13,O13,O13,O13)," ")</f>
      </c>
      <c r="Q13" s="6">
        <f>IF(V13=5,CONCATENATE(O13,O13,O13,K13,O13,"&lt;center&gt;",O13,O13,"&lt;?php",O13,Q$1,O13,"?&gt;",O13,O13,"&lt;/center&gt;",O13,K13,O13,O13,O13,O13),"")</f>
      </c>
      <c r="R13" s="6">
        <f>IF(V13=10,CONCATENATE(O13,O13,O13,K13,O13,"&lt;center&gt;",O13,O13,"&lt;?php",O13,R$1,O13,"?&gt;",O13,O13,"&lt;/center&gt;",O13,K13,O13,O13,O13,O13),"")</f>
      </c>
      <c r="S13" s="6">
        <f>IF(V13=15,CONCATENATE(O13,O13,O13,K13,O13,"&lt;center&gt;",O13,O13,"&lt;?php",O13,S$1,O13,"?&gt;",O13,O13,"&lt;/center&gt;",O13,K13,O13,O13,O13,O13),"")</f>
      </c>
      <c r="T13" s="6">
        <f>IF(V13=20,CONCATENATE(O13,O13,O13,K13,O13,"&lt;center&gt;",O13,O13,"&lt;?php",O13,T$1,O13,"?&gt;",O13,O13,"&lt;/center&gt;",O13,K13,O13,O13,O13,O13),"")</f>
      </c>
      <c r="U13" s="6">
        <f>IF(V13=25,CONCATENATE(O13,O13,O13,O13,"&lt;?php",O13,U$1,O13,"?&gt;",O13,O13,O13,O13,O13),"")</f>
      </c>
      <c r="V13" s="11">
        <f>V12+1</f>
      </c>
      <c r="W13" s="5" t="s">
        <v>383</v>
      </c>
      <c r="X13" s="5" t="s">
        <v>384</v>
      </c>
      <c r="Y13" s="5" t="s">
        <v>385</v>
      </c>
      <c r="Z13" s="5" t="s">
        <v>386</v>
      </c>
      <c r="AA13" s="4">
        <f>CONCATENATE(QBs!B12," ",QBs!A12)</f>
      </c>
      <c r="AB13" s="6">
        <f>QBs!E12</f>
      </c>
      <c r="AC13" s="6">
        <f>QBs!C12</f>
      </c>
      <c r="AD13" s="11">
        <f>QBs!D12</f>
      </c>
      <c r="AE13" s="11">
        <f>QBs!O12</f>
      </c>
      <c r="AF13" s="11">
        <f>QBs!P12</f>
      </c>
      <c r="AG13" s="11">
        <f>QBs!T12</f>
      </c>
      <c r="AH13" s="11">
        <f>AF13</f>
      </c>
      <c r="AI13" s="11">
        <f>QBs!V12</f>
      </c>
      <c r="AJ13" s="6">
        <f>AA13</f>
      </c>
      <c r="AK13" s="11">
        <f>ROUNDDOWN(AF13/2,0)</f>
      </c>
      <c r="AL13" s="11">
        <f>ROUNDUP(0.37*AF13,0)</f>
      </c>
      <c r="AM13" s="11">
        <f>ROUNDUP(0.4*AF13,0)</f>
      </c>
      <c r="AN13" s="11">
        <f>IF(AF13&gt;1,ROUNDUP(0.43*AF13,0),1)</f>
      </c>
      <c r="AO13" s="11">
        <f>IF(AG13&gt;1,ROUNDUP(0.59*AG13,0),1)</f>
      </c>
      <c r="AP13" s="11">
        <f>IF(AH13&gt;1,ROUNDUP(0.34*AH13,0),1)</f>
      </c>
      <c r="AQ13" s="11">
        <f>IF(AI13&gt;1,ROUNDUP(0.36*AI13,0),1)</f>
      </c>
    </row>
    <row x14ac:dyDescent="0.25" r="14" customHeight="1" ht="17.25">
      <c r="A14" s="3"/>
      <c r="B14" s="6">
        <f>IF(AA14&lt;&gt;AC14,CONCATENATE(I14,AA14,L14,AB14,L14,AC14,M14,N14,AD14,M14,J14,P14,Q14,R14,S14,T14,U14),CONCATENATE(I14,AA14,L14,AB14,M14,N14,AD14,M14,J14,P14,Q14,R14,S14,T14,U14))</f>
      </c>
      <c r="C14" s="6">
        <f>IF(AA14&lt;&gt;AC14,CONCATENATE(I14,AA14,L14,AB14,L14,AC14,M14,N14,AD14,M14,W14,X14,Z14,AN14,Y14,J14,P14,Q14,R14,S14,T14,U14),CONCATENATE(I14,AA14,L14,AB14,M14,N14,AD14,M14,W14,X14,Z14,AN14,Y14,J14,P14,Q14,R14,S14,T14,U14))</f>
      </c>
      <c r="D14" s="6">
        <f>IF(AA14&lt;&gt;AC14,CONCATENATE(I14,AA14,L14,AB14,L14,AC14,M14,N14,AD14,M14,W14,X14,Z14,AO14,Y14,J14,P14,Q14,R14,S14,T14,U14),CONCATENATE(I14,AA14,L14,AB14,M14,N14,AD14,M14,W14,X14,Z14,AO14,Y14,J14,P14,Q14,R14,S14,T14,U14))</f>
      </c>
      <c r="E14" s="6">
        <f>IF(AA14&lt;&gt;AC14,CONCATENATE(I14,AA14,L14,AB14,L14,AC14,M14,N14,AD14,M14,W14,X14,Z14,AP14,Y14,J14,P14,Q14,R14,S14,T14,U14),CONCATENATE(I14,AA14,L14,AB14,M14,N14,AD14,M14,W14,X14,Z14,AP14,Y14,J14,P14,Q14,R14,S14,T14,U14))</f>
      </c>
      <c r="F14" s="6">
        <f>IF(AA14&lt;&gt;AC14,CONCATENATE(I14,AA14,L14,AB14,L14,AC14,M14,N14,AD14,M14,W14,X14,Z14,AQ14,Y14,J14,P14,Q14,R14,S14,T14,U14),CONCATENATE(I14,AA14,L14,AB14,M14,N14,AD14,M14,W14,X14,Z14,AQ14,Y14,J14,P14,Q14,R14,S14,T14,U14))</f>
      </c>
      <c r="G14" s="3" t="s">
        <v>375</v>
      </c>
      <c r="H14" s="3" t="s">
        <v>376</v>
      </c>
      <c r="I14" s="3" t="s">
        <v>377</v>
      </c>
      <c r="J14" s="3" t="s">
        <v>378</v>
      </c>
      <c r="K14" s="3" t="s">
        <v>379</v>
      </c>
      <c r="L14" s="3" t="s">
        <v>380</v>
      </c>
      <c r="M14" s="3" t="s">
        <v>381</v>
      </c>
      <c r="N14" s="3" t="s">
        <v>382</v>
      </c>
      <c r="O14" s="6">
        <f>CHAR(10)</f>
      </c>
      <c r="P14" s="6">
        <f>IF(MOD(V14,5)=0,CONCATENATE(O14,O14,K14,K14,O14,O14,O14)," ")</f>
      </c>
      <c r="Q14" s="6">
        <f>IF(V14=5,CONCATENATE(O14,O14,O14,K14,O14,"&lt;center&gt;",O14,O14,"&lt;?php",O14,Q$1,O14,"?&gt;",O14,O14,"&lt;/center&gt;",O14,K14,O14,O14,O14,O14),"")</f>
      </c>
      <c r="R14" s="6">
        <f>IF(V14=10,CONCATENATE(O14,O14,O14,K14,O14,"&lt;center&gt;",O14,O14,"&lt;?php",O14,R$1,O14,"?&gt;",O14,O14,"&lt;/center&gt;",O14,K14,O14,O14,O14,O14),"")</f>
      </c>
      <c r="S14" s="6">
        <f>IF(V14=15,CONCATENATE(O14,O14,O14,K14,O14,"&lt;center&gt;",O14,O14,"&lt;?php",O14,S$1,O14,"?&gt;",O14,O14,"&lt;/center&gt;",O14,K14,O14,O14,O14,O14),"")</f>
      </c>
      <c r="T14" s="6">
        <f>IF(V14=20,CONCATENATE(O14,O14,O14,K14,O14,"&lt;center&gt;",O14,O14,"&lt;?php",O14,T$1,O14,"?&gt;",O14,O14,"&lt;/center&gt;",O14,K14,O14,O14,O14,O14),"")</f>
      </c>
      <c r="U14" s="6">
        <f>IF(V14=25,CONCATENATE(O14,O14,O14,O14,"&lt;?php",O14,U$1,O14,"?&gt;",O14,O14,O14,O14,O14),"")</f>
      </c>
      <c r="V14" s="11">
        <f>V13+1</f>
      </c>
      <c r="W14" s="5" t="s">
        <v>383</v>
      </c>
      <c r="X14" s="5" t="s">
        <v>384</v>
      </c>
      <c r="Y14" s="5" t="s">
        <v>385</v>
      </c>
      <c r="Z14" s="5" t="s">
        <v>386</v>
      </c>
      <c r="AA14" s="4">
        <f>CONCATENATE(QBs!B14," ",QBs!A14)</f>
      </c>
      <c r="AB14" s="6">
        <f>QBs!E14</f>
      </c>
      <c r="AC14" s="6">
        <f>QBs!C14</f>
      </c>
      <c r="AD14" s="11">
        <f>QBs!D14</f>
      </c>
      <c r="AE14" s="11">
        <f>QBs!O14</f>
      </c>
      <c r="AF14" s="11">
        <f>QBs!P14</f>
      </c>
      <c r="AG14" s="11">
        <f>QBs!T14</f>
      </c>
      <c r="AH14" s="11">
        <f>AF14</f>
      </c>
      <c r="AI14" s="11">
        <f>QBs!V14</f>
      </c>
      <c r="AJ14" s="6">
        <f>AA14</f>
      </c>
      <c r="AK14" s="11">
        <f>ROUNDDOWN(AF14/2,0)</f>
      </c>
      <c r="AL14" s="11">
        <f>ROUNDUP(0.37*AF14,0)</f>
      </c>
      <c r="AM14" s="11">
        <f>ROUNDUP(0.4*AF14,0)</f>
      </c>
      <c r="AN14" s="11">
        <f>IF(AF14&gt;1,ROUNDUP(0.43*AF14,0),1)</f>
      </c>
      <c r="AO14" s="11">
        <f>IF(AG14&gt;1,ROUNDUP(0.59*AG14,0),1)</f>
      </c>
      <c r="AP14" s="11">
        <f>IF(AH14&gt;1,ROUNDUP(0.34*AH14,0),1)</f>
      </c>
      <c r="AQ14" s="11">
        <f>IF(AI14&gt;1,ROUNDUP(0.36*AI14,0),1)</f>
      </c>
    </row>
    <row x14ac:dyDescent="0.25" r="15" customHeight="1" ht="17.25">
      <c r="A15" s="3"/>
      <c r="B15" s="6">
        <f>IF(AA15&lt;&gt;AC15,CONCATENATE(I15,AA15,L15,AB15,L15,AC15,M15,N15,AD15,M15,J15,P15,Q15,R15,S15,T15,U15),CONCATENATE(I15,AA15,L15,AB15,M15,N15,AD15,M15,J15,P15,Q15,R15,S15,T15,U15))</f>
      </c>
      <c r="C15" s="6">
        <f>IF(AA15&lt;&gt;AC15,CONCATENATE(I15,AA15,L15,AB15,L15,AC15,M15,N15,AD15,M15,W15,X15,Z15,AN15,Y15,J15,P15,Q15,R15,S15,T15,U15),CONCATENATE(I15,AA15,L15,AB15,M15,N15,AD15,M15,W15,X15,Z15,AN15,Y15,J15,P15,Q15,R15,S15,T15,U15))</f>
      </c>
      <c r="D15" s="6">
        <f>IF(AA15&lt;&gt;AC15,CONCATENATE(I15,AA15,L15,AB15,L15,AC15,M15,N15,AD15,M15,W15,X15,Z15,AO15,Y15,J15,P15,Q15,R15,S15,T15,U15),CONCATENATE(I15,AA15,L15,AB15,M15,N15,AD15,M15,W15,X15,Z15,AO15,Y15,J15,P15,Q15,R15,S15,T15,U15))</f>
      </c>
      <c r="E15" s="6">
        <f>IF(AA15&lt;&gt;AC15,CONCATENATE(I15,AA15,L15,AB15,L15,AC15,M15,N15,AD15,M15,W15,X15,Z15,AP15,Y15,J15,P15,Q15,R15,S15,T15,U15),CONCATENATE(I15,AA15,L15,AB15,M15,N15,AD15,M15,W15,X15,Z15,AP15,Y15,J15,P15,Q15,R15,S15,T15,U15))</f>
      </c>
      <c r="F15" s="6">
        <f>IF(AA15&lt;&gt;AC15,CONCATENATE(I15,AA15,L15,AB15,L15,AC15,M15,N15,AD15,M15,W15,X15,Z15,AQ15,Y15,J15,P15,Q15,R15,S15,T15,U15),CONCATENATE(I15,AA15,L15,AB15,M15,N15,AD15,M15,W15,X15,Z15,AQ15,Y15,J15,P15,Q15,R15,S15,T15,U15))</f>
      </c>
      <c r="G15" s="3" t="s">
        <v>375</v>
      </c>
      <c r="H15" s="3" t="s">
        <v>376</v>
      </c>
      <c r="I15" s="3" t="s">
        <v>377</v>
      </c>
      <c r="J15" s="3" t="s">
        <v>378</v>
      </c>
      <c r="K15" s="3" t="s">
        <v>379</v>
      </c>
      <c r="L15" s="3" t="s">
        <v>380</v>
      </c>
      <c r="M15" s="3" t="s">
        <v>381</v>
      </c>
      <c r="N15" s="3" t="s">
        <v>382</v>
      </c>
      <c r="O15" s="6">
        <f>CHAR(10)</f>
      </c>
      <c r="P15" s="6">
        <f>IF(MOD(V15,5)=0,CONCATENATE(O15,O15,K15,K15,O15,O15,O15)," ")</f>
      </c>
      <c r="Q15" s="6">
        <f>IF(V15=5,CONCATENATE(O15,O15,O15,K15,O15,"&lt;center&gt;",O15,O15,"&lt;?php",O15,Q$1,O15,"?&gt;",O15,O15,"&lt;/center&gt;",O15,K15,O15,O15,O15,O15),"")</f>
      </c>
      <c r="R15" s="6">
        <f>IF(V15=10,CONCATENATE(O15,O15,O15,K15,O15,"&lt;center&gt;",O15,O15,"&lt;?php",O15,R$1,O15,"?&gt;",O15,O15,"&lt;/center&gt;",O15,K15,O15,O15,O15,O15),"")</f>
      </c>
      <c r="S15" s="6">
        <f>IF(V15=15,CONCATENATE(O15,O15,O15,K15,O15,"&lt;center&gt;",O15,O15,"&lt;?php",O15,S$1,O15,"?&gt;",O15,O15,"&lt;/center&gt;",O15,K15,O15,O15,O15,O15),"")</f>
      </c>
      <c r="T15" s="6">
        <f>IF(V15=20,CONCATENATE(O15,O15,O15,K15,O15,"&lt;center&gt;",O15,O15,"&lt;?php",O15,T$1,O15,"?&gt;",O15,O15,"&lt;/center&gt;",O15,K15,O15,O15,O15,O15),"")</f>
      </c>
      <c r="U15" s="6">
        <f>IF(V15=25,CONCATENATE(O15,O15,O15,O15,"&lt;?php",O15,U$1,O15,"?&gt;",O15,O15,O15,O15,O15),"")</f>
      </c>
      <c r="V15" s="11">
        <f>V14+1</f>
      </c>
      <c r="W15" s="5" t="s">
        <v>383</v>
      </c>
      <c r="X15" s="5" t="s">
        <v>384</v>
      </c>
      <c r="Y15" s="5" t="s">
        <v>385</v>
      </c>
      <c r="Z15" s="5" t="s">
        <v>386</v>
      </c>
      <c r="AA15" s="4">
        <f>CONCATENATE(QBs!B15," ",QBs!A15)</f>
      </c>
      <c r="AB15" s="6">
        <f>QBs!E15</f>
      </c>
      <c r="AC15" s="6">
        <f>QBs!C15</f>
      </c>
      <c r="AD15" s="11">
        <f>QBs!D15</f>
      </c>
      <c r="AE15" s="11">
        <f>QBs!O15</f>
      </c>
      <c r="AF15" s="11">
        <f>QBs!P15</f>
      </c>
      <c r="AG15" s="11">
        <f>QBs!T15</f>
      </c>
      <c r="AH15" s="11">
        <f>AF15</f>
      </c>
      <c r="AI15" s="11">
        <f>QBs!V15</f>
      </c>
      <c r="AJ15" s="6">
        <f>AA15</f>
      </c>
      <c r="AK15" s="11">
        <f>ROUNDDOWN(AF15/2,0)</f>
      </c>
      <c r="AL15" s="11">
        <f>ROUNDUP(0.37*AF15,0)</f>
      </c>
      <c r="AM15" s="11">
        <f>ROUNDUP(0.4*AF15,0)</f>
      </c>
      <c r="AN15" s="11">
        <f>IF(AF15&gt;1,ROUNDUP(0.43*AF15,0),1)</f>
      </c>
      <c r="AO15" s="11">
        <f>IF(AG15&gt;1,ROUNDUP(0.59*AG15,0),1)</f>
      </c>
      <c r="AP15" s="11">
        <f>IF(AH15&gt;1,ROUNDUP(0.34*AH15,0),1)</f>
      </c>
      <c r="AQ15" s="11">
        <f>IF(AI15&gt;1,ROUNDUP(0.36*AI15,0),1)</f>
      </c>
    </row>
    <row x14ac:dyDescent="0.25" r="16" customHeight="1" ht="17.25">
      <c r="A16" s="3"/>
      <c r="B16" s="6">
        <f>IF(AA16&lt;&gt;AC16,CONCATENATE(I16,AA16,L16,AB16,L16,AC16,M16,N16,AD16,M16,J16,P16,Q16,R16,S16,T16,U16),CONCATENATE(I16,AA16,L16,AB16,M16,N16,AD16,M16,J16,P16,Q16,R16,S16,T16,U16))</f>
      </c>
      <c r="C16" s="6">
        <f>IF(AA16&lt;&gt;AC16,CONCATENATE(I16,AA16,L16,AB16,L16,AC16,M16,N16,AD16,M16,W16,X16,Z16,AN16,Y16,J16,P16,Q16,R16,S16,T16,U16),CONCATENATE(I16,AA16,L16,AB16,M16,N16,AD16,M16,W16,X16,Z16,AN16,Y16,J16,P16,Q16,R16,S16,T16,U16))</f>
      </c>
      <c r="D16" s="6">
        <f>IF(AA16&lt;&gt;AC16,CONCATENATE(I16,AA16,L16,AB16,L16,AC16,M16,N16,AD16,M16,W16,X16,Z16,AO16,Y16,J16,P16,Q16,R16,S16,T16,U16),CONCATENATE(I16,AA16,L16,AB16,M16,N16,AD16,M16,W16,X16,Z16,AO16,Y16,J16,P16,Q16,R16,S16,T16,U16))</f>
      </c>
      <c r="E16" s="6">
        <f>IF(AA16&lt;&gt;AC16,CONCATENATE(I16,AA16,L16,AB16,L16,AC16,M16,N16,AD16,M16,W16,X16,Z16,AP16,Y16,J16,P16,Q16,R16,S16,T16,U16),CONCATENATE(I16,AA16,L16,AB16,M16,N16,AD16,M16,W16,X16,Z16,AP16,Y16,J16,P16,Q16,R16,S16,T16,U16))</f>
      </c>
      <c r="F16" s="6">
        <f>IF(AA16&lt;&gt;AC16,CONCATENATE(I16,AA16,L16,AB16,L16,AC16,M16,N16,AD16,M16,W16,X16,Z16,AQ16,Y16,J16,P16,Q16,R16,S16,T16,U16),CONCATENATE(I16,AA16,L16,AB16,M16,N16,AD16,M16,W16,X16,Z16,AQ16,Y16,J16,P16,Q16,R16,S16,T16,U16))</f>
      </c>
      <c r="G16" s="3" t="s">
        <v>375</v>
      </c>
      <c r="H16" s="3" t="s">
        <v>376</v>
      </c>
      <c r="I16" s="3" t="s">
        <v>377</v>
      </c>
      <c r="J16" s="3" t="s">
        <v>378</v>
      </c>
      <c r="K16" s="3" t="s">
        <v>379</v>
      </c>
      <c r="L16" s="3" t="s">
        <v>380</v>
      </c>
      <c r="M16" s="3" t="s">
        <v>381</v>
      </c>
      <c r="N16" s="3" t="s">
        <v>382</v>
      </c>
      <c r="O16" s="6">
        <f>CHAR(10)</f>
      </c>
      <c r="P16" s="6">
        <f>IF(MOD(V16,5)=0,CONCATENATE(O16,O16,K16,K16,O16,O16,O16)," ")</f>
      </c>
      <c r="Q16" s="6">
        <f>IF(V16=5,CONCATENATE(O16,O16,O16,K16,O16,"&lt;center&gt;",O16,O16,"&lt;?php",O16,Q$1,O16,"?&gt;",O16,O16,"&lt;/center&gt;",O16,K16,O16,O16,O16,O16),"")</f>
      </c>
      <c r="R16" s="6">
        <f>IF(V16=10,CONCATENATE(O16,O16,O16,K16,O16,"&lt;center&gt;",O16,O16,"&lt;?php",O16,R$1,O16,"?&gt;",O16,O16,"&lt;/center&gt;",O16,K16,O16,O16,O16,O16),"")</f>
      </c>
      <c r="S16" s="6">
        <f>IF(V16=15,CONCATENATE(O16,O16,O16,K16,O16,"&lt;center&gt;",O16,O16,"&lt;?php",O16,S$1,O16,"?&gt;",O16,O16,"&lt;/center&gt;",O16,K16,O16,O16,O16,O16),"")</f>
      </c>
      <c r="T16" s="6">
        <f>IF(V16=20,CONCATENATE(O16,O16,O16,K16,O16,"&lt;center&gt;",O16,O16,"&lt;?php",O16,T$1,O16,"?&gt;",O16,O16,"&lt;/center&gt;",O16,K16,O16,O16,O16,O16),"")</f>
      </c>
      <c r="U16" s="6">
        <f>IF(V16=25,CONCATENATE(O16,O16,O16,O16,"&lt;?php",O16,U$1,O16,"?&gt;",O16,O16,O16,O16,O16),"")</f>
      </c>
      <c r="V16" s="11">
        <f>V15+1</f>
      </c>
      <c r="W16" s="5" t="s">
        <v>383</v>
      </c>
      <c r="X16" s="5" t="s">
        <v>384</v>
      </c>
      <c r="Y16" s="5" t="s">
        <v>385</v>
      </c>
      <c r="Z16" s="5" t="s">
        <v>386</v>
      </c>
      <c r="AA16" s="4">
        <f>CONCATENATE(QBs!B16," ",QBs!A16)</f>
      </c>
      <c r="AB16" s="6">
        <f>QBs!E16</f>
      </c>
      <c r="AC16" s="6">
        <f>QBs!C16</f>
      </c>
      <c r="AD16" s="11">
        <f>QBs!D16</f>
      </c>
      <c r="AE16" s="11">
        <f>QBs!O16</f>
      </c>
      <c r="AF16" s="11">
        <f>QBs!P16</f>
      </c>
      <c r="AG16" s="11">
        <f>QBs!T16</f>
      </c>
      <c r="AH16" s="11">
        <f>AF16</f>
      </c>
      <c r="AI16" s="11">
        <f>QBs!V16</f>
      </c>
      <c r="AJ16" s="6">
        <f>AA16</f>
      </c>
      <c r="AK16" s="11">
        <f>ROUNDDOWN(AF16/2,0)</f>
      </c>
      <c r="AL16" s="11">
        <f>ROUNDUP(0.37*AF16,0)</f>
      </c>
      <c r="AM16" s="11">
        <f>ROUNDUP(0.4*AF16,0)</f>
      </c>
      <c r="AN16" s="11">
        <f>IF(AF16&gt;1,ROUNDUP(0.43*AF16,0),1)</f>
      </c>
      <c r="AO16" s="11">
        <f>IF(AG16&gt;1,ROUNDUP(0.59*AG16,0),1)</f>
      </c>
      <c r="AP16" s="11">
        <f>IF(AH16&gt;1,ROUNDUP(0.34*AH16,0),1)</f>
      </c>
      <c r="AQ16" s="11">
        <f>IF(AI16&gt;1,ROUNDUP(0.36*AI16,0),1)</f>
      </c>
    </row>
    <row x14ac:dyDescent="0.25" r="17" customHeight="1" ht="17.25">
      <c r="A17" s="3"/>
      <c r="B17" s="6">
        <f>IF(AA17&lt;&gt;AC17,CONCATENATE(I17,AA17,L17,AB17,L17,AC17,M17,N17,AD17,M17,J17,P17,Q17,R17,S17,T17,U17),CONCATENATE(I17,AA17,L17,AB17,M17,N17,AD17,M17,J17,P17,Q17,R17,S17,T17,U17))</f>
      </c>
      <c r="C17" s="6">
        <f>IF(AA17&lt;&gt;AC17,CONCATENATE(I17,AA17,L17,AB17,L17,AC17,M17,N17,AD17,M17,W17,X17,Z17,AN17,Y17,J17,P17,Q17,R17,S17,T17,U17),CONCATENATE(I17,AA17,L17,AB17,M17,N17,AD17,M17,W17,X17,Z17,AN17,Y17,J17,P17,Q17,R17,S17,T17,U17))</f>
      </c>
      <c r="D17" s="6">
        <f>IF(AA17&lt;&gt;AC17,CONCATENATE(I17,AA17,L17,AB17,L17,AC17,M17,N17,AD17,M17,W17,X17,Z17,AO17,Y17,J17,P17,Q17,R17,S17,T17,U17),CONCATENATE(I17,AA17,L17,AB17,M17,N17,AD17,M17,W17,X17,Z17,AO17,Y17,J17,P17,Q17,R17,S17,T17,U17))</f>
      </c>
      <c r="E17" s="6">
        <f>IF(AA17&lt;&gt;AC17,CONCATENATE(I17,AA17,L17,AB17,L17,AC17,M17,N17,AD17,M17,W17,X17,Z17,AP17,Y17,J17,P17,Q17,R17,S17,T17,U17),CONCATENATE(I17,AA17,L17,AB17,M17,N17,AD17,M17,W17,X17,Z17,AP17,Y17,J17,P17,Q17,R17,S17,T17,U17))</f>
      </c>
      <c r="F17" s="6">
        <f>IF(AA17&lt;&gt;AC17,CONCATENATE(I17,AA17,L17,AB17,L17,AC17,M17,N17,AD17,M17,W17,X17,Z17,AQ17,Y17,J17,P17,Q17,R17,S17,T17,U17),CONCATENATE(I17,AA17,L17,AB17,M17,N17,AD17,M17,W17,X17,Z17,AQ17,Y17,J17,P17,Q17,R17,S17,T17,U17))</f>
      </c>
      <c r="G17" s="3" t="s">
        <v>375</v>
      </c>
      <c r="H17" s="3" t="s">
        <v>376</v>
      </c>
      <c r="I17" s="3" t="s">
        <v>377</v>
      </c>
      <c r="J17" s="3" t="s">
        <v>378</v>
      </c>
      <c r="K17" s="3" t="s">
        <v>379</v>
      </c>
      <c r="L17" s="3" t="s">
        <v>380</v>
      </c>
      <c r="M17" s="3" t="s">
        <v>381</v>
      </c>
      <c r="N17" s="3" t="s">
        <v>382</v>
      </c>
      <c r="O17" s="6">
        <f>CHAR(10)</f>
      </c>
      <c r="P17" s="6">
        <f>IF(MOD(V17,5)=0,CONCATENATE(O17,O17,K17,K17,O17,O17,O17)," ")</f>
      </c>
      <c r="Q17" s="6">
        <f>IF(V17=5,CONCATENATE(O17,O17,O17,K17,O17,"&lt;center&gt;",O17,O17,"&lt;?php",O17,Q$1,O17,"?&gt;",O17,O17,"&lt;/center&gt;",O17,K17,O17,O17,O17,O17),"")</f>
      </c>
      <c r="R17" s="6">
        <f>IF(V17=10,CONCATENATE(O17,O17,O17,K17,O17,"&lt;center&gt;",O17,O17,"&lt;?php",O17,R$1,O17,"?&gt;",O17,O17,"&lt;/center&gt;",O17,K17,O17,O17,O17,O17),"")</f>
      </c>
      <c r="S17" s="6">
        <f>IF(V17=15,CONCATENATE(O17,O17,O17,K17,O17,"&lt;center&gt;",O17,O17,"&lt;?php",O17,S$1,O17,"?&gt;",O17,O17,"&lt;/center&gt;",O17,K17,O17,O17,O17,O17),"")</f>
      </c>
      <c r="T17" s="6">
        <f>IF(V17=20,CONCATENATE(O17,O17,O17,K17,O17,"&lt;center&gt;",O17,O17,"&lt;?php",O17,T$1,O17,"?&gt;",O17,O17,"&lt;/center&gt;",O17,K17,O17,O17,O17,O17),"")</f>
      </c>
      <c r="U17" s="6">
        <f>IF(V17=25,CONCATENATE(O17,O17,O17,O17,"&lt;?php",O17,U$1,O17,"?&gt;",O17,O17,O17,O17,O17),"")</f>
      </c>
      <c r="V17" s="11">
        <f>V16+1</f>
      </c>
      <c r="W17" s="5" t="s">
        <v>383</v>
      </c>
      <c r="X17" s="5" t="s">
        <v>384</v>
      </c>
      <c r="Y17" s="5" t="s">
        <v>385</v>
      </c>
      <c r="Z17" s="5" t="s">
        <v>386</v>
      </c>
      <c r="AA17" s="4">
        <f>CONCATENATE(QBs!B17," ",QBs!A17)</f>
      </c>
      <c r="AB17" s="6">
        <f>QBs!E17</f>
      </c>
      <c r="AC17" s="6">
        <f>QBs!C17</f>
      </c>
      <c r="AD17" s="11">
        <f>QBs!D17</f>
      </c>
      <c r="AE17" s="11">
        <f>QBs!O17</f>
      </c>
      <c r="AF17" s="11">
        <f>QBs!P17</f>
      </c>
      <c r="AG17" s="11">
        <f>QBs!T17</f>
      </c>
      <c r="AH17" s="11">
        <f>AF17</f>
      </c>
      <c r="AI17" s="11">
        <f>QBs!V17</f>
      </c>
      <c r="AJ17" s="6">
        <f>AA17</f>
      </c>
      <c r="AK17" s="11">
        <f>ROUNDDOWN(AF17/2,0)</f>
      </c>
      <c r="AL17" s="11">
        <f>ROUNDUP(0.37*AF17,0)</f>
      </c>
      <c r="AM17" s="11">
        <f>ROUNDUP(0.4*AF17,0)</f>
      </c>
      <c r="AN17" s="11">
        <f>IF(AF17&gt;1,ROUNDUP(0.43*AF17,0),1)</f>
      </c>
      <c r="AO17" s="11">
        <f>IF(AG17&gt;1,ROUNDUP(0.59*AG17,0),1)</f>
      </c>
      <c r="AP17" s="11">
        <f>IF(AH17&gt;1,ROUNDUP(0.34*AH17,0),1)</f>
      </c>
      <c r="AQ17" s="11">
        <f>IF(AI17&gt;1,ROUNDUP(0.36*AI17,0),1)</f>
      </c>
    </row>
    <row x14ac:dyDescent="0.25" r="18" customHeight="1" ht="17.25">
      <c r="A18" s="3"/>
      <c r="B18" s="6">
        <f>IF(AA18&lt;&gt;AC18,CONCATENATE(I18,AA18,L18,AB18,L18,AC18,M18,N18,AD18,M18,J18,P18,Q18,R18,S18,T18,U18),CONCATENATE(I18,AA18,L18,AB18,M18,N18,AD18,M18,J18,P18,Q18,R18,S18,T18,U18))</f>
      </c>
      <c r="C18" s="6">
        <f>IF(AA18&lt;&gt;AC18,CONCATENATE(I18,AA18,L18,AB18,L18,AC18,M18,N18,AD18,M18,W18,X18,Z18,AN18,Y18,J18,P18,Q18,R18,S18,T18,U18),CONCATENATE(I18,AA18,L18,AB18,M18,N18,AD18,M18,W18,X18,Z18,AN18,Y18,J18,P18,Q18,R18,S18,T18,U18))</f>
      </c>
      <c r="D18" s="6">
        <f>IF(AA18&lt;&gt;AC18,CONCATENATE(I18,AA18,L18,AB18,L18,AC18,M18,N18,AD18,M18,W18,X18,Z18,AO18,Y18,J18,P18,Q18,R18,S18,T18,U18),CONCATENATE(I18,AA18,L18,AB18,M18,N18,AD18,M18,W18,X18,Z18,AO18,Y18,J18,P18,Q18,R18,S18,T18,U18))</f>
      </c>
      <c r="E18" s="6">
        <f>IF(AA18&lt;&gt;AC18,CONCATENATE(I18,AA18,L18,AB18,L18,AC18,M18,N18,AD18,M18,W18,X18,Z18,AP18,Y18,J18,P18,Q18,R18,S18,T18,U18),CONCATENATE(I18,AA18,L18,AB18,M18,N18,AD18,M18,W18,X18,Z18,AP18,Y18,J18,P18,Q18,R18,S18,T18,U18))</f>
      </c>
      <c r="F18" s="6">
        <f>IF(AA18&lt;&gt;AC18,CONCATENATE(I18,AA18,L18,AB18,L18,AC18,M18,N18,AD18,M18,W18,X18,Z18,AQ18,Y18,J18,P18,Q18,R18,S18,T18,U18),CONCATENATE(I18,AA18,L18,AB18,M18,N18,AD18,M18,W18,X18,Z18,AQ18,Y18,J18,P18,Q18,R18,S18,T18,U18))</f>
      </c>
      <c r="G18" s="3" t="s">
        <v>375</v>
      </c>
      <c r="H18" s="3" t="s">
        <v>376</v>
      </c>
      <c r="I18" s="3" t="s">
        <v>377</v>
      </c>
      <c r="J18" s="3" t="s">
        <v>378</v>
      </c>
      <c r="K18" s="3" t="s">
        <v>379</v>
      </c>
      <c r="L18" s="3" t="s">
        <v>380</v>
      </c>
      <c r="M18" s="3" t="s">
        <v>381</v>
      </c>
      <c r="N18" s="3" t="s">
        <v>382</v>
      </c>
      <c r="O18" s="6">
        <f>CHAR(10)</f>
      </c>
      <c r="P18" s="6">
        <f>IF(MOD(V18,5)=0,CONCATENATE(O18,O18,K18,K18,O18,O18,O18)," ")</f>
      </c>
      <c r="Q18" s="6">
        <f>IF(V18=5,CONCATENATE(O18,O18,O18,K18,O18,"&lt;center&gt;",O18,O18,"&lt;?php",O18,Q$1,O18,"?&gt;",O18,O18,"&lt;/center&gt;",O18,K18,O18,O18,O18,O18),"")</f>
      </c>
      <c r="R18" s="6">
        <f>IF(V18=10,CONCATENATE(O18,O18,O18,K18,O18,"&lt;center&gt;",O18,O18,"&lt;?php",O18,R$1,O18,"?&gt;",O18,O18,"&lt;/center&gt;",O18,K18,O18,O18,O18,O18),"")</f>
      </c>
      <c r="S18" s="6">
        <f>IF(V18=15,CONCATENATE(O18,O18,O18,K18,O18,"&lt;center&gt;",O18,O18,"&lt;?php",O18,S$1,O18,"?&gt;",O18,O18,"&lt;/center&gt;",O18,K18,O18,O18,O18,O18),"")</f>
      </c>
      <c r="T18" s="6">
        <f>IF(V18=20,CONCATENATE(O18,O18,O18,K18,O18,"&lt;center&gt;",O18,O18,"&lt;?php",O18,T$1,O18,"?&gt;",O18,O18,"&lt;/center&gt;",O18,K18,O18,O18,O18,O18),"")</f>
      </c>
      <c r="U18" s="6">
        <f>IF(V18=25,CONCATENATE(O18,O18,O18,O18,"&lt;?php",O18,U$1,O18,"?&gt;",O18,O18,O18,O18,O18),"")</f>
      </c>
      <c r="V18" s="11">
        <f>V17+1</f>
      </c>
      <c r="W18" s="5" t="s">
        <v>383</v>
      </c>
      <c r="X18" s="5" t="s">
        <v>384</v>
      </c>
      <c r="Y18" s="5" t="s">
        <v>385</v>
      </c>
      <c r="Z18" s="5" t="s">
        <v>386</v>
      </c>
      <c r="AA18" s="4">
        <f>CONCATENATE(QBs!B18," ",QBs!A18)</f>
      </c>
      <c r="AB18" s="6">
        <f>QBs!E18</f>
      </c>
      <c r="AC18" s="6">
        <f>QBs!C18</f>
      </c>
      <c r="AD18" s="11">
        <f>QBs!D18</f>
      </c>
      <c r="AE18" s="11">
        <f>QBs!O18</f>
      </c>
      <c r="AF18" s="11">
        <f>QBs!P18</f>
      </c>
      <c r="AG18" s="11">
        <f>QBs!T18</f>
      </c>
      <c r="AH18" s="11">
        <f>AF18</f>
      </c>
      <c r="AI18" s="11">
        <f>QBs!V18</f>
      </c>
      <c r="AJ18" s="6">
        <f>AA18</f>
      </c>
      <c r="AK18" s="11">
        <f>ROUNDDOWN(AF18/2,0)</f>
      </c>
      <c r="AL18" s="11">
        <f>ROUNDUP(0.37*AF18,0)</f>
      </c>
      <c r="AM18" s="11">
        <f>ROUNDUP(0.4*AF18,0)</f>
      </c>
      <c r="AN18" s="11">
        <f>IF(AF18&gt;1,ROUNDUP(0.43*AF18,0),1)</f>
      </c>
      <c r="AO18" s="11">
        <f>IF(AG18&gt;1,ROUNDUP(0.59*AG18,0),1)</f>
      </c>
      <c r="AP18" s="11">
        <f>IF(AH18&gt;1,ROUNDUP(0.34*AH18,0),1)</f>
      </c>
      <c r="AQ18" s="11">
        <f>IF(AI18&gt;1,ROUNDUP(0.36*AI18,0),1)</f>
      </c>
    </row>
    <row x14ac:dyDescent="0.25" r="19" customHeight="1" ht="17.25">
      <c r="A19" s="3"/>
      <c r="B19" s="6">
        <f>IF(AA19&lt;&gt;AC19,CONCATENATE(I19,AA19,L19,AB19,L19,AC19,M19,N19,AD19,M19,J19,P19,Q19,R19,S19,T19,U19),CONCATENATE(I19,AA19,L19,AB19,M19,N19,AD19,M19,J19,P19,Q19,R19,S19,T19,U19))</f>
      </c>
      <c r="C19" s="6">
        <f>IF(AA19&lt;&gt;AC19,CONCATENATE(I19,AA19,L19,AB19,L19,AC19,M19,N19,AD19,M19,W19,X19,Z19,AN19,Y19,J19,P19,Q19,R19,S19,T19,U19),CONCATENATE(I19,AA19,L19,AB19,M19,N19,AD19,M19,W19,X19,Z19,AN19,Y19,J19,P19,Q19,R19,S19,T19,U19))</f>
      </c>
      <c r="D19" s="6">
        <f>IF(AA19&lt;&gt;AC19,CONCATENATE(I19,AA19,L19,AB19,L19,AC19,M19,N19,AD19,M19,W19,X19,Z19,AO19,Y19,J19,P19,Q19,R19,S19,T19,U19),CONCATENATE(I19,AA19,L19,AB19,M19,N19,AD19,M19,W19,X19,Z19,AO19,Y19,J19,P19,Q19,R19,S19,T19,U19))</f>
      </c>
      <c r="E19" s="6">
        <f>IF(AA19&lt;&gt;AC19,CONCATENATE(I19,AA19,L19,AB19,L19,AC19,M19,N19,AD19,M19,W19,X19,Z19,AP19,Y19,J19,P19,Q19,R19,S19,T19,U19),CONCATENATE(I19,AA19,L19,AB19,M19,N19,AD19,M19,W19,X19,Z19,AP19,Y19,J19,P19,Q19,R19,S19,T19,U19))</f>
      </c>
      <c r="F19" s="6">
        <f>IF(AA19&lt;&gt;AC19,CONCATENATE(I19,AA19,L19,AB19,L19,AC19,M19,N19,AD19,M19,W19,X19,Z19,AQ19,Y19,J19,P19,Q19,R19,S19,T19,U19),CONCATENATE(I19,AA19,L19,AB19,M19,N19,AD19,M19,W19,X19,Z19,AQ19,Y19,J19,P19,Q19,R19,S19,T19,U19))</f>
      </c>
      <c r="G19" s="3" t="s">
        <v>375</v>
      </c>
      <c r="H19" s="3" t="s">
        <v>376</v>
      </c>
      <c r="I19" s="3" t="s">
        <v>377</v>
      </c>
      <c r="J19" s="3" t="s">
        <v>378</v>
      </c>
      <c r="K19" s="3" t="s">
        <v>379</v>
      </c>
      <c r="L19" s="3" t="s">
        <v>380</v>
      </c>
      <c r="M19" s="3" t="s">
        <v>381</v>
      </c>
      <c r="N19" s="3" t="s">
        <v>382</v>
      </c>
      <c r="O19" s="6">
        <f>CHAR(10)</f>
      </c>
      <c r="P19" s="6">
        <f>IF(MOD(V19,5)=0,CONCATENATE(O19,O19,K19,K19,O19,O19,O19)," ")</f>
      </c>
      <c r="Q19" s="6">
        <f>IF(V19=5,CONCATENATE(O19,O19,O19,K19,O19,"&lt;center&gt;",O19,O19,"&lt;?php",O19,Q$1,O19,"?&gt;",O19,O19,"&lt;/center&gt;",O19,K19,O19,O19,O19,O19),"")</f>
      </c>
      <c r="R19" s="6">
        <f>IF(V19=10,CONCATENATE(O19,O19,O19,K19,O19,"&lt;center&gt;",O19,O19,"&lt;?php",O19,R$1,O19,"?&gt;",O19,O19,"&lt;/center&gt;",O19,K19,O19,O19,O19,O19),"")</f>
      </c>
      <c r="S19" s="6">
        <f>IF(V19=15,CONCATENATE(O19,O19,O19,K19,O19,"&lt;center&gt;",O19,O19,"&lt;?php",O19,S$1,O19,"?&gt;",O19,O19,"&lt;/center&gt;",O19,K19,O19,O19,O19,O19),"")</f>
      </c>
      <c r="T19" s="6">
        <f>IF(V19=20,CONCATENATE(O19,O19,O19,K19,O19,"&lt;center&gt;",O19,O19,"&lt;?php",O19,T$1,O19,"?&gt;",O19,O19,"&lt;/center&gt;",O19,K19,O19,O19,O19,O19),"")</f>
      </c>
      <c r="U19" s="6">
        <f>IF(V19=25,CONCATENATE(O19,O19,O19,O19,"&lt;?php",O19,U$1,O19,"?&gt;",O19,O19,O19,O19,O19),"")</f>
      </c>
      <c r="V19" s="11">
        <f>V18+1</f>
      </c>
      <c r="W19" s="5" t="s">
        <v>383</v>
      </c>
      <c r="X19" s="5" t="s">
        <v>384</v>
      </c>
      <c r="Y19" s="5" t="s">
        <v>385</v>
      </c>
      <c r="Z19" s="5" t="s">
        <v>386</v>
      </c>
      <c r="AA19" s="4">
        <f>CONCATENATE(QBs!B19," ",QBs!A19)</f>
      </c>
      <c r="AB19" s="6">
        <f>QBs!E19</f>
      </c>
      <c r="AC19" s="6">
        <f>QBs!C19</f>
      </c>
      <c r="AD19" s="11">
        <f>QBs!D19</f>
      </c>
      <c r="AE19" s="11">
        <f>QBs!O19</f>
      </c>
      <c r="AF19" s="11">
        <f>QBs!P19</f>
      </c>
      <c r="AG19" s="11">
        <f>QBs!T19</f>
      </c>
      <c r="AH19" s="11">
        <f>AF19</f>
      </c>
      <c r="AI19" s="11">
        <f>QBs!V19</f>
      </c>
      <c r="AJ19" s="6">
        <f>AA19</f>
      </c>
      <c r="AK19" s="11">
        <f>ROUNDDOWN(AF19/2,0)</f>
      </c>
      <c r="AL19" s="11">
        <f>ROUNDUP(0.37*AF19,0)</f>
      </c>
      <c r="AM19" s="11">
        <f>ROUNDUP(0.4*AF19,0)</f>
      </c>
      <c r="AN19" s="11">
        <f>IF(AF19&gt;1,ROUNDUP(0.43*AF19,0),1)</f>
      </c>
      <c r="AO19" s="11">
        <f>IF(AG19&gt;1,ROUNDUP(0.59*AG19,0),1)</f>
      </c>
      <c r="AP19" s="11">
        <f>IF(AH19&gt;1,ROUNDUP(0.34*AH19,0),1)</f>
      </c>
      <c r="AQ19" s="11">
        <f>IF(AI19&gt;1,ROUNDUP(0.36*AI19,0),1)</f>
      </c>
    </row>
    <row x14ac:dyDescent="0.25" r="20" customHeight="1" ht="17.25">
      <c r="A20" s="3"/>
      <c r="B20" s="6">
        <f>IF(AA20&lt;&gt;AC20,CONCATENATE(I20,AA20,L20,AB20,L20,AC20,M20,N20,AD20,M20,J20,P20,Q20,R20,S20,T20,U20),CONCATENATE(I20,AA20,L20,AB20,M20,N20,AD20,M20,J20,P20,Q20,R20,S20,T20,U20))</f>
      </c>
      <c r="C20" s="6">
        <f>IF(AA20&lt;&gt;AC20,CONCATENATE(I20,AA20,L20,AB20,L20,AC20,M20,N20,AD20,M20,W20,X20,Z20,AN20,Y20,J20,P20,Q20,R20,S20,T20,U20),CONCATENATE(I20,AA20,L20,AB20,M20,N20,AD20,M20,W20,X20,Z20,AN20,Y20,J20,P20,Q20,R20,S20,T20,U20))</f>
      </c>
      <c r="D20" s="6">
        <f>IF(AA20&lt;&gt;AC20,CONCATENATE(I20,AA20,L20,AB20,L20,AC20,M20,N20,AD20,M20,W20,X20,Z20,AO20,Y20,J20,P20,Q20,R20,S20,T20,U20),CONCATENATE(I20,AA20,L20,AB20,M20,N20,AD20,M20,W20,X20,Z20,AO20,Y20,J20,P20,Q20,R20,S20,T20,U20))</f>
      </c>
      <c r="E20" s="6">
        <f>IF(AA20&lt;&gt;AC20,CONCATENATE(I20,AA20,L20,AB20,L20,AC20,M20,N20,AD20,M20,W20,X20,Z20,AP20,Y20,J20,P20,Q20,R20,S20,T20,U20),CONCATENATE(I20,AA20,L20,AB20,M20,N20,AD20,M20,W20,X20,Z20,AP20,Y20,J20,P20,Q20,R20,S20,T20,U20))</f>
      </c>
      <c r="F20" s="6">
        <f>IF(AA20&lt;&gt;AC20,CONCATENATE(I20,AA20,L20,AB20,L20,AC20,M20,N20,AD20,M20,W20,X20,Z20,AQ20,Y20,J20,P20,Q20,R20,S20,T20,U20),CONCATENATE(I20,AA20,L20,AB20,M20,N20,AD20,M20,W20,X20,Z20,AQ20,Y20,J20,P20,Q20,R20,S20,T20,U20))</f>
      </c>
      <c r="G20" s="3" t="s">
        <v>375</v>
      </c>
      <c r="H20" s="3" t="s">
        <v>376</v>
      </c>
      <c r="I20" s="3" t="s">
        <v>377</v>
      </c>
      <c r="J20" s="3" t="s">
        <v>378</v>
      </c>
      <c r="K20" s="3" t="s">
        <v>379</v>
      </c>
      <c r="L20" s="3" t="s">
        <v>380</v>
      </c>
      <c r="M20" s="3" t="s">
        <v>381</v>
      </c>
      <c r="N20" s="3" t="s">
        <v>382</v>
      </c>
      <c r="O20" s="6">
        <f>CHAR(10)</f>
      </c>
      <c r="P20" s="6">
        <f>IF(MOD(V20,5)=0,CONCATENATE(O20,O20,K20,K20,O20,O20,O20)," ")</f>
      </c>
      <c r="Q20" s="6">
        <f>IF(V20=5,CONCATENATE(O20,O20,O20,K20,O20,"&lt;center&gt;",O20,O20,"&lt;?php",O20,Q$1,O20,"?&gt;",O20,O20,"&lt;/center&gt;",O20,K20,O20,O20,O20,O20),"")</f>
      </c>
      <c r="R20" s="6">
        <f>IF(V20=10,CONCATENATE(O20,O20,O20,K20,O20,"&lt;center&gt;",O20,O20,"&lt;?php",O20,R$1,O20,"?&gt;",O20,O20,"&lt;/center&gt;",O20,K20,O20,O20,O20,O20),"")</f>
      </c>
      <c r="S20" s="6">
        <f>IF(V20=15,CONCATENATE(O20,O20,O20,K20,O20,"&lt;center&gt;",O20,O20,"&lt;?php",O20,S$1,O20,"?&gt;",O20,O20,"&lt;/center&gt;",O20,K20,O20,O20,O20,O20),"")</f>
      </c>
      <c r="T20" s="6">
        <f>IF(V20=20,CONCATENATE(O20,O20,O20,K20,O20,"&lt;center&gt;",O20,O20,"&lt;?php",O20,T$1,O20,"?&gt;",O20,O20,"&lt;/center&gt;",O20,K20,O20,O20,O20,O20),"")</f>
      </c>
      <c r="U20" s="6">
        <f>IF(V20=25,CONCATENATE(O20,O20,O20,O20,"&lt;?php",O20,U$1,O20,"?&gt;",O20,O20,O20,O20,O20),"")</f>
      </c>
      <c r="V20" s="11">
        <f>V19+1</f>
      </c>
      <c r="W20" s="5" t="s">
        <v>383</v>
      </c>
      <c r="X20" s="5" t="s">
        <v>384</v>
      </c>
      <c r="Y20" s="5" t="s">
        <v>385</v>
      </c>
      <c r="Z20" s="5" t="s">
        <v>386</v>
      </c>
      <c r="AA20" s="4">
        <f>CONCATENATE(QBs!B20," ",QBs!A20)</f>
      </c>
      <c r="AB20" s="6">
        <f>QBs!E20</f>
      </c>
      <c r="AC20" s="6">
        <f>QBs!C20</f>
      </c>
      <c r="AD20" s="11">
        <f>QBs!D20</f>
      </c>
      <c r="AE20" s="11">
        <f>QBs!O20</f>
      </c>
      <c r="AF20" s="11">
        <f>QBs!P20</f>
      </c>
      <c r="AG20" s="11">
        <f>QBs!T20</f>
      </c>
      <c r="AH20" s="11">
        <f>AF20</f>
      </c>
      <c r="AI20" s="11">
        <f>QBs!V20</f>
      </c>
      <c r="AJ20" s="6">
        <f>AA20</f>
      </c>
      <c r="AK20" s="11">
        <f>ROUNDDOWN(AF20/2,0)</f>
      </c>
      <c r="AL20" s="11">
        <f>ROUNDUP(0.37*AF20,0)</f>
      </c>
      <c r="AM20" s="11">
        <f>ROUNDUP(0.4*AF20,0)</f>
      </c>
      <c r="AN20" s="11">
        <f>IF(AF20&gt;1,ROUNDUP(0.43*AF20,0),1)</f>
      </c>
      <c r="AO20" s="11">
        <f>IF(AG20&gt;1,ROUNDUP(0.59*AG20,0),1)</f>
      </c>
      <c r="AP20" s="11">
        <f>IF(AH20&gt;1,ROUNDUP(0.34*AH20,0),1)</f>
      </c>
      <c r="AQ20" s="11">
        <f>IF(AI20&gt;1,ROUNDUP(0.36*AI20,0),1)</f>
      </c>
    </row>
    <row x14ac:dyDescent="0.25" r="21" customHeight="1" ht="17.25">
      <c r="A21" s="3"/>
      <c r="B21" s="6">
        <f>IF(AA21&lt;&gt;AC21,CONCATENATE(I21,AA21,L21,AB21,L21,AC21,M21,N21,AD21,M21,J21,P21,Q21,R21,S21,T21,U21),CONCATENATE(I21,AA21,L21,AB21,M21,N21,AD21,M21,J21,P21,Q21,R21,S21,T21,U21))</f>
      </c>
      <c r="C21" s="6">
        <f>IF(AA21&lt;&gt;AC21,CONCATENATE(I21,AA21,L21,AB21,L21,AC21,M21,N21,AD21,M21,W21,X21,Z21,AN21,Y21,J21,P21,Q21,R21,S21,T21,U21),CONCATENATE(I21,AA21,L21,AB21,M21,N21,AD21,M21,W21,X21,Z21,AN21,Y21,J21,P21,Q21,R21,S21,T21,U21))</f>
      </c>
      <c r="D21" s="6">
        <f>IF(AA21&lt;&gt;AC21,CONCATENATE(I21,AA21,L21,AB21,L21,AC21,M21,N21,AD21,M21,W21,X21,Z21,AO21,Y21,J21,P21,Q21,R21,S21,T21,U21),CONCATENATE(I21,AA21,L21,AB21,M21,N21,AD21,M21,W21,X21,Z21,AO21,Y21,J21,P21,Q21,R21,S21,T21,U21))</f>
      </c>
      <c r="E21" s="6">
        <f>IF(AA21&lt;&gt;AC21,CONCATENATE(I21,AA21,L21,AB21,L21,AC21,M21,N21,AD21,M21,W21,X21,Z21,AP21,Y21,J21,P21,Q21,R21,S21,T21,U21),CONCATENATE(I21,AA21,L21,AB21,M21,N21,AD21,M21,W21,X21,Z21,AP21,Y21,J21,P21,Q21,R21,S21,T21,U21))</f>
      </c>
      <c r="F21" s="6">
        <f>IF(AA21&lt;&gt;AC21,CONCATENATE(I21,AA21,L21,AB21,L21,AC21,M21,N21,AD21,M21,W21,X21,Z21,AQ21,Y21,J21,P21,Q21,R21,S21,T21,U21),CONCATENATE(I21,AA21,L21,AB21,M21,N21,AD21,M21,W21,X21,Z21,AQ21,Y21,J21,P21,Q21,R21,S21,T21,U21))</f>
      </c>
      <c r="G21" s="3" t="s">
        <v>375</v>
      </c>
      <c r="H21" s="3" t="s">
        <v>376</v>
      </c>
      <c r="I21" s="3" t="s">
        <v>377</v>
      </c>
      <c r="J21" s="3" t="s">
        <v>378</v>
      </c>
      <c r="K21" s="3" t="s">
        <v>379</v>
      </c>
      <c r="L21" s="3" t="s">
        <v>380</v>
      </c>
      <c r="M21" s="3" t="s">
        <v>381</v>
      </c>
      <c r="N21" s="3" t="s">
        <v>382</v>
      </c>
      <c r="O21" s="6">
        <f>CHAR(10)</f>
      </c>
      <c r="P21" s="6">
        <f>IF(MOD(V21,5)=0,CONCATENATE(O21,O21,K21,K21,O21,O21,O21)," ")</f>
      </c>
      <c r="Q21" s="6">
        <f>IF(V21=5,CONCATENATE(O21,O21,O21,K21,O21,"&lt;center&gt;",O21,O21,"&lt;?php",O21,Q$1,O21,"?&gt;",O21,O21,"&lt;/center&gt;",O21,K21,O21,O21,O21,O21),"")</f>
      </c>
      <c r="R21" s="6">
        <f>IF(V21=10,CONCATENATE(O21,O21,O21,K21,O21,"&lt;center&gt;",O21,O21,"&lt;?php",O21,R$1,O21,"?&gt;",O21,O21,"&lt;/center&gt;",O21,K21,O21,O21,O21,O21),"")</f>
      </c>
      <c r="S21" s="6">
        <f>IF(V21=15,CONCATENATE(O21,O21,O21,K21,O21,"&lt;center&gt;",O21,O21,"&lt;?php",O21,S$1,O21,"?&gt;",O21,O21,"&lt;/center&gt;",O21,K21,O21,O21,O21,O21),"")</f>
      </c>
      <c r="T21" s="6">
        <f>IF(V21=20,CONCATENATE(O21,O21,O21,K21,O21,"&lt;center&gt;",O21,O21,"&lt;?php",O21,T$1,O21,"?&gt;",O21,O21,"&lt;/center&gt;",O21,K21,O21,O21,O21,O21),"")</f>
      </c>
      <c r="U21" s="6">
        <f>IF(V21=25,CONCATENATE(O21,O21,O21,O21,"&lt;?php",O21,U$1,O21,"?&gt;",O21,O21,O21,O21,O21),"")</f>
      </c>
      <c r="V21" s="11">
        <f>V20+1</f>
      </c>
      <c r="W21" s="5" t="s">
        <v>383</v>
      </c>
      <c r="X21" s="5" t="s">
        <v>384</v>
      </c>
      <c r="Y21" s="5" t="s">
        <v>385</v>
      </c>
      <c r="Z21" s="5" t="s">
        <v>386</v>
      </c>
      <c r="AA21" s="4">
        <f>CONCATENATE(QBs!B21," ",QBs!A21)</f>
      </c>
      <c r="AB21" s="6">
        <f>QBs!E21</f>
      </c>
      <c r="AC21" s="6">
        <f>QBs!C21</f>
      </c>
      <c r="AD21" s="11">
        <f>QBs!D21</f>
      </c>
      <c r="AE21" s="11">
        <f>QBs!O21</f>
      </c>
      <c r="AF21" s="11">
        <f>QBs!P21</f>
      </c>
      <c r="AG21" s="11">
        <f>QBs!T21</f>
      </c>
      <c r="AH21" s="11">
        <f>AF21</f>
      </c>
      <c r="AI21" s="11">
        <f>QBs!V21</f>
      </c>
      <c r="AJ21" s="6">
        <f>AA21</f>
      </c>
      <c r="AK21" s="11">
        <f>ROUNDDOWN(AF21/2,0)</f>
      </c>
      <c r="AL21" s="11">
        <f>ROUNDUP(0.37*AF21,0)</f>
      </c>
      <c r="AM21" s="11">
        <f>ROUNDUP(0.4*AF21,0)</f>
      </c>
      <c r="AN21" s="11">
        <f>IF(AF21&gt;1,ROUNDUP(0.43*AF21,0),1)</f>
      </c>
      <c r="AO21" s="11">
        <f>IF(AG21&gt;1,ROUNDUP(0.59*AG21,0),1)</f>
      </c>
      <c r="AP21" s="11">
        <f>IF(AH21&gt;1,ROUNDUP(0.34*AH21,0),1)</f>
      </c>
      <c r="AQ21" s="11">
        <f>IF(AI21&gt;1,ROUNDUP(0.36*AI21,0),1)</f>
      </c>
    </row>
    <row x14ac:dyDescent="0.25" r="22" customHeight="1" ht="17.25">
      <c r="A22" s="3"/>
      <c r="B22" s="6">
        <f>IF(AA22&lt;&gt;AC22,CONCATENATE(I22,AA22,L22,AB22,L22,AC22,M22,N22,AD22,M22,J22,P22,Q22,R22,S22,T22,U22),CONCATENATE(I22,AA22,L22,AB22,M22,N22,AD22,M22,J22,P22,Q22,R22,S22,T22,U22))</f>
      </c>
      <c r="C22" s="6">
        <f>IF(AA22&lt;&gt;AC22,CONCATENATE(I22,AA22,L22,AB22,L22,AC22,M22,N22,AD22,M22,W22,X22,Z22,AN22,Y22,J22,P22,Q22,R22,S22,T22,U22),CONCATENATE(I22,AA22,L22,AB22,M22,N22,AD22,M22,W22,X22,Z22,AN22,Y22,J22,P22,Q22,R22,S22,T22,U22))</f>
      </c>
      <c r="D22" s="6">
        <f>IF(AA22&lt;&gt;AC22,CONCATENATE(I22,AA22,L22,AB22,L22,AC22,M22,N22,AD22,M22,W22,X22,Z22,AO22,Y22,J22,P22,Q22,R22,S22,T22,U22),CONCATENATE(I22,AA22,L22,AB22,M22,N22,AD22,M22,W22,X22,Z22,AO22,Y22,J22,P22,Q22,R22,S22,T22,U22))</f>
      </c>
      <c r="E22" s="6">
        <f>IF(AA22&lt;&gt;AC22,CONCATENATE(I22,AA22,L22,AB22,L22,AC22,M22,N22,AD22,M22,W22,X22,Z22,AP22,Y22,J22,P22,Q22,R22,S22,T22,U22),CONCATENATE(I22,AA22,L22,AB22,M22,N22,AD22,M22,W22,X22,Z22,AP22,Y22,J22,P22,Q22,R22,S22,T22,U22))</f>
      </c>
      <c r="F22" s="6">
        <f>IF(AA22&lt;&gt;AC22,CONCATENATE(I22,AA22,L22,AB22,L22,AC22,M22,N22,AD22,M22,W22,X22,Z22,AQ22,Y22,J22,P22,Q22,R22,S22,T22,U22),CONCATENATE(I22,AA22,L22,AB22,M22,N22,AD22,M22,W22,X22,Z22,AQ22,Y22,J22,P22,Q22,R22,S22,T22,U22))</f>
      </c>
      <c r="G22" s="3" t="s">
        <v>375</v>
      </c>
      <c r="H22" s="3" t="s">
        <v>376</v>
      </c>
      <c r="I22" s="3" t="s">
        <v>377</v>
      </c>
      <c r="J22" s="3" t="s">
        <v>378</v>
      </c>
      <c r="K22" s="3" t="s">
        <v>379</v>
      </c>
      <c r="L22" s="3" t="s">
        <v>380</v>
      </c>
      <c r="M22" s="3" t="s">
        <v>381</v>
      </c>
      <c r="N22" s="3" t="s">
        <v>382</v>
      </c>
      <c r="O22" s="6">
        <f>CHAR(10)</f>
      </c>
      <c r="P22" s="6">
        <f>IF(MOD(V22,5)=0,CONCATENATE(O22,O22,K22,K22,O22,O22,O22)," ")</f>
      </c>
      <c r="Q22" s="6">
        <f>IF(V22=5,CONCATENATE(O22,O22,O22,K22,O22,"&lt;center&gt;",O22,O22,"&lt;?php",O22,Q$1,O22,"?&gt;",O22,O22,"&lt;/center&gt;",O22,K22,O22,O22,O22,O22),"")</f>
      </c>
      <c r="R22" s="6">
        <f>IF(V22=10,CONCATENATE(O22,O22,O22,K22,O22,"&lt;center&gt;",O22,O22,"&lt;?php",O22,R$1,O22,"?&gt;",O22,O22,"&lt;/center&gt;",O22,K22,O22,O22,O22,O22),"")</f>
      </c>
      <c r="S22" s="6">
        <f>IF(V22=15,CONCATENATE(O22,O22,O22,K22,O22,"&lt;center&gt;",O22,O22,"&lt;?php",O22,S$1,O22,"?&gt;",O22,O22,"&lt;/center&gt;",O22,K22,O22,O22,O22,O22),"")</f>
      </c>
      <c r="T22" s="6">
        <f>IF(V22=20,CONCATENATE(O22,O22,O22,K22,O22,"&lt;center&gt;",O22,O22,"&lt;?php",O22,T$1,O22,"?&gt;",O22,O22,"&lt;/center&gt;",O22,K22,O22,O22,O22,O22),"")</f>
      </c>
      <c r="U22" s="6">
        <f>IF(V22=25,CONCATENATE(O22,O22,O22,O22,"&lt;?php",O22,U$1,O22,"?&gt;",O22,O22,O22,O22,O22),"")</f>
      </c>
      <c r="V22" s="11">
        <f>V21+1</f>
      </c>
      <c r="W22" s="5" t="s">
        <v>383</v>
      </c>
      <c r="X22" s="5" t="s">
        <v>384</v>
      </c>
      <c r="Y22" s="5" t="s">
        <v>385</v>
      </c>
      <c r="Z22" s="5" t="s">
        <v>386</v>
      </c>
      <c r="AA22" s="4">
        <f>CONCATENATE(QBs!B22," ",QBs!A22)</f>
      </c>
      <c r="AB22" s="6">
        <f>QBs!E22</f>
      </c>
      <c r="AC22" s="6">
        <f>QBs!C22</f>
      </c>
      <c r="AD22" s="11">
        <f>QBs!D22</f>
      </c>
      <c r="AE22" s="11">
        <f>QBs!O22</f>
      </c>
      <c r="AF22" s="11">
        <f>QBs!P22</f>
      </c>
      <c r="AG22" s="11">
        <f>QBs!T22</f>
      </c>
      <c r="AH22" s="11">
        <f>AF22</f>
      </c>
      <c r="AI22" s="11">
        <f>QBs!V22</f>
      </c>
      <c r="AJ22" s="6">
        <f>AA22</f>
      </c>
      <c r="AK22" s="11">
        <f>ROUNDDOWN(AF22/2,0)</f>
      </c>
      <c r="AL22" s="11">
        <f>ROUNDUP(0.37*AF22,0)</f>
      </c>
      <c r="AM22" s="11">
        <f>ROUNDUP(0.4*AF22,0)</f>
      </c>
      <c r="AN22" s="11">
        <f>IF(AF22&gt;1,ROUNDUP(0.43*AF22,0),1)</f>
      </c>
      <c r="AO22" s="11">
        <f>IF(AG22&gt;1,ROUNDUP(0.59*AG22,0),1)</f>
      </c>
      <c r="AP22" s="11">
        <f>IF(AH22&gt;1,ROUNDUP(0.34*AH22,0),1)</f>
      </c>
      <c r="AQ22" s="11">
        <f>IF(AI22&gt;1,ROUNDUP(0.36*AI22,0),1)</f>
      </c>
    </row>
    <row x14ac:dyDescent="0.25" r="23" customHeight="1" ht="17.25">
      <c r="A23" s="3"/>
      <c r="B23" s="6">
        <f>IF(AA23&lt;&gt;AC23,CONCATENATE(I23,AA23,L23,AB23,L23,AC23,M23,N23,AD23,M23,J23,P23,Q23,R23,S23,T23,U23),CONCATENATE(I23,AA23,L23,AB23,M23,N23,AD23,M23,J23,P23,Q23,R23,S23,T23,U23))</f>
      </c>
      <c r="C23" s="6">
        <f>IF(AA23&lt;&gt;AC23,CONCATENATE(I23,AA23,L23,AB23,L23,AC23,M23,N23,AD23,M23,W23,X23,Z23,AN23,Y23,J23,P23,Q23,R23,S23,T23,U23),CONCATENATE(I23,AA23,L23,AB23,M23,N23,AD23,M23,W23,X23,Z23,AN23,Y23,J23,P23,Q23,R23,S23,T23,U23))</f>
      </c>
      <c r="D23" s="6">
        <f>IF(AA23&lt;&gt;AC23,CONCATENATE(I23,AA23,L23,AB23,L23,AC23,M23,N23,AD23,M23,W23,X23,Z23,AO23,Y23,J23,P23,Q23,R23,S23,T23,U23),CONCATENATE(I23,AA23,L23,AB23,M23,N23,AD23,M23,W23,X23,Z23,AO23,Y23,J23,P23,Q23,R23,S23,T23,U23))</f>
      </c>
      <c r="E23" s="6">
        <f>IF(AA23&lt;&gt;AC23,CONCATENATE(I23,AA23,L23,AB23,L23,AC23,M23,N23,AD23,M23,W23,X23,Z23,AP23,Y23,J23,P23,Q23,R23,S23,T23,U23),CONCATENATE(I23,AA23,L23,AB23,M23,N23,AD23,M23,W23,X23,Z23,AP23,Y23,J23,P23,Q23,R23,S23,T23,U23))</f>
      </c>
      <c r="F23" s="6">
        <f>IF(AA23&lt;&gt;AC23,CONCATENATE(I23,AA23,L23,AB23,L23,AC23,M23,N23,AD23,M23,W23,X23,Z23,AQ23,Y23,J23,P23,Q23,R23,S23,T23,U23),CONCATENATE(I23,AA23,L23,AB23,M23,N23,AD23,M23,W23,X23,Z23,AQ23,Y23,J23,P23,Q23,R23,S23,T23,U23))</f>
      </c>
      <c r="G23" s="3" t="s">
        <v>375</v>
      </c>
      <c r="H23" s="3" t="s">
        <v>376</v>
      </c>
      <c r="I23" s="3" t="s">
        <v>377</v>
      </c>
      <c r="J23" s="3" t="s">
        <v>378</v>
      </c>
      <c r="K23" s="3" t="s">
        <v>379</v>
      </c>
      <c r="L23" s="3" t="s">
        <v>380</v>
      </c>
      <c r="M23" s="3" t="s">
        <v>381</v>
      </c>
      <c r="N23" s="3" t="s">
        <v>382</v>
      </c>
      <c r="O23" s="6">
        <f>CHAR(10)</f>
      </c>
      <c r="P23" s="6">
        <f>IF(MOD(V23,5)=0,CONCATENATE(O23,O23,K23,K23,O23,O23,O23)," ")</f>
      </c>
      <c r="Q23" s="6">
        <f>IF(V23=5,CONCATENATE(O23,O23,O23,K23,O23,"&lt;center&gt;",O23,O23,"&lt;?php",O23,Q$1,O23,"?&gt;",O23,O23,"&lt;/center&gt;",O23,K23,O23,O23,O23,O23),"")</f>
      </c>
      <c r="R23" s="6">
        <f>IF(V23=10,CONCATENATE(O23,O23,O23,K23,O23,"&lt;center&gt;",O23,O23,"&lt;?php",O23,R$1,O23,"?&gt;",O23,O23,"&lt;/center&gt;",O23,K23,O23,O23,O23,O23),"")</f>
      </c>
      <c r="S23" s="6">
        <f>IF(V23=15,CONCATENATE(O23,O23,O23,K23,O23,"&lt;center&gt;",O23,O23,"&lt;?php",O23,S$1,O23,"?&gt;",O23,O23,"&lt;/center&gt;",O23,K23,O23,O23,O23,O23),"")</f>
      </c>
      <c r="T23" s="6">
        <f>IF(V23=20,CONCATENATE(O23,O23,O23,K23,O23,"&lt;center&gt;",O23,O23,"&lt;?php",O23,T$1,O23,"?&gt;",O23,O23,"&lt;/center&gt;",O23,K23,O23,O23,O23,O23),"")</f>
      </c>
      <c r="U23" s="6">
        <f>IF(V23=25,CONCATENATE(O23,O23,O23,O23,"&lt;?php",O23,U$1,O23,"?&gt;",O23,O23,O23,O23,O23),"")</f>
      </c>
      <c r="V23" s="11">
        <f>V22+1</f>
      </c>
      <c r="W23" s="5" t="s">
        <v>383</v>
      </c>
      <c r="X23" s="5" t="s">
        <v>384</v>
      </c>
      <c r="Y23" s="5" t="s">
        <v>385</v>
      </c>
      <c r="Z23" s="5" t="s">
        <v>386</v>
      </c>
      <c r="AA23" s="4">
        <f>CONCATENATE(QBs!B23," ",QBs!A23)</f>
      </c>
      <c r="AB23" s="6">
        <f>QBs!E23</f>
      </c>
      <c r="AC23" s="6">
        <f>QBs!C23</f>
      </c>
      <c r="AD23" s="11">
        <f>QBs!D23</f>
      </c>
      <c r="AE23" s="11">
        <f>QBs!O23</f>
      </c>
      <c r="AF23" s="11">
        <f>QBs!P23</f>
      </c>
      <c r="AG23" s="11">
        <f>QBs!T23</f>
      </c>
      <c r="AH23" s="11">
        <f>AF23</f>
      </c>
      <c r="AI23" s="11">
        <f>QBs!V23</f>
      </c>
      <c r="AJ23" s="6">
        <f>AA23</f>
      </c>
      <c r="AK23" s="11">
        <f>ROUNDDOWN(AF23/2,0)</f>
      </c>
      <c r="AL23" s="11">
        <f>ROUNDUP(0.37*AF23,0)</f>
      </c>
      <c r="AM23" s="11">
        <f>ROUNDUP(0.4*AF23,0)</f>
      </c>
      <c r="AN23" s="11">
        <f>IF(AF23&gt;1,ROUNDUP(0.43*AF23,0),1)</f>
      </c>
      <c r="AO23" s="11">
        <f>IF(AG23&gt;1,ROUNDUP(0.59*AG23,0),1)</f>
      </c>
      <c r="AP23" s="11">
        <f>IF(AH23&gt;1,ROUNDUP(0.34*AH23,0),1)</f>
      </c>
      <c r="AQ23" s="11">
        <f>IF(AI23&gt;1,ROUNDUP(0.36*AI23,0),1)</f>
      </c>
    </row>
    <row x14ac:dyDescent="0.25" r="24" customHeight="1" ht="17.25">
      <c r="A24" s="3"/>
      <c r="B24" s="6">
        <f>IF(AA24&lt;&gt;AC24,CONCATENATE(I24,AA24,L24,AB24,L24,AC24,M24,N24,AD24,M24,J24,P24,Q24,R24,S24,T24,U24),CONCATENATE(I24,AA24,L24,AB24,M24,N24,AD24,M24,J24,P24,Q24,R24,S24,T24,U24))</f>
      </c>
      <c r="C24" s="6">
        <f>IF(AA24&lt;&gt;AC24,CONCATENATE(I24,AA24,L24,AB24,L24,AC24,M24,N24,AD24,M24,W24,X24,Z24,AN24,Y24,J24,P24,Q24,R24,S24,T24,U24),CONCATENATE(I24,AA24,L24,AB24,M24,N24,AD24,M24,W24,X24,Z24,AN24,Y24,J24,P24,Q24,R24,S24,T24,U24))</f>
      </c>
      <c r="D24" s="6">
        <f>IF(AA24&lt;&gt;AC24,CONCATENATE(I24,AA24,L24,AB24,L24,AC24,M24,N24,AD24,M24,W24,X24,Z24,AO24,Y24,J24,P24,Q24,R24,S24,T24,U24),CONCATENATE(I24,AA24,L24,AB24,M24,N24,AD24,M24,W24,X24,Z24,AO24,Y24,J24,P24,Q24,R24,S24,T24,U24))</f>
      </c>
      <c r="E24" s="6">
        <f>IF(AA24&lt;&gt;AC24,CONCATENATE(I24,AA24,L24,AB24,L24,AC24,M24,N24,AD24,M24,W24,X24,Z24,AP24,Y24,J24,P24,Q24,R24,S24,T24,U24),CONCATENATE(I24,AA24,L24,AB24,M24,N24,AD24,M24,W24,X24,Z24,AP24,Y24,J24,P24,Q24,R24,S24,T24,U24))</f>
      </c>
      <c r="F24" s="6">
        <f>IF(AA24&lt;&gt;AC24,CONCATENATE(I24,AA24,L24,AB24,L24,AC24,M24,N24,AD24,M24,W24,X24,Z24,AQ24,Y24,J24,P24,Q24,R24,S24,T24,U24),CONCATENATE(I24,AA24,L24,AB24,M24,N24,AD24,M24,W24,X24,Z24,AQ24,Y24,J24,P24,Q24,R24,S24,T24,U24))</f>
      </c>
      <c r="G24" s="3" t="s">
        <v>375</v>
      </c>
      <c r="H24" s="3" t="s">
        <v>376</v>
      </c>
      <c r="I24" s="3" t="s">
        <v>377</v>
      </c>
      <c r="J24" s="3" t="s">
        <v>378</v>
      </c>
      <c r="K24" s="3" t="s">
        <v>379</v>
      </c>
      <c r="L24" s="3" t="s">
        <v>380</v>
      </c>
      <c r="M24" s="3" t="s">
        <v>381</v>
      </c>
      <c r="N24" s="3" t="s">
        <v>382</v>
      </c>
      <c r="O24" s="6">
        <f>CHAR(10)</f>
      </c>
      <c r="P24" s="6">
        <f>IF(MOD(V24,5)=0,CONCATENATE(O24,O24,K24,K24,O24,O24,O24)," ")</f>
      </c>
      <c r="Q24" s="6">
        <f>IF(V24=5,CONCATENATE(O24,O24,O24,K24,O24,"&lt;center&gt;",O24,O24,"&lt;?php",O24,Q$1,O24,"?&gt;",O24,O24,"&lt;/center&gt;",O24,K24,O24,O24,O24,O24),"")</f>
      </c>
      <c r="R24" s="6">
        <f>IF(V24=10,CONCATENATE(O24,O24,O24,K24,O24,"&lt;center&gt;",O24,O24,"&lt;?php",O24,R$1,O24,"?&gt;",O24,O24,"&lt;/center&gt;",O24,K24,O24,O24,O24,O24),"")</f>
      </c>
      <c r="S24" s="6">
        <f>IF(V24=15,CONCATENATE(O24,O24,O24,K24,O24,"&lt;center&gt;",O24,O24,"&lt;?php",O24,S$1,O24,"?&gt;",O24,O24,"&lt;/center&gt;",O24,K24,O24,O24,O24,O24),"")</f>
      </c>
      <c r="T24" s="6">
        <f>IF(V24=20,CONCATENATE(O24,O24,O24,K24,O24,"&lt;center&gt;",O24,O24,"&lt;?php",O24,T$1,O24,"?&gt;",O24,O24,"&lt;/center&gt;",O24,K24,O24,O24,O24,O24),"")</f>
      </c>
      <c r="U24" s="6">
        <f>IF(V24=25,CONCATENATE(O24,O24,O24,O24,"&lt;?php",O24,U$1,O24,"?&gt;",O24,O24,O24,O24,O24),"")</f>
      </c>
      <c r="V24" s="11">
        <f>V23+1</f>
      </c>
      <c r="W24" s="5" t="s">
        <v>383</v>
      </c>
      <c r="X24" s="5" t="s">
        <v>384</v>
      </c>
      <c r="Y24" s="5" t="s">
        <v>385</v>
      </c>
      <c r="Z24" s="5" t="s">
        <v>386</v>
      </c>
      <c r="AA24" s="4">
        <f>CONCATENATE(QBs!B24," ",QBs!A24)</f>
      </c>
      <c r="AB24" s="6">
        <f>QBs!E24</f>
      </c>
      <c r="AC24" s="6">
        <f>QBs!C24</f>
      </c>
      <c r="AD24" s="11">
        <f>QBs!D24</f>
      </c>
      <c r="AE24" s="11">
        <f>QBs!O24</f>
      </c>
      <c r="AF24" s="11">
        <f>QBs!P24</f>
      </c>
      <c r="AG24" s="11">
        <f>QBs!T24</f>
      </c>
      <c r="AH24" s="11">
        <f>AF24</f>
      </c>
      <c r="AI24" s="11">
        <f>QBs!V24</f>
      </c>
      <c r="AJ24" s="6">
        <f>AA24</f>
      </c>
      <c r="AK24" s="11">
        <f>ROUNDDOWN(AF24/2,0)</f>
      </c>
      <c r="AL24" s="11">
        <f>ROUNDUP(0.37*AF24,0)</f>
      </c>
      <c r="AM24" s="11">
        <f>ROUNDUP(0.4*AF24,0)</f>
      </c>
      <c r="AN24" s="11">
        <f>IF(AF24&gt;1,ROUNDUP(0.43*AF24,0),1)</f>
      </c>
      <c r="AO24" s="11">
        <f>IF(AG24&gt;1,ROUNDUP(0.59*AG24,0),1)</f>
      </c>
      <c r="AP24" s="11">
        <f>IF(AH24&gt;1,ROUNDUP(0.34*AH24,0),1)</f>
      </c>
      <c r="AQ24" s="11">
        <f>IF(AI24&gt;1,ROUNDUP(0.36*AI24,0),1)</f>
      </c>
    </row>
    <row x14ac:dyDescent="0.25" r="25" customHeight="1" ht="17.25">
      <c r="A25" s="3"/>
      <c r="B25" s="6">
        <f>IF(AA25&lt;&gt;AC25,CONCATENATE(I25,AA25,L25,AB25,L25,AC25,M25,N25,AD25,M25,J25,P25,Q25,R25,S25,T25,U25),CONCATENATE(I25,AA25,L25,AB25,M25,N25,AD25,M25,J25,P25,Q25,R25,S25,T25,U25))</f>
      </c>
      <c r="C25" s="6">
        <f>IF(AA25&lt;&gt;AC25,CONCATENATE(I25,AA25,L25,AB25,L25,AC25,M25,N25,AD25,M25,W25,X25,Z25,AN25,Y25,J25,P25,Q25,R25,S25,T25,U25),CONCATENATE(I25,AA25,L25,AB25,M25,N25,AD25,M25,W25,X25,Z25,AN25,Y25,J25,P25,Q25,R25,S25,T25,U25))</f>
      </c>
      <c r="D25" s="6">
        <f>IF(AA25&lt;&gt;AC25,CONCATENATE(I25,AA25,L25,AB25,L25,AC25,M25,N25,AD25,M25,W25,X25,Z25,AO25,Y25,J25,P25,Q25,R25,S25,T25,U25),CONCATENATE(I25,AA25,L25,AB25,M25,N25,AD25,M25,W25,X25,Z25,AO25,Y25,J25,P25,Q25,R25,S25,T25,U25))</f>
      </c>
      <c r="E25" s="6">
        <f>IF(AA25&lt;&gt;AC25,CONCATENATE(I25,AA25,L25,AB25,L25,AC25,M25,N25,AD25,M25,W25,X25,Z25,AP25,Y25,J25,P25,Q25,R25,S25,T25,U25),CONCATENATE(I25,AA25,L25,AB25,M25,N25,AD25,M25,W25,X25,Z25,AP25,Y25,J25,P25,Q25,R25,S25,T25,U25))</f>
      </c>
      <c r="F25" s="6">
        <f>IF(AA25&lt;&gt;AC25,CONCATENATE(I25,AA25,L25,AB25,L25,AC25,M25,N25,AD25,M25,W25,X25,Z25,AQ25,Y25,J25,P25,Q25,R25,S25,T25,U25),CONCATENATE(I25,AA25,L25,AB25,M25,N25,AD25,M25,W25,X25,Z25,AQ25,Y25,J25,P25,Q25,R25,S25,T25,U25))</f>
      </c>
      <c r="G25" s="3" t="s">
        <v>375</v>
      </c>
      <c r="H25" s="3" t="s">
        <v>376</v>
      </c>
      <c r="I25" s="3" t="s">
        <v>377</v>
      </c>
      <c r="J25" s="3" t="s">
        <v>378</v>
      </c>
      <c r="K25" s="3" t="s">
        <v>379</v>
      </c>
      <c r="L25" s="3" t="s">
        <v>380</v>
      </c>
      <c r="M25" s="3" t="s">
        <v>381</v>
      </c>
      <c r="N25" s="3" t="s">
        <v>382</v>
      </c>
      <c r="O25" s="6">
        <f>CHAR(10)</f>
      </c>
      <c r="P25" s="6">
        <f>IF(MOD(V25,5)=0,CONCATENATE(O25,O25,K25,K25,O25,O25,O25)," ")</f>
      </c>
      <c r="Q25" s="6">
        <f>IF(V25=5,CONCATENATE(O25,O25,O25,K25,O25,"&lt;center&gt;",O25,O25,"&lt;?php",O25,Q$1,O25,"?&gt;",O25,O25,"&lt;/center&gt;",O25,K25,O25,O25,O25,O25),"")</f>
      </c>
      <c r="R25" s="6">
        <f>IF(V25=10,CONCATENATE(O25,O25,O25,K25,O25,"&lt;center&gt;",O25,O25,"&lt;?php",O25,R$1,O25,"?&gt;",O25,O25,"&lt;/center&gt;",O25,K25,O25,O25,O25,O25),"")</f>
      </c>
      <c r="S25" s="6">
        <f>IF(V25=15,CONCATENATE(O25,O25,O25,K25,O25,"&lt;center&gt;",O25,O25,"&lt;?php",O25,S$1,O25,"?&gt;",O25,O25,"&lt;/center&gt;",O25,K25,O25,O25,O25,O25),"")</f>
      </c>
      <c r="T25" s="6">
        <f>IF(V25=20,CONCATENATE(O25,O25,O25,K25,O25,"&lt;center&gt;",O25,O25,"&lt;?php",O25,T$1,O25,"?&gt;",O25,O25,"&lt;/center&gt;",O25,K25,O25,O25,O25,O25),"")</f>
      </c>
      <c r="U25" s="6">
        <f>IF(V25=25,CONCATENATE(O25,O25,O25,O25,"&lt;?php",O25,U$1,O25,"?&gt;",O25,O25,O25,O25,O25),"")</f>
      </c>
      <c r="V25" s="11">
        <f>V24+1</f>
      </c>
      <c r="W25" s="5" t="s">
        <v>383</v>
      </c>
      <c r="X25" s="5" t="s">
        <v>384</v>
      </c>
      <c r="Y25" s="5" t="s">
        <v>385</v>
      </c>
      <c r="Z25" s="5" t="s">
        <v>386</v>
      </c>
      <c r="AA25" s="4">
        <f>CONCATENATE(QBs!B25," ",QBs!A25)</f>
      </c>
      <c r="AB25" s="6">
        <f>QBs!E25</f>
      </c>
      <c r="AC25" s="6">
        <f>QBs!C25</f>
      </c>
      <c r="AD25" s="11">
        <f>QBs!D25</f>
      </c>
      <c r="AE25" s="11">
        <f>QBs!O25</f>
      </c>
      <c r="AF25" s="11">
        <f>QBs!P25</f>
      </c>
      <c r="AG25" s="11">
        <f>QBs!T25</f>
      </c>
      <c r="AH25" s="11">
        <f>AF25</f>
      </c>
      <c r="AI25" s="11">
        <f>QBs!V25</f>
      </c>
      <c r="AJ25" s="6">
        <f>AA25</f>
      </c>
      <c r="AK25" s="11">
        <f>ROUNDDOWN(AF25/2,0)</f>
      </c>
      <c r="AL25" s="11">
        <f>ROUNDUP(0.37*AF25,0)</f>
      </c>
      <c r="AM25" s="11">
        <f>ROUNDUP(0.4*AF25,0)</f>
      </c>
      <c r="AN25" s="11">
        <f>IF(AF25&gt;1,ROUNDUP(0.43*AF25,0),1)</f>
      </c>
      <c r="AO25" s="11">
        <f>IF(AG25&gt;1,ROUNDUP(0.59*AG25,0),1)</f>
      </c>
      <c r="AP25" s="11">
        <f>IF(AH25&gt;1,ROUNDUP(0.34*AH25,0),1)</f>
      </c>
      <c r="AQ25" s="11">
        <f>IF(AI25&gt;1,ROUNDUP(0.36*AI25,0),1)</f>
      </c>
    </row>
    <row x14ac:dyDescent="0.25" r="26" customHeight="1" ht="17.25">
      <c r="A26" s="3"/>
      <c r="B26" s="6">
        <f>IF(AA26&lt;&gt;AC26,CONCATENATE(I26,AA26,L26,AB26,L26,AC26,M26,N26,AD26,M26,J26,P26,Q26,R26,S26,T26,U26),CONCATENATE(I26,AA26,L26,AB26,M26,N26,AD26,M26,J26,P26,Q26,R26,S26,T26,U26))</f>
      </c>
      <c r="C26" s="6">
        <f>IF(AA26&lt;&gt;AC26,CONCATENATE(I26,AA26,L26,AB26,L26,AC26,M26,N26,AD26,M26,W26,X26,Z26,AN26,Y26,J26,P26,Q26,R26,S26,T26,U26),CONCATENATE(I26,AA26,L26,AB26,M26,N26,AD26,M26,W26,X26,Z26,AN26,Y26,J26,P26,Q26,R26,S26,T26,U26))</f>
      </c>
      <c r="D26" s="6">
        <f>IF(AA26&lt;&gt;AC26,CONCATENATE(I26,AA26,L26,AB26,L26,AC26,M26,N26,AD26,M26,W26,X26,Z26,AO26,Y26,J26,P26,Q26,R26,S26,T26,U26),CONCATENATE(I26,AA26,L26,AB26,M26,N26,AD26,M26,W26,X26,Z26,AO26,Y26,J26,P26,Q26,R26,S26,T26,U26))</f>
      </c>
      <c r="E26" s="6">
        <f>IF(AA26&lt;&gt;AC26,CONCATENATE(I26,AA26,L26,AB26,L26,AC26,M26,N26,AD26,M26,W26,X26,Z26,AP26,Y26,J26,P26,Q26,R26,S26,T26,U26),CONCATENATE(I26,AA26,L26,AB26,M26,N26,AD26,M26,W26,X26,Z26,AP26,Y26,J26,P26,Q26,R26,S26,T26,U26))</f>
      </c>
      <c r="F26" s="6">
        <f>IF(AA26&lt;&gt;AC26,CONCATENATE(I26,AA26,L26,AB26,L26,AC26,M26,N26,AD26,M26,W26,X26,Z26,AQ26,Y26,J26,P26,Q26,R26,S26,T26,U26),CONCATENATE(I26,AA26,L26,AB26,M26,N26,AD26,M26,W26,X26,Z26,AQ26,Y26,J26,P26,Q26,R26,S26,T26,U26))</f>
      </c>
      <c r="G26" s="3" t="s">
        <v>375</v>
      </c>
      <c r="H26" s="3" t="s">
        <v>376</v>
      </c>
      <c r="I26" s="3" t="s">
        <v>377</v>
      </c>
      <c r="J26" s="3" t="s">
        <v>378</v>
      </c>
      <c r="K26" s="3" t="s">
        <v>379</v>
      </c>
      <c r="L26" s="3" t="s">
        <v>380</v>
      </c>
      <c r="M26" s="3" t="s">
        <v>381</v>
      </c>
      <c r="N26" s="3" t="s">
        <v>382</v>
      </c>
      <c r="O26" s="6">
        <f>CHAR(10)</f>
      </c>
      <c r="P26" s="6">
        <f>IF(MOD(V26,5)=0,CONCATENATE(O26,O26,K26,K26,O26,O26,O26)," ")</f>
      </c>
      <c r="Q26" s="6">
        <f>IF(V26=5,CONCATENATE(O26,O26,O26,K26,O26,"&lt;center&gt;",O26,O26,"&lt;?php",O26,Q$1,O26,"?&gt;",O26,O26,"&lt;/center&gt;",O26,K26,O26,O26,O26,O26),"")</f>
      </c>
      <c r="R26" s="6">
        <f>IF(V26=10,CONCATENATE(O26,O26,O26,K26,O26,"&lt;center&gt;",O26,O26,"&lt;?php",O26,R$1,O26,"?&gt;",O26,O26,"&lt;/center&gt;",O26,K26,O26,O26,O26,O26),"")</f>
      </c>
      <c r="S26" s="6">
        <f>IF(V26=15,CONCATENATE(O26,O26,O26,K26,O26,"&lt;center&gt;",O26,O26,"&lt;?php",O26,S$1,O26,"?&gt;",O26,O26,"&lt;/center&gt;",O26,K26,O26,O26,O26,O26),"")</f>
      </c>
      <c r="T26" s="6">
        <f>IF(V26=20,CONCATENATE(O26,O26,O26,K26,O26,"&lt;center&gt;",O26,O26,"&lt;?php",O26,T$1,O26,"?&gt;",O26,O26,"&lt;/center&gt;",O26,K26,O26,O26,O26,O26),"")</f>
      </c>
      <c r="U26" s="6">
        <f>IF(V26=25,CONCATENATE(O26,O26,O26,O26,"&lt;?php",O26,U$1,O26,"?&gt;",O26,O26,O26,O26,O26),"")</f>
      </c>
      <c r="V26" s="11">
        <f>V25+1</f>
      </c>
      <c r="W26" s="5" t="s">
        <v>383</v>
      </c>
      <c r="X26" s="5" t="s">
        <v>384</v>
      </c>
      <c r="Y26" s="5" t="s">
        <v>385</v>
      </c>
      <c r="Z26" s="5" t="s">
        <v>386</v>
      </c>
      <c r="AA26" s="4">
        <f>CONCATENATE(QBs!B26," ",QBs!A26)</f>
      </c>
      <c r="AB26" s="6">
        <f>QBs!E26</f>
      </c>
      <c r="AC26" s="6">
        <f>QBs!C26</f>
      </c>
      <c r="AD26" s="11">
        <f>QBs!D26</f>
      </c>
      <c r="AE26" s="11">
        <f>QBs!O26</f>
      </c>
      <c r="AF26" s="11">
        <f>QBs!P26</f>
      </c>
      <c r="AG26" s="11">
        <f>QBs!T26</f>
      </c>
      <c r="AH26" s="11">
        <f>AF26</f>
      </c>
      <c r="AI26" s="11">
        <f>QBs!V26</f>
      </c>
      <c r="AJ26" s="6">
        <f>AA26</f>
      </c>
      <c r="AK26" s="11">
        <f>ROUNDDOWN(AF26/2,0)</f>
      </c>
      <c r="AL26" s="11">
        <f>ROUNDUP(0.37*AF26,0)</f>
      </c>
      <c r="AM26" s="11">
        <f>ROUNDUP(0.4*AF26,0)</f>
      </c>
      <c r="AN26" s="11">
        <f>IF(AF26&gt;1,ROUNDUP(0.43*AF26,0),1)</f>
      </c>
      <c r="AO26" s="11">
        <f>IF(AG26&gt;1,ROUNDUP(0.59*AG26,0),1)</f>
      </c>
      <c r="AP26" s="11">
        <f>IF(AH26&gt;1,ROUNDUP(0.34*AH26,0),1)</f>
      </c>
      <c r="AQ26" s="11">
        <f>IF(AI26&gt;1,ROUNDUP(0.36*AI26,0),1)</f>
      </c>
    </row>
    <row x14ac:dyDescent="0.25" r="27" customHeight="1" ht="17.25">
      <c r="A27" s="3"/>
      <c r="B27" s="6">
        <f>IF(AA27&lt;&gt;AC27,CONCATENATE(I27,AA27,L27,AB27,L27,AC27,M27,N27,AD27,M27,J27,P27,Q27,R27,S27,T27,U27),CONCATENATE(I27,AA27,L27,AB27,M27,N27,AD27,M27,J27,P27,Q27,R27,S27,T27,U27))</f>
      </c>
      <c r="C27" s="6">
        <f>IF(AA27&lt;&gt;AC27,CONCATENATE(I27,AA27,L27,AB27,L27,AC27,M27,N27,AD27,M27,W27,X27,Z27,AN27,Y27,J27,P27,Q27,R27,S27,T27,U27),CONCATENATE(I27,AA27,L27,AB27,M27,N27,AD27,M27,W27,X27,Z27,AN27,Y27,J27,P27,Q27,R27,S27,T27,U27))</f>
      </c>
      <c r="D27" s="6">
        <f>IF(AA27&lt;&gt;AC27,CONCATENATE(I27,AA27,L27,AB27,L27,AC27,M27,N27,AD27,M27,W27,X27,Z27,AO27,Y27,J27,P27,Q27,R27,S27,T27,U27),CONCATENATE(I27,AA27,L27,AB27,M27,N27,AD27,M27,W27,X27,Z27,AO27,Y27,J27,P27,Q27,R27,S27,T27,U27))</f>
      </c>
      <c r="E27" s="6">
        <f>IF(AA27&lt;&gt;AC27,CONCATENATE(I27,AA27,L27,AB27,L27,AC27,M27,N27,AD27,M27,W27,X27,Z27,AP27,Y27,J27,P27,Q27,R27,S27,T27,U27),CONCATENATE(I27,AA27,L27,AB27,M27,N27,AD27,M27,W27,X27,Z27,AP27,Y27,J27,P27,Q27,R27,S27,T27,U27))</f>
      </c>
      <c r="F27" s="6">
        <f>IF(AA27&lt;&gt;AC27,CONCATENATE(I27,AA27,L27,AB27,L27,AC27,M27,N27,AD27,M27,W27,X27,Z27,AQ27,Y27,J27,P27,Q27,R27,S27,T27,U27),CONCATENATE(I27,AA27,L27,AB27,M27,N27,AD27,M27,W27,X27,Z27,AQ27,Y27,J27,P27,Q27,R27,S27,T27,U27))</f>
      </c>
      <c r="G27" s="3" t="s">
        <v>375</v>
      </c>
      <c r="H27" s="3" t="s">
        <v>376</v>
      </c>
      <c r="I27" s="3" t="s">
        <v>377</v>
      </c>
      <c r="J27" s="3" t="s">
        <v>378</v>
      </c>
      <c r="K27" s="3" t="s">
        <v>379</v>
      </c>
      <c r="L27" s="3" t="s">
        <v>380</v>
      </c>
      <c r="M27" s="3" t="s">
        <v>381</v>
      </c>
      <c r="N27" s="3" t="s">
        <v>382</v>
      </c>
      <c r="O27" s="6">
        <f>CHAR(10)</f>
      </c>
      <c r="P27" s="6">
        <f>IF(MOD(V27,5)=0,CONCATENATE(O27,O27,K27,K27,O27,O27,O27)," ")</f>
      </c>
      <c r="Q27" s="6">
        <f>IF(V27=5,CONCATENATE(O27,O27,O27,K27,O27,"&lt;center&gt;",O27,O27,"&lt;?php",O27,Q$1,O27,"?&gt;",O27,O27,"&lt;/center&gt;",O27,K27,O27,O27,O27,O27),"")</f>
      </c>
      <c r="R27" s="6">
        <f>IF(V27=10,CONCATENATE(O27,O27,O27,K27,O27,"&lt;center&gt;",O27,O27,"&lt;?php",O27,R$1,O27,"?&gt;",O27,O27,"&lt;/center&gt;",O27,K27,O27,O27,O27,O27),"")</f>
      </c>
      <c r="S27" s="6">
        <f>IF(V27=15,CONCATENATE(O27,O27,O27,K27,O27,"&lt;center&gt;",O27,O27,"&lt;?php",O27,S$1,O27,"?&gt;",O27,O27,"&lt;/center&gt;",O27,K27,O27,O27,O27,O27),"")</f>
      </c>
      <c r="T27" s="6">
        <f>IF(V27=20,CONCATENATE(O27,O27,O27,K27,O27,"&lt;center&gt;",O27,O27,"&lt;?php",O27,T$1,O27,"?&gt;",O27,O27,"&lt;/center&gt;",O27,K27,O27,O27,O27,O27),"")</f>
      </c>
      <c r="U27" s="6">
        <f>IF(V27=25,CONCATENATE(O27,O27,O27,O27,"&lt;?php",O27,U$1,O27,"?&gt;",O27,O27,O27,O27,O27),"")</f>
      </c>
      <c r="V27" s="11">
        <f>V26+1</f>
      </c>
      <c r="W27" s="5" t="s">
        <v>383</v>
      </c>
      <c r="X27" s="5" t="s">
        <v>384</v>
      </c>
      <c r="Y27" s="5" t="s">
        <v>385</v>
      </c>
      <c r="Z27" s="5" t="s">
        <v>386</v>
      </c>
      <c r="AA27" s="4">
        <f>CONCATENATE(QBs!B27," ",QBs!A27)</f>
      </c>
      <c r="AB27" s="6">
        <f>QBs!E27</f>
      </c>
      <c r="AC27" s="6">
        <f>QBs!C27</f>
      </c>
      <c r="AD27" s="11">
        <f>QBs!D27</f>
      </c>
      <c r="AE27" s="11">
        <f>QBs!O27</f>
      </c>
      <c r="AF27" s="11">
        <f>QBs!P27</f>
      </c>
      <c r="AG27" s="11">
        <f>QBs!T27</f>
      </c>
      <c r="AH27" s="11">
        <f>AF27</f>
      </c>
      <c r="AI27" s="11">
        <f>QBs!V27</f>
      </c>
      <c r="AJ27" s="6">
        <f>AA27</f>
      </c>
      <c r="AK27" s="11">
        <f>ROUNDDOWN(AF27/2,0)</f>
      </c>
      <c r="AL27" s="11">
        <f>ROUNDUP(0.37*AF27,0)</f>
      </c>
      <c r="AM27" s="11">
        <f>ROUNDUP(0.4*AF27,0)</f>
      </c>
      <c r="AN27" s="11">
        <f>IF(AF27&gt;1,ROUNDUP(0.43*AF27,0),1)</f>
      </c>
      <c r="AO27" s="11">
        <f>IF(AG27&gt;1,ROUNDUP(0.59*AG27,0),1)</f>
      </c>
      <c r="AP27" s="11">
        <f>IF(AH27&gt;1,ROUNDUP(0.34*AH27,0),1)</f>
      </c>
      <c r="AQ27" s="11">
        <f>IF(AI27&gt;1,ROUNDUP(0.36*AI27,0),1)</f>
      </c>
    </row>
    <row x14ac:dyDescent="0.25" r="28" customHeight="1" ht="17.25">
      <c r="A28" s="3"/>
      <c r="B28" s="6">
        <f>IF(AA28&lt;&gt;AC28,CONCATENATE(I28,AA28,L28,AB28,L28,AC28,M28,N28,AD28,M28,J28,P28,Q28,R28,S28,T28,U28),CONCATENATE(I28,AA28,L28,AB28,M28,N28,AD28,M28,J28,P28,Q28,R28,S28,T28,U28))</f>
      </c>
      <c r="C28" s="6">
        <f>IF(AA28&lt;&gt;AC28,CONCATENATE(I28,AA28,L28,AB28,L28,AC28,M28,N28,AD28,M28,W28,X28,Z28,AN28,Y28,J28,P28,Q28,R28,S28,T28,U28),CONCATENATE(I28,AA28,L28,AB28,M28,N28,AD28,M28,W28,X28,Z28,AN28,Y28,J28,P28,Q28,R28,S28,T28,U28))</f>
      </c>
      <c r="D28" s="6">
        <f>IF(AA28&lt;&gt;AC28,CONCATENATE(I28,AA28,L28,AB28,L28,AC28,M28,N28,AD28,M28,W28,X28,Z28,AO28,Y28,J28,P28,Q28,R28,S28,T28,U28),CONCATENATE(I28,AA28,L28,AB28,M28,N28,AD28,M28,W28,X28,Z28,AO28,Y28,J28,P28,Q28,R28,S28,T28,U28))</f>
      </c>
      <c r="E28" s="6">
        <f>IF(AA28&lt;&gt;AC28,CONCATENATE(I28,AA28,L28,AB28,L28,AC28,M28,N28,AD28,M28,W28,X28,Z28,AP28,Y28,J28,P28,Q28,R28,S28,T28,U28),CONCATENATE(I28,AA28,L28,AB28,M28,N28,AD28,M28,W28,X28,Z28,AP28,Y28,J28,P28,Q28,R28,S28,T28,U28))</f>
      </c>
      <c r="F28" s="6">
        <f>IF(AA28&lt;&gt;AC28,CONCATENATE(I28,AA28,L28,AB28,L28,AC28,M28,N28,AD28,M28,W28,X28,Z28,AQ28,Y28,J28,P28,Q28,R28,S28,T28,U28),CONCATENATE(I28,AA28,L28,AB28,M28,N28,AD28,M28,W28,X28,Z28,AQ28,Y28,J28,P28,Q28,R28,S28,T28,U28))</f>
      </c>
      <c r="G28" s="3" t="s">
        <v>375</v>
      </c>
      <c r="H28" s="3" t="s">
        <v>376</v>
      </c>
      <c r="I28" s="3" t="s">
        <v>377</v>
      </c>
      <c r="J28" s="3" t="s">
        <v>378</v>
      </c>
      <c r="K28" s="3" t="s">
        <v>379</v>
      </c>
      <c r="L28" s="3" t="s">
        <v>380</v>
      </c>
      <c r="M28" s="3" t="s">
        <v>381</v>
      </c>
      <c r="N28" s="3" t="s">
        <v>382</v>
      </c>
      <c r="O28" s="6">
        <f>CHAR(10)</f>
      </c>
      <c r="P28" s="6">
        <f>IF(MOD(V28,5)=0,CONCATENATE(O28,O28,K28,K28,O28,O28,O28)," ")</f>
      </c>
      <c r="Q28" s="6">
        <f>IF(V28=5,CONCATENATE(O28,O28,O28,K28,O28,"&lt;center&gt;",O28,O28,"&lt;?php",O28,Q$1,O28,"?&gt;",O28,O28,"&lt;/center&gt;",O28,K28,O28,O28,O28,O28),"")</f>
      </c>
      <c r="R28" s="6">
        <f>IF(V28=10,CONCATENATE(O28,O28,O28,K28,O28,"&lt;center&gt;",O28,O28,"&lt;?php",O28,R$1,O28,"?&gt;",O28,O28,"&lt;/center&gt;",O28,K28,O28,O28,O28,O28),"")</f>
      </c>
      <c r="S28" s="6">
        <f>IF(V28=15,CONCATENATE(O28,O28,O28,K28,O28,"&lt;center&gt;",O28,O28,"&lt;?php",O28,S$1,O28,"?&gt;",O28,O28,"&lt;/center&gt;",O28,K28,O28,O28,O28,O28),"")</f>
      </c>
      <c r="T28" s="6">
        <f>IF(V28=20,CONCATENATE(O28,O28,O28,K28,O28,"&lt;center&gt;",O28,O28,"&lt;?php",O28,T$1,O28,"?&gt;",O28,O28,"&lt;/center&gt;",O28,K28,O28,O28,O28,O28),"")</f>
      </c>
      <c r="U28" s="6">
        <f>IF(V28=25,CONCATENATE(O28,O28,O28,O28,"&lt;?php",O28,U$1,O28,"?&gt;",O28,O28,O28,O28,O28),"")</f>
      </c>
      <c r="V28" s="11">
        <f>V27+1</f>
      </c>
      <c r="W28" s="5" t="s">
        <v>383</v>
      </c>
      <c r="X28" s="5" t="s">
        <v>384</v>
      </c>
      <c r="Y28" s="5" t="s">
        <v>385</v>
      </c>
      <c r="Z28" s="5" t="s">
        <v>386</v>
      </c>
      <c r="AA28" s="4">
        <f>CONCATENATE(QBs!B28," ",QBs!A28)</f>
      </c>
      <c r="AB28" s="6">
        <f>QBs!E28</f>
      </c>
      <c r="AC28" s="6">
        <f>QBs!C28</f>
      </c>
      <c r="AD28" s="11">
        <f>QBs!D28</f>
      </c>
      <c r="AE28" s="11">
        <f>QBs!O28</f>
      </c>
      <c r="AF28" s="11">
        <f>QBs!P28</f>
      </c>
      <c r="AG28" s="11">
        <f>QBs!T28</f>
      </c>
      <c r="AH28" s="11">
        <f>AF28</f>
      </c>
      <c r="AI28" s="11">
        <f>QBs!V28</f>
      </c>
      <c r="AJ28" s="6">
        <f>AA28</f>
      </c>
      <c r="AK28" s="11">
        <f>ROUNDDOWN(AF28/2,0)</f>
      </c>
      <c r="AL28" s="11">
        <f>ROUNDUP(0.37*AF28,0)</f>
      </c>
      <c r="AM28" s="11">
        <f>ROUNDUP(0.4*AF28,0)</f>
      </c>
      <c r="AN28" s="11">
        <f>IF(AF28&gt;1,ROUNDUP(0.43*AF28,0),1)</f>
      </c>
      <c r="AO28" s="11">
        <f>IF(AG28&gt;1,ROUNDUP(0.59*AG28,0),1)</f>
      </c>
      <c r="AP28" s="11">
        <f>IF(AH28&gt;1,ROUNDUP(0.34*AH28,0),1)</f>
      </c>
      <c r="AQ28" s="11">
        <f>IF(AI28&gt;1,ROUNDUP(0.36*AI28,0),1)</f>
      </c>
    </row>
    <row x14ac:dyDescent="0.25" r="29" customHeight="1" ht="17.25">
      <c r="A29" s="3"/>
      <c r="B29" s="6">
        <f>IF(AA29&lt;&gt;AC29,CONCATENATE(I29,AA29,L29,AB29,L29,AC29,M29,N29,AD29,M29,J29,P29,Q29,R29,S29,T29,U29),CONCATENATE(I29,AA29,L29,AB29,M29,N29,AD29,M29,J29,P29,Q29,R29,S29,T29,U29))</f>
      </c>
      <c r="C29" s="6">
        <f>IF(AA29&lt;&gt;AC29,CONCATENATE(I29,AA29,L29,AB29,L29,AC29,M29,N29,AD29,M29,W29,X29,Z29,AN29,Y29,J29,P29,Q29,R29,S29,T29,U29),CONCATENATE(I29,AA29,L29,AB29,M29,N29,AD29,M29,W29,X29,Z29,AN29,Y29,J29,P29,Q29,R29,S29,T29,U29))</f>
      </c>
      <c r="D29" s="6">
        <f>IF(AA29&lt;&gt;AC29,CONCATENATE(I29,AA29,L29,AB29,L29,AC29,M29,N29,AD29,M29,W29,X29,Z29,AO29,Y29,J29,P29,Q29,R29,S29,T29,U29),CONCATENATE(I29,AA29,L29,AB29,M29,N29,AD29,M29,W29,X29,Z29,AO29,Y29,J29,P29,Q29,R29,S29,T29,U29))</f>
      </c>
      <c r="E29" s="6">
        <f>IF(AA29&lt;&gt;AC29,CONCATENATE(I29,AA29,L29,AB29,L29,AC29,M29,N29,AD29,M29,W29,X29,Z29,AP29,Y29,J29,P29,Q29,R29,S29,T29,U29),CONCATENATE(I29,AA29,L29,AB29,M29,N29,AD29,M29,W29,X29,Z29,AP29,Y29,J29,P29,Q29,R29,S29,T29,U29))</f>
      </c>
      <c r="F29" s="6">
        <f>IF(AA29&lt;&gt;AC29,CONCATENATE(I29,AA29,L29,AB29,L29,AC29,M29,N29,AD29,M29,W29,X29,Z29,AQ29,Y29,J29,P29,Q29,R29,S29,T29,U29),CONCATENATE(I29,AA29,L29,AB29,M29,N29,AD29,M29,W29,X29,Z29,AQ29,Y29,J29,P29,Q29,R29,S29,T29,U29))</f>
      </c>
      <c r="G29" s="3" t="s">
        <v>375</v>
      </c>
      <c r="H29" s="3" t="s">
        <v>376</v>
      </c>
      <c r="I29" s="3" t="s">
        <v>377</v>
      </c>
      <c r="J29" s="3" t="s">
        <v>378</v>
      </c>
      <c r="K29" s="3" t="s">
        <v>379</v>
      </c>
      <c r="L29" s="3" t="s">
        <v>380</v>
      </c>
      <c r="M29" s="3" t="s">
        <v>381</v>
      </c>
      <c r="N29" s="3" t="s">
        <v>382</v>
      </c>
      <c r="O29" s="6">
        <f>CHAR(10)</f>
      </c>
      <c r="P29" s="6">
        <f>IF(MOD(V29,5)=0,CONCATENATE(O29,O29,K29,K29,O29,O29,O29)," ")</f>
      </c>
      <c r="Q29" s="6">
        <f>IF(V29=5,CONCATENATE(O29,O29,O29,K29,O29,"&lt;center&gt;",O29,O29,"&lt;?php",O29,Q$1,O29,"?&gt;",O29,O29,"&lt;/center&gt;",O29,K29,O29,O29,O29,O29),"")</f>
      </c>
      <c r="R29" s="6">
        <f>IF(V29=10,CONCATENATE(O29,O29,O29,K29,O29,"&lt;center&gt;",O29,O29,"&lt;?php",O29,R$1,O29,"?&gt;",O29,O29,"&lt;/center&gt;",O29,K29,O29,O29,O29,O29),"")</f>
      </c>
      <c r="S29" s="6">
        <f>IF(V29=15,CONCATENATE(O29,O29,O29,K29,O29,"&lt;center&gt;",O29,O29,"&lt;?php",O29,S$1,O29,"?&gt;",O29,O29,"&lt;/center&gt;",O29,K29,O29,O29,O29,O29),"")</f>
      </c>
      <c r="T29" s="6">
        <f>IF(V29=20,CONCATENATE(O29,O29,O29,K29,O29,"&lt;center&gt;",O29,O29,"&lt;?php",O29,T$1,O29,"?&gt;",O29,O29,"&lt;/center&gt;",O29,K29,O29,O29,O29,O29),"")</f>
      </c>
      <c r="U29" s="6">
        <f>IF(V29=25,CONCATENATE(O29,O29,O29,O29,"&lt;?php",O29,U$1,O29,"?&gt;",O29,O29,O29,O29,O29),"")</f>
      </c>
      <c r="V29" s="11">
        <f>V28+1</f>
      </c>
      <c r="W29" s="5" t="s">
        <v>383</v>
      </c>
      <c r="X29" s="5" t="s">
        <v>384</v>
      </c>
      <c r="Y29" s="5" t="s">
        <v>385</v>
      </c>
      <c r="Z29" s="5" t="s">
        <v>386</v>
      </c>
      <c r="AA29" s="4">
        <f>CONCATENATE(QBs!B29," ",QBs!A29)</f>
      </c>
      <c r="AB29" s="6">
        <f>QBs!E29</f>
      </c>
      <c r="AC29" s="6">
        <f>QBs!C29</f>
      </c>
      <c r="AD29" s="11">
        <f>QBs!D29</f>
      </c>
      <c r="AE29" s="11">
        <f>QBs!O29</f>
      </c>
      <c r="AF29" s="11">
        <f>QBs!P29</f>
      </c>
      <c r="AG29" s="11">
        <f>QBs!T29</f>
      </c>
      <c r="AH29" s="11">
        <f>AF29</f>
      </c>
      <c r="AI29" s="11">
        <f>QBs!V29</f>
      </c>
      <c r="AJ29" s="6">
        <f>AA29</f>
      </c>
      <c r="AK29" s="11">
        <f>ROUNDDOWN(AF29/2,0)</f>
      </c>
      <c r="AL29" s="11">
        <f>ROUNDUP(0.37*AF29,0)</f>
      </c>
      <c r="AM29" s="11">
        <f>ROUNDUP(0.4*AF29,0)</f>
      </c>
      <c r="AN29" s="11">
        <f>IF(AF29&gt;1,ROUNDUP(0.43*AF29,0),1)</f>
      </c>
      <c r="AO29" s="11">
        <f>IF(AG29&gt;1,ROUNDUP(0.59*AG29,0),1)</f>
      </c>
      <c r="AP29" s="11">
        <f>IF(AH29&gt;1,ROUNDUP(0.34*AH29,0),1)</f>
      </c>
      <c r="AQ29" s="11">
        <f>IF(AI29&gt;1,ROUNDUP(0.36*AI29,0),1)</f>
      </c>
    </row>
    <row x14ac:dyDescent="0.25" r="30" customHeight="1" ht="17.25">
      <c r="A30" s="3"/>
      <c r="B30" s="6">
        <f>IF(AA30&lt;&gt;AC30,CONCATENATE(I30,AA30,L30,AB30,L30,AC30,M30,N30,AD30,M30,J30,P30,Q30,R30,S30,T30,U30),CONCATENATE(I30,AA30,L30,AB30,M30,N30,AD30,M30,J30,P30,Q30,R30,S30,T30,U30))</f>
      </c>
      <c r="C30" s="6">
        <f>IF(AA30&lt;&gt;AC30,CONCATENATE(I30,AA30,L30,AB30,L30,AC30,M30,N30,AD30,M30,W30,X30,Z30,AN30,Y30,J30,P30,Q30,R30,S30,T30,U30),CONCATENATE(I30,AA30,L30,AB30,M30,N30,AD30,M30,W30,X30,Z30,AN30,Y30,J30,P30,Q30,R30,S30,T30,U30))</f>
      </c>
      <c r="D30" s="6">
        <f>IF(AA30&lt;&gt;AC30,CONCATENATE(I30,AA30,L30,AB30,L30,AC30,M30,N30,AD30,M30,W30,X30,Z30,AO30,Y30,J30,P30,Q30,R30,S30,T30,U30),CONCATENATE(I30,AA30,L30,AB30,M30,N30,AD30,M30,W30,X30,Z30,AO30,Y30,J30,P30,Q30,R30,S30,T30,U30))</f>
      </c>
      <c r="E30" s="6">
        <f>IF(AA30&lt;&gt;AC30,CONCATENATE(I30,AA30,L30,AB30,L30,AC30,M30,N30,AD30,M30,W30,X30,Z30,AP30,Y30,J30,P30,Q30,R30,S30,T30,U30),CONCATENATE(I30,AA30,L30,AB30,M30,N30,AD30,M30,W30,X30,Z30,AP30,Y30,J30,P30,Q30,R30,S30,T30,U30))</f>
      </c>
      <c r="F30" s="6">
        <f>IF(AA30&lt;&gt;AC30,CONCATENATE(I30,AA30,L30,AB30,L30,AC30,M30,N30,AD30,M30,W30,X30,Z30,AQ30,Y30,J30,P30,Q30,R30,S30,T30,U30),CONCATENATE(I30,AA30,L30,AB30,M30,N30,AD30,M30,W30,X30,Z30,AQ30,Y30,J30,P30,Q30,R30,S30,T30,U30))</f>
      </c>
      <c r="G30" s="3" t="s">
        <v>375</v>
      </c>
      <c r="H30" s="3" t="s">
        <v>376</v>
      </c>
      <c r="I30" s="3" t="s">
        <v>377</v>
      </c>
      <c r="J30" s="3" t="s">
        <v>378</v>
      </c>
      <c r="K30" s="3" t="s">
        <v>379</v>
      </c>
      <c r="L30" s="3" t="s">
        <v>380</v>
      </c>
      <c r="M30" s="3" t="s">
        <v>381</v>
      </c>
      <c r="N30" s="3" t="s">
        <v>382</v>
      </c>
      <c r="O30" s="6">
        <f>CHAR(10)</f>
      </c>
      <c r="P30" s="6">
        <f>IF(MOD(V30,5)=0,CONCATENATE(O30,O30,K30,K30,O30,O30,O30)," ")</f>
      </c>
      <c r="Q30" s="6">
        <f>IF(V30=5,CONCATENATE(O30,O30,O30,K30,O30,"&lt;center&gt;",O30,O30,"&lt;?php",O30,Q$1,O30,"?&gt;",O30,O30,"&lt;/center&gt;",O30,K30,O30,O30,O30,O30),"")</f>
      </c>
      <c r="R30" s="6">
        <f>IF(V30=10,CONCATENATE(O30,O30,O30,K30,O30,"&lt;center&gt;",O30,O30,"&lt;?php",O30,R$1,O30,"?&gt;",O30,O30,"&lt;/center&gt;",O30,K30,O30,O30,O30,O30),"")</f>
      </c>
      <c r="S30" s="6">
        <f>IF(V30=15,CONCATENATE(O30,O30,O30,K30,O30,"&lt;center&gt;",O30,O30,"&lt;?php",O30,S$1,O30,"?&gt;",O30,O30,"&lt;/center&gt;",O30,K30,O30,O30,O30,O30),"")</f>
      </c>
      <c r="T30" s="6">
        <f>IF(V30=20,CONCATENATE(O30,O30,O30,K30,O30,"&lt;center&gt;",O30,O30,"&lt;?php",O30,T$1,O30,"?&gt;",O30,O30,"&lt;/center&gt;",O30,K30,O30,O30,O30,O30),"")</f>
      </c>
      <c r="U30" s="6">
        <f>IF(V30=25,CONCATENATE(O30,O30,O30,O30,"&lt;?php",O30,U$1,O30,"?&gt;",O30,O30,O30,O30,O30),"")</f>
      </c>
      <c r="V30" s="11">
        <f>V29+1</f>
      </c>
      <c r="W30" s="5" t="s">
        <v>383</v>
      </c>
      <c r="X30" s="5" t="s">
        <v>384</v>
      </c>
      <c r="Y30" s="5" t="s">
        <v>385</v>
      </c>
      <c r="Z30" s="5" t="s">
        <v>386</v>
      </c>
      <c r="AA30" s="4">
        <f>CONCATENATE(QBs!B30," ",QBs!A30)</f>
      </c>
      <c r="AB30" s="6">
        <f>QBs!E30</f>
      </c>
      <c r="AC30" s="6">
        <f>QBs!C30</f>
      </c>
      <c r="AD30" s="11">
        <f>QBs!D30</f>
      </c>
      <c r="AE30" s="11">
        <f>QBs!O30</f>
      </c>
      <c r="AF30" s="11">
        <f>QBs!P30</f>
      </c>
      <c r="AG30" s="11">
        <f>QBs!T30</f>
      </c>
      <c r="AH30" s="11">
        <f>AF30</f>
      </c>
      <c r="AI30" s="11">
        <f>QBs!V30</f>
      </c>
      <c r="AJ30" s="6">
        <f>AA30</f>
      </c>
      <c r="AK30" s="11">
        <f>ROUNDDOWN(AF30/2,0)</f>
      </c>
      <c r="AL30" s="11">
        <f>ROUNDUP(0.37*AF30,0)</f>
      </c>
      <c r="AM30" s="11">
        <f>ROUNDUP(0.4*AF30,0)</f>
      </c>
      <c r="AN30" s="11">
        <f>IF(AF30&gt;1,ROUNDUP(0.43*AF30,0),1)</f>
      </c>
      <c r="AO30" s="11">
        <f>IF(AG30&gt;1,ROUNDUP(0.59*AG30,0),1)</f>
      </c>
      <c r="AP30" s="11">
        <f>IF(AH30&gt;1,ROUNDUP(0.34*AH30,0),1)</f>
      </c>
      <c r="AQ30" s="11">
        <f>IF(AI30&gt;1,ROUNDUP(0.36*AI30,0),1)</f>
      </c>
    </row>
    <row x14ac:dyDescent="0.25" r="31" customHeight="1" ht="17.25">
      <c r="A31" s="3"/>
      <c r="B31" s="6">
        <f>IF(AA31&lt;&gt;AC31,CONCATENATE(I31,AA31,L31,AB31,L31,AC31,M31,N31,AD31,M31,J31,P31,Q31,R31,S31,T31,U31),CONCATENATE(I31,AA31,L31,AB31,M31,N31,AD31,M31,J31,P31,Q31,R31,S31,T31,U31))</f>
      </c>
      <c r="C31" s="6">
        <f>IF(AA31&lt;&gt;AC31,CONCATENATE(I31,AA31,L31,AB31,L31,AC31,M31,N31,AD31,M31,W31,X31,Z31,AN31,Y31,J31,P31,Q31,R31,S31,T31,U31),CONCATENATE(I31,AA31,L31,AB31,M31,N31,AD31,M31,W31,X31,Z31,AN31,Y31,J31,P31,Q31,R31,S31,T31,U31))</f>
      </c>
      <c r="D31" s="6">
        <f>IF(AA31&lt;&gt;AC31,CONCATENATE(I31,AA31,L31,AB31,L31,AC31,M31,N31,AD31,M31,W31,X31,Z31,AO31,Y31,J31,P31,Q31,R31,S31,T31,U31),CONCATENATE(I31,AA31,L31,AB31,M31,N31,AD31,M31,W31,X31,Z31,AO31,Y31,J31,P31,Q31,R31,S31,T31,U31))</f>
      </c>
      <c r="E31" s="6">
        <f>IF(AA31&lt;&gt;AC31,CONCATENATE(I31,AA31,L31,AB31,L31,AC31,M31,N31,AD31,M31,W31,X31,Z31,AP31,Y31,J31,P31,Q31,R31,S31,T31,U31),CONCATENATE(I31,AA31,L31,AB31,M31,N31,AD31,M31,W31,X31,Z31,AP31,Y31,J31,P31,Q31,R31,S31,T31,U31))</f>
      </c>
      <c r="F31" s="6">
        <f>IF(AA31&lt;&gt;AC31,CONCATENATE(I31,AA31,L31,AB31,L31,AC31,M31,N31,AD31,M31,W31,X31,Z31,AQ31,Y31,J31,P31,Q31,R31,S31,T31,U31),CONCATENATE(I31,AA31,L31,AB31,M31,N31,AD31,M31,W31,X31,Z31,AQ31,Y31,J31,P31,Q31,R31,S31,T31,U31))</f>
      </c>
      <c r="G31" s="3" t="s">
        <v>375</v>
      </c>
      <c r="H31" s="3" t="s">
        <v>376</v>
      </c>
      <c r="I31" s="3" t="s">
        <v>377</v>
      </c>
      <c r="J31" s="3" t="s">
        <v>378</v>
      </c>
      <c r="K31" s="3" t="s">
        <v>379</v>
      </c>
      <c r="L31" s="3" t="s">
        <v>380</v>
      </c>
      <c r="M31" s="3" t="s">
        <v>381</v>
      </c>
      <c r="N31" s="3" t="s">
        <v>382</v>
      </c>
      <c r="O31" s="6">
        <f>CHAR(10)</f>
      </c>
      <c r="P31" s="6">
        <f>IF(MOD(V31,5)=0,CONCATENATE(O31,O31,K31,K31,O31,O31,O31)," ")</f>
      </c>
      <c r="Q31" s="6">
        <f>IF(V31=5,CONCATENATE(O31,O31,O31,K31,O31,"&lt;center&gt;",O31,O31,"&lt;?php",O31,Q$1,O31,"?&gt;",O31,O31,"&lt;/center&gt;",O31,K31,O31,O31,O31,O31),"")</f>
      </c>
      <c r="R31" s="6">
        <f>IF(V31=10,CONCATENATE(O31,O31,O31,K31,O31,"&lt;center&gt;",O31,O31,"&lt;?php",O31,R$1,O31,"?&gt;",O31,O31,"&lt;/center&gt;",O31,K31,O31,O31,O31,O31),"")</f>
      </c>
      <c r="S31" s="6">
        <f>IF(V31=15,CONCATENATE(O31,O31,O31,K31,O31,"&lt;center&gt;",O31,O31,"&lt;?php",O31,S$1,O31,"?&gt;",O31,O31,"&lt;/center&gt;",O31,K31,O31,O31,O31,O31),"")</f>
      </c>
      <c r="T31" s="6">
        <f>IF(V31=20,CONCATENATE(O31,O31,O31,K31,O31,"&lt;center&gt;",O31,O31,"&lt;?php",O31,T$1,O31,"?&gt;",O31,O31,"&lt;/center&gt;",O31,K31,O31,O31,O31,O31),"")</f>
      </c>
      <c r="U31" s="6">
        <f>IF(V31=25,CONCATENATE(O31,O31,O31,O31,"&lt;?php",O31,U$1,O31,"?&gt;",O31,O31,O31,O31,O31),"")</f>
      </c>
      <c r="V31" s="11">
        <f>V30+1</f>
      </c>
      <c r="W31" s="5" t="s">
        <v>383</v>
      </c>
      <c r="X31" s="5" t="s">
        <v>384</v>
      </c>
      <c r="Y31" s="5" t="s">
        <v>385</v>
      </c>
      <c r="Z31" s="5" t="s">
        <v>386</v>
      </c>
      <c r="AA31" s="4">
        <f>CONCATENATE(QBs!B31," ",QBs!A31)</f>
      </c>
      <c r="AB31" s="6">
        <f>QBs!E31</f>
      </c>
      <c r="AC31" s="6">
        <f>QBs!C31</f>
      </c>
      <c r="AD31" s="11">
        <f>QBs!D31</f>
      </c>
      <c r="AE31" s="11">
        <f>QBs!O31</f>
      </c>
      <c r="AF31" s="11">
        <f>QBs!P31</f>
      </c>
      <c r="AG31" s="11">
        <f>QBs!T31</f>
      </c>
      <c r="AH31" s="11">
        <f>AF31</f>
      </c>
      <c r="AI31" s="11">
        <f>QBs!V31</f>
      </c>
      <c r="AJ31" s="6">
        <f>AA31</f>
      </c>
      <c r="AK31" s="11">
        <f>ROUNDDOWN(AF31/2,0)</f>
      </c>
      <c r="AL31" s="11">
        <f>ROUNDUP(0.37*AF31,0)</f>
      </c>
      <c r="AM31" s="11">
        <f>ROUNDUP(0.4*AF31,0)</f>
      </c>
      <c r="AN31" s="11">
        <f>IF(AF31&gt;1,ROUNDUP(0.43*AF31,0),1)</f>
      </c>
      <c r="AO31" s="11">
        <f>IF(AG31&gt;1,ROUNDUP(0.59*AG31,0),1)</f>
      </c>
      <c r="AP31" s="11">
        <f>IF(AH31&gt;1,ROUNDUP(0.34*AH31,0),1)</f>
      </c>
      <c r="AQ31" s="11">
        <f>IF(AI31&gt;1,ROUNDUP(0.36*AI31,0),1)</f>
      </c>
    </row>
    <row x14ac:dyDescent="0.25" r="32" customHeight="1" ht="17.25">
      <c r="A32" s="3"/>
      <c r="B32" s="6">
        <f>IF(AA32&lt;&gt;AC32,CONCATENATE(I32,AA32,L32,AB32,L32,AC32,M32,N32,AD32,M32,J32,P32,Q32,R32,S32,T32,U32),CONCATENATE(I32,AA32,L32,AB32,M32,N32,AD32,M32,J32,P32,Q32,R32,S32,T32,U32))</f>
      </c>
      <c r="C32" s="6">
        <f>IF(AA32&lt;&gt;AC32,CONCATENATE(I32,AA32,L32,AB32,L32,AC32,M32,N32,AD32,M32,W32,X32,Z32,AN32,Y32,J32,P32,Q32,R32,S32,T32,U32),CONCATENATE(I32,AA32,L32,AB32,M32,N32,AD32,M32,W32,X32,Z32,AN32,Y32,J32,P32,Q32,R32,S32,T32,U32))</f>
      </c>
      <c r="D32" s="6">
        <f>IF(AA32&lt;&gt;AC32,CONCATENATE(I32,AA32,L32,AB32,L32,AC32,M32,N32,AD32,M32,W32,X32,Z32,AO32,Y32,J32,P32,Q32,R32,S32,T32,U32),CONCATENATE(I32,AA32,L32,AB32,M32,N32,AD32,M32,W32,X32,Z32,AO32,Y32,J32,P32,Q32,R32,S32,T32,U32))</f>
      </c>
      <c r="E32" s="6">
        <f>IF(AA32&lt;&gt;AC32,CONCATENATE(I32,AA32,L32,AB32,L32,AC32,M32,N32,AD32,M32,W32,X32,Z32,AP32,Y32,J32,P32,Q32,R32,S32,T32,U32),CONCATENATE(I32,AA32,L32,AB32,M32,N32,AD32,M32,W32,X32,Z32,AP32,Y32,J32,P32,Q32,R32,S32,T32,U32))</f>
      </c>
      <c r="F32" s="6">
        <f>IF(AA32&lt;&gt;AC32,CONCATENATE(I32,AA32,L32,AB32,L32,AC32,M32,N32,AD32,M32,W32,X32,Z32,AQ32,Y32,J32,P32,Q32,R32,S32,T32,U32),CONCATENATE(I32,AA32,L32,AB32,M32,N32,AD32,M32,W32,X32,Z32,AQ32,Y32,J32,P32,Q32,R32,S32,T32,U32))</f>
      </c>
      <c r="G32" s="3" t="s">
        <v>375</v>
      </c>
      <c r="H32" s="3" t="s">
        <v>376</v>
      </c>
      <c r="I32" s="3" t="s">
        <v>377</v>
      </c>
      <c r="J32" s="3" t="s">
        <v>378</v>
      </c>
      <c r="K32" s="3" t="s">
        <v>379</v>
      </c>
      <c r="L32" s="3" t="s">
        <v>380</v>
      </c>
      <c r="M32" s="3" t="s">
        <v>381</v>
      </c>
      <c r="N32" s="3" t="s">
        <v>382</v>
      </c>
      <c r="O32" s="6">
        <f>CHAR(10)</f>
      </c>
      <c r="P32" s="6">
        <f>IF(MOD(V32,5)=0,CONCATENATE(O32,O32,K32,K32,O32,O32,O32)," ")</f>
      </c>
      <c r="Q32" s="6">
        <f>IF(V32=5,CONCATENATE(O32,O32,O32,K32,O32,"&lt;center&gt;",O32,O32,"&lt;?php",O32,Q$1,O32,"?&gt;",O32,O32,"&lt;/center&gt;",O32,K32,O32,O32,O32,O32),"")</f>
      </c>
      <c r="R32" s="6">
        <f>IF(V32=10,CONCATENATE(O32,O32,O32,K32,O32,"&lt;center&gt;",O32,O32,"&lt;?php",O32,R$1,O32,"?&gt;",O32,O32,"&lt;/center&gt;",O32,K32,O32,O32,O32,O32),"")</f>
      </c>
      <c r="S32" s="6">
        <f>IF(V32=15,CONCATENATE(O32,O32,O32,K32,O32,"&lt;center&gt;",O32,O32,"&lt;?php",O32,S$1,O32,"?&gt;",O32,O32,"&lt;/center&gt;",O32,K32,O32,O32,O32,O32),"")</f>
      </c>
      <c r="T32" s="6">
        <f>IF(V32=20,CONCATENATE(O32,O32,O32,K32,O32,"&lt;center&gt;",O32,O32,"&lt;?php",O32,T$1,O32,"?&gt;",O32,O32,"&lt;/center&gt;",O32,K32,O32,O32,O32,O32),"")</f>
      </c>
      <c r="U32" s="6">
        <f>IF(V32=25,CONCATENATE(O32,O32,O32,O32,"&lt;?php",O32,U$1,O32,"?&gt;",O32,O32,O32,O32,O32),"")</f>
      </c>
      <c r="V32" s="11">
        <f>V31+1</f>
      </c>
      <c r="W32" s="5" t="s">
        <v>383</v>
      </c>
      <c r="X32" s="5" t="s">
        <v>384</v>
      </c>
      <c r="Y32" s="5" t="s">
        <v>385</v>
      </c>
      <c r="Z32" s="5" t="s">
        <v>386</v>
      </c>
      <c r="AA32" s="4">
        <f>CONCATENATE(QBs!B32," ",QBs!A32)</f>
      </c>
      <c r="AB32" s="6">
        <f>QBs!E32</f>
      </c>
      <c r="AC32" s="6">
        <f>QBs!C32</f>
      </c>
      <c r="AD32" s="11">
        <f>QBs!D32</f>
      </c>
      <c r="AE32" s="11">
        <f>QBs!O32</f>
      </c>
      <c r="AF32" s="11">
        <f>QBs!P32</f>
      </c>
      <c r="AG32" s="11">
        <f>QBs!T32</f>
      </c>
      <c r="AH32" s="11">
        <f>AF32</f>
      </c>
      <c r="AI32" s="11">
        <f>QBs!V32</f>
      </c>
      <c r="AJ32" s="6">
        <f>AA32</f>
      </c>
      <c r="AK32" s="11">
        <f>ROUNDDOWN(AF32/2,0)</f>
      </c>
      <c r="AL32" s="11">
        <f>ROUNDUP(0.37*AF32,0)</f>
      </c>
      <c r="AM32" s="11">
        <f>ROUNDUP(0.4*AF32,0)</f>
      </c>
      <c r="AN32" s="11">
        <f>IF(AF32&gt;0.5,ROUNDUP(0.43*AF32,0),0)</f>
      </c>
      <c r="AO32" s="11">
        <f>IF(AG32&gt;0.5,ROUNDUP(0.59*AG32,0),0)</f>
      </c>
      <c r="AP32" s="11">
        <f>IF(AH32&gt;0.5,ROUNDUP(0.34*AH32,0),0)</f>
      </c>
      <c r="AQ32" s="11">
        <f>IF(AI32&gt;0.5,ROUNDUP(0.36*AI32,0),0)</f>
      </c>
    </row>
    <row x14ac:dyDescent="0.25" r="33" customHeight="1" ht="17.25">
      <c r="A33" s="3"/>
      <c r="B33" s="6">
        <f>IF(AA33&lt;&gt;AC33,CONCATENATE(I33,AA33,L33,AB33,L33,AC33,M33,N33,AD33,M33,J33,P33,Q33,R33,S33,T33,U33),CONCATENATE(I33,AA33,L33,AB33,M33,N33,AD33,M33,J33,P33,Q33,R33,S33,T33,U33))</f>
      </c>
      <c r="C33" s="6">
        <f>IF(AA33&lt;&gt;AC33,CONCATENATE(I33,AA33,L33,AB33,L33,AC33,M33,N33,AD33,M33,W33,X33,Z33,AN33,Y33,J33,P33,Q33,R33,S33,T33,U33),CONCATENATE(I33,AA33,L33,AB33,M33,N33,AD33,M33,W33,X33,Z33,AN33,Y33,J33,P33,Q33,R33,S33,T33,U33))</f>
      </c>
      <c r="D33" s="6">
        <f>IF(AA33&lt;&gt;AC33,CONCATENATE(I33,AA33,L33,AB33,L33,AC33,M33,N33,AD33,M33,W33,X33,Z33,AO33,Y33,J33,P33,Q33,R33,S33,T33,U33),CONCATENATE(I33,AA33,L33,AB33,M33,N33,AD33,M33,W33,X33,Z33,AO33,Y33,J33,P33,Q33,R33,S33,T33,U33))</f>
      </c>
      <c r="E33" s="6">
        <f>IF(AA33&lt;&gt;AC33,CONCATENATE(I33,AA33,L33,AB33,L33,AC33,M33,N33,AD33,M33,W33,X33,Z33,AP33,Y33,J33,P33,Q33,R33,S33,T33,U33),CONCATENATE(I33,AA33,L33,AB33,M33,N33,AD33,M33,W33,X33,Z33,AP33,Y33,J33,P33,Q33,R33,S33,T33,U33))</f>
      </c>
      <c r="F33" s="6">
        <f>IF(AA33&lt;&gt;AC33,CONCATENATE(I33,AA33,L33,AB33,L33,AC33,M33,N33,AD33,M33,W33,X33,Z33,AQ33,Y33,J33,P33,Q33,R33,S33,T33,U33),CONCATENATE(I33,AA33,L33,AB33,M33,N33,AD33,M33,W33,X33,Z33,AQ33,Y33,J33,P33,Q33,R33,S33,T33,U33))</f>
      </c>
      <c r="G33" s="3" t="s">
        <v>375</v>
      </c>
      <c r="H33" s="3" t="s">
        <v>376</v>
      </c>
      <c r="I33" s="3" t="s">
        <v>377</v>
      </c>
      <c r="J33" s="3" t="s">
        <v>378</v>
      </c>
      <c r="K33" s="3" t="s">
        <v>379</v>
      </c>
      <c r="L33" s="3" t="s">
        <v>380</v>
      </c>
      <c r="M33" s="3" t="s">
        <v>381</v>
      </c>
      <c r="N33" s="3" t="s">
        <v>382</v>
      </c>
      <c r="O33" s="6">
        <f>CHAR(10)</f>
      </c>
      <c r="P33" s="6">
        <f>IF(MOD(V33,5)=0,CONCATENATE(O33,O33,K33,K33,O33,O33,O33)," ")</f>
      </c>
      <c r="Q33" s="6">
        <f>IF(V33=5,CONCATENATE(O33,O33,O33,K33,O33,"&lt;center&gt;",O33,O33,"&lt;?php",O33,Q$1,O33,"?&gt;",O33,O33,"&lt;/center&gt;",O33,K33,O33,O33,O33,O33),"")</f>
      </c>
      <c r="R33" s="6">
        <f>IF(V33=10,CONCATENATE(O33,O33,O33,K33,O33,"&lt;center&gt;",O33,O33,"&lt;?php",O33,R$1,O33,"?&gt;",O33,O33,"&lt;/center&gt;",O33,K33,O33,O33,O33,O33),"")</f>
      </c>
      <c r="S33" s="6">
        <f>IF(V33=15,CONCATENATE(O33,O33,O33,K33,O33,"&lt;center&gt;",O33,O33,"&lt;?php",O33,S$1,O33,"?&gt;",O33,O33,"&lt;/center&gt;",O33,K33,O33,O33,O33,O33),"")</f>
      </c>
      <c r="T33" s="6">
        <f>IF(V33=20,CONCATENATE(O33,O33,O33,K33,O33,"&lt;center&gt;",O33,O33,"&lt;?php",O33,T$1,O33,"?&gt;",O33,O33,"&lt;/center&gt;",O33,K33,O33,O33,O33,O33),"")</f>
      </c>
      <c r="U33" s="6">
        <f>IF(V33=25,CONCATENATE(O33,O33,O33,O33,"&lt;?php",O33,U$1,O33,"?&gt;",O33,O33,O33,O33,O33),"")</f>
      </c>
      <c r="V33" s="11">
        <f>V32+1</f>
      </c>
      <c r="W33" s="5" t="s">
        <v>383</v>
      </c>
      <c r="X33" s="5" t="s">
        <v>384</v>
      </c>
      <c r="Y33" s="5" t="s">
        <v>385</v>
      </c>
      <c r="Z33" s="5" t="s">
        <v>386</v>
      </c>
      <c r="AA33" s="4">
        <f>CONCATENATE(QBs!B33," ",QBs!A33)</f>
      </c>
      <c r="AB33" s="6">
        <f>QBs!E33</f>
      </c>
      <c r="AC33" s="6">
        <f>QBs!C33</f>
      </c>
      <c r="AD33" s="11">
        <f>QBs!D33</f>
      </c>
      <c r="AE33" s="11">
        <f>QBs!O33</f>
      </c>
      <c r="AF33" s="11">
        <f>QBs!P33</f>
      </c>
      <c r="AG33" s="11">
        <f>QBs!T33</f>
      </c>
      <c r="AH33" s="11">
        <f>AF33</f>
      </c>
      <c r="AI33" s="11">
        <f>QBs!V33</f>
      </c>
      <c r="AJ33" s="6">
        <f>AA33</f>
      </c>
      <c r="AK33" s="11">
        <f>ROUNDDOWN(AF33/2,0)</f>
      </c>
      <c r="AL33" s="11">
        <f>ROUNDUP(0.37*AF33,0)</f>
      </c>
      <c r="AM33" s="11">
        <f>ROUNDUP(0.4*AF33,0)</f>
      </c>
      <c r="AN33" s="11">
        <f>IF(AF33&gt;0.5,ROUNDUP(0.43*AF33,0),0)</f>
      </c>
      <c r="AO33" s="11">
        <f>IF(AG33&gt;0.5,ROUNDUP(0.59*AG33,0),0)</f>
      </c>
      <c r="AP33" s="11">
        <f>IF(AH33&gt;0.5,ROUNDUP(0.34*AH33,0),0)</f>
      </c>
      <c r="AQ33" s="11">
        <f>IF(AI33&gt;0.5,ROUNDUP(0.36*AI33,0),0)</f>
      </c>
    </row>
    <row x14ac:dyDescent="0.25" r="34" customHeight="1" ht="17.25">
      <c r="A34" s="3"/>
      <c r="B34" s="6">
        <f>IF(AA34&lt;&gt;AC34,CONCATENATE(I34,AA34,L34,AB34,L34,AC34,M34,N34,AD34,M34,J34,P34,Q34,R34,S34,T34,U34),CONCATENATE(I34,AA34,L34,AB34,M34,N34,AD34,M34,J34,P34,Q34,R34,S34,T34,U34))</f>
      </c>
      <c r="C34" s="6">
        <f>IF(AA34&lt;&gt;AC34,CONCATENATE(I34,AA34,L34,AB34,L34,AC34,M34,N34,AD34,M34,W34,X34,Z34,AN34,Y34,J34,P34,Q34,R34,S34,T34,U34),CONCATENATE(I34,AA34,L34,AB34,M34,N34,AD34,M34,W34,X34,Z34,AN34,Y34,J34,P34,Q34,R34,S34,T34,U34))</f>
      </c>
      <c r="D34" s="6">
        <f>IF(AA34&lt;&gt;AC34,CONCATENATE(I34,AA34,L34,AB34,L34,AC34,M34,N34,AD34,M34,W34,X34,Z34,AO34,Y34,J34,P34,Q34,R34,S34,T34,U34),CONCATENATE(I34,AA34,L34,AB34,M34,N34,AD34,M34,W34,X34,Z34,AO34,Y34,J34,P34,Q34,R34,S34,T34,U34))</f>
      </c>
      <c r="E34" s="6">
        <f>IF(AA34&lt;&gt;AC34,CONCATENATE(I34,AA34,L34,AB34,L34,AC34,M34,N34,AD34,M34,W34,X34,Z34,AP34,Y34,J34,P34,Q34,R34,S34,T34,U34),CONCATENATE(I34,AA34,L34,AB34,M34,N34,AD34,M34,W34,X34,Z34,AP34,Y34,J34,P34,Q34,R34,S34,T34,U34))</f>
      </c>
      <c r="F34" s="6">
        <f>IF(AA34&lt;&gt;AC34,CONCATENATE(I34,AA34,L34,AB34,L34,AC34,M34,N34,AD34,M34,W34,X34,Z34,AQ34,Y34,J34,P34,Q34,R34,S34,T34,U34),CONCATENATE(I34,AA34,L34,AB34,M34,N34,AD34,M34,W34,X34,Z34,AQ34,Y34,J34,P34,Q34,R34,S34,T34,U34))</f>
      </c>
      <c r="G34" s="3" t="s">
        <v>375</v>
      </c>
      <c r="H34" s="3" t="s">
        <v>376</v>
      </c>
      <c r="I34" s="3" t="s">
        <v>377</v>
      </c>
      <c r="J34" s="3" t="s">
        <v>378</v>
      </c>
      <c r="K34" s="3" t="s">
        <v>379</v>
      </c>
      <c r="L34" s="3" t="s">
        <v>380</v>
      </c>
      <c r="M34" s="3" t="s">
        <v>381</v>
      </c>
      <c r="N34" s="3" t="s">
        <v>382</v>
      </c>
      <c r="O34" s="6">
        <f>CHAR(10)</f>
      </c>
      <c r="P34" s="6">
        <f>IF(MOD(V34,5)=0,CONCATENATE(O34,O34,K34,K34,O34,O34,O34)," ")</f>
      </c>
      <c r="Q34" s="6">
        <f>IF(V34=5,CONCATENATE(O34,O34,O34,K34,O34,"&lt;center&gt;",O34,O34,"&lt;?php",O34,Q$1,O34,"?&gt;",O34,O34,"&lt;/center&gt;",O34,K34,O34,O34,O34,O34),"")</f>
      </c>
      <c r="R34" s="6">
        <f>IF(V34=10,CONCATENATE(O34,O34,O34,K34,O34,"&lt;center&gt;",O34,O34,"&lt;?php",O34,R$1,O34,"?&gt;",O34,O34,"&lt;/center&gt;",O34,K34,O34,O34,O34,O34),"")</f>
      </c>
      <c r="S34" s="6">
        <f>IF(V34=15,CONCATENATE(O34,O34,O34,K34,O34,"&lt;center&gt;",O34,O34,"&lt;?php",O34,S$1,O34,"?&gt;",O34,O34,"&lt;/center&gt;",O34,K34,O34,O34,O34,O34),"")</f>
      </c>
      <c r="T34" s="6">
        <f>IF(V34=20,CONCATENATE(O34,O34,O34,K34,O34,"&lt;center&gt;",O34,O34,"&lt;?php",O34,T$1,O34,"?&gt;",O34,O34,"&lt;/center&gt;",O34,K34,O34,O34,O34,O34),"")</f>
      </c>
      <c r="U34" s="6">
        <f>IF(V34=25,CONCATENATE(O34,O34,O34,O34,"&lt;?php",O34,U$1,O34,"?&gt;",O34,O34,O34,O34,O34),"")</f>
      </c>
      <c r="V34" s="11">
        <f>V33+1</f>
      </c>
      <c r="W34" s="5" t="s">
        <v>383</v>
      </c>
      <c r="X34" s="5" t="s">
        <v>384</v>
      </c>
      <c r="Y34" s="5" t="s">
        <v>385</v>
      </c>
      <c r="Z34" s="5" t="s">
        <v>386</v>
      </c>
      <c r="AA34" s="4">
        <f>CONCATENATE(QBs!B34," ",QBs!A34)</f>
      </c>
      <c r="AB34" s="6">
        <f>QBs!E34</f>
      </c>
      <c r="AC34" s="6">
        <f>QBs!C34</f>
      </c>
      <c r="AD34" s="11">
        <f>QBs!D34</f>
      </c>
      <c r="AE34" s="11">
        <f>QBs!O34</f>
      </c>
      <c r="AF34" s="11">
        <f>QBs!P34</f>
      </c>
      <c r="AG34" s="11">
        <f>QBs!T34</f>
      </c>
      <c r="AH34" s="11">
        <f>AF34</f>
      </c>
      <c r="AI34" s="11">
        <f>QBs!V34</f>
      </c>
      <c r="AJ34" s="6">
        <f>AA34</f>
      </c>
      <c r="AK34" s="11">
        <f>ROUNDDOWN(AF34/2,0)</f>
      </c>
      <c r="AL34" s="11">
        <f>ROUNDUP(0.37*AF34,0)</f>
      </c>
      <c r="AM34" s="11">
        <f>ROUNDUP(0.4*AF34,0)</f>
      </c>
      <c r="AN34" s="11">
        <f>IF(AF34&gt;0.5,ROUNDUP(0.43*AF34,0),0)</f>
      </c>
      <c r="AO34" s="11">
        <f>IF(AG34&gt;0.5,ROUNDUP(0.59*AG34,0),0)</f>
      </c>
      <c r="AP34" s="11">
        <f>IF(AH34&gt;0.5,ROUNDUP(0.34*AH34,0),0)</f>
      </c>
      <c r="AQ34" s="11">
        <f>IF(AI34&gt;0.5,ROUNDUP(0.36*AI34,0),0)</f>
      </c>
    </row>
    <row x14ac:dyDescent="0.25" r="35" customHeight="1" ht="17.25">
      <c r="A35" s="3"/>
      <c r="B35" s="6">
        <f>IF(AA35&lt;&gt;AC35,CONCATENATE(I35,AA35,L35,AB35,L35,AC35,M35,N35,AD35,M35,J35,P35,Q35,R35,S35,T35,U35),CONCATENATE(I35,AA35,L35,AB35,M35,N35,AD35,M35,J35,P35,Q35,R35,S35,T35,U35))</f>
      </c>
      <c r="C35" s="6">
        <f>IF(AA35&lt;&gt;AC35,CONCATENATE(I35,AA35,L35,AB35,L35,AC35,M35,N35,AD35,M35,W35,X35,Z35,AN35,Y35,J35,P35,Q35,R35,S35,T35,U35),CONCATENATE(I35,AA35,L35,AB35,M35,N35,AD35,M35,W35,X35,Z35,AN35,Y35,J35,P35,Q35,R35,S35,T35,U35))</f>
      </c>
      <c r="D35" s="6">
        <f>IF(AA35&lt;&gt;AC35,CONCATENATE(I35,AA35,L35,AB35,L35,AC35,M35,N35,AD35,M35,W35,X35,Z35,AO35,Y35,J35,P35,Q35,R35,S35,T35,U35),CONCATENATE(I35,AA35,L35,AB35,M35,N35,AD35,M35,W35,X35,Z35,AO35,Y35,J35,P35,Q35,R35,S35,T35,U35))</f>
      </c>
      <c r="E35" s="6">
        <f>IF(AA35&lt;&gt;AC35,CONCATENATE(I35,AA35,L35,AB35,L35,AC35,M35,N35,AD35,M35,W35,X35,Z35,AP35,Y35,J35,P35,Q35,R35,S35,T35,U35),CONCATENATE(I35,AA35,L35,AB35,M35,N35,AD35,M35,W35,X35,Z35,AP35,Y35,J35,P35,Q35,R35,S35,T35,U35))</f>
      </c>
      <c r="F35" s="6">
        <f>IF(AA35&lt;&gt;AC35,CONCATENATE(I35,AA35,L35,AB35,L35,AC35,M35,N35,AD35,M35,W35,X35,Z35,AQ35,Y35,J35,P35,Q35,R35,S35,T35,U35),CONCATENATE(I35,AA35,L35,AB35,M35,N35,AD35,M35,W35,X35,Z35,AQ35,Y35,J35,P35,Q35,R35,S35,T35,U35))</f>
      </c>
      <c r="G35" s="3" t="s">
        <v>375</v>
      </c>
      <c r="H35" s="3" t="s">
        <v>376</v>
      </c>
      <c r="I35" s="3" t="s">
        <v>377</v>
      </c>
      <c r="J35" s="3" t="s">
        <v>378</v>
      </c>
      <c r="K35" s="3" t="s">
        <v>379</v>
      </c>
      <c r="L35" s="3" t="s">
        <v>380</v>
      </c>
      <c r="M35" s="3" t="s">
        <v>381</v>
      </c>
      <c r="N35" s="3" t="s">
        <v>382</v>
      </c>
      <c r="O35" s="6">
        <f>CHAR(10)</f>
      </c>
      <c r="P35" s="6">
        <f>IF(MOD(V35,5)=0,CONCATENATE(O35,O35,K35,K35,O35,O35,O35)," ")</f>
      </c>
      <c r="Q35" s="6">
        <f>IF(V35=5,CONCATENATE(O35,O35,O35,K35,O35,"&lt;center&gt;",O35,O35,"&lt;?php",O35,Q$1,O35,"?&gt;",O35,O35,"&lt;/center&gt;",O35,K35,O35,O35,O35,O35),"")</f>
      </c>
      <c r="R35" s="6">
        <f>IF(V35=10,CONCATENATE(O35,O35,O35,K35,O35,"&lt;center&gt;",O35,O35,"&lt;?php",O35,R$1,O35,"?&gt;",O35,O35,"&lt;/center&gt;",O35,K35,O35,O35,O35,O35),"")</f>
      </c>
      <c r="S35" s="6">
        <f>IF(V35=15,CONCATENATE(O35,O35,O35,K35,O35,"&lt;center&gt;",O35,O35,"&lt;?php",O35,S$1,O35,"?&gt;",O35,O35,"&lt;/center&gt;",O35,K35,O35,O35,O35,O35),"")</f>
      </c>
      <c r="T35" s="6">
        <f>IF(V35=20,CONCATENATE(O35,O35,O35,K35,O35,"&lt;center&gt;",O35,O35,"&lt;?php",O35,T$1,O35,"?&gt;",O35,O35,"&lt;/center&gt;",O35,K35,O35,O35,O35,O35),"")</f>
      </c>
      <c r="U35" s="6">
        <f>IF(V35=25,CONCATENATE(O35,O35,O35,O35,"&lt;?php",O35,U$1,O35,"?&gt;",O35,O35,O35,O35,O35),"")</f>
      </c>
      <c r="V35" s="11">
        <f>V34+1</f>
      </c>
      <c r="W35" s="5" t="s">
        <v>383</v>
      </c>
      <c r="X35" s="5" t="s">
        <v>384</v>
      </c>
      <c r="Y35" s="5" t="s">
        <v>385</v>
      </c>
      <c r="Z35" s="5" t="s">
        <v>386</v>
      </c>
      <c r="AA35" s="4">
        <f>CONCATENATE(QBs!B35," ",QBs!A35)</f>
      </c>
      <c r="AB35" s="6">
        <f>QBs!E35</f>
      </c>
      <c r="AC35" s="6">
        <f>QBs!C35</f>
      </c>
      <c r="AD35" s="11">
        <f>QBs!D35</f>
      </c>
      <c r="AE35" s="11">
        <f>QBs!O35</f>
      </c>
      <c r="AF35" s="11">
        <f>QBs!P35</f>
      </c>
      <c r="AG35" s="11">
        <f>QBs!T35</f>
      </c>
      <c r="AH35" s="11">
        <f>AF35</f>
      </c>
      <c r="AI35" s="11">
        <f>QBs!V35</f>
      </c>
      <c r="AJ35" s="6">
        <f>AA35</f>
      </c>
      <c r="AK35" s="11">
        <f>ROUNDDOWN(AF35/2,0)</f>
      </c>
      <c r="AL35" s="11">
        <f>ROUNDUP(0.37*AF35,0)</f>
      </c>
      <c r="AM35" s="11">
        <f>ROUNDUP(0.4*AF35,0)</f>
      </c>
      <c r="AN35" s="11">
        <f>IF(AF35&gt;0.5,ROUNDUP(0.43*AF35,0),0)</f>
      </c>
      <c r="AO35" s="11">
        <f>IF(AG35&gt;0.5,ROUNDUP(0.59*AG35,0),0)</f>
      </c>
      <c r="AP35" s="11">
        <f>IF(AH35&gt;0.5,ROUNDUP(0.34*AH35,0),0)</f>
      </c>
      <c r="AQ35" s="11">
        <f>IF(AI35&gt;0.5,ROUNDUP(0.36*AI35,0),0)</f>
      </c>
    </row>
    <row x14ac:dyDescent="0.25" r="36" customHeight="1" ht="17.25">
      <c r="A36" s="3"/>
      <c r="B36" s="6">
        <f>IF(AA36&lt;&gt;AC36,CONCATENATE(I36,AA36,L36,AB36,L36,AC36,M36,N36,AD36,M36,J36,P36,Q36,R36,S36,T36,U36),CONCATENATE(I36,AA36,L36,AB36,M36,N36,AD36,M36,J36,P36,Q36,R36,S36,T36,U36))</f>
      </c>
      <c r="C36" s="6">
        <f>IF(AA36&lt;&gt;AC36,CONCATENATE(I36,AA36,L36,AB36,L36,AC36,M36,N36,AD36,M36,W36,X36,Z36,AN36,Y36,J36,P36,Q36,R36,S36,T36,U36),CONCATENATE(I36,AA36,L36,AB36,M36,N36,AD36,M36,W36,X36,Z36,AN36,Y36,J36,P36,Q36,R36,S36,T36,U36))</f>
      </c>
      <c r="D36" s="6">
        <f>IF(AA36&lt;&gt;AC36,CONCATENATE(I36,AA36,L36,AB36,L36,AC36,M36,N36,AD36,M36,W36,X36,Z36,AO36,Y36,J36,P36,Q36,R36,S36,T36,U36),CONCATENATE(I36,AA36,L36,AB36,M36,N36,AD36,M36,W36,X36,Z36,AO36,Y36,J36,P36,Q36,R36,S36,T36,U36))</f>
      </c>
      <c r="E36" s="6">
        <f>IF(AA36&lt;&gt;AC36,CONCATENATE(I36,AA36,L36,AB36,L36,AC36,M36,N36,AD36,M36,W36,X36,Z36,AP36,Y36,J36,P36,Q36,R36,S36,T36,U36),CONCATENATE(I36,AA36,L36,AB36,M36,N36,AD36,M36,W36,X36,Z36,AP36,Y36,J36,P36,Q36,R36,S36,T36,U36))</f>
      </c>
      <c r="F36" s="6">
        <f>IF(AA36&lt;&gt;AC36,CONCATENATE(I36,AA36,L36,AB36,L36,AC36,M36,N36,AD36,M36,W36,X36,Z36,AQ36,Y36,J36,P36,Q36,R36,S36,T36,U36),CONCATENATE(I36,AA36,L36,AB36,M36,N36,AD36,M36,W36,X36,Z36,AQ36,Y36,J36,P36,Q36,R36,S36,T36,U36))</f>
      </c>
      <c r="G36" s="3" t="s">
        <v>375</v>
      </c>
      <c r="H36" s="3" t="s">
        <v>376</v>
      </c>
      <c r="I36" s="3" t="s">
        <v>377</v>
      </c>
      <c r="J36" s="3" t="s">
        <v>378</v>
      </c>
      <c r="K36" s="3" t="s">
        <v>379</v>
      </c>
      <c r="L36" s="3" t="s">
        <v>380</v>
      </c>
      <c r="M36" s="3" t="s">
        <v>381</v>
      </c>
      <c r="N36" s="3" t="s">
        <v>382</v>
      </c>
      <c r="O36" s="6">
        <f>CHAR(10)</f>
      </c>
      <c r="P36" s="6">
        <f>IF(MOD(V36,5)=0,CONCATENATE(O36,O36,K36,K36,O36,O36,O36)," ")</f>
      </c>
      <c r="Q36" s="6">
        <f>IF(V36=5,CONCATENATE(O36,O36,O36,K36,O36,"&lt;center&gt;",O36,O36,"&lt;?php",O36,Q$1,O36,"?&gt;",O36,O36,"&lt;/center&gt;",O36,K36,O36,O36,O36,O36),"")</f>
      </c>
      <c r="R36" s="6">
        <f>IF(V36=10,CONCATENATE(O36,O36,O36,K36,O36,"&lt;center&gt;",O36,O36,"&lt;?php",O36,R$1,O36,"?&gt;",O36,O36,"&lt;/center&gt;",O36,K36,O36,O36,O36,O36),"")</f>
      </c>
      <c r="S36" s="6">
        <f>IF(V36=15,CONCATENATE(O36,O36,O36,K36,O36,"&lt;center&gt;",O36,O36,"&lt;?php",O36,S$1,O36,"?&gt;",O36,O36,"&lt;/center&gt;",O36,K36,O36,O36,O36,O36),"")</f>
      </c>
      <c r="T36" s="6">
        <f>IF(V36=20,CONCATENATE(O36,O36,O36,K36,O36,"&lt;center&gt;",O36,O36,"&lt;?php",O36,T$1,O36,"?&gt;",O36,O36,"&lt;/center&gt;",O36,K36,O36,O36,O36,O36),"")</f>
      </c>
      <c r="U36" s="6">
        <f>IF(V36=25,CONCATENATE(O36,O36,O36,O36,"&lt;?php",O36,U$1,O36,"?&gt;",O36,O36,O36,O36,O36),"")</f>
      </c>
      <c r="V36" s="11">
        <f>V35+1</f>
      </c>
      <c r="W36" s="5" t="s">
        <v>383</v>
      </c>
      <c r="X36" s="5" t="s">
        <v>384</v>
      </c>
      <c r="Y36" s="5" t="s">
        <v>385</v>
      </c>
      <c r="Z36" s="5" t="s">
        <v>386</v>
      </c>
      <c r="AA36" s="4">
        <f>CONCATENATE(QBs!B36," ",QBs!A36)</f>
      </c>
      <c r="AB36" s="6">
        <f>QBs!E36</f>
      </c>
      <c r="AC36" s="6">
        <f>QBs!C36</f>
      </c>
      <c r="AD36" s="11">
        <f>QBs!D36</f>
      </c>
      <c r="AE36" s="11">
        <f>QBs!O36</f>
      </c>
      <c r="AF36" s="11">
        <f>QBs!P36</f>
      </c>
      <c r="AG36" s="11">
        <f>QBs!T36</f>
      </c>
      <c r="AH36" s="11">
        <f>AF36</f>
      </c>
      <c r="AI36" s="11">
        <f>QBs!V36</f>
      </c>
      <c r="AJ36" s="6">
        <f>AA36</f>
      </c>
      <c r="AK36" s="11">
        <f>ROUNDDOWN(AF36/2,0)</f>
      </c>
      <c r="AL36" s="11">
        <f>ROUNDUP(0.37*AF36,0)</f>
      </c>
      <c r="AM36" s="11">
        <f>ROUNDUP(0.4*AF36,0)</f>
      </c>
      <c r="AN36" s="11">
        <f>IF(AF36&gt;0.5,ROUNDUP(0.43*AF36,0),0)</f>
      </c>
      <c r="AO36" s="11">
        <f>IF(AG36&gt;0.5,ROUNDUP(0.59*AG36,0),0)</f>
      </c>
      <c r="AP36" s="11">
        <f>IF(AH36&gt;0.5,ROUNDUP(0.34*AH36,0),0)</f>
      </c>
      <c r="AQ36" s="11">
        <f>IF(AI36&gt;0.5,ROUNDUP(0.36*AI36,0),0)</f>
      </c>
    </row>
    <row x14ac:dyDescent="0.25" r="37" customHeight="1" ht="17.25">
      <c r="A37" s="3"/>
      <c r="B37" s="6">
        <f>IF(AA37&lt;&gt;AC37,CONCATENATE(I37,AA37,L37,AB37,L37,AC37,M37,N37,AD37,M37,J37,P37,Q37,R37,S37,T37,U37),CONCATENATE(I37,AA37,L37,AB37,M37,N37,AD37,M37,J37,P37,Q37,R37,S37,T37,U37))</f>
      </c>
      <c r="C37" s="6">
        <f>IF(AA37&lt;&gt;AC37,CONCATENATE(I37,AA37,L37,AB37,L37,AC37,M37,N37,AD37,M37,W37,X37,Z37,AN37,Y37,J37,P37,Q37,R37,S37,T37,U37),CONCATENATE(I37,AA37,L37,AB37,M37,N37,AD37,M37,W37,X37,Z37,AN37,Y37,J37,P37,Q37,R37,S37,T37,U37))</f>
      </c>
      <c r="D37" s="6">
        <f>IF(AA37&lt;&gt;AC37,CONCATENATE(I37,AA37,L37,AB37,L37,AC37,M37,N37,AD37,M37,W37,X37,Z37,AO37,Y37,J37,P37,Q37,R37,S37,T37,U37),CONCATENATE(I37,AA37,L37,AB37,M37,N37,AD37,M37,W37,X37,Z37,AO37,Y37,J37,P37,Q37,R37,S37,T37,U37))</f>
      </c>
      <c r="E37" s="6">
        <f>IF(AA37&lt;&gt;AC37,CONCATENATE(I37,AA37,L37,AB37,L37,AC37,M37,N37,AD37,M37,W37,X37,Z37,AP37,Y37,J37,P37,Q37,R37,S37,T37,U37),CONCATENATE(I37,AA37,L37,AB37,M37,N37,AD37,M37,W37,X37,Z37,AP37,Y37,J37,P37,Q37,R37,S37,T37,U37))</f>
      </c>
      <c r="F37" s="6">
        <f>IF(AA37&lt;&gt;AC37,CONCATENATE(I37,AA37,L37,AB37,L37,AC37,M37,N37,AD37,M37,W37,X37,Z37,AQ37,Y37,J37,P37,Q37,R37,S37,T37,U37),CONCATENATE(I37,AA37,L37,AB37,M37,N37,AD37,M37,W37,X37,Z37,AQ37,Y37,J37,P37,Q37,R37,S37,T37,U37))</f>
      </c>
      <c r="G37" s="3" t="s">
        <v>375</v>
      </c>
      <c r="H37" s="3" t="s">
        <v>376</v>
      </c>
      <c r="I37" s="3" t="s">
        <v>377</v>
      </c>
      <c r="J37" s="3" t="s">
        <v>378</v>
      </c>
      <c r="K37" s="3" t="s">
        <v>379</v>
      </c>
      <c r="L37" s="3" t="s">
        <v>380</v>
      </c>
      <c r="M37" s="3" t="s">
        <v>381</v>
      </c>
      <c r="N37" s="3" t="s">
        <v>382</v>
      </c>
      <c r="O37" s="6">
        <f>CHAR(10)</f>
      </c>
      <c r="P37" s="6">
        <f>IF(MOD(V37,5)=0,CONCATENATE(O37,O37,K37,K37,O37,O37,O37)," ")</f>
      </c>
      <c r="Q37" s="6">
        <f>IF(V37=5,CONCATENATE(O37,O37,O37,K37,O37,"&lt;center&gt;",O37,O37,"&lt;?php",O37,Q$1,O37,"?&gt;",O37,O37,"&lt;/center&gt;",O37,K37,O37,O37,O37,O37),"")</f>
      </c>
      <c r="R37" s="6">
        <f>IF(V37=10,CONCATENATE(O37,O37,O37,K37,O37,"&lt;center&gt;",O37,O37,"&lt;?php",O37,R$1,O37,"?&gt;",O37,O37,"&lt;/center&gt;",O37,K37,O37,O37,O37,O37),"")</f>
      </c>
      <c r="S37" s="6">
        <f>IF(V37=15,CONCATENATE(O37,O37,O37,K37,O37,"&lt;center&gt;",O37,O37,"&lt;?php",O37,S$1,O37,"?&gt;",O37,O37,"&lt;/center&gt;",O37,K37,O37,O37,O37,O37),"")</f>
      </c>
      <c r="T37" s="6">
        <f>IF(V37=20,CONCATENATE(O37,O37,O37,K37,O37,"&lt;center&gt;",O37,O37,"&lt;?php",O37,T$1,O37,"?&gt;",O37,O37,"&lt;/center&gt;",O37,K37,O37,O37,O37,O37),"")</f>
      </c>
      <c r="U37" s="6">
        <f>IF(V37=25,CONCATENATE(O37,O37,O37,O37,"&lt;?php",O37,U$1,O37,"?&gt;",O37,O37,O37,O37,O37),"")</f>
      </c>
      <c r="V37" s="11">
        <f>V36+1</f>
      </c>
      <c r="W37" s="5" t="s">
        <v>383</v>
      </c>
      <c r="X37" s="5" t="s">
        <v>384</v>
      </c>
      <c r="Y37" s="5" t="s">
        <v>385</v>
      </c>
      <c r="Z37" s="5" t="s">
        <v>386</v>
      </c>
      <c r="AA37" s="4">
        <f>CONCATENATE(RBs!B2," ",RBs!A2)</f>
      </c>
      <c r="AB37" s="6">
        <f>RBs!E2</f>
      </c>
      <c r="AC37" s="6">
        <f>RBs!C2</f>
      </c>
      <c r="AD37" s="11">
        <f>RBs!D2</f>
      </c>
      <c r="AE37" s="11">
        <f>RBs!O2</f>
      </c>
      <c r="AF37" s="11">
        <f>RBs!P2</f>
      </c>
      <c r="AG37" s="11">
        <f>RBs!T2</f>
      </c>
      <c r="AH37" s="11">
        <f>RBs!R2</f>
      </c>
      <c r="AI37" s="11">
        <f>AF37</f>
      </c>
      <c r="AJ37" s="6">
        <f>AA37</f>
      </c>
      <c r="AK37" s="11">
        <f>ROUNDDOWN(AF37/2,0)</f>
      </c>
      <c r="AL37" s="11">
        <f>ROUNDUP(0.37*AF37,0)</f>
      </c>
      <c r="AM37" s="11">
        <f>ROUNDUP(0.4*AF37,0)</f>
      </c>
      <c r="AN37" s="11">
        <f>IF(AF37&gt;1,ROUNDUP(0.43*AF37,0),1)</f>
      </c>
      <c r="AO37" s="11">
        <f>IF(AG37&gt;1,ROUNDUP(0.59*AG37,0),1)</f>
      </c>
      <c r="AP37" s="11">
        <f>IF(AH37&gt;1,ROUNDUP(0.34*AH37,0),1)</f>
      </c>
      <c r="AQ37" s="11">
        <f>IF(AI37&gt;1,ROUNDUP(0.36*AI37,0),1)</f>
      </c>
    </row>
    <row x14ac:dyDescent="0.25" r="38" customHeight="1" ht="17.25">
      <c r="A38" s="3"/>
      <c r="B38" s="6">
        <f>IF(AA38&lt;&gt;AC38,CONCATENATE(I38,AA38,L38,AB38,L38,AC38,M38,N38,AD38,M38,J38,P38,Q38,R38,S38,T38,U38),CONCATENATE(I38,AA38,L38,AB38,M38,N38,AD38,M38,J38,P38,Q38,R38,S38,T38,U38))</f>
      </c>
      <c r="C38" s="6">
        <f>IF(AA38&lt;&gt;AC38,CONCATENATE(I38,AA38,L38,AB38,L38,AC38,M38,N38,AD38,M38,W38,X38,Z38,AN38,Y38,J38,P38,Q38,R38,S38,T38,U38),CONCATENATE(I38,AA38,L38,AB38,M38,N38,AD38,M38,W38,X38,Z38,AN38,Y38,J38,P38,Q38,R38,S38,T38,U38))</f>
      </c>
      <c r="D38" s="6">
        <f>IF(AA38&lt;&gt;AC38,CONCATENATE(I38,AA38,L38,AB38,L38,AC38,M38,N38,AD38,M38,W38,X38,Z38,AO38,Y38,J38,P38,Q38,R38,S38,T38,U38),CONCATENATE(I38,AA38,L38,AB38,M38,N38,AD38,M38,W38,X38,Z38,AO38,Y38,J38,P38,Q38,R38,S38,T38,U38))</f>
      </c>
      <c r="E38" s="6">
        <f>IF(AA38&lt;&gt;AC38,CONCATENATE(I38,AA38,L38,AB38,L38,AC38,M38,N38,AD38,M38,W38,X38,Z38,AP38,Y38,J38,P38,Q38,R38,S38,T38,U38),CONCATENATE(I38,AA38,L38,AB38,M38,N38,AD38,M38,W38,X38,Z38,AP38,Y38,J38,P38,Q38,R38,S38,T38,U38))</f>
      </c>
      <c r="F38" s="6">
        <f>IF(AA38&lt;&gt;AC38,CONCATENATE(I38,AA38,L38,AB38,L38,AC38,M38,N38,AD38,M38,W38,X38,Z38,AQ38,Y38,J38,P38,Q38,R38,S38,T38,U38),CONCATENATE(I38,AA38,L38,AB38,M38,N38,AD38,M38,W38,X38,Z38,AQ38,Y38,J38,P38,Q38,R38,S38,T38,U38))</f>
      </c>
      <c r="G38" s="3" t="s">
        <v>375</v>
      </c>
      <c r="H38" s="3" t="s">
        <v>376</v>
      </c>
      <c r="I38" s="3" t="s">
        <v>377</v>
      </c>
      <c r="J38" s="3" t="s">
        <v>378</v>
      </c>
      <c r="K38" s="3" t="s">
        <v>379</v>
      </c>
      <c r="L38" s="3" t="s">
        <v>380</v>
      </c>
      <c r="M38" s="3" t="s">
        <v>381</v>
      </c>
      <c r="N38" s="3" t="s">
        <v>382</v>
      </c>
      <c r="O38" s="6">
        <f>CHAR(10)</f>
      </c>
      <c r="P38" s="6">
        <f>IF(MOD(V38,5)=0,CONCATENATE(O38,O38,K38,K38,O38,O38,O38)," ")</f>
      </c>
      <c r="Q38" s="6">
        <f>IF(V38=5,CONCATENATE(O38,O38,O38,K38,O38,"&lt;center&gt;",O38,O38,"&lt;?php",O38,Q$1,O38,"?&gt;",O38,O38,"&lt;/center&gt;",O38,K38,O38,O38,O38,O38),"")</f>
      </c>
      <c r="R38" s="6">
        <f>IF(V38=10,CONCATENATE(O38,O38,O38,K38,O38,"&lt;center&gt;",O38,O38,"&lt;?php",O38,R$1,O38,"?&gt;",O38,O38,"&lt;/center&gt;",O38,K38,O38,O38,O38,O38),"")</f>
      </c>
      <c r="S38" s="6">
        <f>IF(V38=15,CONCATENATE(O38,O38,O38,K38,O38,"&lt;center&gt;",O38,O38,"&lt;?php",O38,S$1,O38,"?&gt;",O38,O38,"&lt;/center&gt;",O38,K38,O38,O38,O38,O38),"")</f>
      </c>
      <c r="T38" s="6">
        <f>IF(V38=20,CONCATENATE(O38,O38,O38,K38,O38,"&lt;center&gt;",O38,O38,"&lt;?php",O38,T$1,O38,"?&gt;",O38,O38,"&lt;/center&gt;",O38,K38,O38,O38,O38,O38),"")</f>
      </c>
      <c r="U38" s="6">
        <f>IF(V38=25,CONCATENATE(O38,O38,O38,O38,"&lt;?php",O38,U$1,O38,"?&gt;",O38,O38,O38,O38,O38),"")</f>
      </c>
      <c r="V38" s="11">
        <f>V37+1</f>
      </c>
      <c r="W38" s="5" t="s">
        <v>383</v>
      </c>
      <c r="X38" s="5" t="s">
        <v>384</v>
      </c>
      <c r="Y38" s="5" t="s">
        <v>385</v>
      </c>
      <c r="Z38" s="5" t="s">
        <v>386</v>
      </c>
      <c r="AA38" s="4">
        <f>CONCATENATE(RBs!B3," ",RBs!A3)</f>
      </c>
      <c r="AB38" s="6">
        <f>RBs!E3</f>
      </c>
      <c r="AC38" s="6">
        <f>RBs!C3</f>
      </c>
      <c r="AD38" s="11">
        <f>RBs!D3</f>
      </c>
      <c r="AE38" s="11">
        <f>RBs!O3</f>
      </c>
      <c r="AF38" s="11">
        <f>RBs!P3</f>
      </c>
      <c r="AG38" s="11">
        <f>RBs!T3</f>
      </c>
      <c r="AH38" s="11">
        <f>RBs!R3</f>
      </c>
      <c r="AI38" s="11">
        <f>AF38</f>
      </c>
      <c r="AJ38" s="6">
        <f>AA38</f>
      </c>
      <c r="AK38" s="11">
        <f>ROUNDDOWN(AF38/2,0)</f>
      </c>
      <c r="AL38" s="11">
        <f>ROUNDUP(0.37*AF38,0)</f>
      </c>
      <c r="AM38" s="11">
        <f>ROUNDUP(0.4*AF38,0)</f>
      </c>
      <c r="AN38" s="11">
        <f>IF(AF38&gt;1,ROUNDUP(0.43*AF38,0),1)</f>
      </c>
      <c r="AO38" s="11">
        <f>IF(AG38&gt;1,ROUNDUP(0.59*AG38,0),1)</f>
      </c>
      <c r="AP38" s="11">
        <f>IF(AH38&gt;1,ROUNDUP(0.34*AH38,0),1)</f>
      </c>
      <c r="AQ38" s="11">
        <f>IF(AI38&gt;1,ROUNDUP(0.36*AI38,0),1)</f>
      </c>
    </row>
    <row x14ac:dyDescent="0.25" r="39" customHeight="1" ht="17.25">
      <c r="A39" s="3"/>
      <c r="B39" s="6">
        <f>IF(AA39&lt;&gt;AC39,CONCATENATE(I39,AA39,L39,AB39,L39,AC39,M39,N39,AD39,M39,J39,P39,Q39,R39,S39,T39,U39),CONCATENATE(I39,AA39,L39,AB39,M39,N39,AD39,M39,J39,P39,Q39,R39,S39,T39,U39))</f>
      </c>
      <c r="C39" s="6">
        <f>IF(AA39&lt;&gt;AC39,CONCATENATE(I39,AA39,L39,AB39,L39,AC39,M39,N39,AD39,M39,W39,X39,Z39,AN39,Y39,J39,P39,Q39,R39,S39,T39,U39),CONCATENATE(I39,AA39,L39,AB39,M39,N39,AD39,M39,W39,X39,Z39,AN39,Y39,J39,P39,Q39,R39,S39,T39,U39))</f>
      </c>
      <c r="D39" s="6">
        <f>IF(AA39&lt;&gt;AC39,CONCATENATE(I39,AA39,L39,AB39,L39,AC39,M39,N39,AD39,M39,W39,X39,Z39,AO39,Y39,J39,P39,Q39,R39,S39,T39,U39),CONCATENATE(I39,AA39,L39,AB39,M39,N39,AD39,M39,W39,X39,Z39,AO39,Y39,J39,P39,Q39,R39,S39,T39,U39))</f>
      </c>
      <c r="E39" s="6">
        <f>IF(AA39&lt;&gt;AC39,CONCATENATE(I39,AA39,L39,AB39,L39,AC39,M39,N39,AD39,M39,W39,X39,Z39,AP39,Y39,J39,P39,Q39,R39,S39,T39,U39),CONCATENATE(I39,AA39,L39,AB39,M39,N39,AD39,M39,W39,X39,Z39,AP39,Y39,J39,P39,Q39,R39,S39,T39,U39))</f>
      </c>
      <c r="F39" s="6">
        <f>IF(AA39&lt;&gt;AC39,CONCATENATE(I39,AA39,L39,AB39,L39,AC39,M39,N39,AD39,M39,W39,X39,Z39,AQ39,Y39,J39,P39,Q39,R39,S39,T39,U39),CONCATENATE(I39,AA39,L39,AB39,M39,N39,AD39,M39,W39,X39,Z39,AQ39,Y39,J39,P39,Q39,R39,S39,T39,U39))</f>
      </c>
      <c r="G39" s="3" t="s">
        <v>375</v>
      </c>
      <c r="H39" s="3" t="s">
        <v>376</v>
      </c>
      <c r="I39" s="3" t="s">
        <v>377</v>
      </c>
      <c r="J39" s="3" t="s">
        <v>378</v>
      </c>
      <c r="K39" s="3" t="s">
        <v>379</v>
      </c>
      <c r="L39" s="3" t="s">
        <v>380</v>
      </c>
      <c r="M39" s="3" t="s">
        <v>381</v>
      </c>
      <c r="N39" s="3" t="s">
        <v>382</v>
      </c>
      <c r="O39" s="6">
        <f>CHAR(10)</f>
      </c>
      <c r="P39" s="6">
        <f>IF(MOD(V39,5)=0,CONCATENATE(O39,O39,K39,K39,O39,O39,O39)," ")</f>
      </c>
      <c r="Q39" s="6">
        <f>IF(V39=5,CONCATENATE(O39,O39,O39,K39,O39,"&lt;center&gt;",O39,O39,"&lt;?php",O39,Q$1,O39,"?&gt;",O39,O39,"&lt;/center&gt;",O39,K39,O39,O39,O39,O39),"")</f>
      </c>
      <c r="R39" s="6">
        <f>IF(V39=10,CONCATENATE(O39,O39,O39,K39,O39,"&lt;center&gt;",O39,O39,"&lt;?php",O39,R$1,O39,"?&gt;",O39,O39,"&lt;/center&gt;",O39,K39,O39,O39,O39,O39),"")</f>
      </c>
      <c r="S39" s="6">
        <f>IF(V39=15,CONCATENATE(O39,O39,O39,K39,O39,"&lt;center&gt;",O39,O39,"&lt;?php",O39,S$1,O39,"?&gt;",O39,O39,"&lt;/center&gt;",O39,K39,O39,O39,O39,O39),"")</f>
      </c>
      <c r="T39" s="6">
        <f>IF(V39=20,CONCATENATE(O39,O39,O39,K39,O39,"&lt;center&gt;",O39,O39,"&lt;?php",O39,T$1,O39,"?&gt;",O39,O39,"&lt;/center&gt;",O39,K39,O39,O39,O39,O39),"")</f>
      </c>
      <c r="U39" s="6">
        <f>IF(V39=25,CONCATENATE(O39,O39,O39,O39,"&lt;?php",O39,U$1,O39,"?&gt;",O39,O39,O39,O39,O39),"")</f>
      </c>
      <c r="V39" s="11">
        <f>V38+1</f>
      </c>
      <c r="W39" s="5" t="s">
        <v>383</v>
      </c>
      <c r="X39" s="5" t="s">
        <v>384</v>
      </c>
      <c r="Y39" s="5" t="s">
        <v>385</v>
      </c>
      <c r="Z39" s="5" t="s">
        <v>386</v>
      </c>
      <c r="AA39" s="4">
        <f>CONCATENATE(RBs!B4," ",RBs!A4)</f>
      </c>
      <c r="AB39" s="6">
        <f>RBs!E4</f>
      </c>
      <c r="AC39" s="6">
        <f>RBs!C4</f>
      </c>
      <c r="AD39" s="11">
        <f>RBs!D4</f>
      </c>
      <c r="AE39" s="11">
        <f>RBs!O4</f>
      </c>
      <c r="AF39" s="11">
        <f>RBs!P4</f>
      </c>
      <c r="AG39" s="11">
        <f>RBs!T4</f>
      </c>
      <c r="AH39" s="11">
        <f>RBs!R4</f>
      </c>
      <c r="AI39" s="11">
        <f>AF39</f>
      </c>
      <c r="AJ39" s="6">
        <f>AA39</f>
      </c>
      <c r="AK39" s="11">
        <f>ROUNDDOWN(AF39/2,0)</f>
      </c>
      <c r="AL39" s="11">
        <f>ROUNDUP(0.37*AF39,0)</f>
      </c>
      <c r="AM39" s="11">
        <f>ROUNDUP(0.4*AF39,0)</f>
      </c>
      <c r="AN39" s="11">
        <f>IF(AF39&gt;1,ROUNDUP(0.43*AF39,0),1)</f>
      </c>
      <c r="AO39" s="11">
        <f>IF(AG39&gt;1,ROUNDUP(0.59*AG39,0),1)</f>
      </c>
      <c r="AP39" s="11">
        <f>IF(AH39&gt;1,ROUNDUP(0.34*AH39,0),1)</f>
      </c>
      <c r="AQ39" s="11">
        <f>IF(AI39&gt;1,ROUNDUP(0.36*AI39,0),1)</f>
      </c>
    </row>
    <row x14ac:dyDescent="0.25" r="40" customHeight="1" ht="17.25">
      <c r="A40" s="3"/>
      <c r="B40" s="6">
        <f>IF(AA40&lt;&gt;AC40,CONCATENATE(I40,AA40,L40,AB40,L40,AC40,M40,N40,AD40,M40,J40,P40,Q40,R40,S40,T40,U40),CONCATENATE(I40,AA40,L40,AB40,M40,N40,AD40,M40,J40,P40,Q40,R40,S40,T40,U40))</f>
      </c>
      <c r="C40" s="6">
        <f>IF(AA40&lt;&gt;AC40,CONCATENATE(I40,AA40,L40,AB40,L40,AC40,M40,N40,AD40,M40,W40,X40,Z40,AN40,Y40,J40,P40,Q40,R40,S40,T40,U40),CONCATENATE(I40,AA40,L40,AB40,M40,N40,AD40,M40,W40,X40,Z40,AN40,Y40,J40,P40,Q40,R40,S40,T40,U40))</f>
      </c>
      <c r="D40" s="6">
        <f>IF(AA40&lt;&gt;AC40,CONCATENATE(I40,AA40,L40,AB40,L40,AC40,M40,N40,AD40,M40,W40,X40,Z40,AO40,Y40,J40,P40,Q40,R40,S40,T40,U40),CONCATENATE(I40,AA40,L40,AB40,M40,N40,AD40,M40,W40,X40,Z40,AO40,Y40,J40,P40,Q40,R40,S40,T40,U40))</f>
      </c>
      <c r="E40" s="6">
        <f>IF(AA40&lt;&gt;AC40,CONCATENATE(I40,AA40,L40,AB40,L40,AC40,M40,N40,AD40,M40,W40,X40,Z40,AP40,Y40,J40,P40,Q40,R40,S40,T40,U40),CONCATENATE(I40,AA40,L40,AB40,M40,N40,AD40,M40,W40,X40,Z40,AP40,Y40,J40,P40,Q40,R40,S40,T40,U40))</f>
      </c>
      <c r="F40" s="6">
        <f>IF(AA40&lt;&gt;AC40,CONCATENATE(I40,AA40,L40,AB40,L40,AC40,M40,N40,AD40,M40,W40,X40,Z40,AQ40,Y40,J40,P40,Q40,R40,S40,T40,U40),CONCATENATE(I40,AA40,L40,AB40,M40,N40,AD40,M40,W40,X40,Z40,AQ40,Y40,J40,P40,Q40,R40,S40,T40,U40))</f>
      </c>
      <c r="G40" s="3" t="s">
        <v>375</v>
      </c>
      <c r="H40" s="3" t="s">
        <v>376</v>
      </c>
      <c r="I40" s="3" t="s">
        <v>377</v>
      </c>
      <c r="J40" s="3" t="s">
        <v>378</v>
      </c>
      <c r="K40" s="3" t="s">
        <v>379</v>
      </c>
      <c r="L40" s="3" t="s">
        <v>380</v>
      </c>
      <c r="M40" s="3" t="s">
        <v>381</v>
      </c>
      <c r="N40" s="3" t="s">
        <v>382</v>
      </c>
      <c r="O40" s="6">
        <f>CHAR(10)</f>
      </c>
      <c r="P40" s="6">
        <f>IF(MOD(V40,5)=0,CONCATENATE(O40,O40,K40,K40,O40,O40,O40)," ")</f>
      </c>
      <c r="Q40" s="6">
        <f>IF(V40=5,CONCATENATE(O40,O40,O40,K40,O40,"&lt;center&gt;",O40,O40,"&lt;?php",O40,Q$1,O40,"?&gt;",O40,O40,"&lt;/center&gt;",O40,K40,O40,O40,O40,O40),"")</f>
      </c>
      <c r="R40" s="6">
        <f>IF(V40=10,CONCATENATE(O40,O40,O40,K40,O40,"&lt;center&gt;",O40,O40,"&lt;?php",O40,R$1,O40,"?&gt;",O40,O40,"&lt;/center&gt;",O40,K40,O40,O40,O40,O40),"")</f>
      </c>
      <c r="S40" s="6">
        <f>IF(V40=15,CONCATENATE(O40,O40,O40,K40,O40,"&lt;center&gt;",O40,O40,"&lt;?php",O40,S$1,O40,"?&gt;",O40,O40,"&lt;/center&gt;",O40,K40,O40,O40,O40,O40),"")</f>
      </c>
      <c r="T40" s="6">
        <f>IF(V40=20,CONCATENATE(O40,O40,O40,K40,O40,"&lt;center&gt;",O40,O40,"&lt;?php",O40,T$1,O40,"?&gt;",O40,O40,"&lt;/center&gt;",O40,K40,O40,O40,O40,O40),"")</f>
      </c>
      <c r="U40" s="6">
        <f>IF(V40=25,CONCATENATE(O40,O40,O40,O40,"&lt;?php",O40,U$1,O40,"?&gt;",O40,O40,O40,O40,O40),"")</f>
      </c>
      <c r="V40" s="11">
        <f>V39+1</f>
      </c>
      <c r="W40" s="5" t="s">
        <v>383</v>
      </c>
      <c r="X40" s="5" t="s">
        <v>384</v>
      </c>
      <c r="Y40" s="5" t="s">
        <v>385</v>
      </c>
      <c r="Z40" s="5" t="s">
        <v>386</v>
      </c>
      <c r="AA40" s="4">
        <f>CONCATENATE(RBs!B5," ",RBs!A5)</f>
      </c>
      <c r="AB40" s="6">
        <f>RBs!E5</f>
      </c>
      <c r="AC40" s="6">
        <f>RBs!C5</f>
      </c>
      <c r="AD40" s="11">
        <f>RBs!D5</f>
      </c>
      <c r="AE40" s="11">
        <f>RBs!O5</f>
      </c>
      <c r="AF40" s="11">
        <f>RBs!P5</f>
      </c>
      <c r="AG40" s="11">
        <f>RBs!T5</f>
      </c>
      <c r="AH40" s="11">
        <f>RBs!R5</f>
      </c>
      <c r="AI40" s="11">
        <f>AF40</f>
      </c>
      <c r="AJ40" s="6">
        <f>AA40</f>
      </c>
      <c r="AK40" s="11">
        <f>ROUNDDOWN(AF40/2,0)</f>
      </c>
      <c r="AL40" s="11">
        <f>ROUNDUP(0.37*AF40,0)</f>
      </c>
      <c r="AM40" s="11">
        <f>ROUNDUP(0.4*AF40,0)</f>
      </c>
      <c r="AN40" s="11">
        <f>IF(AF40&gt;1,ROUNDUP(0.43*AF40,0),1)</f>
      </c>
      <c r="AO40" s="11">
        <f>IF(AG40&gt;1,ROUNDUP(0.59*AG40,0),1)</f>
      </c>
      <c r="AP40" s="11">
        <f>IF(AH40&gt;1,ROUNDUP(0.34*AH40,0),1)</f>
      </c>
      <c r="AQ40" s="11">
        <f>IF(AI40&gt;1,ROUNDUP(0.36*AI40,0),1)</f>
      </c>
    </row>
    <row x14ac:dyDescent="0.25" r="41" customHeight="1" ht="17.25">
      <c r="A41" s="3"/>
      <c r="B41" s="6">
        <f>IF(AA41&lt;&gt;AC41,CONCATENATE(I41,AA41,L41,AB41,L41,AC41,M41,N41,AD41,M41,J41,P41,Q41,R41,S41,T41,U41),CONCATENATE(I41,AA41,L41,AB41,M41,N41,AD41,M41,J41,P41,Q41,R41,S41,T41,U41))</f>
      </c>
      <c r="C41" s="6">
        <f>IF(AA41&lt;&gt;AC41,CONCATENATE(I41,AA41,L41,AB41,L41,AC41,M41,N41,AD41,M41,W41,X41,Z41,AN41,Y41,J41,P41,Q41,R41,S41,T41,U41),CONCATENATE(I41,AA41,L41,AB41,M41,N41,AD41,M41,W41,X41,Z41,AN41,Y41,J41,P41,Q41,R41,S41,T41,U41))</f>
      </c>
      <c r="D41" s="6">
        <f>IF(AA41&lt;&gt;AC41,CONCATENATE(I41,AA41,L41,AB41,L41,AC41,M41,N41,AD41,M41,W41,X41,Z41,AO41,Y41,J41,P41,Q41,R41,S41,T41,U41),CONCATENATE(I41,AA41,L41,AB41,M41,N41,AD41,M41,W41,X41,Z41,AO41,Y41,J41,P41,Q41,R41,S41,T41,U41))</f>
      </c>
      <c r="E41" s="6">
        <f>IF(AA41&lt;&gt;AC41,CONCATENATE(I41,AA41,L41,AB41,L41,AC41,M41,N41,AD41,M41,W41,X41,Z41,AP41,Y41,J41,P41,Q41,R41,S41,T41,U41),CONCATENATE(I41,AA41,L41,AB41,M41,N41,AD41,M41,W41,X41,Z41,AP41,Y41,J41,P41,Q41,R41,S41,T41,U41))</f>
      </c>
      <c r="F41" s="6">
        <f>IF(AA41&lt;&gt;AC41,CONCATENATE(I41,AA41,L41,AB41,L41,AC41,M41,N41,AD41,M41,W41,X41,Z41,AQ41,Y41,J41,P41,Q41,R41,S41,T41,U41),CONCATENATE(I41,AA41,L41,AB41,M41,N41,AD41,M41,W41,X41,Z41,AQ41,Y41,J41,P41,Q41,R41,S41,T41,U41))</f>
      </c>
      <c r="G41" s="3" t="s">
        <v>375</v>
      </c>
      <c r="H41" s="3" t="s">
        <v>376</v>
      </c>
      <c r="I41" s="3" t="s">
        <v>377</v>
      </c>
      <c r="J41" s="3" t="s">
        <v>378</v>
      </c>
      <c r="K41" s="3" t="s">
        <v>379</v>
      </c>
      <c r="L41" s="3" t="s">
        <v>380</v>
      </c>
      <c r="M41" s="3" t="s">
        <v>381</v>
      </c>
      <c r="N41" s="3" t="s">
        <v>382</v>
      </c>
      <c r="O41" s="6">
        <f>CHAR(10)</f>
      </c>
      <c r="P41" s="6">
        <f>IF(MOD(V41,5)=0,CONCATENATE(O41,O41,K41,K41,O41,O41,O41)," ")</f>
      </c>
      <c r="Q41" s="6">
        <f>IF(V41=5,CONCATENATE(O41,O41,O41,K41,O41,"&lt;center&gt;",O41,O41,"&lt;?php",O41,Q$1,O41,"?&gt;",O41,O41,"&lt;/center&gt;",O41,K41,O41,O41,O41,O41),"")</f>
      </c>
      <c r="R41" s="6">
        <f>IF(V41=10,CONCATENATE(O41,O41,O41,K41,O41,"&lt;center&gt;",O41,O41,"&lt;?php",O41,R$1,O41,"?&gt;",O41,O41,"&lt;/center&gt;",O41,K41,O41,O41,O41,O41),"")</f>
      </c>
      <c r="S41" s="6">
        <f>IF(V41=15,CONCATENATE(O41,O41,O41,K41,O41,"&lt;center&gt;",O41,O41,"&lt;?php",O41,S$1,O41,"?&gt;",O41,O41,"&lt;/center&gt;",O41,K41,O41,O41,O41,O41),"")</f>
      </c>
      <c r="T41" s="6">
        <f>IF(V41=20,CONCATENATE(O41,O41,O41,K41,O41,"&lt;center&gt;",O41,O41,"&lt;?php",O41,T$1,O41,"?&gt;",O41,O41,"&lt;/center&gt;",O41,K41,O41,O41,O41,O41),"")</f>
      </c>
      <c r="U41" s="6">
        <f>IF(V41=25,CONCATENATE(O41,O41,O41,O41,"&lt;?php",O41,U$1,O41,"?&gt;",O41,O41,O41,O41,O41),"")</f>
      </c>
      <c r="V41" s="11">
        <f>V40+1</f>
      </c>
      <c r="W41" s="5" t="s">
        <v>383</v>
      </c>
      <c r="X41" s="5" t="s">
        <v>384</v>
      </c>
      <c r="Y41" s="5" t="s">
        <v>385</v>
      </c>
      <c r="Z41" s="5" t="s">
        <v>386</v>
      </c>
      <c r="AA41" s="4">
        <f>CONCATENATE(RBs!B6," ",RBs!A6)</f>
      </c>
      <c r="AB41" s="6">
        <f>RBs!E6</f>
      </c>
      <c r="AC41" s="6">
        <f>RBs!C6</f>
      </c>
      <c r="AD41" s="11">
        <f>RBs!D6</f>
      </c>
      <c r="AE41" s="11">
        <f>RBs!O6</f>
      </c>
      <c r="AF41" s="11">
        <f>RBs!P6</f>
      </c>
      <c r="AG41" s="11">
        <f>RBs!T6</f>
      </c>
      <c r="AH41" s="11">
        <f>RBs!R6</f>
      </c>
      <c r="AI41" s="11">
        <f>AF41</f>
      </c>
      <c r="AJ41" s="6">
        <f>AA41</f>
      </c>
      <c r="AK41" s="11">
        <f>ROUNDDOWN(AF41/2,0)</f>
      </c>
      <c r="AL41" s="11">
        <f>ROUNDUP(0.37*AF41,0)</f>
      </c>
      <c r="AM41" s="11">
        <f>ROUNDUP(0.4*AF41,0)</f>
      </c>
      <c r="AN41" s="11">
        <f>IF(AF41&gt;1,ROUNDUP(0.43*AF41,0),1)</f>
      </c>
      <c r="AO41" s="11">
        <f>IF(AG41&gt;1,ROUNDUP(0.59*AG41,0),1)</f>
      </c>
      <c r="AP41" s="11">
        <f>IF(AH41&gt;1,ROUNDUP(0.34*AH41,0),1)</f>
      </c>
      <c r="AQ41" s="11">
        <f>IF(AI41&gt;1,ROUNDUP(0.36*AI41,0),1)</f>
      </c>
    </row>
    <row x14ac:dyDescent="0.25" r="42" customHeight="1" ht="17.25">
      <c r="A42" s="3"/>
      <c r="B42" s="6">
        <f>IF(AA42&lt;&gt;AC42,CONCATENATE(I42,AA42,L42,AB42,L42,AC42,M42,N42,AD42,M42,J42,P42,Q42,R42,S42,T42,U42),CONCATENATE(I42,AA42,L42,AB42,M42,N42,AD42,M42,J42,P42,Q42,R42,S42,T42,U42))</f>
      </c>
      <c r="C42" s="6">
        <f>IF(AA42&lt;&gt;AC42,CONCATENATE(I42,AA42,L42,AB42,L42,AC42,M42,N42,AD42,M42,W42,X42,Z42,AN42,Y42,J42,P42,Q42,R42,S42,T42,U42),CONCATENATE(I42,AA42,L42,AB42,M42,N42,AD42,M42,W42,X42,Z42,AN42,Y42,J42,P42,Q42,R42,S42,T42,U42))</f>
      </c>
      <c r="D42" s="6">
        <f>IF(AA42&lt;&gt;AC42,CONCATENATE(I42,AA42,L42,AB42,L42,AC42,M42,N42,AD42,M42,W42,X42,Z42,AO42,Y42,J42,P42,Q42,R42,S42,T42,U42),CONCATENATE(I42,AA42,L42,AB42,M42,N42,AD42,M42,W42,X42,Z42,AO42,Y42,J42,P42,Q42,R42,S42,T42,U42))</f>
      </c>
      <c r="E42" s="6">
        <f>IF(AA42&lt;&gt;AC42,CONCATENATE(I42,AA42,L42,AB42,L42,AC42,M42,N42,AD42,M42,W42,X42,Z42,AP42,Y42,J42,P42,Q42,R42,S42,T42,U42),CONCATENATE(I42,AA42,L42,AB42,M42,N42,AD42,M42,W42,X42,Z42,AP42,Y42,J42,P42,Q42,R42,S42,T42,U42))</f>
      </c>
      <c r="F42" s="6">
        <f>IF(AA42&lt;&gt;AC42,CONCATENATE(I42,AA42,L42,AB42,L42,AC42,M42,N42,AD42,M42,W42,X42,Z42,AQ42,Y42,J42,P42,Q42,R42,S42,T42,U42),CONCATENATE(I42,AA42,L42,AB42,M42,N42,AD42,M42,W42,X42,Z42,AQ42,Y42,J42,P42,Q42,R42,S42,T42,U42))</f>
      </c>
      <c r="G42" s="3" t="s">
        <v>375</v>
      </c>
      <c r="H42" s="3" t="s">
        <v>376</v>
      </c>
      <c r="I42" s="3" t="s">
        <v>377</v>
      </c>
      <c r="J42" s="3" t="s">
        <v>378</v>
      </c>
      <c r="K42" s="3" t="s">
        <v>379</v>
      </c>
      <c r="L42" s="3" t="s">
        <v>380</v>
      </c>
      <c r="M42" s="3" t="s">
        <v>381</v>
      </c>
      <c r="N42" s="3" t="s">
        <v>382</v>
      </c>
      <c r="O42" s="6">
        <f>CHAR(10)</f>
      </c>
      <c r="P42" s="6">
        <f>IF(MOD(V42,5)=0,CONCATENATE(O42,O42,K42,K42,O42,O42,O42)," ")</f>
      </c>
      <c r="Q42" s="6">
        <f>IF(V42=5,CONCATENATE(O42,O42,O42,K42,O42,"&lt;center&gt;",O42,O42,"&lt;?php",O42,Q$1,O42,"?&gt;",O42,O42,"&lt;/center&gt;",O42,K42,O42,O42,O42,O42),"")</f>
      </c>
      <c r="R42" s="6">
        <f>IF(V42=10,CONCATENATE(O42,O42,O42,K42,O42,"&lt;center&gt;",O42,O42,"&lt;?php",O42,R$1,O42,"?&gt;",O42,O42,"&lt;/center&gt;",O42,K42,O42,O42,O42,O42),"")</f>
      </c>
      <c r="S42" s="6">
        <f>IF(V42=15,CONCATENATE(O42,O42,O42,K42,O42,"&lt;center&gt;",O42,O42,"&lt;?php",O42,S$1,O42,"?&gt;",O42,O42,"&lt;/center&gt;",O42,K42,O42,O42,O42,O42),"")</f>
      </c>
      <c r="T42" s="6">
        <f>IF(V42=20,CONCATENATE(O42,O42,O42,K42,O42,"&lt;center&gt;",O42,O42,"&lt;?php",O42,T$1,O42,"?&gt;",O42,O42,"&lt;/center&gt;",O42,K42,O42,O42,O42,O42),"")</f>
      </c>
      <c r="U42" s="6">
        <f>IF(V42=25,CONCATENATE(O42,O42,O42,O42,"&lt;?php",O42,U$1,O42,"?&gt;",O42,O42,O42,O42,O42),"")</f>
      </c>
      <c r="V42" s="11">
        <f>V41+1</f>
      </c>
      <c r="W42" s="5" t="s">
        <v>383</v>
      </c>
      <c r="X42" s="5" t="s">
        <v>384</v>
      </c>
      <c r="Y42" s="5" t="s">
        <v>385</v>
      </c>
      <c r="Z42" s="5" t="s">
        <v>386</v>
      </c>
      <c r="AA42" s="4">
        <f>CONCATENATE(RBs!B7," ",RBs!A7)</f>
      </c>
      <c r="AB42" s="6">
        <f>RBs!E7</f>
      </c>
      <c r="AC42" s="6">
        <f>RBs!C7</f>
      </c>
      <c r="AD42" s="11">
        <f>RBs!D7</f>
      </c>
      <c r="AE42" s="11">
        <f>RBs!O7</f>
      </c>
      <c r="AF42" s="11">
        <f>RBs!P7</f>
      </c>
      <c r="AG42" s="11">
        <f>RBs!T7</f>
      </c>
      <c r="AH42" s="11">
        <f>RBs!R7</f>
      </c>
      <c r="AI42" s="11">
        <f>AF42</f>
      </c>
      <c r="AJ42" s="6">
        <f>AA42</f>
      </c>
      <c r="AK42" s="11">
        <f>ROUNDDOWN(AF42/2,0)</f>
      </c>
      <c r="AL42" s="11">
        <f>ROUNDUP(0.37*AF42,0)</f>
      </c>
      <c r="AM42" s="11">
        <f>ROUNDUP(0.4*AF42,0)</f>
      </c>
      <c r="AN42" s="11">
        <f>IF(AF42&gt;1,ROUNDUP(0.43*AF42,0),1)</f>
      </c>
      <c r="AO42" s="11">
        <f>IF(AG42&gt;1,ROUNDUP(0.59*AG42,0),1)</f>
      </c>
      <c r="AP42" s="11">
        <f>IF(AH42&gt;1,ROUNDUP(0.34*AH42,0),1)</f>
      </c>
      <c r="AQ42" s="11">
        <f>IF(AI42&gt;1,ROUNDUP(0.36*AI42,0),1)</f>
      </c>
    </row>
    <row x14ac:dyDescent="0.25" r="43" customHeight="1" ht="17.25">
      <c r="A43" s="3"/>
      <c r="B43" s="6">
        <f>IF(AA43&lt;&gt;AC43,CONCATENATE(I43,AA43,L43,AB43,L43,AC43,M43,N43,AD43,M43,J43,P43,Q43,R43,S43,T43,U43),CONCATENATE(I43,AA43,L43,AB43,M43,N43,AD43,M43,J43,P43,Q43,R43,S43,T43,U43))</f>
      </c>
      <c r="C43" s="6">
        <f>IF(AA43&lt;&gt;AC43,CONCATENATE(I43,AA43,L43,AB43,L43,AC43,M43,N43,AD43,M43,W43,X43,Z43,AN43,Y43,J43,P43,Q43,R43,S43,T43,U43),CONCATENATE(I43,AA43,L43,AB43,M43,N43,AD43,M43,W43,X43,Z43,AN43,Y43,J43,P43,Q43,R43,S43,T43,U43))</f>
      </c>
      <c r="D43" s="6">
        <f>IF(AA43&lt;&gt;AC43,CONCATENATE(I43,AA43,L43,AB43,L43,AC43,M43,N43,AD43,M43,W43,X43,Z43,AO43,Y43,J43,P43,Q43,R43,S43,T43,U43),CONCATENATE(I43,AA43,L43,AB43,M43,N43,AD43,M43,W43,X43,Z43,AO43,Y43,J43,P43,Q43,R43,S43,T43,U43))</f>
      </c>
      <c r="E43" s="6">
        <f>IF(AA43&lt;&gt;AC43,CONCATENATE(I43,AA43,L43,AB43,L43,AC43,M43,N43,AD43,M43,W43,X43,Z43,AP43,Y43,J43,P43,Q43,R43,S43,T43,U43),CONCATENATE(I43,AA43,L43,AB43,M43,N43,AD43,M43,W43,X43,Z43,AP43,Y43,J43,P43,Q43,R43,S43,T43,U43))</f>
      </c>
      <c r="F43" s="6">
        <f>IF(AA43&lt;&gt;AC43,CONCATENATE(I43,AA43,L43,AB43,L43,AC43,M43,N43,AD43,M43,W43,X43,Z43,AQ43,Y43,J43,P43,Q43,R43,S43,T43,U43),CONCATENATE(I43,AA43,L43,AB43,M43,N43,AD43,M43,W43,X43,Z43,AQ43,Y43,J43,P43,Q43,R43,S43,T43,U43))</f>
      </c>
      <c r="G43" s="3" t="s">
        <v>375</v>
      </c>
      <c r="H43" s="3" t="s">
        <v>376</v>
      </c>
      <c r="I43" s="3" t="s">
        <v>377</v>
      </c>
      <c r="J43" s="3" t="s">
        <v>378</v>
      </c>
      <c r="K43" s="3" t="s">
        <v>379</v>
      </c>
      <c r="L43" s="3" t="s">
        <v>380</v>
      </c>
      <c r="M43" s="3" t="s">
        <v>381</v>
      </c>
      <c r="N43" s="3" t="s">
        <v>382</v>
      </c>
      <c r="O43" s="6">
        <f>CHAR(10)</f>
      </c>
      <c r="P43" s="6">
        <f>IF(MOD(V43,5)=0,CONCATENATE(O43,O43,K43,K43,O43,O43,O43)," ")</f>
      </c>
      <c r="Q43" s="6">
        <f>IF(V43=5,CONCATENATE(O43,O43,O43,K43,O43,"&lt;center&gt;",O43,O43,"&lt;?php",O43,Q$1,O43,"?&gt;",O43,O43,"&lt;/center&gt;",O43,K43,O43,O43,O43,O43),"")</f>
      </c>
      <c r="R43" s="6">
        <f>IF(V43=10,CONCATENATE(O43,O43,O43,K43,O43,"&lt;center&gt;",O43,O43,"&lt;?php",O43,R$1,O43,"?&gt;",O43,O43,"&lt;/center&gt;",O43,K43,O43,O43,O43,O43),"")</f>
      </c>
      <c r="S43" s="6">
        <f>IF(V43=15,CONCATENATE(O43,O43,O43,K43,O43,"&lt;center&gt;",O43,O43,"&lt;?php",O43,S$1,O43,"?&gt;",O43,O43,"&lt;/center&gt;",O43,K43,O43,O43,O43,O43),"")</f>
      </c>
      <c r="T43" s="6">
        <f>IF(V43=20,CONCATENATE(O43,O43,O43,K43,O43,"&lt;center&gt;",O43,O43,"&lt;?php",O43,T$1,O43,"?&gt;",O43,O43,"&lt;/center&gt;",O43,K43,O43,O43,O43,O43),"")</f>
      </c>
      <c r="U43" s="6">
        <f>IF(V43=25,CONCATENATE(O43,O43,O43,O43,"&lt;?php",O43,U$1,O43,"?&gt;",O43,O43,O43,O43,O43),"")</f>
      </c>
      <c r="V43" s="11">
        <f>V42+1</f>
      </c>
      <c r="W43" s="5" t="s">
        <v>383</v>
      </c>
      <c r="X43" s="5" t="s">
        <v>384</v>
      </c>
      <c r="Y43" s="5" t="s">
        <v>385</v>
      </c>
      <c r="Z43" s="5" t="s">
        <v>386</v>
      </c>
      <c r="AA43" s="4">
        <f>CONCATENATE(RBs!B8," ",RBs!A8)</f>
      </c>
      <c r="AB43" s="6">
        <f>RBs!E8</f>
      </c>
      <c r="AC43" s="6">
        <f>RBs!C8</f>
      </c>
      <c r="AD43" s="11">
        <f>RBs!D8</f>
      </c>
      <c r="AE43" s="11">
        <f>RBs!O8</f>
      </c>
      <c r="AF43" s="11">
        <f>RBs!P8</f>
      </c>
      <c r="AG43" s="11">
        <f>RBs!T8</f>
      </c>
      <c r="AH43" s="11">
        <f>RBs!R8</f>
      </c>
      <c r="AI43" s="11">
        <f>AF43</f>
      </c>
      <c r="AJ43" s="6">
        <f>AA43</f>
      </c>
      <c r="AK43" s="11">
        <f>ROUNDDOWN(AF43/2,0)</f>
      </c>
      <c r="AL43" s="11">
        <f>ROUNDUP(0.37*AF43,0)</f>
      </c>
      <c r="AM43" s="11">
        <f>ROUNDUP(0.4*AF43,0)</f>
      </c>
      <c r="AN43" s="11">
        <f>IF(AF43&gt;1,ROUNDUP(0.43*AF43,0),1)</f>
      </c>
      <c r="AO43" s="11">
        <f>IF(AG43&gt;1,ROUNDUP(0.59*AG43,0),1)</f>
      </c>
      <c r="AP43" s="11">
        <f>IF(AH43&gt;1,ROUNDUP(0.34*AH43,0),1)</f>
      </c>
      <c r="AQ43" s="11">
        <f>IF(AI43&gt;1,ROUNDUP(0.36*AI43,0),1)</f>
      </c>
    </row>
    <row x14ac:dyDescent="0.25" r="44" customHeight="1" ht="17.25">
      <c r="A44" s="3"/>
      <c r="B44" s="6">
        <f>IF(AA44&lt;&gt;AC44,CONCATENATE(I44,AA44,L44,AB44,L44,AC44,M44,N44,AD44,M44,J44,P44,Q44,R44,S44,T44,U44),CONCATENATE(I44,AA44,L44,AB44,M44,N44,AD44,M44,J44,P44,Q44,R44,S44,T44,U44))</f>
      </c>
      <c r="C44" s="6">
        <f>IF(AA44&lt;&gt;AC44,CONCATENATE(I44,AA44,L44,AB44,L44,AC44,M44,N44,AD44,M44,W44,X44,Z44,AN44,Y44,J44,P44,Q44,R44,S44,T44,U44),CONCATENATE(I44,AA44,L44,AB44,M44,N44,AD44,M44,W44,X44,Z44,AN44,Y44,J44,P44,Q44,R44,S44,T44,U44))</f>
      </c>
      <c r="D44" s="6">
        <f>IF(AA44&lt;&gt;AC44,CONCATENATE(I44,AA44,L44,AB44,L44,AC44,M44,N44,AD44,M44,W44,X44,Z44,AO44,Y44,J44,P44,Q44,R44,S44,T44,U44),CONCATENATE(I44,AA44,L44,AB44,M44,N44,AD44,M44,W44,X44,Z44,AO44,Y44,J44,P44,Q44,R44,S44,T44,U44))</f>
      </c>
      <c r="E44" s="6">
        <f>IF(AA44&lt;&gt;AC44,CONCATENATE(I44,AA44,L44,AB44,L44,AC44,M44,N44,AD44,M44,W44,X44,Z44,AP44,Y44,J44,P44,Q44,R44,S44,T44,U44),CONCATENATE(I44,AA44,L44,AB44,M44,N44,AD44,M44,W44,X44,Z44,AP44,Y44,J44,P44,Q44,R44,S44,T44,U44))</f>
      </c>
      <c r="F44" s="6">
        <f>IF(AA44&lt;&gt;AC44,CONCATENATE(I44,AA44,L44,AB44,L44,AC44,M44,N44,AD44,M44,W44,X44,Z44,AQ44,Y44,J44,P44,Q44,R44,S44,T44,U44),CONCATENATE(I44,AA44,L44,AB44,M44,N44,AD44,M44,W44,X44,Z44,AQ44,Y44,J44,P44,Q44,R44,S44,T44,U44))</f>
      </c>
      <c r="G44" s="3" t="s">
        <v>375</v>
      </c>
      <c r="H44" s="3" t="s">
        <v>376</v>
      </c>
      <c r="I44" s="3" t="s">
        <v>377</v>
      </c>
      <c r="J44" s="3" t="s">
        <v>378</v>
      </c>
      <c r="K44" s="3" t="s">
        <v>379</v>
      </c>
      <c r="L44" s="3" t="s">
        <v>380</v>
      </c>
      <c r="M44" s="3" t="s">
        <v>381</v>
      </c>
      <c r="N44" s="3" t="s">
        <v>382</v>
      </c>
      <c r="O44" s="6">
        <f>CHAR(10)</f>
      </c>
      <c r="P44" s="6">
        <f>IF(MOD(V44,5)=0,CONCATENATE(O44,O44,K44,K44,O44,O44,O44)," ")</f>
      </c>
      <c r="Q44" s="6">
        <f>IF(V44=5,CONCATENATE(O44,O44,O44,K44,O44,"&lt;center&gt;",O44,O44,"&lt;?php",O44,Q$1,O44,"?&gt;",O44,O44,"&lt;/center&gt;",O44,K44,O44,O44,O44,O44),"")</f>
      </c>
      <c r="R44" s="6">
        <f>IF(V44=10,CONCATENATE(O44,O44,O44,K44,O44,"&lt;center&gt;",O44,O44,"&lt;?php",O44,R$1,O44,"?&gt;",O44,O44,"&lt;/center&gt;",O44,K44,O44,O44,O44,O44),"")</f>
      </c>
      <c r="S44" s="6">
        <f>IF(V44=15,CONCATENATE(O44,O44,O44,K44,O44,"&lt;center&gt;",O44,O44,"&lt;?php",O44,S$1,O44,"?&gt;",O44,O44,"&lt;/center&gt;",O44,K44,O44,O44,O44,O44),"")</f>
      </c>
      <c r="T44" s="6">
        <f>IF(V44=20,CONCATENATE(O44,O44,O44,K44,O44,"&lt;center&gt;",O44,O44,"&lt;?php",O44,T$1,O44,"?&gt;",O44,O44,"&lt;/center&gt;",O44,K44,O44,O44,O44,O44),"")</f>
      </c>
      <c r="U44" s="6">
        <f>IF(V44=25,CONCATENATE(O44,O44,O44,O44,"&lt;?php",O44,U$1,O44,"?&gt;",O44,O44,O44,O44,O44),"")</f>
      </c>
      <c r="V44" s="11">
        <f>V43+1</f>
      </c>
      <c r="W44" s="5" t="s">
        <v>383</v>
      </c>
      <c r="X44" s="5" t="s">
        <v>384</v>
      </c>
      <c r="Y44" s="5" t="s">
        <v>385</v>
      </c>
      <c r="Z44" s="5" t="s">
        <v>386</v>
      </c>
      <c r="AA44" s="4">
        <f>CONCATENATE(RBs!B9," ",RBs!A9)</f>
      </c>
      <c r="AB44" s="6">
        <f>RBs!E9</f>
      </c>
      <c r="AC44" s="6">
        <f>RBs!C9</f>
      </c>
      <c r="AD44" s="11">
        <f>RBs!D9</f>
      </c>
      <c r="AE44" s="11">
        <f>RBs!O9</f>
      </c>
      <c r="AF44" s="11">
        <f>RBs!P9</f>
      </c>
      <c r="AG44" s="11">
        <f>RBs!T9</f>
      </c>
      <c r="AH44" s="11">
        <f>RBs!R9</f>
      </c>
      <c r="AI44" s="11">
        <f>AF44</f>
      </c>
      <c r="AJ44" s="6">
        <f>AA44</f>
      </c>
      <c r="AK44" s="11">
        <f>ROUNDDOWN(AF44/2,0)</f>
      </c>
      <c r="AL44" s="11">
        <f>ROUNDUP(0.37*AF44,0)</f>
      </c>
      <c r="AM44" s="11">
        <f>ROUNDUP(0.4*AF44,0)</f>
      </c>
      <c r="AN44" s="11">
        <f>IF(AF44&gt;1,ROUNDUP(0.43*AF44,0),1)</f>
      </c>
      <c r="AO44" s="11">
        <f>IF(AG44&gt;1,ROUNDUP(0.59*AG44,0),1)</f>
      </c>
      <c r="AP44" s="11">
        <f>IF(AH44&gt;1,ROUNDUP(0.34*AH44,0),1)</f>
      </c>
      <c r="AQ44" s="11">
        <f>IF(AI44&gt;1,ROUNDUP(0.36*AI44,0),1)</f>
      </c>
    </row>
    <row x14ac:dyDescent="0.25" r="45" customHeight="1" ht="17.25">
      <c r="A45" s="3"/>
      <c r="B45" s="6">
        <f>IF(AA45&lt;&gt;AC45,CONCATENATE(I45,AA45,L45,AB45,L45,AC45,M45,N45,AD45,M45,J45,P45,Q45,R45,S45,T45,U45),CONCATENATE(I45,AA45,L45,AB45,M45,N45,AD45,M45,J45,P45,Q45,R45,S45,T45,U45))</f>
      </c>
      <c r="C45" s="6">
        <f>IF(AA45&lt;&gt;AC45,CONCATENATE(I45,AA45,L45,AB45,L45,AC45,M45,N45,AD45,M45,W45,X45,Z45,AN45,Y45,J45,P45,Q45,R45,S45,T45,U45),CONCATENATE(I45,AA45,L45,AB45,M45,N45,AD45,M45,W45,X45,Z45,AN45,Y45,J45,P45,Q45,R45,S45,T45,U45))</f>
      </c>
      <c r="D45" s="6">
        <f>IF(AA45&lt;&gt;AC45,CONCATENATE(I45,AA45,L45,AB45,L45,AC45,M45,N45,AD45,M45,W45,X45,Z45,AO45,Y45,J45,P45,Q45,R45,S45,T45,U45),CONCATENATE(I45,AA45,L45,AB45,M45,N45,AD45,M45,W45,X45,Z45,AO45,Y45,J45,P45,Q45,R45,S45,T45,U45))</f>
      </c>
      <c r="E45" s="6">
        <f>IF(AA45&lt;&gt;AC45,CONCATENATE(I45,AA45,L45,AB45,L45,AC45,M45,N45,AD45,M45,W45,X45,Z45,AP45,Y45,J45,P45,Q45,R45,S45,T45,U45),CONCATENATE(I45,AA45,L45,AB45,M45,N45,AD45,M45,W45,X45,Z45,AP45,Y45,J45,P45,Q45,R45,S45,T45,U45))</f>
      </c>
      <c r="F45" s="6">
        <f>IF(AA45&lt;&gt;AC45,CONCATENATE(I45,AA45,L45,AB45,L45,AC45,M45,N45,AD45,M45,W45,X45,Z45,AQ45,Y45,J45,P45,Q45,R45,S45,T45,U45),CONCATENATE(I45,AA45,L45,AB45,M45,N45,AD45,M45,W45,X45,Z45,AQ45,Y45,J45,P45,Q45,R45,S45,T45,U45))</f>
      </c>
      <c r="G45" s="3" t="s">
        <v>375</v>
      </c>
      <c r="H45" s="3" t="s">
        <v>376</v>
      </c>
      <c r="I45" s="3" t="s">
        <v>377</v>
      </c>
      <c r="J45" s="3" t="s">
        <v>378</v>
      </c>
      <c r="K45" s="3" t="s">
        <v>379</v>
      </c>
      <c r="L45" s="3" t="s">
        <v>380</v>
      </c>
      <c r="M45" s="3" t="s">
        <v>381</v>
      </c>
      <c r="N45" s="3" t="s">
        <v>382</v>
      </c>
      <c r="O45" s="6">
        <f>CHAR(10)</f>
      </c>
      <c r="P45" s="6">
        <f>IF(MOD(V45,5)=0,CONCATENATE(O45,O45,K45,K45,O45,O45,O45)," ")</f>
      </c>
      <c r="Q45" s="6">
        <f>IF(V45=5,CONCATENATE(O45,O45,O45,K45,O45,"&lt;center&gt;",O45,O45,"&lt;?php",O45,Q$1,O45,"?&gt;",O45,O45,"&lt;/center&gt;",O45,K45,O45,O45,O45,O45),"")</f>
      </c>
      <c r="R45" s="6">
        <f>IF(V45=10,CONCATENATE(O45,O45,O45,K45,O45,"&lt;center&gt;",O45,O45,"&lt;?php",O45,R$1,O45,"?&gt;",O45,O45,"&lt;/center&gt;",O45,K45,O45,O45,O45,O45),"")</f>
      </c>
      <c r="S45" s="6">
        <f>IF(V45=15,CONCATENATE(O45,O45,O45,K45,O45,"&lt;center&gt;",O45,O45,"&lt;?php",O45,S$1,O45,"?&gt;",O45,O45,"&lt;/center&gt;",O45,K45,O45,O45,O45,O45),"")</f>
      </c>
      <c r="T45" s="6">
        <f>IF(V45=20,CONCATENATE(O45,O45,O45,K45,O45,"&lt;center&gt;",O45,O45,"&lt;?php",O45,T$1,O45,"?&gt;",O45,O45,"&lt;/center&gt;",O45,K45,O45,O45,O45,O45),"")</f>
      </c>
      <c r="U45" s="6">
        <f>IF(V45=25,CONCATENATE(O45,O45,O45,O45,"&lt;?php",O45,U$1,O45,"?&gt;",O45,O45,O45,O45,O45),"")</f>
      </c>
      <c r="V45" s="11">
        <f>V44+1</f>
      </c>
      <c r="W45" s="5" t="s">
        <v>383</v>
      </c>
      <c r="X45" s="5" t="s">
        <v>384</v>
      </c>
      <c r="Y45" s="5" t="s">
        <v>385</v>
      </c>
      <c r="Z45" s="5" t="s">
        <v>386</v>
      </c>
      <c r="AA45" s="4">
        <f>CONCATENATE(RBs!B10," ",RBs!A10)</f>
      </c>
      <c r="AB45" s="6">
        <f>RBs!E10</f>
      </c>
      <c r="AC45" s="6">
        <f>RBs!C10</f>
      </c>
      <c r="AD45" s="11">
        <f>RBs!D10</f>
      </c>
      <c r="AE45" s="11">
        <f>RBs!O10</f>
      </c>
      <c r="AF45" s="11">
        <f>RBs!P10</f>
      </c>
      <c r="AG45" s="11">
        <f>RBs!T10</f>
      </c>
      <c r="AH45" s="11">
        <f>RBs!R10</f>
      </c>
      <c r="AI45" s="11">
        <f>AF45</f>
      </c>
      <c r="AJ45" s="6">
        <f>AA45</f>
      </c>
      <c r="AK45" s="11">
        <f>ROUNDDOWN(AF45/2,0)</f>
      </c>
      <c r="AL45" s="11">
        <f>ROUNDUP(0.37*AF45,0)</f>
      </c>
      <c r="AM45" s="11">
        <f>ROUNDUP(0.4*AF45,0)</f>
      </c>
      <c r="AN45" s="11">
        <f>IF(AF45&gt;1,ROUNDUP(0.43*AF45,0),1)</f>
      </c>
      <c r="AO45" s="11">
        <f>IF(AG45&gt;1,ROUNDUP(0.59*AG45,0),1)</f>
      </c>
      <c r="AP45" s="11">
        <f>IF(AH45&gt;1,ROUNDUP(0.34*AH45,0),1)</f>
      </c>
      <c r="AQ45" s="11">
        <f>IF(AI45&gt;1,ROUNDUP(0.36*AI45,0),1)</f>
      </c>
    </row>
    <row x14ac:dyDescent="0.25" r="46" customHeight="1" ht="17.25">
      <c r="A46" s="3"/>
      <c r="B46" s="6">
        <f>IF(AA46&lt;&gt;AC46,CONCATENATE(I46,AA46,L46,AB46,L46,AC46,M46,N46,AD46,M46,J46,P46,Q46,R46,S46,T46,U46),CONCATENATE(I46,AA46,L46,AB46,M46,N46,AD46,M46,J46,P46,Q46,R46,S46,T46,U46))</f>
      </c>
      <c r="C46" s="6">
        <f>IF(AA46&lt;&gt;AC46,CONCATENATE(I46,AA46,L46,AB46,L46,AC46,M46,N46,AD46,M46,W46,X46,Z46,AN46,Y46,J46,P46,Q46,R46,S46,T46,U46),CONCATENATE(I46,AA46,L46,AB46,M46,N46,AD46,M46,W46,X46,Z46,AN46,Y46,J46,P46,Q46,R46,S46,T46,U46))</f>
      </c>
      <c r="D46" s="6">
        <f>IF(AA46&lt;&gt;AC46,CONCATENATE(I46,AA46,L46,AB46,L46,AC46,M46,N46,AD46,M46,W46,X46,Z46,AO46,Y46,J46,P46,Q46,R46,S46,T46,U46),CONCATENATE(I46,AA46,L46,AB46,M46,N46,AD46,M46,W46,X46,Z46,AO46,Y46,J46,P46,Q46,R46,S46,T46,U46))</f>
      </c>
      <c r="E46" s="6">
        <f>IF(AA46&lt;&gt;AC46,CONCATENATE(I46,AA46,L46,AB46,L46,AC46,M46,N46,AD46,M46,W46,X46,Z46,AP46,Y46,J46,P46,Q46,R46,S46,T46,U46),CONCATENATE(I46,AA46,L46,AB46,M46,N46,AD46,M46,W46,X46,Z46,AP46,Y46,J46,P46,Q46,R46,S46,T46,U46))</f>
      </c>
      <c r="F46" s="6">
        <f>IF(AA46&lt;&gt;AC46,CONCATENATE(I46,AA46,L46,AB46,L46,AC46,M46,N46,AD46,M46,W46,X46,Z46,AQ46,Y46,J46,P46,Q46,R46,S46,T46,U46),CONCATENATE(I46,AA46,L46,AB46,M46,N46,AD46,M46,W46,X46,Z46,AQ46,Y46,J46,P46,Q46,R46,S46,T46,U46))</f>
      </c>
      <c r="G46" s="3" t="s">
        <v>375</v>
      </c>
      <c r="H46" s="3" t="s">
        <v>376</v>
      </c>
      <c r="I46" s="3" t="s">
        <v>377</v>
      </c>
      <c r="J46" s="3" t="s">
        <v>378</v>
      </c>
      <c r="K46" s="3" t="s">
        <v>379</v>
      </c>
      <c r="L46" s="3" t="s">
        <v>380</v>
      </c>
      <c r="M46" s="3" t="s">
        <v>381</v>
      </c>
      <c r="N46" s="3" t="s">
        <v>382</v>
      </c>
      <c r="O46" s="6">
        <f>CHAR(10)</f>
      </c>
      <c r="P46" s="6">
        <f>IF(MOD(V46,5)=0,CONCATENATE(O46,O46,K46,K46,O46,O46,O46)," ")</f>
      </c>
      <c r="Q46" s="6">
        <f>IF(V46=5,CONCATENATE(O46,O46,O46,K46,O46,"&lt;center&gt;",O46,O46,"&lt;?php",O46,Q$1,O46,"?&gt;",O46,O46,"&lt;/center&gt;",O46,K46,O46,O46,O46,O46),"")</f>
      </c>
      <c r="R46" s="6">
        <f>IF(V46=10,CONCATENATE(O46,O46,O46,K46,O46,"&lt;center&gt;",O46,O46,"&lt;?php",O46,R$1,O46,"?&gt;",O46,O46,"&lt;/center&gt;",O46,K46,O46,O46,O46,O46),"")</f>
      </c>
      <c r="S46" s="6">
        <f>IF(V46=15,CONCATENATE(O46,O46,O46,K46,O46,"&lt;center&gt;",O46,O46,"&lt;?php",O46,S$1,O46,"?&gt;",O46,O46,"&lt;/center&gt;",O46,K46,O46,O46,O46,O46),"")</f>
      </c>
      <c r="T46" s="6">
        <f>IF(V46=20,CONCATENATE(O46,O46,O46,K46,O46,"&lt;center&gt;",O46,O46,"&lt;?php",O46,T$1,O46,"?&gt;",O46,O46,"&lt;/center&gt;",O46,K46,O46,O46,O46,O46),"")</f>
      </c>
      <c r="U46" s="6">
        <f>IF(V46=25,CONCATENATE(O46,O46,O46,O46,"&lt;?php",O46,U$1,O46,"?&gt;",O46,O46,O46,O46,O46),"")</f>
      </c>
      <c r="V46" s="11">
        <f>V45+1</f>
      </c>
      <c r="W46" s="5" t="s">
        <v>383</v>
      </c>
      <c r="X46" s="5" t="s">
        <v>384</v>
      </c>
      <c r="Y46" s="5" t="s">
        <v>385</v>
      </c>
      <c r="Z46" s="5" t="s">
        <v>386</v>
      </c>
      <c r="AA46" s="4">
        <f>CONCATENATE(RBs!B11," ",RBs!A11)</f>
      </c>
      <c r="AB46" s="6">
        <f>RBs!E11</f>
      </c>
      <c r="AC46" s="6">
        <f>RBs!C11</f>
      </c>
      <c r="AD46" s="11">
        <f>RBs!D11</f>
      </c>
      <c r="AE46" s="11">
        <f>RBs!O11</f>
      </c>
      <c r="AF46" s="11">
        <f>RBs!P11</f>
      </c>
      <c r="AG46" s="11">
        <f>RBs!T11</f>
      </c>
      <c r="AH46" s="11">
        <f>RBs!R11</f>
      </c>
      <c r="AI46" s="11">
        <f>AF46</f>
      </c>
      <c r="AJ46" s="6">
        <f>AA46</f>
      </c>
      <c r="AK46" s="11">
        <f>ROUNDDOWN(AF46/2,0)</f>
      </c>
      <c r="AL46" s="11">
        <f>ROUNDUP(0.37*AF46,0)</f>
      </c>
      <c r="AM46" s="11">
        <f>ROUNDUP(0.4*AF46,0)</f>
      </c>
      <c r="AN46" s="11">
        <f>IF(AF46&gt;1,ROUNDUP(0.43*AF46,0),1)</f>
      </c>
      <c r="AO46" s="11">
        <f>IF(AG46&gt;1,ROUNDUP(0.59*AG46,0),1)</f>
      </c>
      <c r="AP46" s="11">
        <f>IF(AH46&gt;1,ROUNDUP(0.34*AH46,0),1)</f>
      </c>
      <c r="AQ46" s="11">
        <f>IF(AI46&gt;1,ROUNDUP(0.36*AI46,0),1)</f>
      </c>
    </row>
    <row x14ac:dyDescent="0.25" r="47" customHeight="1" ht="17.25">
      <c r="A47" s="3"/>
      <c r="B47" s="6">
        <f>IF(AA47&lt;&gt;AC47,CONCATENATE(I47,AA47,L47,AB47,L47,AC47,M47,N47,AD47,M47,J47,P47,Q47,R47,S47,T47,U47),CONCATENATE(I47,AA47,L47,AB47,M47,N47,AD47,M47,J47,P47,Q47,R47,S47,T47,U47))</f>
      </c>
      <c r="C47" s="6">
        <f>IF(AA47&lt;&gt;AC47,CONCATENATE(I47,AA47,L47,AB47,L47,AC47,M47,N47,AD47,M47,W47,X47,Z47,AN47,Y47,J47,P47,Q47,R47,S47,T47,U47),CONCATENATE(I47,AA47,L47,AB47,M47,N47,AD47,M47,W47,X47,Z47,AN47,Y47,J47,P47,Q47,R47,S47,T47,U47))</f>
      </c>
      <c r="D47" s="6">
        <f>IF(AA47&lt;&gt;AC47,CONCATENATE(I47,AA47,L47,AB47,L47,AC47,M47,N47,AD47,M47,W47,X47,Z47,AO47,Y47,J47,P47,Q47,R47,S47,T47,U47),CONCATENATE(I47,AA47,L47,AB47,M47,N47,AD47,M47,W47,X47,Z47,AO47,Y47,J47,P47,Q47,R47,S47,T47,U47))</f>
      </c>
      <c r="E47" s="6">
        <f>IF(AA47&lt;&gt;AC47,CONCATENATE(I47,AA47,L47,AB47,L47,AC47,M47,N47,AD47,M47,W47,X47,Z47,AP47,Y47,J47,P47,Q47,R47,S47,T47,U47),CONCATENATE(I47,AA47,L47,AB47,M47,N47,AD47,M47,W47,X47,Z47,AP47,Y47,J47,P47,Q47,R47,S47,T47,U47))</f>
      </c>
      <c r="F47" s="6">
        <f>IF(AA47&lt;&gt;AC47,CONCATENATE(I47,AA47,L47,AB47,L47,AC47,M47,N47,AD47,M47,W47,X47,Z47,AQ47,Y47,J47,P47,Q47,R47,S47,T47,U47),CONCATENATE(I47,AA47,L47,AB47,M47,N47,AD47,M47,W47,X47,Z47,AQ47,Y47,J47,P47,Q47,R47,S47,T47,U47))</f>
      </c>
      <c r="G47" s="3" t="s">
        <v>375</v>
      </c>
      <c r="H47" s="3" t="s">
        <v>376</v>
      </c>
      <c r="I47" s="3" t="s">
        <v>377</v>
      </c>
      <c r="J47" s="3" t="s">
        <v>378</v>
      </c>
      <c r="K47" s="3" t="s">
        <v>379</v>
      </c>
      <c r="L47" s="3" t="s">
        <v>380</v>
      </c>
      <c r="M47" s="3" t="s">
        <v>381</v>
      </c>
      <c r="N47" s="3" t="s">
        <v>382</v>
      </c>
      <c r="O47" s="6">
        <f>CHAR(10)</f>
      </c>
      <c r="P47" s="6">
        <f>IF(MOD(V47,5)=0,CONCATENATE(O47,O47,K47,K47,O47,O47,O47)," ")</f>
      </c>
      <c r="Q47" s="6">
        <f>IF(V47=5,CONCATENATE(O47,O47,O47,K47,O47,"&lt;center&gt;",O47,O47,"&lt;?php",O47,Q$1,O47,"?&gt;",O47,O47,"&lt;/center&gt;",O47,K47,O47,O47,O47,O47),"")</f>
      </c>
      <c r="R47" s="6">
        <f>IF(V47=10,CONCATENATE(O47,O47,O47,K47,O47,"&lt;center&gt;",O47,O47,"&lt;?php",O47,R$1,O47,"?&gt;",O47,O47,"&lt;/center&gt;",O47,K47,O47,O47,O47,O47),"")</f>
      </c>
      <c r="S47" s="6">
        <f>IF(V47=15,CONCATENATE(O47,O47,O47,K47,O47,"&lt;center&gt;",O47,O47,"&lt;?php",O47,S$1,O47,"?&gt;",O47,O47,"&lt;/center&gt;",O47,K47,O47,O47,O47,O47),"")</f>
      </c>
      <c r="T47" s="6">
        <f>IF(V47=20,CONCATENATE(O47,O47,O47,K47,O47,"&lt;center&gt;",O47,O47,"&lt;?php",O47,T$1,O47,"?&gt;",O47,O47,"&lt;/center&gt;",O47,K47,O47,O47,O47,O47),"")</f>
      </c>
      <c r="U47" s="6">
        <f>IF(V47=25,CONCATENATE(O47,O47,O47,O47,"&lt;?php",O47,U$1,O47,"?&gt;",O47,O47,O47,O47,O47),"")</f>
      </c>
      <c r="V47" s="11">
        <f>V46+1</f>
      </c>
      <c r="W47" s="5" t="s">
        <v>383</v>
      </c>
      <c r="X47" s="5" t="s">
        <v>384</v>
      </c>
      <c r="Y47" s="5" t="s">
        <v>385</v>
      </c>
      <c r="Z47" s="5" t="s">
        <v>386</v>
      </c>
      <c r="AA47" s="4">
        <f>CONCATENATE(RBs!B12," ",RBs!A12)</f>
      </c>
      <c r="AB47" s="6">
        <f>RBs!E12</f>
      </c>
      <c r="AC47" s="6">
        <f>RBs!C12</f>
      </c>
      <c r="AD47" s="11">
        <f>RBs!D12</f>
      </c>
      <c r="AE47" s="11">
        <f>RBs!O12</f>
      </c>
      <c r="AF47" s="11">
        <f>RBs!P12</f>
      </c>
      <c r="AG47" s="11">
        <f>RBs!T12</f>
      </c>
      <c r="AH47" s="11">
        <f>RBs!R12</f>
      </c>
      <c r="AI47" s="11">
        <f>AF47</f>
      </c>
      <c r="AJ47" s="6">
        <f>AA47</f>
      </c>
      <c r="AK47" s="11">
        <f>ROUNDDOWN(AF47/2,0)</f>
      </c>
      <c r="AL47" s="11">
        <f>ROUNDUP(0.37*AF47,0)</f>
      </c>
      <c r="AM47" s="11">
        <f>ROUNDUP(0.4*AF47,0)</f>
      </c>
      <c r="AN47" s="11">
        <f>IF(AF47&gt;1,ROUNDUP(0.43*AF47,0),1)</f>
      </c>
      <c r="AO47" s="11">
        <f>IF(AG47&gt;1,ROUNDUP(0.59*AG47,0),1)</f>
      </c>
      <c r="AP47" s="11">
        <f>IF(AH47&gt;1,ROUNDUP(0.34*AH47,0),1)</f>
      </c>
      <c r="AQ47" s="11">
        <f>IF(AI47&gt;1,ROUNDUP(0.36*AI47,0),1)</f>
      </c>
    </row>
    <row x14ac:dyDescent="0.25" r="48" customHeight="1" ht="17.25">
      <c r="A48" s="3"/>
      <c r="B48" s="6">
        <f>IF(AA48&lt;&gt;AC48,CONCATENATE(I48,AA48,L48,AB48,L48,AC48,M48,N48,AD48,M48,J48,P48,Q48,R48,S48,T48,U48),CONCATENATE(I48,AA48,L48,AB48,M48,N48,AD48,M48,J48,P48,Q48,R48,S48,T48,U48))</f>
      </c>
      <c r="C48" s="6">
        <f>IF(AA48&lt;&gt;AC48,CONCATENATE(I48,AA48,L48,AB48,L48,AC48,M48,N48,AD48,M48,W48,X48,Z48,AN48,Y48,J48,P48,Q48,R48,S48,T48,U48),CONCATENATE(I48,AA48,L48,AB48,M48,N48,AD48,M48,W48,X48,Z48,AN48,Y48,J48,P48,Q48,R48,S48,T48,U48))</f>
      </c>
      <c r="D48" s="6">
        <f>IF(AA48&lt;&gt;AC48,CONCATENATE(I48,AA48,L48,AB48,L48,AC48,M48,N48,AD48,M48,W48,X48,Z48,AO48,Y48,J48,P48,Q48,R48,S48,T48,U48),CONCATENATE(I48,AA48,L48,AB48,M48,N48,AD48,M48,W48,X48,Z48,AO48,Y48,J48,P48,Q48,R48,S48,T48,U48))</f>
      </c>
      <c r="E48" s="6">
        <f>IF(AA48&lt;&gt;AC48,CONCATENATE(I48,AA48,L48,AB48,L48,AC48,M48,N48,AD48,M48,W48,X48,Z48,AP48,Y48,J48,P48,Q48,R48,S48,T48,U48),CONCATENATE(I48,AA48,L48,AB48,M48,N48,AD48,M48,W48,X48,Z48,AP48,Y48,J48,P48,Q48,R48,S48,T48,U48))</f>
      </c>
      <c r="F48" s="6">
        <f>IF(AA48&lt;&gt;AC48,CONCATENATE(I48,AA48,L48,AB48,L48,AC48,M48,N48,AD48,M48,W48,X48,Z48,AQ48,Y48,J48,P48,Q48,R48,S48,T48,U48),CONCATENATE(I48,AA48,L48,AB48,M48,N48,AD48,M48,W48,X48,Z48,AQ48,Y48,J48,P48,Q48,R48,S48,T48,U48))</f>
      </c>
      <c r="G48" s="3" t="s">
        <v>375</v>
      </c>
      <c r="H48" s="3" t="s">
        <v>376</v>
      </c>
      <c r="I48" s="3" t="s">
        <v>377</v>
      </c>
      <c r="J48" s="3" t="s">
        <v>378</v>
      </c>
      <c r="K48" s="3" t="s">
        <v>379</v>
      </c>
      <c r="L48" s="3" t="s">
        <v>380</v>
      </c>
      <c r="M48" s="3" t="s">
        <v>381</v>
      </c>
      <c r="N48" s="3" t="s">
        <v>382</v>
      </c>
      <c r="O48" s="6">
        <f>CHAR(10)</f>
      </c>
      <c r="P48" s="6">
        <f>IF(MOD(V48,5)=0,CONCATENATE(O48,O48,K48,K48,O48,O48,O48)," ")</f>
      </c>
      <c r="Q48" s="6">
        <f>IF(V48=5,CONCATENATE(O48,O48,O48,K48,O48,"&lt;center&gt;",O48,O48,"&lt;?php",O48,Q$1,O48,"?&gt;",O48,O48,"&lt;/center&gt;",O48,K48,O48,O48,O48,O48),"")</f>
      </c>
      <c r="R48" s="6">
        <f>IF(V48=10,CONCATENATE(O48,O48,O48,K48,O48,"&lt;center&gt;",O48,O48,"&lt;?php",O48,R$1,O48,"?&gt;",O48,O48,"&lt;/center&gt;",O48,K48,O48,O48,O48,O48),"")</f>
      </c>
      <c r="S48" s="6">
        <f>IF(V48=15,CONCATENATE(O48,O48,O48,K48,O48,"&lt;center&gt;",O48,O48,"&lt;?php",O48,S$1,O48,"?&gt;",O48,O48,"&lt;/center&gt;",O48,K48,O48,O48,O48,O48),"")</f>
      </c>
      <c r="T48" s="6">
        <f>IF(V48=20,CONCATENATE(O48,O48,O48,K48,O48,"&lt;center&gt;",O48,O48,"&lt;?php",O48,T$1,O48,"?&gt;",O48,O48,"&lt;/center&gt;",O48,K48,O48,O48,O48,O48),"")</f>
      </c>
      <c r="U48" s="6">
        <f>IF(V48=25,CONCATENATE(O48,O48,O48,O48,"&lt;?php",O48,U$1,O48,"?&gt;",O48,O48,O48,O48,O48),"")</f>
      </c>
      <c r="V48" s="11">
        <f>V47+1</f>
      </c>
      <c r="W48" s="5" t="s">
        <v>383</v>
      </c>
      <c r="X48" s="5" t="s">
        <v>384</v>
      </c>
      <c r="Y48" s="5" t="s">
        <v>385</v>
      </c>
      <c r="Z48" s="5" t="s">
        <v>386</v>
      </c>
      <c r="AA48" s="4">
        <f>CONCATENATE(RBs!B13," ",RBs!A13)</f>
      </c>
      <c r="AB48" s="6">
        <f>RBs!E13</f>
      </c>
      <c r="AC48" s="6">
        <f>RBs!C13</f>
      </c>
      <c r="AD48" s="11">
        <f>RBs!D13</f>
      </c>
      <c r="AE48" s="11">
        <f>RBs!O13</f>
      </c>
      <c r="AF48" s="11">
        <f>RBs!P13</f>
      </c>
      <c r="AG48" s="11">
        <f>RBs!T13</f>
      </c>
      <c r="AH48" s="11">
        <f>RBs!R13</f>
      </c>
      <c r="AI48" s="11">
        <f>AF48</f>
      </c>
      <c r="AJ48" s="6">
        <f>AA48</f>
      </c>
      <c r="AK48" s="11">
        <f>ROUNDDOWN(AF48/2,0)</f>
      </c>
      <c r="AL48" s="11">
        <f>ROUNDUP(0.37*AF48,0)</f>
      </c>
      <c r="AM48" s="11">
        <f>ROUNDUP(0.4*AF48,0)</f>
      </c>
      <c r="AN48" s="11">
        <f>IF(AF48&gt;1,ROUNDUP(0.43*AF48,0),1)</f>
      </c>
      <c r="AO48" s="11">
        <f>IF(AG48&gt;1,ROUNDUP(0.59*AG48,0),1)</f>
      </c>
      <c r="AP48" s="11">
        <f>IF(AH48&gt;1,ROUNDUP(0.34*AH48,0),1)</f>
      </c>
      <c r="AQ48" s="11">
        <f>IF(AI48&gt;1,ROUNDUP(0.36*AI48,0),1)</f>
      </c>
    </row>
    <row x14ac:dyDescent="0.25" r="49" customHeight="1" ht="17.25">
      <c r="A49" s="3"/>
      <c r="B49" s="6">
        <f>IF(AA49&lt;&gt;AC49,CONCATENATE(I49,AA49,L49,AB49,L49,AC49,M49,N49,AD49,M49,J49,P49,Q49,R49,S49,T49,U49),CONCATENATE(I49,AA49,L49,AB49,M49,N49,AD49,M49,J49,P49,Q49,R49,S49,T49,U49))</f>
      </c>
      <c r="C49" s="6">
        <f>IF(AA49&lt;&gt;AC49,CONCATENATE(I49,AA49,L49,AB49,L49,AC49,M49,N49,AD49,M49,W49,X49,Z49,AN49,Y49,J49,P49,Q49,R49,S49,T49,U49),CONCATENATE(I49,AA49,L49,AB49,M49,N49,AD49,M49,W49,X49,Z49,AN49,Y49,J49,P49,Q49,R49,S49,T49,U49))</f>
      </c>
      <c r="D49" s="6">
        <f>IF(AA49&lt;&gt;AC49,CONCATENATE(I49,AA49,L49,AB49,L49,AC49,M49,N49,AD49,M49,W49,X49,Z49,AO49,Y49,J49,P49,Q49,R49,S49,T49,U49),CONCATENATE(I49,AA49,L49,AB49,M49,N49,AD49,M49,W49,X49,Z49,AO49,Y49,J49,P49,Q49,R49,S49,T49,U49))</f>
      </c>
      <c r="E49" s="6">
        <f>IF(AA49&lt;&gt;AC49,CONCATENATE(I49,AA49,L49,AB49,L49,AC49,M49,N49,AD49,M49,W49,X49,Z49,AP49,Y49,J49,P49,Q49,R49,S49,T49,U49),CONCATENATE(I49,AA49,L49,AB49,M49,N49,AD49,M49,W49,X49,Z49,AP49,Y49,J49,P49,Q49,R49,S49,T49,U49))</f>
      </c>
      <c r="F49" s="6">
        <f>IF(AA49&lt;&gt;AC49,CONCATENATE(I49,AA49,L49,AB49,L49,AC49,M49,N49,AD49,M49,W49,X49,Z49,AQ49,Y49,J49,P49,Q49,R49,S49,T49,U49),CONCATENATE(I49,AA49,L49,AB49,M49,N49,AD49,M49,W49,X49,Z49,AQ49,Y49,J49,P49,Q49,R49,S49,T49,U49))</f>
      </c>
      <c r="G49" s="3" t="s">
        <v>375</v>
      </c>
      <c r="H49" s="3" t="s">
        <v>376</v>
      </c>
      <c r="I49" s="3" t="s">
        <v>377</v>
      </c>
      <c r="J49" s="3" t="s">
        <v>378</v>
      </c>
      <c r="K49" s="3" t="s">
        <v>379</v>
      </c>
      <c r="L49" s="3" t="s">
        <v>380</v>
      </c>
      <c r="M49" s="3" t="s">
        <v>381</v>
      </c>
      <c r="N49" s="3" t="s">
        <v>382</v>
      </c>
      <c r="O49" s="6">
        <f>CHAR(10)</f>
      </c>
      <c r="P49" s="6">
        <f>IF(MOD(V49,5)=0,CONCATENATE(O49,O49,K49,K49,O49,O49,O49)," ")</f>
      </c>
      <c r="Q49" s="6">
        <f>IF(V49=5,CONCATENATE(O49,O49,O49,K49,O49,"&lt;center&gt;",O49,O49,"&lt;?php",O49,Q$1,O49,"?&gt;",O49,O49,"&lt;/center&gt;",O49,K49,O49,O49,O49,O49),"")</f>
      </c>
      <c r="R49" s="6">
        <f>IF(V49=10,CONCATENATE(O49,O49,O49,K49,O49,"&lt;center&gt;",O49,O49,"&lt;?php",O49,R$1,O49,"?&gt;",O49,O49,"&lt;/center&gt;",O49,K49,O49,O49,O49,O49),"")</f>
      </c>
      <c r="S49" s="6">
        <f>IF(V49=15,CONCATENATE(O49,O49,O49,K49,O49,"&lt;center&gt;",O49,O49,"&lt;?php",O49,S$1,O49,"?&gt;",O49,O49,"&lt;/center&gt;",O49,K49,O49,O49,O49,O49),"")</f>
      </c>
      <c r="T49" s="6">
        <f>IF(V49=20,CONCATENATE(O49,O49,O49,K49,O49,"&lt;center&gt;",O49,O49,"&lt;?php",O49,T$1,O49,"?&gt;",O49,O49,"&lt;/center&gt;",O49,K49,O49,O49,O49,O49),"")</f>
      </c>
      <c r="U49" s="6">
        <f>IF(V49=25,CONCATENATE(O49,O49,O49,O49,"&lt;?php",O49,U$1,O49,"?&gt;",O49,O49,O49,O49,O49),"")</f>
      </c>
      <c r="V49" s="11">
        <f>V48+1</f>
      </c>
      <c r="W49" s="5" t="s">
        <v>383</v>
      </c>
      <c r="X49" s="5" t="s">
        <v>384</v>
      </c>
      <c r="Y49" s="5" t="s">
        <v>385</v>
      </c>
      <c r="Z49" s="5" t="s">
        <v>386</v>
      </c>
      <c r="AA49" s="4">
        <f>CONCATENATE(RBs!B14," ",RBs!A14)</f>
      </c>
      <c r="AB49" s="6">
        <f>RBs!E14</f>
      </c>
      <c r="AC49" s="6">
        <f>RBs!C14</f>
      </c>
      <c r="AD49" s="11">
        <f>RBs!D14</f>
      </c>
      <c r="AE49" s="11">
        <f>RBs!O14</f>
      </c>
      <c r="AF49" s="11">
        <f>RBs!P14</f>
      </c>
      <c r="AG49" s="11">
        <f>RBs!T14</f>
      </c>
      <c r="AH49" s="11">
        <f>RBs!R14</f>
      </c>
      <c r="AI49" s="11">
        <f>AF49</f>
      </c>
      <c r="AJ49" s="6">
        <f>AA49</f>
      </c>
      <c r="AK49" s="11">
        <f>ROUNDDOWN(AF49/2,0)</f>
      </c>
      <c r="AL49" s="11">
        <f>ROUNDUP(0.37*AF49,0)</f>
      </c>
      <c r="AM49" s="11">
        <f>ROUNDUP(0.4*AF49,0)</f>
      </c>
      <c r="AN49" s="11">
        <f>IF(AF49&gt;1,ROUNDUP(0.43*AF49,0),1)</f>
      </c>
      <c r="AO49" s="11">
        <f>IF(AG49&gt;1,ROUNDUP(0.59*AG49,0),1)</f>
      </c>
      <c r="AP49" s="11">
        <f>IF(AH49&gt;1,ROUNDUP(0.34*AH49,0),1)</f>
      </c>
      <c r="AQ49" s="11">
        <f>IF(AI49&gt;1,ROUNDUP(0.36*AI49,0),1)</f>
      </c>
    </row>
    <row x14ac:dyDescent="0.25" r="50" customHeight="1" ht="17.25">
      <c r="A50" s="3"/>
      <c r="B50" s="6">
        <f>IF(AA50&lt;&gt;AC50,CONCATENATE(I50,AA50,L50,AB50,L50,AC50,M50,N50,AD50,M50,J50,P50,Q50,R50,S50,T50,U50),CONCATENATE(I50,AA50,L50,AB50,M50,N50,AD50,M50,J50,P50,Q50,R50,S50,T50,U50))</f>
      </c>
      <c r="C50" s="6">
        <f>IF(AA50&lt;&gt;AC50,CONCATENATE(I50,AA50,L50,AB50,L50,AC50,M50,N50,AD50,M50,W50,X50,Z50,AN50,Y50,J50,P50,Q50,R50,S50,T50,U50),CONCATENATE(I50,AA50,L50,AB50,M50,N50,AD50,M50,W50,X50,Z50,AN50,Y50,J50,P50,Q50,R50,S50,T50,U50))</f>
      </c>
      <c r="D50" s="6">
        <f>IF(AA50&lt;&gt;AC50,CONCATENATE(I50,AA50,L50,AB50,L50,AC50,M50,N50,AD50,M50,W50,X50,Z50,AO50,Y50,J50,P50,Q50,R50,S50,T50,U50),CONCATENATE(I50,AA50,L50,AB50,M50,N50,AD50,M50,W50,X50,Z50,AO50,Y50,J50,P50,Q50,R50,S50,T50,U50))</f>
      </c>
      <c r="E50" s="6">
        <f>IF(AA50&lt;&gt;AC50,CONCATENATE(I50,AA50,L50,AB50,L50,AC50,M50,N50,AD50,M50,W50,X50,Z50,AP50,Y50,J50,P50,Q50,R50,S50,T50,U50),CONCATENATE(I50,AA50,L50,AB50,M50,N50,AD50,M50,W50,X50,Z50,AP50,Y50,J50,P50,Q50,R50,S50,T50,U50))</f>
      </c>
      <c r="F50" s="6">
        <f>IF(AA50&lt;&gt;AC50,CONCATENATE(I50,AA50,L50,AB50,L50,AC50,M50,N50,AD50,M50,W50,X50,Z50,AQ50,Y50,J50,P50,Q50,R50,S50,T50,U50),CONCATENATE(I50,AA50,L50,AB50,M50,N50,AD50,M50,W50,X50,Z50,AQ50,Y50,J50,P50,Q50,R50,S50,T50,U50))</f>
      </c>
      <c r="G50" s="3" t="s">
        <v>375</v>
      </c>
      <c r="H50" s="3" t="s">
        <v>376</v>
      </c>
      <c r="I50" s="3" t="s">
        <v>377</v>
      </c>
      <c r="J50" s="3" t="s">
        <v>378</v>
      </c>
      <c r="K50" s="3" t="s">
        <v>379</v>
      </c>
      <c r="L50" s="3" t="s">
        <v>380</v>
      </c>
      <c r="M50" s="3" t="s">
        <v>381</v>
      </c>
      <c r="N50" s="3" t="s">
        <v>382</v>
      </c>
      <c r="O50" s="6">
        <f>CHAR(10)</f>
      </c>
      <c r="P50" s="6">
        <f>IF(MOD(V50,5)=0,CONCATENATE(O50,O50,K50,K50,O50,O50,O50)," ")</f>
      </c>
      <c r="Q50" s="6">
        <f>IF(V50=5,CONCATENATE(O50,O50,O50,K50,O50,"&lt;center&gt;",O50,O50,"&lt;?php",O50,Q$1,O50,"?&gt;",O50,O50,"&lt;/center&gt;",O50,K50,O50,O50,O50,O50),"")</f>
      </c>
      <c r="R50" s="6">
        <f>IF(V50=10,CONCATENATE(O50,O50,O50,K50,O50,"&lt;center&gt;",O50,O50,"&lt;?php",O50,R$1,O50,"?&gt;",O50,O50,"&lt;/center&gt;",O50,K50,O50,O50,O50,O50),"")</f>
      </c>
      <c r="S50" s="6">
        <f>IF(V50=15,CONCATENATE(O50,O50,O50,K50,O50,"&lt;center&gt;",O50,O50,"&lt;?php",O50,S$1,O50,"?&gt;",O50,O50,"&lt;/center&gt;",O50,K50,O50,O50,O50,O50),"")</f>
      </c>
      <c r="T50" s="6">
        <f>IF(V50=20,CONCATENATE(O50,O50,O50,K50,O50,"&lt;center&gt;",O50,O50,"&lt;?php",O50,T$1,O50,"?&gt;",O50,O50,"&lt;/center&gt;",O50,K50,O50,O50,O50,O50),"")</f>
      </c>
      <c r="U50" s="6">
        <f>IF(V50=25,CONCATENATE(O50,O50,O50,O50,"&lt;?php",O50,U$1,O50,"?&gt;",O50,O50,O50,O50,O50),"")</f>
      </c>
      <c r="V50" s="11">
        <f>V49+1</f>
      </c>
      <c r="W50" s="5" t="s">
        <v>383</v>
      </c>
      <c r="X50" s="5" t="s">
        <v>384</v>
      </c>
      <c r="Y50" s="5" t="s">
        <v>385</v>
      </c>
      <c r="Z50" s="5" t="s">
        <v>386</v>
      </c>
      <c r="AA50" s="4">
        <f>CONCATENATE(RBs!B15," ",RBs!A15)</f>
      </c>
      <c r="AB50" s="6">
        <f>RBs!E15</f>
      </c>
      <c r="AC50" s="6">
        <f>RBs!C15</f>
      </c>
      <c r="AD50" s="11">
        <f>RBs!D15</f>
      </c>
      <c r="AE50" s="11">
        <f>RBs!O15</f>
      </c>
      <c r="AF50" s="11">
        <f>RBs!P15</f>
      </c>
      <c r="AG50" s="11">
        <f>RBs!T15</f>
      </c>
      <c r="AH50" s="11">
        <f>RBs!R15</f>
      </c>
      <c r="AI50" s="11">
        <f>AF50</f>
      </c>
      <c r="AJ50" s="6">
        <f>AA50</f>
      </c>
      <c r="AK50" s="11">
        <f>ROUNDDOWN(AF50/2,0)</f>
      </c>
      <c r="AL50" s="11">
        <f>ROUNDUP(0.37*AF50,0)</f>
      </c>
      <c r="AM50" s="11">
        <f>ROUNDUP(0.4*AF50,0)</f>
      </c>
      <c r="AN50" s="11">
        <f>IF(AF50&gt;1,ROUNDUP(0.43*AF50,0),1)</f>
      </c>
      <c r="AO50" s="11">
        <f>IF(AG50&gt;1,ROUNDUP(0.59*AG50,0),1)</f>
      </c>
      <c r="AP50" s="11">
        <f>IF(AH50&gt;1,ROUNDUP(0.34*AH50,0),1)</f>
      </c>
      <c r="AQ50" s="11">
        <f>IF(AI50&gt;1,ROUNDUP(0.36*AI50,0),1)</f>
      </c>
    </row>
    <row x14ac:dyDescent="0.25" r="51" customHeight="1" ht="17.25">
      <c r="A51" s="3"/>
      <c r="B51" s="6">
        <f>IF(AA51&lt;&gt;AC51,CONCATENATE(I51,AA51,L51,AB51,L51,AC51,M51,N51,AD51,M51,J51,P51,Q51,R51,S51,T51,U51),CONCATENATE(I51,AA51,L51,AB51,M51,N51,AD51,M51,J51,P51,Q51,R51,S51,T51,U51))</f>
      </c>
      <c r="C51" s="6">
        <f>IF(AA51&lt;&gt;AC51,CONCATENATE(I51,AA51,L51,AB51,L51,AC51,M51,N51,AD51,M51,W51,X51,Z51,AN51,Y51,J51,P51,Q51,R51,S51,T51,U51),CONCATENATE(I51,AA51,L51,AB51,M51,N51,AD51,M51,W51,X51,Z51,AN51,Y51,J51,P51,Q51,R51,S51,T51,U51))</f>
      </c>
      <c r="D51" s="6">
        <f>IF(AA51&lt;&gt;AC51,CONCATENATE(I51,AA51,L51,AB51,L51,AC51,M51,N51,AD51,M51,W51,X51,Z51,AO51,Y51,J51,P51,Q51,R51,S51,T51,U51),CONCATENATE(I51,AA51,L51,AB51,M51,N51,AD51,M51,W51,X51,Z51,AO51,Y51,J51,P51,Q51,R51,S51,T51,U51))</f>
      </c>
      <c r="E51" s="6">
        <f>IF(AA51&lt;&gt;AC51,CONCATENATE(I51,AA51,L51,AB51,L51,AC51,M51,N51,AD51,M51,W51,X51,Z51,AP51,Y51,J51,P51,Q51,R51,S51,T51,U51),CONCATENATE(I51,AA51,L51,AB51,M51,N51,AD51,M51,W51,X51,Z51,AP51,Y51,J51,P51,Q51,R51,S51,T51,U51))</f>
      </c>
      <c r="F51" s="6">
        <f>IF(AA51&lt;&gt;AC51,CONCATENATE(I51,AA51,L51,AB51,L51,AC51,M51,N51,AD51,M51,W51,X51,Z51,AQ51,Y51,J51,P51,Q51,R51,S51,T51,U51),CONCATENATE(I51,AA51,L51,AB51,M51,N51,AD51,M51,W51,X51,Z51,AQ51,Y51,J51,P51,Q51,R51,S51,T51,U51))</f>
      </c>
      <c r="G51" s="3" t="s">
        <v>375</v>
      </c>
      <c r="H51" s="3" t="s">
        <v>376</v>
      </c>
      <c r="I51" s="3" t="s">
        <v>377</v>
      </c>
      <c r="J51" s="3" t="s">
        <v>378</v>
      </c>
      <c r="K51" s="3" t="s">
        <v>379</v>
      </c>
      <c r="L51" s="3" t="s">
        <v>380</v>
      </c>
      <c r="M51" s="3" t="s">
        <v>381</v>
      </c>
      <c r="N51" s="3" t="s">
        <v>382</v>
      </c>
      <c r="O51" s="6">
        <f>CHAR(10)</f>
      </c>
      <c r="P51" s="6">
        <f>IF(MOD(V51,5)=0,CONCATENATE(O51,O51,K51,K51,O51,O51,O51)," ")</f>
      </c>
      <c r="Q51" s="6">
        <f>IF(V51=5,CONCATENATE(O51,O51,O51,K51,O51,"&lt;center&gt;",O51,O51,"&lt;?php",O51,Q$1,O51,"?&gt;",O51,O51,"&lt;/center&gt;",O51,K51,O51,O51,O51,O51),"")</f>
      </c>
      <c r="R51" s="6">
        <f>IF(V51=10,CONCATENATE(O51,O51,O51,K51,O51,"&lt;center&gt;",O51,O51,"&lt;?php",O51,R$1,O51,"?&gt;",O51,O51,"&lt;/center&gt;",O51,K51,O51,O51,O51,O51),"")</f>
      </c>
      <c r="S51" s="6">
        <f>IF(V51=15,CONCATENATE(O51,O51,O51,K51,O51,"&lt;center&gt;",O51,O51,"&lt;?php",O51,S$1,O51,"?&gt;",O51,O51,"&lt;/center&gt;",O51,K51,O51,O51,O51,O51),"")</f>
      </c>
      <c r="T51" s="6">
        <f>IF(V51=20,CONCATENATE(O51,O51,O51,K51,O51,"&lt;center&gt;",O51,O51,"&lt;?php",O51,T$1,O51,"?&gt;",O51,O51,"&lt;/center&gt;",O51,K51,O51,O51,O51,O51),"")</f>
      </c>
      <c r="U51" s="6">
        <f>IF(V51=25,CONCATENATE(O51,O51,O51,O51,"&lt;?php",O51,U$1,O51,"?&gt;",O51,O51,O51,O51,O51),"")</f>
      </c>
      <c r="V51" s="11">
        <f>V50+1</f>
      </c>
      <c r="W51" s="5" t="s">
        <v>383</v>
      </c>
      <c r="X51" s="5" t="s">
        <v>384</v>
      </c>
      <c r="Y51" s="5" t="s">
        <v>385</v>
      </c>
      <c r="Z51" s="5" t="s">
        <v>386</v>
      </c>
      <c r="AA51" s="4">
        <f>CONCATENATE(RBs!B16," ",RBs!A16)</f>
      </c>
      <c r="AB51" s="6">
        <f>RBs!E16</f>
      </c>
      <c r="AC51" s="6">
        <f>RBs!C16</f>
      </c>
      <c r="AD51" s="11">
        <f>RBs!D16</f>
      </c>
      <c r="AE51" s="11">
        <f>RBs!O16</f>
      </c>
      <c r="AF51" s="11">
        <f>RBs!P16</f>
      </c>
      <c r="AG51" s="11">
        <f>RBs!T16</f>
      </c>
      <c r="AH51" s="11">
        <f>RBs!R16</f>
      </c>
      <c r="AI51" s="11">
        <f>AF51</f>
      </c>
      <c r="AJ51" s="6">
        <f>AA51</f>
      </c>
      <c r="AK51" s="11">
        <f>ROUNDDOWN(AF51/2,0)</f>
      </c>
      <c r="AL51" s="11">
        <f>ROUNDUP(0.37*AF51,0)</f>
      </c>
      <c r="AM51" s="11">
        <f>ROUNDUP(0.4*AF51,0)</f>
      </c>
      <c r="AN51" s="11">
        <f>IF(AF51&gt;1,ROUNDUP(0.43*AF51,0),1)</f>
      </c>
      <c r="AO51" s="11">
        <f>IF(AG51&gt;1,ROUNDUP(0.59*AG51,0),1)</f>
      </c>
      <c r="AP51" s="11">
        <f>IF(AH51&gt;1,ROUNDUP(0.34*AH51,0),1)</f>
      </c>
      <c r="AQ51" s="11">
        <f>IF(AI51&gt;1,ROUNDUP(0.36*AI51,0),1)</f>
      </c>
    </row>
    <row x14ac:dyDescent="0.25" r="52" customHeight="1" ht="17.25">
      <c r="A52" s="3"/>
      <c r="B52" s="6">
        <f>IF(AA52&lt;&gt;AC52,CONCATENATE(I52,AA52,L52,AB52,L52,AC52,M52,N52,AD52,M52,J52,P52,Q52,R52,S52,T52,U52),CONCATENATE(I52,AA52,L52,AB52,M52,N52,AD52,M52,J52,P52,Q52,R52,S52,T52,U52))</f>
      </c>
      <c r="C52" s="6">
        <f>IF(AA52&lt;&gt;AC52,CONCATENATE(I52,AA52,L52,AB52,L52,AC52,M52,N52,AD52,M52,W52,X52,Z52,AN52,Y52,J52,P52,Q52,R52,S52,T52,U52),CONCATENATE(I52,AA52,L52,AB52,M52,N52,AD52,M52,W52,X52,Z52,AN52,Y52,J52,P52,Q52,R52,S52,T52,U52))</f>
      </c>
      <c r="D52" s="6">
        <f>IF(AA52&lt;&gt;AC52,CONCATENATE(I52,AA52,L52,AB52,L52,AC52,M52,N52,AD52,M52,W52,X52,Z52,AO52,Y52,J52,P52,Q52,R52,S52,T52,U52),CONCATENATE(I52,AA52,L52,AB52,M52,N52,AD52,M52,W52,X52,Z52,AO52,Y52,J52,P52,Q52,R52,S52,T52,U52))</f>
      </c>
      <c r="E52" s="6">
        <f>IF(AA52&lt;&gt;AC52,CONCATENATE(I52,AA52,L52,AB52,L52,AC52,M52,N52,AD52,M52,W52,X52,Z52,AP52,Y52,J52,P52,Q52,R52,S52,T52,U52),CONCATENATE(I52,AA52,L52,AB52,M52,N52,AD52,M52,W52,X52,Z52,AP52,Y52,J52,P52,Q52,R52,S52,T52,U52))</f>
      </c>
      <c r="F52" s="6">
        <f>IF(AA52&lt;&gt;AC52,CONCATENATE(I52,AA52,L52,AB52,L52,AC52,M52,N52,AD52,M52,W52,X52,Z52,AQ52,Y52,J52,P52,Q52,R52,S52,T52,U52),CONCATENATE(I52,AA52,L52,AB52,M52,N52,AD52,M52,W52,X52,Z52,AQ52,Y52,J52,P52,Q52,R52,S52,T52,U52))</f>
      </c>
      <c r="G52" s="3" t="s">
        <v>375</v>
      </c>
      <c r="H52" s="3" t="s">
        <v>376</v>
      </c>
      <c r="I52" s="3" t="s">
        <v>377</v>
      </c>
      <c r="J52" s="3" t="s">
        <v>378</v>
      </c>
      <c r="K52" s="3" t="s">
        <v>379</v>
      </c>
      <c r="L52" s="3" t="s">
        <v>380</v>
      </c>
      <c r="M52" s="3" t="s">
        <v>381</v>
      </c>
      <c r="N52" s="3" t="s">
        <v>382</v>
      </c>
      <c r="O52" s="6">
        <f>CHAR(10)</f>
      </c>
      <c r="P52" s="6">
        <f>IF(MOD(V52,5)=0,CONCATENATE(O52,O52,K52,K52,O52,O52,O52)," ")</f>
      </c>
      <c r="Q52" s="6">
        <f>IF(V52=5,CONCATENATE(O52,O52,O52,K52,O52,"&lt;center&gt;",O52,O52,"&lt;?php",O52,Q$1,O52,"?&gt;",O52,O52,"&lt;/center&gt;",O52,K52,O52,O52,O52,O52),"")</f>
      </c>
      <c r="R52" s="6">
        <f>IF(V52=10,CONCATENATE(O52,O52,O52,K52,O52,"&lt;center&gt;",O52,O52,"&lt;?php",O52,R$1,O52,"?&gt;",O52,O52,"&lt;/center&gt;",O52,K52,O52,O52,O52,O52),"")</f>
      </c>
      <c r="S52" s="6">
        <f>IF(V52=15,CONCATENATE(O52,O52,O52,K52,O52,"&lt;center&gt;",O52,O52,"&lt;?php",O52,S$1,O52,"?&gt;",O52,O52,"&lt;/center&gt;",O52,K52,O52,O52,O52,O52),"")</f>
      </c>
      <c r="T52" s="6">
        <f>IF(V52=20,CONCATENATE(O52,O52,O52,K52,O52,"&lt;center&gt;",O52,O52,"&lt;?php",O52,T$1,O52,"?&gt;",O52,O52,"&lt;/center&gt;",O52,K52,O52,O52,O52,O52),"")</f>
      </c>
      <c r="U52" s="6">
        <f>IF(V52=25,CONCATENATE(O52,O52,O52,O52,"&lt;?php",O52,U$1,O52,"?&gt;",O52,O52,O52,O52,O52),"")</f>
      </c>
      <c r="V52" s="11">
        <f>V51+1</f>
      </c>
      <c r="W52" s="5" t="s">
        <v>383</v>
      </c>
      <c r="X52" s="5" t="s">
        <v>384</v>
      </c>
      <c r="Y52" s="5" t="s">
        <v>385</v>
      </c>
      <c r="Z52" s="5" t="s">
        <v>386</v>
      </c>
      <c r="AA52" s="4">
        <f>CONCATENATE(RBs!B17," ",RBs!A17)</f>
      </c>
      <c r="AB52" s="6">
        <f>RBs!E17</f>
      </c>
      <c r="AC52" s="6">
        <f>RBs!C17</f>
      </c>
      <c r="AD52" s="11">
        <f>RBs!D17</f>
      </c>
      <c r="AE52" s="11">
        <f>RBs!O17</f>
      </c>
      <c r="AF52" s="11">
        <f>RBs!P17</f>
      </c>
      <c r="AG52" s="11">
        <f>RBs!T17</f>
      </c>
      <c r="AH52" s="11">
        <f>RBs!R17</f>
      </c>
      <c r="AI52" s="11">
        <f>AF52</f>
      </c>
      <c r="AJ52" s="6">
        <f>AA52</f>
      </c>
      <c r="AK52" s="11">
        <f>ROUNDDOWN(AF52/2,0)</f>
      </c>
      <c r="AL52" s="11">
        <f>ROUNDUP(0.37*AF52,0)</f>
      </c>
      <c r="AM52" s="11">
        <f>ROUNDUP(0.4*AF52,0)</f>
      </c>
      <c r="AN52" s="11">
        <f>IF(AF52&gt;1,ROUNDUP(0.43*AF52,0),1)</f>
      </c>
      <c r="AO52" s="11">
        <f>IF(AG52&gt;1,ROUNDUP(0.59*AG52,0),1)</f>
      </c>
      <c r="AP52" s="11">
        <f>IF(AH52&gt;1,ROUNDUP(0.34*AH52,0),1)</f>
      </c>
      <c r="AQ52" s="11">
        <f>IF(AI52&gt;1,ROUNDUP(0.36*AI52,0),1)</f>
      </c>
    </row>
    <row x14ac:dyDescent="0.25" r="53" customHeight="1" ht="17.25">
      <c r="A53" s="3"/>
      <c r="B53" s="6">
        <f>IF(AA53&lt;&gt;AC53,CONCATENATE(I53,AA53,L53,AB53,L53,AC53,M53,N53,AD53,M53,J53,P53,Q53,R53,S53,T53,U53),CONCATENATE(I53,AA53,L53,AB53,M53,N53,AD53,M53,J53,P53,Q53,R53,S53,T53,U53))</f>
      </c>
      <c r="C53" s="6">
        <f>IF(AA53&lt;&gt;AC53,CONCATENATE(I53,AA53,L53,AB53,L53,AC53,M53,N53,AD53,M53,W53,X53,Z53,AN53,Y53,J53,P53,Q53,R53,S53,T53,U53),CONCATENATE(I53,AA53,L53,AB53,M53,N53,AD53,M53,W53,X53,Z53,AN53,Y53,J53,P53,Q53,R53,S53,T53,U53))</f>
      </c>
      <c r="D53" s="6">
        <f>IF(AA53&lt;&gt;AC53,CONCATENATE(I53,AA53,L53,AB53,L53,AC53,M53,N53,AD53,M53,W53,X53,Z53,AO53,Y53,J53,P53,Q53,R53,S53,T53,U53),CONCATENATE(I53,AA53,L53,AB53,M53,N53,AD53,M53,W53,X53,Z53,AO53,Y53,J53,P53,Q53,R53,S53,T53,U53))</f>
      </c>
      <c r="E53" s="6">
        <f>IF(AA53&lt;&gt;AC53,CONCATENATE(I53,AA53,L53,AB53,L53,AC53,M53,N53,AD53,M53,W53,X53,Z53,AP53,Y53,J53,P53,Q53,R53,S53,T53,U53),CONCATENATE(I53,AA53,L53,AB53,M53,N53,AD53,M53,W53,X53,Z53,AP53,Y53,J53,P53,Q53,R53,S53,T53,U53))</f>
      </c>
      <c r="F53" s="6">
        <f>IF(AA53&lt;&gt;AC53,CONCATENATE(I53,AA53,L53,AB53,L53,AC53,M53,N53,AD53,M53,W53,X53,Z53,AQ53,Y53,J53,P53,Q53,R53,S53,T53,U53),CONCATENATE(I53,AA53,L53,AB53,M53,N53,AD53,M53,W53,X53,Z53,AQ53,Y53,J53,P53,Q53,R53,S53,T53,U53))</f>
      </c>
      <c r="G53" s="3" t="s">
        <v>375</v>
      </c>
      <c r="H53" s="3" t="s">
        <v>376</v>
      </c>
      <c r="I53" s="3" t="s">
        <v>377</v>
      </c>
      <c r="J53" s="3" t="s">
        <v>378</v>
      </c>
      <c r="K53" s="3" t="s">
        <v>379</v>
      </c>
      <c r="L53" s="3" t="s">
        <v>380</v>
      </c>
      <c r="M53" s="3" t="s">
        <v>381</v>
      </c>
      <c r="N53" s="3" t="s">
        <v>382</v>
      </c>
      <c r="O53" s="6">
        <f>CHAR(10)</f>
      </c>
      <c r="P53" s="6">
        <f>IF(MOD(V53,5)=0,CONCATENATE(O53,O53,K53,K53,O53,O53,O53)," ")</f>
      </c>
      <c r="Q53" s="6">
        <f>IF(V53=5,CONCATENATE(O53,O53,O53,K53,O53,"&lt;center&gt;",O53,O53,"&lt;?php",O53,Q$1,O53,"?&gt;",O53,O53,"&lt;/center&gt;",O53,K53,O53,O53,O53,O53),"")</f>
      </c>
      <c r="R53" s="6">
        <f>IF(V53=10,CONCATENATE(O53,O53,O53,K53,O53,"&lt;center&gt;",O53,O53,"&lt;?php",O53,R$1,O53,"?&gt;",O53,O53,"&lt;/center&gt;",O53,K53,O53,O53,O53,O53),"")</f>
      </c>
      <c r="S53" s="6">
        <f>IF(V53=15,CONCATENATE(O53,O53,O53,K53,O53,"&lt;center&gt;",O53,O53,"&lt;?php",O53,S$1,O53,"?&gt;",O53,O53,"&lt;/center&gt;",O53,K53,O53,O53,O53,O53),"")</f>
      </c>
      <c r="T53" s="6">
        <f>IF(V53=20,CONCATENATE(O53,O53,O53,K53,O53,"&lt;center&gt;",O53,O53,"&lt;?php",O53,T$1,O53,"?&gt;",O53,O53,"&lt;/center&gt;",O53,K53,O53,O53,O53,O53),"")</f>
      </c>
      <c r="U53" s="6">
        <f>IF(V53=25,CONCATENATE(O53,O53,O53,O53,"&lt;?php",O53,U$1,O53,"?&gt;",O53,O53,O53,O53,O53),"")</f>
      </c>
      <c r="V53" s="11">
        <f>V52+1</f>
      </c>
      <c r="W53" s="5" t="s">
        <v>383</v>
      </c>
      <c r="X53" s="5" t="s">
        <v>384</v>
      </c>
      <c r="Y53" s="5" t="s">
        <v>385</v>
      </c>
      <c r="Z53" s="5" t="s">
        <v>386</v>
      </c>
      <c r="AA53" s="4">
        <f>CONCATENATE(RBs!B18," ",RBs!A18)</f>
      </c>
      <c r="AB53" s="6">
        <f>RBs!E18</f>
      </c>
      <c r="AC53" s="6">
        <f>RBs!C18</f>
      </c>
      <c r="AD53" s="11">
        <f>RBs!D18</f>
      </c>
      <c r="AE53" s="11">
        <f>RBs!O18</f>
      </c>
      <c r="AF53" s="11">
        <f>RBs!P18</f>
      </c>
      <c r="AG53" s="11">
        <f>RBs!T18</f>
      </c>
      <c r="AH53" s="11">
        <f>RBs!R18</f>
      </c>
      <c r="AI53" s="11">
        <f>AF53</f>
      </c>
      <c r="AJ53" s="6">
        <f>AA53</f>
      </c>
      <c r="AK53" s="11">
        <f>ROUNDDOWN(AF53/2,0)</f>
      </c>
      <c r="AL53" s="11">
        <f>ROUNDUP(0.37*AF53,0)</f>
      </c>
      <c r="AM53" s="11">
        <f>ROUNDUP(0.4*AF53,0)</f>
      </c>
      <c r="AN53" s="11">
        <f>IF(AF53&gt;1,ROUNDUP(0.43*AF53,0),1)</f>
      </c>
      <c r="AO53" s="11">
        <f>IF(AG53&gt;1,ROUNDUP(0.59*AG53,0),1)</f>
      </c>
      <c r="AP53" s="11">
        <f>IF(AH53&gt;1,ROUNDUP(0.34*AH53,0),1)</f>
      </c>
      <c r="AQ53" s="11">
        <f>IF(AI53&gt;1,ROUNDUP(0.36*AI53,0),1)</f>
      </c>
    </row>
    <row x14ac:dyDescent="0.25" r="54" customHeight="1" ht="17.25">
      <c r="A54" s="3"/>
      <c r="B54" s="6">
        <f>IF(AA54&lt;&gt;AC54,CONCATENATE(I54,AA54,L54,AB54,L54,AC54,M54,N54,AD54,M54,J54,P54,Q54,R54,S54,T54,U54),CONCATENATE(I54,AA54,L54,AB54,M54,N54,AD54,M54,J54,P54,Q54,R54,S54,T54,U54))</f>
      </c>
      <c r="C54" s="6">
        <f>IF(AA54&lt;&gt;AC54,CONCATENATE(I54,AA54,L54,AB54,L54,AC54,M54,N54,AD54,M54,W54,X54,Z54,AN54,Y54,J54,P54,Q54,R54,S54,T54,U54),CONCATENATE(I54,AA54,L54,AB54,M54,N54,AD54,M54,W54,X54,Z54,AN54,Y54,J54,P54,Q54,R54,S54,T54,U54))</f>
      </c>
      <c r="D54" s="6">
        <f>IF(AA54&lt;&gt;AC54,CONCATENATE(I54,AA54,L54,AB54,L54,AC54,M54,N54,AD54,M54,W54,X54,Z54,AO54,Y54,J54,P54,Q54,R54,S54,T54,U54),CONCATENATE(I54,AA54,L54,AB54,M54,N54,AD54,M54,W54,X54,Z54,AO54,Y54,J54,P54,Q54,R54,S54,T54,U54))</f>
      </c>
      <c r="E54" s="6">
        <f>IF(AA54&lt;&gt;AC54,CONCATENATE(I54,AA54,L54,AB54,L54,AC54,M54,N54,AD54,M54,W54,X54,Z54,AP54,Y54,J54,P54,Q54,R54,S54,T54,U54),CONCATENATE(I54,AA54,L54,AB54,M54,N54,AD54,M54,W54,X54,Z54,AP54,Y54,J54,P54,Q54,R54,S54,T54,U54))</f>
      </c>
      <c r="F54" s="6">
        <f>IF(AA54&lt;&gt;AC54,CONCATENATE(I54,AA54,L54,AB54,L54,AC54,M54,N54,AD54,M54,W54,X54,Z54,AQ54,Y54,J54,P54,Q54,R54,S54,T54,U54),CONCATENATE(I54,AA54,L54,AB54,M54,N54,AD54,M54,W54,X54,Z54,AQ54,Y54,J54,P54,Q54,R54,S54,T54,U54))</f>
      </c>
      <c r="G54" s="3" t="s">
        <v>375</v>
      </c>
      <c r="H54" s="3" t="s">
        <v>376</v>
      </c>
      <c r="I54" s="3" t="s">
        <v>377</v>
      </c>
      <c r="J54" s="3" t="s">
        <v>378</v>
      </c>
      <c r="K54" s="3" t="s">
        <v>379</v>
      </c>
      <c r="L54" s="3" t="s">
        <v>380</v>
      </c>
      <c r="M54" s="3" t="s">
        <v>381</v>
      </c>
      <c r="N54" s="3" t="s">
        <v>382</v>
      </c>
      <c r="O54" s="6">
        <f>CHAR(10)</f>
      </c>
      <c r="P54" s="6">
        <f>IF(MOD(V54,5)=0,CONCATENATE(O54,O54,K54,K54,O54,O54,O54)," ")</f>
      </c>
      <c r="Q54" s="6">
        <f>IF(V54=5,CONCATENATE(O54,O54,O54,K54,O54,"&lt;center&gt;",O54,O54,"&lt;?php",O54,Q$1,O54,"?&gt;",O54,O54,"&lt;/center&gt;",O54,K54,O54,O54,O54,O54),"")</f>
      </c>
      <c r="R54" s="6">
        <f>IF(V54=10,CONCATENATE(O54,O54,O54,K54,O54,"&lt;center&gt;",O54,O54,"&lt;?php",O54,R$1,O54,"?&gt;",O54,O54,"&lt;/center&gt;",O54,K54,O54,O54,O54,O54),"")</f>
      </c>
      <c r="S54" s="6">
        <f>IF(V54=15,CONCATENATE(O54,O54,O54,K54,O54,"&lt;center&gt;",O54,O54,"&lt;?php",O54,S$1,O54,"?&gt;",O54,O54,"&lt;/center&gt;",O54,K54,O54,O54,O54,O54),"")</f>
      </c>
      <c r="T54" s="6">
        <f>IF(V54=20,CONCATENATE(O54,O54,O54,K54,O54,"&lt;center&gt;",O54,O54,"&lt;?php",O54,T$1,O54,"?&gt;",O54,O54,"&lt;/center&gt;",O54,K54,O54,O54,O54,O54),"")</f>
      </c>
      <c r="U54" s="6">
        <f>IF(V54=25,CONCATENATE(O54,O54,O54,O54,"&lt;?php",O54,U$1,O54,"?&gt;",O54,O54,O54,O54,O54),"")</f>
      </c>
      <c r="V54" s="11">
        <f>V53+1</f>
      </c>
      <c r="W54" s="5" t="s">
        <v>383</v>
      </c>
      <c r="X54" s="5" t="s">
        <v>384</v>
      </c>
      <c r="Y54" s="5" t="s">
        <v>385</v>
      </c>
      <c r="Z54" s="5" t="s">
        <v>386</v>
      </c>
      <c r="AA54" s="4">
        <f>CONCATENATE(RBs!B19," ",RBs!A19)</f>
      </c>
      <c r="AB54" s="6">
        <f>RBs!E19</f>
      </c>
      <c r="AC54" s="6">
        <f>RBs!C19</f>
      </c>
      <c r="AD54" s="11">
        <f>RBs!D19</f>
      </c>
      <c r="AE54" s="11">
        <f>RBs!O19</f>
      </c>
      <c r="AF54" s="11">
        <f>RBs!P19</f>
      </c>
      <c r="AG54" s="11">
        <f>RBs!T19</f>
      </c>
      <c r="AH54" s="11">
        <f>RBs!R19</f>
      </c>
      <c r="AI54" s="11">
        <f>AF54</f>
      </c>
      <c r="AJ54" s="6">
        <f>AA54</f>
      </c>
      <c r="AK54" s="11">
        <f>ROUNDDOWN(AF54/2,0)</f>
      </c>
      <c r="AL54" s="11">
        <f>ROUNDUP(0.37*AF54,0)</f>
      </c>
      <c r="AM54" s="11">
        <f>ROUNDUP(0.4*AF54,0)</f>
      </c>
      <c r="AN54" s="11">
        <f>IF(AF54&gt;1,ROUNDUP(0.43*AF54,0),1)</f>
      </c>
      <c r="AO54" s="11">
        <f>IF(AG54&gt;1,ROUNDUP(0.59*AG54,0),1)</f>
      </c>
      <c r="AP54" s="11">
        <f>IF(AH54&gt;1,ROUNDUP(0.34*AH54,0),1)</f>
      </c>
      <c r="AQ54" s="11">
        <f>IF(AI54&gt;1,ROUNDUP(0.36*AI54,0),1)</f>
      </c>
    </row>
    <row x14ac:dyDescent="0.25" r="55" customHeight="1" ht="17.25">
      <c r="A55" s="3"/>
      <c r="B55" s="6">
        <f>IF(AA55&lt;&gt;AC55,CONCATENATE(I55,AA55,L55,AB55,L55,AC55,M55,N55,AD55,M55,J55,P55,Q55,R55,S55,T55,U55),CONCATENATE(I55,AA55,L55,AB55,M55,N55,AD55,M55,J55,P55,Q55,R55,S55,T55,U55))</f>
      </c>
      <c r="C55" s="6">
        <f>IF(AA55&lt;&gt;AC55,CONCATENATE(I55,AA55,L55,AB55,L55,AC55,M55,N55,AD55,M55,W55,X55,Z55,AN55,Y55,J55,P55,Q55,R55,S55,T55,U55),CONCATENATE(I55,AA55,L55,AB55,M55,N55,AD55,M55,W55,X55,Z55,AN55,Y55,J55,P55,Q55,R55,S55,T55,U55))</f>
      </c>
      <c r="D55" s="6">
        <f>IF(AA55&lt;&gt;AC55,CONCATENATE(I55,AA55,L55,AB55,L55,AC55,M55,N55,AD55,M55,W55,X55,Z55,AO55,Y55,J55,P55,Q55,R55,S55,T55,U55),CONCATENATE(I55,AA55,L55,AB55,M55,N55,AD55,M55,W55,X55,Z55,AO55,Y55,J55,P55,Q55,R55,S55,T55,U55))</f>
      </c>
      <c r="E55" s="6">
        <f>IF(AA55&lt;&gt;AC55,CONCATENATE(I55,AA55,L55,AB55,L55,AC55,M55,N55,AD55,M55,W55,X55,Z55,AP55,Y55,J55,P55,Q55,R55,S55,T55,U55),CONCATENATE(I55,AA55,L55,AB55,M55,N55,AD55,M55,W55,X55,Z55,AP55,Y55,J55,P55,Q55,R55,S55,T55,U55))</f>
      </c>
      <c r="F55" s="6">
        <f>IF(AA55&lt;&gt;AC55,CONCATENATE(I55,AA55,L55,AB55,L55,AC55,M55,N55,AD55,M55,W55,X55,Z55,AQ55,Y55,J55,P55,Q55,R55,S55,T55,U55),CONCATENATE(I55,AA55,L55,AB55,M55,N55,AD55,M55,W55,X55,Z55,AQ55,Y55,J55,P55,Q55,R55,S55,T55,U55))</f>
      </c>
      <c r="G55" s="3" t="s">
        <v>375</v>
      </c>
      <c r="H55" s="3" t="s">
        <v>376</v>
      </c>
      <c r="I55" s="3" t="s">
        <v>377</v>
      </c>
      <c r="J55" s="3" t="s">
        <v>378</v>
      </c>
      <c r="K55" s="3" t="s">
        <v>379</v>
      </c>
      <c r="L55" s="3" t="s">
        <v>380</v>
      </c>
      <c r="M55" s="3" t="s">
        <v>381</v>
      </c>
      <c r="N55" s="3" t="s">
        <v>382</v>
      </c>
      <c r="O55" s="6">
        <f>CHAR(10)</f>
      </c>
      <c r="P55" s="6">
        <f>IF(MOD(V55,5)=0,CONCATENATE(O55,O55,K55,K55,O55,O55,O55)," ")</f>
      </c>
      <c r="Q55" s="6">
        <f>IF(V55=5,CONCATENATE(O55,O55,O55,K55,O55,"&lt;center&gt;",O55,O55,"&lt;?php",O55,Q$1,O55,"?&gt;",O55,O55,"&lt;/center&gt;",O55,K55,O55,O55,O55,O55),"")</f>
      </c>
      <c r="R55" s="6">
        <f>IF(V55=10,CONCATENATE(O55,O55,O55,K55,O55,"&lt;center&gt;",O55,O55,"&lt;?php",O55,R$1,O55,"?&gt;",O55,O55,"&lt;/center&gt;",O55,K55,O55,O55,O55,O55),"")</f>
      </c>
      <c r="S55" s="6">
        <f>IF(V55=15,CONCATENATE(O55,O55,O55,K55,O55,"&lt;center&gt;",O55,O55,"&lt;?php",O55,S$1,O55,"?&gt;",O55,O55,"&lt;/center&gt;",O55,K55,O55,O55,O55,O55),"")</f>
      </c>
      <c r="T55" s="6">
        <f>IF(V55=20,CONCATENATE(O55,O55,O55,K55,O55,"&lt;center&gt;",O55,O55,"&lt;?php",O55,T$1,O55,"?&gt;",O55,O55,"&lt;/center&gt;",O55,K55,O55,O55,O55,O55),"")</f>
      </c>
      <c r="U55" s="6">
        <f>IF(V55=25,CONCATENATE(O55,O55,O55,O55,"&lt;?php",O55,U$1,O55,"?&gt;",O55,O55,O55,O55,O55),"")</f>
      </c>
      <c r="V55" s="11">
        <f>V54+1</f>
      </c>
      <c r="W55" s="5" t="s">
        <v>383</v>
      </c>
      <c r="X55" s="5" t="s">
        <v>384</v>
      </c>
      <c r="Y55" s="5" t="s">
        <v>385</v>
      </c>
      <c r="Z55" s="5" t="s">
        <v>386</v>
      </c>
      <c r="AA55" s="4">
        <f>CONCATENATE(RBs!B20," ",RBs!A20)</f>
      </c>
      <c r="AB55" s="6">
        <f>RBs!E20</f>
      </c>
      <c r="AC55" s="6">
        <f>RBs!C20</f>
      </c>
      <c r="AD55" s="11">
        <f>RBs!D20</f>
      </c>
      <c r="AE55" s="11">
        <f>RBs!O20</f>
      </c>
      <c r="AF55" s="11">
        <f>RBs!P20</f>
      </c>
      <c r="AG55" s="11">
        <f>RBs!T20</f>
      </c>
      <c r="AH55" s="11">
        <f>RBs!R20</f>
      </c>
      <c r="AI55" s="11">
        <f>AF55</f>
      </c>
      <c r="AJ55" s="6">
        <f>AA55</f>
      </c>
      <c r="AK55" s="11">
        <f>ROUNDDOWN(AF55/2,0)</f>
      </c>
      <c r="AL55" s="11">
        <f>ROUNDUP(0.37*AF55,0)</f>
      </c>
      <c r="AM55" s="11">
        <f>ROUNDUP(0.4*AF55,0)</f>
      </c>
      <c r="AN55" s="11">
        <f>IF(AF55&gt;1,ROUNDUP(0.43*AF55,0),1)</f>
      </c>
      <c r="AO55" s="11">
        <f>IF(AG55&gt;1,ROUNDUP(0.59*AG55,0),1)</f>
      </c>
      <c r="AP55" s="11">
        <f>IF(AH55&gt;1,ROUNDUP(0.34*AH55,0),1)</f>
      </c>
      <c r="AQ55" s="11">
        <f>IF(AI55&gt;1,ROUNDUP(0.36*AI55,0),1)</f>
      </c>
    </row>
    <row x14ac:dyDescent="0.25" r="56" customHeight="1" ht="17.25">
      <c r="A56" s="3"/>
      <c r="B56" s="6">
        <f>IF(AA56&lt;&gt;AC56,CONCATENATE(I56,AA56,L56,AB56,L56,AC56,M56,N56,AD56,M56,J56,P56,Q56,R56,S56,T56,U56),CONCATENATE(I56,AA56,L56,AB56,M56,N56,AD56,M56,J56,P56,Q56,R56,S56,T56,U56))</f>
      </c>
      <c r="C56" s="6">
        <f>IF(AA56&lt;&gt;AC56,CONCATENATE(I56,AA56,L56,AB56,L56,AC56,M56,N56,AD56,M56,W56,X56,Z56,AN56,Y56,J56,P56,Q56,R56,S56,T56,U56),CONCATENATE(I56,AA56,L56,AB56,M56,N56,AD56,M56,W56,X56,Z56,AN56,Y56,J56,P56,Q56,R56,S56,T56,U56))</f>
      </c>
      <c r="D56" s="6">
        <f>IF(AA56&lt;&gt;AC56,CONCATENATE(I56,AA56,L56,AB56,L56,AC56,M56,N56,AD56,M56,W56,X56,Z56,AO56,Y56,J56,P56,Q56,R56,S56,T56,U56),CONCATENATE(I56,AA56,L56,AB56,M56,N56,AD56,M56,W56,X56,Z56,AO56,Y56,J56,P56,Q56,R56,S56,T56,U56))</f>
      </c>
      <c r="E56" s="6">
        <f>IF(AA56&lt;&gt;AC56,CONCATENATE(I56,AA56,L56,AB56,L56,AC56,M56,N56,AD56,M56,W56,X56,Z56,AP56,Y56,J56,P56,Q56,R56,S56,T56,U56),CONCATENATE(I56,AA56,L56,AB56,M56,N56,AD56,M56,W56,X56,Z56,AP56,Y56,J56,P56,Q56,R56,S56,T56,U56))</f>
      </c>
      <c r="F56" s="6">
        <f>IF(AA56&lt;&gt;AC56,CONCATENATE(I56,AA56,L56,AB56,L56,AC56,M56,N56,AD56,M56,W56,X56,Z56,AQ56,Y56,J56,P56,Q56,R56,S56,T56,U56),CONCATENATE(I56,AA56,L56,AB56,M56,N56,AD56,M56,W56,X56,Z56,AQ56,Y56,J56,P56,Q56,R56,S56,T56,U56))</f>
      </c>
      <c r="G56" s="3" t="s">
        <v>375</v>
      </c>
      <c r="H56" s="3" t="s">
        <v>376</v>
      </c>
      <c r="I56" s="3" t="s">
        <v>377</v>
      </c>
      <c r="J56" s="3" t="s">
        <v>378</v>
      </c>
      <c r="K56" s="3" t="s">
        <v>379</v>
      </c>
      <c r="L56" s="3" t="s">
        <v>380</v>
      </c>
      <c r="M56" s="3" t="s">
        <v>381</v>
      </c>
      <c r="N56" s="3" t="s">
        <v>382</v>
      </c>
      <c r="O56" s="6">
        <f>CHAR(10)</f>
      </c>
      <c r="P56" s="6">
        <f>IF(MOD(V56,5)=0,CONCATENATE(O56,O56,K56,K56,O56,O56,O56)," ")</f>
      </c>
      <c r="Q56" s="6">
        <f>IF(V56=5,CONCATENATE(O56,O56,O56,K56,O56,"&lt;center&gt;",O56,O56,"&lt;?php",O56,Q$1,O56,"?&gt;",O56,O56,"&lt;/center&gt;",O56,K56,O56,O56,O56,O56),"")</f>
      </c>
      <c r="R56" s="6">
        <f>IF(V56=10,CONCATENATE(O56,O56,O56,K56,O56,"&lt;center&gt;",O56,O56,"&lt;?php",O56,R$1,O56,"?&gt;",O56,O56,"&lt;/center&gt;",O56,K56,O56,O56,O56,O56),"")</f>
      </c>
      <c r="S56" s="6">
        <f>IF(V56=15,CONCATENATE(O56,O56,O56,K56,O56,"&lt;center&gt;",O56,O56,"&lt;?php",O56,S$1,O56,"?&gt;",O56,O56,"&lt;/center&gt;",O56,K56,O56,O56,O56,O56),"")</f>
      </c>
      <c r="T56" s="6">
        <f>IF(V56=20,CONCATENATE(O56,O56,O56,K56,O56,"&lt;center&gt;",O56,O56,"&lt;?php",O56,T$1,O56,"?&gt;",O56,O56,"&lt;/center&gt;",O56,K56,O56,O56,O56,O56),"")</f>
      </c>
      <c r="U56" s="6">
        <f>IF(V56=25,CONCATENATE(O56,O56,O56,O56,"&lt;?php",O56,U$1,O56,"?&gt;",O56,O56,O56,O56,O56),"")</f>
      </c>
      <c r="V56" s="11">
        <f>V55+1</f>
      </c>
      <c r="W56" s="5" t="s">
        <v>383</v>
      </c>
      <c r="X56" s="5" t="s">
        <v>384</v>
      </c>
      <c r="Y56" s="5" t="s">
        <v>385</v>
      </c>
      <c r="Z56" s="5" t="s">
        <v>386</v>
      </c>
      <c r="AA56" s="4">
        <f>CONCATENATE(RBs!B21," ",RBs!A21)</f>
      </c>
      <c r="AB56" s="6">
        <f>RBs!E21</f>
      </c>
      <c r="AC56" s="6">
        <f>RBs!C21</f>
      </c>
      <c r="AD56" s="11">
        <f>RBs!D21</f>
      </c>
      <c r="AE56" s="11">
        <f>RBs!O21</f>
      </c>
      <c r="AF56" s="11">
        <f>RBs!P21</f>
      </c>
      <c r="AG56" s="11">
        <f>RBs!T21</f>
      </c>
      <c r="AH56" s="11">
        <f>RBs!R21</f>
      </c>
      <c r="AI56" s="11">
        <f>AF56</f>
      </c>
      <c r="AJ56" s="6">
        <f>AA56</f>
      </c>
      <c r="AK56" s="11">
        <f>ROUNDDOWN(AF56/2,0)</f>
      </c>
      <c r="AL56" s="11">
        <f>ROUNDUP(0.37*AF56,0)</f>
      </c>
      <c r="AM56" s="11">
        <f>ROUNDUP(0.4*AF56,0)</f>
      </c>
      <c r="AN56" s="11">
        <f>IF(AF56&gt;1,ROUNDUP(0.43*AF56,0),1)</f>
      </c>
      <c r="AO56" s="11">
        <f>IF(AG56&gt;1,ROUNDUP(0.59*AG56,0),1)</f>
      </c>
      <c r="AP56" s="11">
        <f>IF(AH56&gt;1,ROUNDUP(0.34*AH56,0),1)</f>
      </c>
      <c r="AQ56" s="11">
        <f>IF(AI56&gt;1,ROUNDUP(0.36*AI56,0),1)</f>
      </c>
    </row>
    <row x14ac:dyDescent="0.25" r="57" customHeight="1" ht="17.25">
      <c r="A57" s="3"/>
      <c r="B57" s="6">
        <f>IF(AA57&lt;&gt;AC57,CONCATENATE(I57,AA57,L57,AB57,L57,AC57,M57,N57,AD57,M57,J57,P57,Q57,R57,S57,T57,U57),CONCATENATE(I57,AA57,L57,AB57,M57,N57,AD57,M57,J57,P57,Q57,R57,S57,T57,U57))</f>
      </c>
      <c r="C57" s="6">
        <f>IF(AA57&lt;&gt;AC57,CONCATENATE(I57,AA57,L57,AB57,L57,AC57,M57,N57,AD57,M57,W57,X57,Z57,AN57,Y57,J57,P57,Q57,R57,S57,T57,U57),CONCATENATE(I57,AA57,L57,AB57,M57,N57,AD57,M57,W57,X57,Z57,AN57,Y57,J57,P57,Q57,R57,S57,T57,U57))</f>
      </c>
      <c r="D57" s="6">
        <f>IF(AA57&lt;&gt;AC57,CONCATENATE(I57,AA57,L57,AB57,L57,AC57,M57,N57,AD57,M57,W57,X57,Z57,AO57,Y57,J57,P57,Q57,R57,S57,T57,U57),CONCATENATE(I57,AA57,L57,AB57,M57,N57,AD57,M57,W57,X57,Z57,AO57,Y57,J57,P57,Q57,R57,S57,T57,U57))</f>
      </c>
      <c r="E57" s="6">
        <f>IF(AA57&lt;&gt;AC57,CONCATENATE(I57,AA57,L57,AB57,L57,AC57,M57,N57,AD57,M57,W57,X57,Z57,AP57,Y57,J57,P57,Q57,R57,S57,T57,U57),CONCATENATE(I57,AA57,L57,AB57,M57,N57,AD57,M57,W57,X57,Z57,AP57,Y57,J57,P57,Q57,R57,S57,T57,U57))</f>
      </c>
      <c r="F57" s="6">
        <f>IF(AA57&lt;&gt;AC57,CONCATENATE(I57,AA57,L57,AB57,L57,AC57,M57,N57,AD57,M57,W57,X57,Z57,AQ57,Y57,J57,P57,Q57,R57,S57,T57,U57),CONCATENATE(I57,AA57,L57,AB57,M57,N57,AD57,M57,W57,X57,Z57,AQ57,Y57,J57,P57,Q57,R57,S57,T57,U57))</f>
      </c>
      <c r="G57" s="3" t="s">
        <v>375</v>
      </c>
      <c r="H57" s="3" t="s">
        <v>376</v>
      </c>
      <c r="I57" s="3" t="s">
        <v>377</v>
      </c>
      <c r="J57" s="3" t="s">
        <v>378</v>
      </c>
      <c r="K57" s="3" t="s">
        <v>379</v>
      </c>
      <c r="L57" s="3" t="s">
        <v>380</v>
      </c>
      <c r="M57" s="3" t="s">
        <v>381</v>
      </c>
      <c r="N57" s="3" t="s">
        <v>382</v>
      </c>
      <c r="O57" s="6">
        <f>CHAR(10)</f>
      </c>
      <c r="P57" s="6">
        <f>IF(MOD(V57,5)=0,CONCATENATE(O57,O57,K57,K57,O57,O57,O57)," ")</f>
      </c>
      <c r="Q57" s="6">
        <f>IF(V57=5,CONCATENATE(O57,O57,O57,K57,O57,"&lt;center&gt;",O57,O57,"&lt;?php",O57,Q$1,O57,"?&gt;",O57,O57,"&lt;/center&gt;",O57,K57,O57,O57,O57,O57),"")</f>
      </c>
      <c r="R57" s="6">
        <f>IF(V57=10,CONCATENATE(O57,O57,O57,K57,O57,"&lt;center&gt;",O57,O57,"&lt;?php",O57,R$1,O57,"?&gt;",O57,O57,"&lt;/center&gt;",O57,K57,O57,O57,O57,O57),"")</f>
      </c>
      <c r="S57" s="6">
        <f>IF(V57=15,CONCATENATE(O57,O57,O57,K57,O57,"&lt;center&gt;",O57,O57,"&lt;?php",O57,S$1,O57,"?&gt;",O57,O57,"&lt;/center&gt;",O57,K57,O57,O57,O57,O57),"")</f>
      </c>
      <c r="T57" s="6">
        <f>IF(V57=20,CONCATENATE(O57,O57,O57,K57,O57,"&lt;center&gt;",O57,O57,"&lt;?php",O57,T$1,O57,"?&gt;",O57,O57,"&lt;/center&gt;",O57,K57,O57,O57,O57,O57),"")</f>
      </c>
      <c r="U57" s="6">
        <f>IF(V57=25,CONCATENATE(O57,O57,O57,O57,"&lt;?php",O57,U$1,O57,"?&gt;",O57,O57,O57,O57,O57),"")</f>
      </c>
      <c r="V57" s="11">
        <f>V56+1</f>
      </c>
      <c r="W57" s="5" t="s">
        <v>383</v>
      </c>
      <c r="X57" s="5" t="s">
        <v>384</v>
      </c>
      <c r="Y57" s="5" t="s">
        <v>385</v>
      </c>
      <c r="Z57" s="5" t="s">
        <v>386</v>
      </c>
      <c r="AA57" s="4">
        <f>CONCATENATE(RBs!B22," ",RBs!A22)</f>
      </c>
      <c r="AB57" s="6">
        <f>RBs!E22</f>
      </c>
      <c r="AC57" s="6">
        <f>RBs!C22</f>
      </c>
      <c r="AD57" s="11">
        <f>RBs!D22</f>
      </c>
      <c r="AE57" s="11">
        <f>RBs!O22</f>
      </c>
      <c r="AF57" s="11">
        <f>RBs!P22</f>
      </c>
      <c r="AG57" s="11">
        <f>RBs!T22</f>
      </c>
      <c r="AH57" s="11">
        <f>RBs!R22</f>
      </c>
      <c r="AI57" s="11">
        <f>AF57</f>
      </c>
      <c r="AJ57" s="6">
        <f>AA57</f>
      </c>
      <c r="AK57" s="11">
        <f>ROUNDDOWN(AF57/2,0)</f>
      </c>
      <c r="AL57" s="11">
        <f>ROUNDUP(0.37*AF57,0)</f>
      </c>
      <c r="AM57" s="11">
        <f>ROUNDUP(0.4*AF57,0)</f>
      </c>
      <c r="AN57" s="11">
        <f>IF(AF57&gt;1,ROUNDUP(0.43*AF57,0),1)</f>
      </c>
      <c r="AO57" s="11">
        <f>IF(AG57&gt;1,ROUNDUP(0.59*AG57,0),1)</f>
      </c>
      <c r="AP57" s="11">
        <f>IF(AH57&gt;1,ROUNDUP(0.34*AH57,0),1)</f>
      </c>
      <c r="AQ57" s="11">
        <f>IF(AI57&gt;1,ROUNDUP(0.36*AI57,0),1)</f>
      </c>
    </row>
    <row x14ac:dyDescent="0.25" r="58" customHeight="1" ht="17.25">
      <c r="A58" s="3"/>
      <c r="B58" s="6">
        <f>IF(AA58&lt;&gt;AC58,CONCATENATE(I58,AA58,L58,AB58,L58,AC58,M58,N58,AD58,M58,J58,P58,Q58,R58,S58,T58,U58),CONCATENATE(I58,AA58,L58,AB58,M58,N58,AD58,M58,J58,P58,Q58,R58,S58,T58,U58))</f>
      </c>
      <c r="C58" s="6">
        <f>IF(AA58&lt;&gt;AC58,CONCATENATE(I58,AA58,L58,AB58,L58,AC58,M58,N58,AD58,M58,W58,X58,Z58,AN58,Y58,J58,P58,Q58,R58,S58,T58,U58),CONCATENATE(I58,AA58,L58,AB58,M58,N58,AD58,M58,W58,X58,Z58,AN58,Y58,J58,P58,Q58,R58,S58,T58,U58))</f>
      </c>
      <c r="D58" s="6">
        <f>IF(AA58&lt;&gt;AC58,CONCATENATE(I58,AA58,L58,AB58,L58,AC58,M58,N58,AD58,M58,W58,X58,Z58,AO58,Y58,J58,P58,Q58,R58,S58,T58,U58),CONCATENATE(I58,AA58,L58,AB58,M58,N58,AD58,M58,W58,X58,Z58,AO58,Y58,J58,P58,Q58,R58,S58,T58,U58))</f>
      </c>
      <c r="E58" s="6">
        <f>IF(AA58&lt;&gt;AC58,CONCATENATE(I58,AA58,L58,AB58,L58,AC58,M58,N58,AD58,M58,W58,X58,Z58,AP58,Y58,J58,P58,Q58,R58,S58,T58,U58),CONCATENATE(I58,AA58,L58,AB58,M58,N58,AD58,M58,W58,X58,Z58,AP58,Y58,J58,P58,Q58,R58,S58,T58,U58))</f>
      </c>
      <c r="F58" s="6">
        <f>IF(AA58&lt;&gt;AC58,CONCATENATE(I58,AA58,L58,AB58,L58,AC58,M58,N58,AD58,M58,W58,X58,Z58,AQ58,Y58,J58,P58,Q58,R58,S58,T58,U58),CONCATENATE(I58,AA58,L58,AB58,M58,N58,AD58,M58,W58,X58,Z58,AQ58,Y58,J58,P58,Q58,R58,S58,T58,U58))</f>
      </c>
      <c r="G58" s="3" t="s">
        <v>375</v>
      </c>
      <c r="H58" s="3" t="s">
        <v>376</v>
      </c>
      <c r="I58" s="3" t="s">
        <v>377</v>
      </c>
      <c r="J58" s="3" t="s">
        <v>378</v>
      </c>
      <c r="K58" s="3" t="s">
        <v>379</v>
      </c>
      <c r="L58" s="3" t="s">
        <v>380</v>
      </c>
      <c r="M58" s="3" t="s">
        <v>381</v>
      </c>
      <c r="N58" s="3" t="s">
        <v>382</v>
      </c>
      <c r="O58" s="6">
        <f>CHAR(10)</f>
      </c>
      <c r="P58" s="6">
        <f>IF(MOD(V58,5)=0,CONCATENATE(O58,O58,K58,K58,O58,O58,O58)," ")</f>
      </c>
      <c r="Q58" s="6">
        <f>IF(V58=5,CONCATENATE(O58,O58,O58,K58,O58,"&lt;center&gt;",O58,O58,"&lt;?php",O58,Q$1,O58,"?&gt;",O58,O58,"&lt;/center&gt;",O58,K58,O58,O58,O58,O58),"")</f>
      </c>
      <c r="R58" s="6">
        <f>IF(V58=10,CONCATENATE(O58,O58,O58,K58,O58,"&lt;center&gt;",O58,O58,"&lt;?php",O58,R$1,O58,"?&gt;",O58,O58,"&lt;/center&gt;",O58,K58,O58,O58,O58,O58),"")</f>
      </c>
      <c r="S58" s="6">
        <f>IF(V58=15,CONCATENATE(O58,O58,O58,K58,O58,"&lt;center&gt;",O58,O58,"&lt;?php",O58,S$1,O58,"?&gt;",O58,O58,"&lt;/center&gt;",O58,K58,O58,O58,O58,O58),"")</f>
      </c>
      <c r="T58" s="6">
        <f>IF(V58=20,CONCATENATE(O58,O58,O58,K58,O58,"&lt;center&gt;",O58,O58,"&lt;?php",O58,T$1,O58,"?&gt;",O58,O58,"&lt;/center&gt;",O58,K58,O58,O58,O58,O58),"")</f>
      </c>
      <c r="U58" s="6">
        <f>IF(V58=25,CONCATENATE(O58,O58,O58,O58,"&lt;?php",O58,U$1,O58,"?&gt;",O58,O58,O58,O58,O58),"")</f>
      </c>
      <c r="V58" s="11">
        <f>V57+1</f>
      </c>
      <c r="W58" s="5" t="s">
        <v>383</v>
      </c>
      <c r="X58" s="5" t="s">
        <v>384</v>
      </c>
      <c r="Y58" s="5" t="s">
        <v>385</v>
      </c>
      <c r="Z58" s="5" t="s">
        <v>386</v>
      </c>
      <c r="AA58" s="4">
        <f>CONCATENATE(RBs!B23," ",RBs!A23)</f>
      </c>
      <c r="AB58" s="6">
        <f>RBs!E23</f>
      </c>
      <c r="AC58" s="6">
        <f>RBs!C23</f>
      </c>
      <c r="AD58" s="11">
        <f>RBs!D23</f>
      </c>
      <c r="AE58" s="11">
        <f>RBs!O23</f>
      </c>
      <c r="AF58" s="11">
        <f>RBs!P23</f>
      </c>
      <c r="AG58" s="11">
        <f>RBs!T23</f>
      </c>
      <c r="AH58" s="11">
        <f>RBs!R23</f>
      </c>
      <c r="AI58" s="11">
        <f>AF58</f>
      </c>
      <c r="AJ58" s="6">
        <f>AA58</f>
      </c>
      <c r="AK58" s="11">
        <f>ROUNDDOWN(AF58/2,0)</f>
      </c>
      <c r="AL58" s="11">
        <f>ROUNDUP(0.37*AF58,0)</f>
      </c>
      <c r="AM58" s="11">
        <f>ROUNDUP(0.4*AF58,0)</f>
      </c>
      <c r="AN58" s="11">
        <f>IF(AF58&gt;1,ROUNDUP(0.43*AF58,0),1)</f>
      </c>
      <c r="AO58" s="11">
        <f>IF(AG58&gt;1,ROUNDUP(0.59*AG58,0),1)</f>
      </c>
      <c r="AP58" s="11">
        <f>IF(AH58&gt;1,ROUNDUP(0.34*AH58,0),1)</f>
      </c>
      <c r="AQ58" s="11">
        <f>IF(AI58&gt;1,ROUNDUP(0.36*AI58,0),1)</f>
      </c>
    </row>
    <row x14ac:dyDescent="0.25" r="59" customHeight="1" ht="17.25">
      <c r="A59" s="3"/>
      <c r="B59" s="6">
        <f>IF(AA59&lt;&gt;AC59,CONCATENATE(I59,AA59,L59,AB59,L59,AC59,M59,N59,AD59,M59,J59,P59,Q59,R59,S59,T59,U59),CONCATENATE(I59,AA59,L59,AB59,M59,N59,AD59,M59,J59,P59,Q59,R59,S59,T59,U59))</f>
      </c>
      <c r="C59" s="6">
        <f>IF(AA59&lt;&gt;AC59,CONCATENATE(I59,AA59,L59,AB59,L59,AC59,M59,N59,AD59,M59,W59,X59,Z59,AN59,Y59,J59,P59,Q59,R59,S59,T59,U59),CONCATENATE(I59,AA59,L59,AB59,M59,N59,AD59,M59,W59,X59,Z59,AN59,Y59,J59,P59,Q59,R59,S59,T59,U59))</f>
      </c>
      <c r="D59" s="6">
        <f>IF(AA59&lt;&gt;AC59,CONCATENATE(I59,AA59,L59,AB59,L59,AC59,M59,N59,AD59,M59,W59,X59,Z59,AO59,Y59,J59,P59,Q59,R59,S59,T59,U59),CONCATENATE(I59,AA59,L59,AB59,M59,N59,AD59,M59,W59,X59,Z59,AO59,Y59,J59,P59,Q59,R59,S59,T59,U59))</f>
      </c>
      <c r="E59" s="6">
        <f>IF(AA59&lt;&gt;AC59,CONCATENATE(I59,AA59,L59,AB59,L59,AC59,M59,N59,AD59,M59,W59,X59,Z59,AP59,Y59,J59,P59,Q59,R59,S59,T59,U59),CONCATENATE(I59,AA59,L59,AB59,M59,N59,AD59,M59,W59,X59,Z59,AP59,Y59,J59,P59,Q59,R59,S59,T59,U59))</f>
      </c>
      <c r="F59" s="6">
        <f>IF(AA59&lt;&gt;AC59,CONCATENATE(I59,AA59,L59,AB59,L59,AC59,M59,N59,AD59,M59,W59,X59,Z59,AQ59,Y59,J59,P59,Q59,R59,S59,T59,U59),CONCATENATE(I59,AA59,L59,AB59,M59,N59,AD59,M59,W59,X59,Z59,AQ59,Y59,J59,P59,Q59,R59,S59,T59,U59))</f>
      </c>
      <c r="G59" s="3" t="s">
        <v>375</v>
      </c>
      <c r="H59" s="3" t="s">
        <v>376</v>
      </c>
      <c r="I59" s="3" t="s">
        <v>377</v>
      </c>
      <c r="J59" s="3" t="s">
        <v>378</v>
      </c>
      <c r="K59" s="3" t="s">
        <v>379</v>
      </c>
      <c r="L59" s="3" t="s">
        <v>380</v>
      </c>
      <c r="M59" s="3" t="s">
        <v>381</v>
      </c>
      <c r="N59" s="3" t="s">
        <v>382</v>
      </c>
      <c r="O59" s="6">
        <f>CHAR(10)</f>
      </c>
      <c r="P59" s="6">
        <f>IF(MOD(V59,5)=0,CONCATENATE(O59,O59,K59,K59,O59,O59,O59)," ")</f>
      </c>
      <c r="Q59" s="6">
        <f>IF(V59=5,CONCATENATE(O59,O59,O59,K59,O59,"&lt;center&gt;",O59,O59,"&lt;?php",O59,Q$1,O59,"?&gt;",O59,O59,"&lt;/center&gt;",O59,K59,O59,O59,O59,O59),"")</f>
      </c>
      <c r="R59" s="6">
        <f>IF(V59=10,CONCATENATE(O59,O59,O59,K59,O59,"&lt;center&gt;",O59,O59,"&lt;?php",O59,R$1,O59,"?&gt;",O59,O59,"&lt;/center&gt;",O59,K59,O59,O59,O59,O59),"")</f>
      </c>
      <c r="S59" s="6">
        <f>IF(V59=15,CONCATENATE(O59,O59,O59,K59,O59,"&lt;center&gt;",O59,O59,"&lt;?php",O59,S$1,O59,"?&gt;",O59,O59,"&lt;/center&gt;",O59,K59,O59,O59,O59,O59),"")</f>
      </c>
      <c r="T59" s="6">
        <f>IF(V59=20,CONCATENATE(O59,O59,O59,K59,O59,"&lt;center&gt;",O59,O59,"&lt;?php",O59,T$1,O59,"?&gt;",O59,O59,"&lt;/center&gt;",O59,K59,O59,O59,O59,O59),"")</f>
      </c>
      <c r="U59" s="6">
        <f>IF(V59=25,CONCATENATE(O59,O59,O59,O59,"&lt;?php",O59,U$1,O59,"?&gt;",O59,O59,O59,O59,O59),"")</f>
      </c>
      <c r="V59" s="11">
        <f>V58+1</f>
      </c>
      <c r="W59" s="5" t="s">
        <v>383</v>
      </c>
      <c r="X59" s="5" t="s">
        <v>384</v>
      </c>
      <c r="Y59" s="5" t="s">
        <v>385</v>
      </c>
      <c r="Z59" s="5" t="s">
        <v>386</v>
      </c>
      <c r="AA59" s="4">
        <f>CONCATENATE(RBs!B24," ",RBs!A24)</f>
      </c>
      <c r="AB59" s="6">
        <f>RBs!E24</f>
      </c>
      <c r="AC59" s="6">
        <f>RBs!C24</f>
      </c>
      <c r="AD59" s="11">
        <f>RBs!D24</f>
      </c>
      <c r="AE59" s="11">
        <f>RBs!O24</f>
      </c>
      <c r="AF59" s="11">
        <f>RBs!P24</f>
      </c>
      <c r="AG59" s="11">
        <f>RBs!T24</f>
      </c>
      <c r="AH59" s="11">
        <f>RBs!R24</f>
      </c>
      <c r="AI59" s="11">
        <f>AF59</f>
      </c>
      <c r="AJ59" s="6">
        <f>AA59</f>
      </c>
      <c r="AK59" s="11">
        <f>ROUNDDOWN(AF59/2,0)</f>
      </c>
      <c r="AL59" s="11">
        <f>ROUNDUP(0.37*AF59,0)</f>
      </c>
      <c r="AM59" s="11">
        <f>ROUNDUP(0.4*AF59,0)</f>
      </c>
      <c r="AN59" s="11">
        <f>IF(AF59&gt;1,ROUNDUP(0.43*AF59,0),1)</f>
      </c>
      <c r="AO59" s="11">
        <f>IF(AG59&gt;1,ROUNDUP(0.59*AG59,0),1)</f>
      </c>
      <c r="AP59" s="11">
        <f>IF(AH59&gt;1,ROUNDUP(0.34*AH59,0),1)</f>
      </c>
      <c r="AQ59" s="11">
        <f>IF(AI59&gt;1,ROUNDUP(0.36*AI59,0),1)</f>
      </c>
    </row>
    <row x14ac:dyDescent="0.25" r="60" customHeight="1" ht="17.25">
      <c r="A60" s="3"/>
      <c r="B60" s="6">
        <f>IF(AA60&lt;&gt;AC60,CONCATENATE(I60,AA60,L60,AB60,L60,AC60,M60,N60,AD60,M60,J60,P60,Q60,R60,S60,T60,U60),CONCATENATE(I60,AA60,L60,AB60,M60,N60,AD60,M60,J60,P60,Q60,R60,S60,T60,U60))</f>
      </c>
      <c r="C60" s="6">
        <f>IF(AA60&lt;&gt;AC60,CONCATENATE(I60,AA60,L60,AB60,L60,AC60,M60,N60,AD60,M60,W60,X60,Z60,AN60,Y60,J60,P60,Q60,R60,S60,T60,U60),CONCATENATE(I60,AA60,L60,AB60,M60,N60,AD60,M60,W60,X60,Z60,AN60,Y60,J60,P60,Q60,R60,S60,T60,U60))</f>
      </c>
      <c r="D60" s="6">
        <f>IF(AA60&lt;&gt;AC60,CONCATENATE(I60,AA60,L60,AB60,L60,AC60,M60,N60,AD60,M60,W60,X60,Z60,AO60,Y60,J60,P60,Q60,R60,S60,T60,U60),CONCATENATE(I60,AA60,L60,AB60,M60,N60,AD60,M60,W60,X60,Z60,AO60,Y60,J60,P60,Q60,R60,S60,T60,U60))</f>
      </c>
      <c r="E60" s="6">
        <f>IF(AA60&lt;&gt;AC60,CONCATENATE(I60,AA60,L60,AB60,L60,AC60,M60,N60,AD60,M60,W60,X60,Z60,AP60,Y60,J60,P60,Q60,R60,S60,T60,U60),CONCATENATE(I60,AA60,L60,AB60,M60,N60,AD60,M60,W60,X60,Z60,AP60,Y60,J60,P60,Q60,R60,S60,T60,U60))</f>
      </c>
      <c r="F60" s="6">
        <f>IF(AA60&lt;&gt;AC60,CONCATENATE(I60,AA60,L60,AB60,L60,AC60,M60,N60,AD60,M60,W60,X60,Z60,AQ60,Y60,J60,P60,Q60,R60,S60,T60,U60),CONCATENATE(I60,AA60,L60,AB60,M60,N60,AD60,M60,W60,X60,Z60,AQ60,Y60,J60,P60,Q60,R60,S60,T60,U60))</f>
      </c>
      <c r="G60" s="3" t="s">
        <v>375</v>
      </c>
      <c r="H60" s="3" t="s">
        <v>376</v>
      </c>
      <c r="I60" s="3" t="s">
        <v>377</v>
      </c>
      <c r="J60" s="3" t="s">
        <v>378</v>
      </c>
      <c r="K60" s="3" t="s">
        <v>379</v>
      </c>
      <c r="L60" s="3" t="s">
        <v>380</v>
      </c>
      <c r="M60" s="3" t="s">
        <v>381</v>
      </c>
      <c r="N60" s="3" t="s">
        <v>382</v>
      </c>
      <c r="O60" s="6">
        <f>CHAR(10)</f>
      </c>
      <c r="P60" s="6">
        <f>IF(MOD(V60,5)=0,CONCATENATE(O60,O60,K60,K60,O60,O60,O60)," ")</f>
      </c>
      <c r="Q60" s="6">
        <f>IF(V60=5,CONCATENATE(O60,O60,O60,K60,O60,"&lt;center&gt;",O60,O60,"&lt;?php",O60,Q$1,O60,"?&gt;",O60,O60,"&lt;/center&gt;",O60,K60,O60,O60,O60,O60),"")</f>
      </c>
      <c r="R60" s="6">
        <f>IF(V60=10,CONCATENATE(O60,O60,O60,K60,O60,"&lt;center&gt;",O60,O60,"&lt;?php",O60,R$1,O60,"?&gt;",O60,O60,"&lt;/center&gt;",O60,K60,O60,O60,O60,O60),"")</f>
      </c>
      <c r="S60" s="6">
        <f>IF(V60=15,CONCATENATE(O60,O60,O60,K60,O60,"&lt;center&gt;",O60,O60,"&lt;?php",O60,S$1,O60,"?&gt;",O60,O60,"&lt;/center&gt;",O60,K60,O60,O60,O60,O60),"")</f>
      </c>
      <c r="T60" s="6">
        <f>IF(V60=20,CONCATENATE(O60,O60,O60,K60,O60,"&lt;center&gt;",O60,O60,"&lt;?php",O60,T$1,O60,"?&gt;",O60,O60,"&lt;/center&gt;",O60,K60,O60,O60,O60,O60),"")</f>
      </c>
      <c r="U60" s="6">
        <f>IF(V60=25,CONCATENATE(O60,O60,O60,O60,"&lt;?php",O60,U$1,O60,"?&gt;",O60,O60,O60,O60,O60),"")</f>
      </c>
      <c r="V60" s="11">
        <f>V59+1</f>
      </c>
      <c r="W60" s="5" t="s">
        <v>383</v>
      </c>
      <c r="X60" s="5" t="s">
        <v>384</v>
      </c>
      <c r="Y60" s="5" t="s">
        <v>385</v>
      </c>
      <c r="Z60" s="5" t="s">
        <v>386</v>
      </c>
      <c r="AA60" s="4">
        <f>CONCATENATE(RBs!B25," ",RBs!A25)</f>
      </c>
      <c r="AB60" s="6">
        <f>RBs!E25</f>
      </c>
      <c r="AC60" s="6">
        <f>RBs!C25</f>
      </c>
      <c r="AD60" s="11">
        <f>RBs!D25</f>
      </c>
      <c r="AE60" s="11">
        <f>RBs!O25</f>
      </c>
      <c r="AF60" s="11">
        <f>RBs!P25</f>
      </c>
      <c r="AG60" s="11">
        <f>RBs!T25</f>
      </c>
      <c r="AH60" s="11">
        <f>RBs!R25</f>
      </c>
      <c r="AI60" s="11">
        <f>AF60</f>
      </c>
      <c r="AJ60" s="6">
        <f>AA60</f>
      </c>
      <c r="AK60" s="11">
        <f>ROUNDDOWN(AF60/2,0)</f>
      </c>
      <c r="AL60" s="11">
        <f>ROUNDUP(0.37*AF60,0)</f>
      </c>
      <c r="AM60" s="11">
        <f>ROUNDUP(0.4*AF60,0)</f>
      </c>
      <c r="AN60" s="11">
        <f>IF(AF60&gt;1,ROUNDUP(0.43*AF60,0),1)</f>
      </c>
      <c r="AO60" s="11">
        <f>IF(AG60&gt;1,ROUNDUP(0.59*AG60,0),1)</f>
      </c>
      <c r="AP60" s="11">
        <f>IF(AH60&gt;1,ROUNDUP(0.34*AH60,0),1)</f>
      </c>
      <c r="AQ60" s="11">
        <f>IF(AI60&gt;1,ROUNDUP(0.36*AI60,0),1)</f>
      </c>
    </row>
    <row x14ac:dyDescent="0.25" r="61" customHeight="1" ht="17.25">
      <c r="A61" s="3"/>
      <c r="B61" s="6">
        <f>IF(AA61&lt;&gt;AC61,CONCATENATE(I61,AA61,L61,AB61,L61,AC61,M61,N61,AD61,M61,J61,P61,Q61,R61,S61,T61,U61),CONCATENATE(I61,AA61,L61,AB61,M61,N61,AD61,M61,J61,P61,Q61,R61,S61,T61,U61))</f>
      </c>
      <c r="C61" s="6">
        <f>IF(AA61&lt;&gt;AC61,CONCATENATE(I61,AA61,L61,AB61,L61,AC61,M61,N61,AD61,M61,W61,X61,Z61,AN61,Y61,J61,P61,Q61,R61,S61,T61,U61),CONCATENATE(I61,AA61,L61,AB61,M61,N61,AD61,M61,W61,X61,Z61,AN61,Y61,J61,P61,Q61,R61,S61,T61,U61))</f>
      </c>
      <c r="D61" s="6">
        <f>IF(AA61&lt;&gt;AC61,CONCATENATE(I61,AA61,L61,AB61,L61,AC61,M61,N61,AD61,M61,W61,X61,Z61,AO61,Y61,J61,P61,Q61,R61,S61,T61,U61),CONCATENATE(I61,AA61,L61,AB61,M61,N61,AD61,M61,W61,X61,Z61,AO61,Y61,J61,P61,Q61,R61,S61,T61,U61))</f>
      </c>
      <c r="E61" s="6">
        <f>IF(AA61&lt;&gt;AC61,CONCATENATE(I61,AA61,L61,AB61,L61,AC61,M61,N61,AD61,M61,W61,X61,Z61,AP61,Y61,J61,P61,Q61,R61,S61,T61,U61),CONCATENATE(I61,AA61,L61,AB61,M61,N61,AD61,M61,W61,X61,Z61,AP61,Y61,J61,P61,Q61,R61,S61,T61,U61))</f>
      </c>
      <c r="F61" s="6">
        <f>IF(AA61&lt;&gt;AC61,CONCATENATE(I61,AA61,L61,AB61,L61,AC61,M61,N61,AD61,M61,W61,X61,Z61,AQ61,Y61,J61,P61,Q61,R61,S61,T61,U61),CONCATENATE(I61,AA61,L61,AB61,M61,N61,AD61,M61,W61,X61,Z61,AQ61,Y61,J61,P61,Q61,R61,S61,T61,U61))</f>
      </c>
      <c r="G61" s="3" t="s">
        <v>375</v>
      </c>
      <c r="H61" s="3" t="s">
        <v>376</v>
      </c>
      <c r="I61" s="3" t="s">
        <v>377</v>
      </c>
      <c r="J61" s="3" t="s">
        <v>378</v>
      </c>
      <c r="K61" s="3" t="s">
        <v>379</v>
      </c>
      <c r="L61" s="3" t="s">
        <v>380</v>
      </c>
      <c r="M61" s="3" t="s">
        <v>381</v>
      </c>
      <c r="N61" s="3" t="s">
        <v>382</v>
      </c>
      <c r="O61" s="6">
        <f>CHAR(10)</f>
      </c>
      <c r="P61" s="6">
        <f>IF(MOD(V61,5)=0,CONCATENATE(O61,O61,K61,K61,O61,O61,O61)," ")</f>
      </c>
      <c r="Q61" s="6">
        <f>IF(V61=5,CONCATENATE(O61,O61,O61,K61,O61,"&lt;center&gt;",O61,O61,"&lt;?php",O61,Q$1,O61,"?&gt;",O61,O61,"&lt;/center&gt;",O61,K61,O61,O61,O61,O61),"")</f>
      </c>
      <c r="R61" s="6">
        <f>IF(V61=10,CONCATENATE(O61,O61,O61,K61,O61,"&lt;center&gt;",O61,O61,"&lt;?php",O61,R$1,O61,"?&gt;",O61,O61,"&lt;/center&gt;",O61,K61,O61,O61,O61,O61),"")</f>
      </c>
      <c r="S61" s="6">
        <f>IF(V61=15,CONCATENATE(O61,O61,O61,K61,O61,"&lt;center&gt;",O61,O61,"&lt;?php",O61,S$1,O61,"?&gt;",O61,O61,"&lt;/center&gt;",O61,K61,O61,O61,O61,O61),"")</f>
      </c>
      <c r="T61" s="6">
        <f>IF(V61=20,CONCATENATE(O61,O61,O61,K61,O61,"&lt;center&gt;",O61,O61,"&lt;?php",O61,T$1,O61,"?&gt;",O61,O61,"&lt;/center&gt;",O61,K61,O61,O61,O61,O61),"")</f>
      </c>
      <c r="U61" s="6">
        <f>IF(V61=25,CONCATENATE(O61,O61,O61,O61,"&lt;?php",O61,U$1,O61,"?&gt;",O61,O61,O61,O61,O61),"")</f>
      </c>
      <c r="V61" s="11">
        <f>V60+1</f>
      </c>
      <c r="W61" s="5" t="s">
        <v>383</v>
      </c>
      <c r="X61" s="5" t="s">
        <v>384</v>
      </c>
      <c r="Y61" s="5" t="s">
        <v>385</v>
      </c>
      <c r="Z61" s="5" t="s">
        <v>386</v>
      </c>
      <c r="AA61" s="4">
        <f>CONCATENATE(RBs!B26," ",RBs!A26)</f>
      </c>
      <c r="AB61" s="6">
        <f>RBs!E26</f>
      </c>
      <c r="AC61" s="6">
        <f>RBs!C26</f>
      </c>
      <c r="AD61" s="11">
        <f>RBs!D26</f>
      </c>
      <c r="AE61" s="11">
        <f>RBs!O26</f>
      </c>
      <c r="AF61" s="11">
        <f>RBs!P26</f>
      </c>
      <c r="AG61" s="11">
        <f>RBs!T26</f>
      </c>
      <c r="AH61" s="11">
        <f>RBs!R26</f>
      </c>
      <c r="AI61" s="11">
        <f>AF61</f>
      </c>
      <c r="AJ61" s="6">
        <f>AA61</f>
      </c>
      <c r="AK61" s="11">
        <f>ROUNDDOWN(AF61/2,0)</f>
      </c>
      <c r="AL61" s="11">
        <f>ROUNDUP(0.37*AF61,0)</f>
      </c>
      <c r="AM61" s="11">
        <f>ROUNDUP(0.4*AF61,0)</f>
      </c>
      <c r="AN61" s="11">
        <f>IF(AF61&gt;1,ROUNDUP(0.43*AF61,0),1)</f>
      </c>
      <c r="AO61" s="11">
        <f>IF(AG61&gt;1,ROUNDUP(0.59*AG61,0),1)</f>
      </c>
      <c r="AP61" s="11">
        <f>IF(AH61&gt;1,ROUNDUP(0.34*AH61,0),1)</f>
      </c>
      <c r="AQ61" s="11">
        <f>IF(AI61&gt;1,ROUNDUP(0.36*AI61,0),1)</f>
      </c>
    </row>
    <row x14ac:dyDescent="0.25" r="62" customHeight="1" ht="17.25">
      <c r="A62" s="3"/>
      <c r="B62" s="6">
        <f>IF(AA62&lt;&gt;AC62,CONCATENATE(I62,AA62,L62,AB62,L62,AC62,M62,N62,AD62,M62,J62,P62,Q62,R62,S62,T62,U62),CONCATENATE(I62,AA62,L62,AB62,M62,N62,AD62,M62,J62,P62,Q62,R62,S62,T62,U62))</f>
      </c>
      <c r="C62" s="6">
        <f>IF(AA62&lt;&gt;AC62,CONCATENATE(I62,AA62,L62,AB62,L62,AC62,M62,N62,AD62,M62,W62,X62,Z62,AN62,Y62,J62,P62,Q62,R62,S62,T62,U62),CONCATENATE(I62,AA62,L62,AB62,M62,N62,AD62,M62,W62,X62,Z62,AN62,Y62,J62,P62,Q62,R62,S62,T62,U62))</f>
      </c>
      <c r="D62" s="6">
        <f>IF(AA62&lt;&gt;AC62,CONCATENATE(I62,AA62,L62,AB62,L62,AC62,M62,N62,AD62,M62,W62,X62,Z62,AO62,Y62,J62,P62,Q62,R62,S62,T62,U62),CONCATENATE(I62,AA62,L62,AB62,M62,N62,AD62,M62,W62,X62,Z62,AO62,Y62,J62,P62,Q62,R62,S62,T62,U62))</f>
      </c>
      <c r="E62" s="6">
        <f>IF(AA62&lt;&gt;AC62,CONCATENATE(I62,AA62,L62,AB62,L62,AC62,M62,N62,AD62,M62,W62,X62,Z62,AP62,Y62,J62,P62,Q62,R62,S62,T62,U62),CONCATENATE(I62,AA62,L62,AB62,M62,N62,AD62,M62,W62,X62,Z62,AP62,Y62,J62,P62,Q62,R62,S62,T62,U62))</f>
      </c>
      <c r="F62" s="6">
        <f>IF(AA62&lt;&gt;AC62,CONCATENATE(I62,AA62,L62,AB62,L62,AC62,M62,N62,AD62,M62,W62,X62,Z62,AQ62,Y62,J62,P62,Q62,R62,S62,T62,U62),CONCATENATE(I62,AA62,L62,AB62,M62,N62,AD62,M62,W62,X62,Z62,AQ62,Y62,J62,P62,Q62,R62,S62,T62,U62))</f>
      </c>
      <c r="G62" s="3" t="s">
        <v>375</v>
      </c>
      <c r="H62" s="3" t="s">
        <v>376</v>
      </c>
      <c r="I62" s="3" t="s">
        <v>377</v>
      </c>
      <c r="J62" s="3" t="s">
        <v>378</v>
      </c>
      <c r="K62" s="3" t="s">
        <v>379</v>
      </c>
      <c r="L62" s="3" t="s">
        <v>380</v>
      </c>
      <c r="M62" s="3" t="s">
        <v>381</v>
      </c>
      <c r="N62" s="3" t="s">
        <v>382</v>
      </c>
      <c r="O62" s="6">
        <f>CHAR(10)</f>
      </c>
      <c r="P62" s="6">
        <f>IF(MOD(V62,5)=0,CONCATENATE(O62,O62,K62,K62,O62,O62,O62)," ")</f>
      </c>
      <c r="Q62" s="6">
        <f>IF(V62=5,CONCATENATE(O62,O62,O62,K62,O62,"&lt;center&gt;",O62,O62,"&lt;?php",O62,Q$1,O62,"?&gt;",O62,O62,"&lt;/center&gt;",O62,K62,O62,O62,O62,O62),"")</f>
      </c>
      <c r="R62" s="6">
        <f>IF(V62=10,CONCATENATE(O62,O62,O62,K62,O62,"&lt;center&gt;",O62,O62,"&lt;?php",O62,R$1,O62,"?&gt;",O62,O62,"&lt;/center&gt;",O62,K62,O62,O62,O62,O62),"")</f>
      </c>
      <c r="S62" s="6">
        <f>IF(V62=15,CONCATENATE(O62,O62,O62,K62,O62,"&lt;center&gt;",O62,O62,"&lt;?php",O62,S$1,O62,"?&gt;",O62,O62,"&lt;/center&gt;",O62,K62,O62,O62,O62,O62),"")</f>
      </c>
      <c r="T62" s="6">
        <f>IF(V62=20,CONCATENATE(O62,O62,O62,K62,O62,"&lt;center&gt;",O62,O62,"&lt;?php",O62,T$1,O62,"?&gt;",O62,O62,"&lt;/center&gt;",O62,K62,O62,O62,O62,O62),"")</f>
      </c>
      <c r="U62" s="6">
        <f>IF(V62=25,CONCATENATE(O62,O62,O62,O62,"&lt;?php",O62,U$1,O62,"?&gt;",O62,O62,O62,O62,O62),"")</f>
      </c>
      <c r="V62" s="11">
        <f>V61+1</f>
      </c>
      <c r="W62" s="5" t="s">
        <v>383</v>
      </c>
      <c r="X62" s="5" t="s">
        <v>384</v>
      </c>
      <c r="Y62" s="5" t="s">
        <v>385</v>
      </c>
      <c r="Z62" s="5" t="s">
        <v>386</v>
      </c>
      <c r="AA62" s="4">
        <f>CONCATENATE(RBs!B27," ",RBs!A27)</f>
      </c>
      <c r="AB62" s="6">
        <f>RBs!E27</f>
      </c>
      <c r="AC62" s="6">
        <f>RBs!C27</f>
      </c>
      <c r="AD62" s="11">
        <f>RBs!D27</f>
      </c>
      <c r="AE62" s="11">
        <f>RBs!O27</f>
      </c>
      <c r="AF62" s="11">
        <f>RBs!P27</f>
      </c>
      <c r="AG62" s="11">
        <f>RBs!T27</f>
      </c>
      <c r="AH62" s="11">
        <f>RBs!R27</f>
      </c>
      <c r="AI62" s="11">
        <f>AF62</f>
      </c>
      <c r="AJ62" s="6">
        <f>AA62</f>
      </c>
      <c r="AK62" s="11">
        <f>ROUNDDOWN(AF62/2,0)</f>
      </c>
      <c r="AL62" s="11">
        <f>ROUNDUP(0.37*AF62,0)</f>
      </c>
      <c r="AM62" s="11">
        <f>ROUNDUP(0.4*AF62,0)</f>
      </c>
      <c r="AN62" s="11">
        <f>IF(AF62&gt;1,ROUNDUP(0.43*AF62,0),1)</f>
      </c>
      <c r="AO62" s="11">
        <f>IF(AG62&gt;1,ROUNDUP(0.59*AG62,0),1)</f>
      </c>
      <c r="AP62" s="11">
        <f>IF(AH62&gt;1,ROUNDUP(0.34*AH62,0),1)</f>
      </c>
      <c r="AQ62" s="11">
        <f>IF(AI62&gt;1,ROUNDUP(0.36*AI62,0),1)</f>
      </c>
    </row>
    <row x14ac:dyDescent="0.25" r="63" customHeight="1" ht="17.25">
      <c r="A63" s="3"/>
      <c r="B63" s="6">
        <f>IF(AA63&lt;&gt;AC63,CONCATENATE(I63,AA63,L63,AB63,L63,AC63,M63,N63,AD63,M63,J63,P63,Q63,R63,S63,T63,U63),CONCATENATE(I63,AA63,L63,AB63,M63,N63,AD63,M63,J63,P63,Q63,R63,S63,T63,U63))</f>
      </c>
      <c r="C63" s="6">
        <f>IF(AA63&lt;&gt;AC63,CONCATENATE(I63,AA63,L63,AB63,L63,AC63,M63,N63,AD63,M63,W63,X63,Z63,AN63,Y63,J63,P63,Q63,R63,S63,T63,U63),CONCATENATE(I63,AA63,L63,AB63,M63,N63,AD63,M63,W63,X63,Z63,AN63,Y63,J63,P63,Q63,R63,S63,T63,U63))</f>
      </c>
      <c r="D63" s="6">
        <f>IF(AA63&lt;&gt;AC63,CONCATENATE(I63,AA63,L63,AB63,L63,AC63,M63,N63,AD63,M63,W63,X63,Z63,AO63,Y63,J63,P63,Q63,R63,S63,T63,U63),CONCATENATE(I63,AA63,L63,AB63,M63,N63,AD63,M63,W63,X63,Z63,AO63,Y63,J63,P63,Q63,R63,S63,T63,U63))</f>
      </c>
      <c r="E63" s="6">
        <f>IF(AA63&lt;&gt;AC63,CONCATENATE(I63,AA63,L63,AB63,L63,AC63,M63,N63,AD63,M63,W63,X63,Z63,AP63,Y63,J63,P63,Q63,R63,S63,T63,U63),CONCATENATE(I63,AA63,L63,AB63,M63,N63,AD63,M63,W63,X63,Z63,AP63,Y63,J63,P63,Q63,R63,S63,T63,U63))</f>
      </c>
      <c r="F63" s="6">
        <f>IF(AA63&lt;&gt;AC63,CONCATENATE(I63,AA63,L63,AB63,L63,AC63,M63,N63,AD63,M63,W63,X63,Z63,AQ63,Y63,J63,P63,Q63,R63,S63,T63,U63),CONCATENATE(I63,AA63,L63,AB63,M63,N63,AD63,M63,W63,X63,Z63,AQ63,Y63,J63,P63,Q63,R63,S63,T63,U63))</f>
      </c>
      <c r="G63" s="3" t="s">
        <v>375</v>
      </c>
      <c r="H63" s="3" t="s">
        <v>376</v>
      </c>
      <c r="I63" s="3" t="s">
        <v>377</v>
      </c>
      <c r="J63" s="3" t="s">
        <v>378</v>
      </c>
      <c r="K63" s="3" t="s">
        <v>379</v>
      </c>
      <c r="L63" s="3" t="s">
        <v>380</v>
      </c>
      <c r="M63" s="3" t="s">
        <v>381</v>
      </c>
      <c r="N63" s="3" t="s">
        <v>382</v>
      </c>
      <c r="O63" s="6">
        <f>CHAR(10)</f>
      </c>
      <c r="P63" s="6">
        <f>IF(MOD(V63,5)=0,CONCATENATE(O63,O63,K63,K63,O63,O63,O63)," ")</f>
      </c>
      <c r="Q63" s="6">
        <f>IF(V63=5,CONCATENATE(O63,O63,O63,K63,O63,"&lt;center&gt;",O63,O63,"&lt;?php",O63,Q$1,O63,"?&gt;",O63,O63,"&lt;/center&gt;",O63,K63,O63,O63,O63,O63),"")</f>
      </c>
      <c r="R63" s="6">
        <f>IF(V63=10,CONCATENATE(O63,O63,O63,K63,O63,"&lt;center&gt;",O63,O63,"&lt;?php",O63,R$1,O63,"?&gt;",O63,O63,"&lt;/center&gt;",O63,K63,O63,O63,O63,O63),"")</f>
      </c>
      <c r="S63" s="6">
        <f>IF(V63=15,CONCATENATE(O63,O63,O63,K63,O63,"&lt;center&gt;",O63,O63,"&lt;?php",O63,S$1,O63,"?&gt;",O63,O63,"&lt;/center&gt;",O63,K63,O63,O63,O63,O63),"")</f>
      </c>
      <c r="T63" s="6">
        <f>IF(V63=20,CONCATENATE(O63,O63,O63,K63,O63,"&lt;center&gt;",O63,O63,"&lt;?php",O63,T$1,O63,"?&gt;",O63,O63,"&lt;/center&gt;",O63,K63,O63,O63,O63,O63),"")</f>
      </c>
      <c r="U63" s="6">
        <f>IF(V63=25,CONCATENATE(O63,O63,O63,O63,"&lt;?php",O63,U$1,O63,"?&gt;",O63,O63,O63,O63,O63),"")</f>
      </c>
      <c r="V63" s="11">
        <f>V62+1</f>
      </c>
      <c r="W63" s="5" t="s">
        <v>383</v>
      </c>
      <c r="X63" s="5" t="s">
        <v>384</v>
      </c>
      <c r="Y63" s="5" t="s">
        <v>385</v>
      </c>
      <c r="Z63" s="5" t="s">
        <v>386</v>
      </c>
      <c r="AA63" s="4">
        <f>CONCATENATE(RBs!B28," ",RBs!A28)</f>
      </c>
      <c r="AB63" s="6">
        <f>RBs!E28</f>
      </c>
      <c r="AC63" s="6">
        <f>RBs!C28</f>
      </c>
      <c r="AD63" s="11">
        <f>RBs!D28</f>
      </c>
      <c r="AE63" s="11">
        <f>RBs!O28</f>
      </c>
      <c r="AF63" s="11">
        <f>RBs!P28</f>
      </c>
      <c r="AG63" s="11">
        <f>RBs!T28</f>
      </c>
      <c r="AH63" s="11">
        <f>RBs!R28</f>
      </c>
      <c r="AI63" s="11">
        <f>AF63</f>
      </c>
      <c r="AJ63" s="6">
        <f>AA63</f>
      </c>
      <c r="AK63" s="11">
        <f>ROUNDDOWN(AF63/2,0)</f>
      </c>
      <c r="AL63" s="11">
        <f>ROUNDUP(0.37*AF63,0)</f>
      </c>
      <c r="AM63" s="11">
        <f>ROUNDUP(0.4*AF63,0)</f>
      </c>
      <c r="AN63" s="11">
        <f>IF(AF63&gt;1,ROUNDUP(0.43*AF63,0),1)</f>
      </c>
      <c r="AO63" s="11">
        <f>IF(AG63&gt;1,ROUNDUP(0.59*AG63,0),1)</f>
      </c>
      <c r="AP63" s="11">
        <f>IF(AH63&gt;1,ROUNDUP(0.34*AH63,0),1)</f>
      </c>
      <c r="AQ63" s="11">
        <f>IF(AI63&gt;1,ROUNDUP(0.36*AI63,0),1)</f>
      </c>
    </row>
    <row x14ac:dyDescent="0.25" r="64" customHeight="1" ht="17.25">
      <c r="A64" s="3"/>
      <c r="B64" s="6">
        <f>IF(AA64&lt;&gt;AC64,CONCATENATE(I64,AA64,L64,AB64,L64,AC64,M64,N64,AD64,M64,J64,P64,Q64,R64,S64,T64,U64),CONCATENATE(I64,AA64,L64,AB64,M64,N64,AD64,M64,J64,P64,Q64,R64,S64,T64,U64))</f>
      </c>
      <c r="C64" s="6">
        <f>IF(AA64&lt;&gt;AC64,CONCATENATE(I64,AA64,L64,AB64,L64,AC64,M64,N64,AD64,M64,W64,X64,Z64,AN64,Y64,J64,P64,Q64,R64,S64,T64,U64),CONCATENATE(I64,AA64,L64,AB64,M64,N64,AD64,M64,W64,X64,Z64,AN64,Y64,J64,P64,Q64,R64,S64,T64,U64))</f>
      </c>
      <c r="D64" s="6">
        <f>IF(AA64&lt;&gt;AC64,CONCATENATE(I64,AA64,L64,AB64,L64,AC64,M64,N64,AD64,M64,W64,X64,Z64,AO64,Y64,J64,P64,Q64,R64,S64,T64,U64),CONCATENATE(I64,AA64,L64,AB64,M64,N64,AD64,M64,W64,X64,Z64,AO64,Y64,J64,P64,Q64,R64,S64,T64,U64))</f>
      </c>
      <c r="E64" s="6">
        <f>IF(AA64&lt;&gt;AC64,CONCATENATE(I64,AA64,L64,AB64,L64,AC64,M64,N64,AD64,M64,W64,X64,Z64,AP64,Y64,J64,P64,Q64,R64,S64,T64,U64),CONCATENATE(I64,AA64,L64,AB64,M64,N64,AD64,M64,W64,X64,Z64,AP64,Y64,J64,P64,Q64,R64,S64,T64,U64))</f>
      </c>
      <c r="F64" s="6">
        <f>IF(AA64&lt;&gt;AC64,CONCATENATE(I64,AA64,L64,AB64,L64,AC64,M64,N64,AD64,M64,W64,X64,Z64,AQ64,Y64,J64,P64,Q64,R64,S64,T64,U64),CONCATENATE(I64,AA64,L64,AB64,M64,N64,AD64,M64,W64,X64,Z64,AQ64,Y64,J64,P64,Q64,R64,S64,T64,U64))</f>
      </c>
      <c r="G64" s="3" t="s">
        <v>375</v>
      </c>
      <c r="H64" s="3" t="s">
        <v>376</v>
      </c>
      <c r="I64" s="3" t="s">
        <v>377</v>
      </c>
      <c r="J64" s="3" t="s">
        <v>378</v>
      </c>
      <c r="K64" s="3" t="s">
        <v>379</v>
      </c>
      <c r="L64" s="3" t="s">
        <v>380</v>
      </c>
      <c r="M64" s="3" t="s">
        <v>381</v>
      </c>
      <c r="N64" s="3" t="s">
        <v>382</v>
      </c>
      <c r="O64" s="6">
        <f>CHAR(10)</f>
      </c>
      <c r="P64" s="6">
        <f>IF(MOD(V64,5)=0,CONCATENATE(O64,O64,K64,K64,O64,O64,O64)," ")</f>
      </c>
      <c r="Q64" s="6">
        <f>IF(V64=5,CONCATENATE(O64,O64,O64,K64,O64,"&lt;center&gt;",O64,O64,"&lt;?php",O64,Q$1,O64,"?&gt;",O64,O64,"&lt;/center&gt;",O64,K64,O64,O64,O64,O64),"")</f>
      </c>
      <c r="R64" s="6">
        <f>IF(V64=10,CONCATENATE(O64,O64,O64,K64,O64,"&lt;center&gt;",O64,O64,"&lt;?php",O64,R$1,O64,"?&gt;",O64,O64,"&lt;/center&gt;",O64,K64,O64,O64,O64,O64),"")</f>
      </c>
      <c r="S64" s="6">
        <f>IF(V64=15,CONCATENATE(O64,O64,O64,K64,O64,"&lt;center&gt;",O64,O64,"&lt;?php",O64,S$1,O64,"?&gt;",O64,O64,"&lt;/center&gt;",O64,K64,O64,O64,O64,O64),"")</f>
      </c>
      <c r="T64" s="6">
        <f>IF(V64=20,CONCATENATE(O64,O64,O64,K64,O64,"&lt;center&gt;",O64,O64,"&lt;?php",O64,T$1,O64,"?&gt;",O64,O64,"&lt;/center&gt;",O64,K64,O64,O64,O64,O64),"")</f>
      </c>
      <c r="U64" s="6">
        <f>IF(V64=25,CONCATENATE(O64,O64,O64,O64,"&lt;?php",O64,U$1,O64,"?&gt;",O64,O64,O64,O64,O64),"")</f>
      </c>
      <c r="V64" s="11">
        <f>V63+1</f>
      </c>
      <c r="W64" s="5" t="s">
        <v>383</v>
      </c>
      <c r="X64" s="5" t="s">
        <v>384</v>
      </c>
      <c r="Y64" s="5" t="s">
        <v>385</v>
      </c>
      <c r="Z64" s="5" t="s">
        <v>386</v>
      </c>
      <c r="AA64" s="4">
        <f>CONCATENATE(RBs!B29," ",RBs!A29)</f>
      </c>
      <c r="AB64" s="6">
        <f>RBs!E29</f>
      </c>
      <c r="AC64" s="6">
        <f>RBs!C29</f>
      </c>
      <c r="AD64" s="11">
        <f>RBs!D29</f>
      </c>
      <c r="AE64" s="11">
        <f>RBs!O29</f>
      </c>
      <c r="AF64" s="11">
        <f>RBs!P29</f>
      </c>
      <c r="AG64" s="11">
        <f>RBs!T29</f>
      </c>
      <c r="AH64" s="11">
        <f>RBs!R29</f>
      </c>
      <c r="AI64" s="11">
        <f>AF64</f>
      </c>
      <c r="AJ64" s="6">
        <f>AA64</f>
      </c>
      <c r="AK64" s="11">
        <f>ROUNDDOWN(AF64/2,0)</f>
      </c>
      <c r="AL64" s="11">
        <f>ROUNDUP(0.37*AF64,0)</f>
      </c>
      <c r="AM64" s="11">
        <f>ROUNDUP(0.4*AF64,0)</f>
      </c>
      <c r="AN64" s="11">
        <f>IF(AF64&gt;1,ROUNDUP(0.43*AF64,0),1)</f>
      </c>
      <c r="AO64" s="11">
        <f>IF(AG64&gt;1,ROUNDUP(0.59*AG64,0),1)</f>
      </c>
      <c r="AP64" s="11">
        <f>IF(AH64&gt;1,ROUNDUP(0.34*AH64,0),1)</f>
      </c>
      <c r="AQ64" s="11">
        <f>IF(AI64&gt;1,ROUNDUP(0.36*AI64,0),1)</f>
      </c>
    </row>
    <row x14ac:dyDescent="0.25" r="65" customHeight="1" ht="17.25">
      <c r="A65" s="3"/>
      <c r="B65" s="6">
        <f>IF(AA65&lt;&gt;AC65,CONCATENATE(I65,AA65,L65,AB65,L65,AC65,M65,N65,AD65,M65,J65,P65,Q65,R65,S65,T65,U65),CONCATENATE(I65,AA65,L65,AB65,M65,N65,AD65,M65,J65,P65,Q65,R65,S65,T65,U65))</f>
      </c>
      <c r="C65" s="6">
        <f>IF(AA65&lt;&gt;AC65,CONCATENATE(I65,AA65,L65,AB65,L65,AC65,M65,N65,AD65,M65,W65,X65,Z65,AN65,Y65,J65,P65,Q65,R65,S65,T65,U65),CONCATENATE(I65,AA65,L65,AB65,M65,N65,AD65,M65,W65,X65,Z65,AN65,Y65,J65,P65,Q65,R65,S65,T65,U65))</f>
      </c>
      <c r="D65" s="6">
        <f>IF(AA65&lt;&gt;AC65,CONCATENATE(I65,AA65,L65,AB65,L65,AC65,M65,N65,AD65,M65,W65,X65,Z65,AO65,Y65,J65,P65,Q65,R65,S65,T65,U65),CONCATENATE(I65,AA65,L65,AB65,M65,N65,AD65,M65,W65,X65,Z65,AO65,Y65,J65,P65,Q65,R65,S65,T65,U65))</f>
      </c>
      <c r="E65" s="6">
        <f>IF(AA65&lt;&gt;AC65,CONCATENATE(I65,AA65,L65,AB65,L65,AC65,M65,N65,AD65,M65,W65,X65,Z65,AP65,Y65,J65,P65,Q65,R65,S65,T65,U65),CONCATENATE(I65,AA65,L65,AB65,M65,N65,AD65,M65,W65,X65,Z65,AP65,Y65,J65,P65,Q65,R65,S65,T65,U65))</f>
      </c>
      <c r="F65" s="6">
        <f>IF(AA65&lt;&gt;AC65,CONCATENATE(I65,AA65,L65,AB65,L65,AC65,M65,N65,AD65,M65,W65,X65,Z65,AQ65,Y65,J65,P65,Q65,R65,S65,T65,U65),CONCATENATE(I65,AA65,L65,AB65,M65,N65,AD65,M65,W65,X65,Z65,AQ65,Y65,J65,P65,Q65,R65,S65,T65,U65))</f>
      </c>
      <c r="G65" s="3" t="s">
        <v>375</v>
      </c>
      <c r="H65" s="3" t="s">
        <v>376</v>
      </c>
      <c r="I65" s="3" t="s">
        <v>377</v>
      </c>
      <c r="J65" s="3" t="s">
        <v>378</v>
      </c>
      <c r="K65" s="3" t="s">
        <v>379</v>
      </c>
      <c r="L65" s="3" t="s">
        <v>380</v>
      </c>
      <c r="M65" s="3" t="s">
        <v>381</v>
      </c>
      <c r="N65" s="3" t="s">
        <v>382</v>
      </c>
      <c r="O65" s="6">
        <f>CHAR(10)</f>
      </c>
      <c r="P65" s="6">
        <f>IF(MOD(V65,5)=0,CONCATENATE(O65,O65,K65,K65,O65,O65,O65)," ")</f>
      </c>
      <c r="Q65" s="6">
        <f>IF(V65=5,CONCATENATE(O65,O65,O65,K65,O65,"&lt;center&gt;",O65,O65,"&lt;?php",O65,Q$1,O65,"?&gt;",O65,O65,"&lt;/center&gt;",O65,K65,O65,O65,O65,O65),"")</f>
      </c>
      <c r="R65" s="6">
        <f>IF(V65=10,CONCATENATE(O65,O65,O65,K65,O65,"&lt;center&gt;",O65,O65,"&lt;?php",O65,R$1,O65,"?&gt;",O65,O65,"&lt;/center&gt;",O65,K65,O65,O65,O65,O65),"")</f>
      </c>
      <c r="S65" s="6">
        <f>IF(V65=15,CONCATENATE(O65,O65,O65,K65,O65,"&lt;center&gt;",O65,O65,"&lt;?php",O65,S$1,O65,"?&gt;",O65,O65,"&lt;/center&gt;",O65,K65,O65,O65,O65,O65),"")</f>
      </c>
      <c r="T65" s="6">
        <f>IF(V65=20,CONCATENATE(O65,O65,O65,K65,O65,"&lt;center&gt;",O65,O65,"&lt;?php",O65,T$1,O65,"?&gt;",O65,O65,"&lt;/center&gt;",O65,K65,O65,O65,O65,O65),"")</f>
      </c>
      <c r="U65" s="6">
        <f>IF(V65=25,CONCATENATE(O65,O65,O65,O65,"&lt;?php",O65,U$1,O65,"?&gt;",O65,O65,O65,O65,O65),"")</f>
      </c>
      <c r="V65" s="11">
        <f>V64+1</f>
      </c>
      <c r="W65" s="5" t="s">
        <v>383</v>
      </c>
      <c r="X65" s="5" t="s">
        <v>384</v>
      </c>
      <c r="Y65" s="5" t="s">
        <v>385</v>
      </c>
      <c r="Z65" s="5" t="s">
        <v>386</v>
      </c>
      <c r="AA65" s="4">
        <f>CONCATENATE(RBs!B30," ",RBs!A30)</f>
      </c>
      <c r="AB65" s="6">
        <f>RBs!E30</f>
      </c>
      <c r="AC65" s="6">
        <f>RBs!C30</f>
      </c>
      <c r="AD65" s="11">
        <f>RBs!D30</f>
      </c>
      <c r="AE65" s="11">
        <f>RBs!O30</f>
      </c>
      <c r="AF65" s="11">
        <f>RBs!P30</f>
      </c>
      <c r="AG65" s="11">
        <f>RBs!T30</f>
      </c>
      <c r="AH65" s="11">
        <f>RBs!R30</f>
      </c>
      <c r="AI65" s="11">
        <f>AF65</f>
      </c>
      <c r="AJ65" s="6">
        <f>AA65</f>
      </c>
      <c r="AK65" s="11">
        <f>ROUNDDOWN(AF65/2,0)</f>
      </c>
      <c r="AL65" s="11">
        <f>ROUNDUP(0.37*AF65,0)</f>
      </c>
      <c r="AM65" s="11">
        <f>ROUNDUP(0.4*AF65,0)</f>
      </c>
      <c r="AN65" s="11">
        <f>IF(AF65&gt;1,ROUNDUP(0.43*AF65,0),1)</f>
      </c>
      <c r="AO65" s="11">
        <f>IF(AG65&gt;1,ROUNDUP(0.59*AG65,0),1)</f>
      </c>
      <c r="AP65" s="11">
        <f>IF(AH65&gt;1,ROUNDUP(0.34*AH65,0),1)</f>
      </c>
      <c r="AQ65" s="11">
        <f>IF(AI65&gt;1,ROUNDUP(0.36*AI65,0),1)</f>
      </c>
    </row>
    <row x14ac:dyDescent="0.25" r="66" customHeight="1" ht="17.25">
      <c r="A66" s="3"/>
      <c r="B66" s="6">
        <f>IF(AA66&lt;&gt;AC66,CONCATENATE(I66,AA66,L66,AB66,L66,AC66,M66,N66,AD66,M66,J66,P66,Q66,R66,S66,T66,U66),CONCATENATE(I66,AA66,L66,AB66,M66,N66,AD66,M66,J66,P66,Q66,R66,S66,T66,U66))</f>
      </c>
      <c r="C66" s="6">
        <f>IF(AA66&lt;&gt;AC66,CONCATENATE(I66,AA66,L66,AB66,L66,AC66,M66,N66,AD66,M66,W66,X66,Z66,AN66,Y66,J66,P66,Q66,R66,S66,T66,U66),CONCATENATE(I66,AA66,L66,AB66,M66,N66,AD66,M66,W66,X66,Z66,AN66,Y66,J66,P66,Q66,R66,S66,T66,U66))</f>
      </c>
      <c r="D66" s="6">
        <f>IF(AA66&lt;&gt;AC66,CONCATENATE(I66,AA66,L66,AB66,L66,AC66,M66,N66,AD66,M66,W66,X66,Z66,AO66,Y66,J66,P66,Q66,R66,S66,T66,U66),CONCATENATE(I66,AA66,L66,AB66,M66,N66,AD66,M66,W66,X66,Z66,AO66,Y66,J66,P66,Q66,R66,S66,T66,U66))</f>
      </c>
      <c r="E66" s="6">
        <f>IF(AA66&lt;&gt;AC66,CONCATENATE(I66,AA66,L66,AB66,L66,AC66,M66,N66,AD66,M66,W66,X66,Z66,AP66,Y66,J66,P66,Q66,R66,S66,T66,U66),CONCATENATE(I66,AA66,L66,AB66,M66,N66,AD66,M66,W66,X66,Z66,AP66,Y66,J66,P66,Q66,R66,S66,T66,U66))</f>
      </c>
      <c r="F66" s="6">
        <f>IF(AA66&lt;&gt;AC66,CONCATENATE(I66,AA66,L66,AB66,L66,AC66,M66,N66,AD66,M66,W66,X66,Z66,AQ66,Y66,J66,P66,Q66,R66,S66,T66,U66),CONCATENATE(I66,AA66,L66,AB66,M66,N66,AD66,M66,W66,X66,Z66,AQ66,Y66,J66,P66,Q66,R66,S66,T66,U66))</f>
      </c>
      <c r="G66" s="3" t="s">
        <v>375</v>
      </c>
      <c r="H66" s="3" t="s">
        <v>376</v>
      </c>
      <c r="I66" s="3" t="s">
        <v>377</v>
      </c>
      <c r="J66" s="3" t="s">
        <v>378</v>
      </c>
      <c r="K66" s="3" t="s">
        <v>379</v>
      </c>
      <c r="L66" s="3" t="s">
        <v>380</v>
      </c>
      <c r="M66" s="3" t="s">
        <v>381</v>
      </c>
      <c r="N66" s="3" t="s">
        <v>382</v>
      </c>
      <c r="O66" s="6">
        <f>CHAR(10)</f>
      </c>
      <c r="P66" s="6">
        <f>IF(MOD(V66,5)=0,CONCATENATE(O66,O66,K66,K66,O66,O66,O66)," ")</f>
      </c>
      <c r="Q66" s="6">
        <f>IF(V66=5,CONCATENATE(O66,O66,O66,K66,O66,"&lt;center&gt;",O66,O66,"&lt;?php",O66,Q$1,O66,"?&gt;",O66,O66,"&lt;/center&gt;",O66,K66,O66,O66,O66,O66),"")</f>
      </c>
      <c r="R66" s="6">
        <f>IF(V66=10,CONCATENATE(O66,O66,O66,K66,O66,"&lt;center&gt;",O66,O66,"&lt;?php",O66,R$1,O66,"?&gt;",O66,O66,"&lt;/center&gt;",O66,K66,O66,O66,O66,O66),"")</f>
      </c>
      <c r="S66" s="6">
        <f>IF(V66=15,CONCATENATE(O66,O66,O66,K66,O66,"&lt;center&gt;",O66,O66,"&lt;?php",O66,S$1,O66,"?&gt;",O66,O66,"&lt;/center&gt;",O66,K66,O66,O66,O66,O66),"")</f>
      </c>
      <c r="T66" s="6">
        <f>IF(V66=20,CONCATENATE(O66,O66,O66,K66,O66,"&lt;center&gt;",O66,O66,"&lt;?php",O66,T$1,O66,"?&gt;",O66,O66,"&lt;/center&gt;",O66,K66,O66,O66,O66,O66),"")</f>
      </c>
      <c r="U66" s="6">
        <f>IF(V66=25,CONCATENATE(O66,O66,O66,O66,"&lt;?php",O66,U$1,O66,"?&gt;",O66,O66,O66,O66,O66),"")</f>
      </c>
      <c r="V66" s="11">
        <f>V65+1</f>
      </c>
      <c r="W66" s="5" t="s">
        <v>383</v>
      </c>
      <c r="X66" s="5" t="s">
        <v>384</v>
      </c>
      <c r="Y66" s="5" t="s">
        <v>385</v>
      </c>
      <c r="Z66" s="5" t="s">
        <v>386</v>
      </c>
      <c r="AA66" s="4">
        <f>CONCATENATE(RBs!B31," ",RBs!A31)</f>
      </c>
      <c r="AB66" s="6">
        <f>RBs!E31</f>
      </c>
      <c r="AC66" s="6">
        <f>RBs!C31</f>
      </c>
      <c r="AD66" s="11">
        <f>RBs!D31</f>
      </c>
      <c r="AE66" s="11">
        <f>RBs!O31</f>
      </c>
      <c r="AF66" s="11">
        <f>RBs!P31</f>
      </c>
      <c r="AG66" s="11">
        <f>RBs!T31</f>
      </c>
      <c r="AH66" s="11">
        <f>RBs!R31</f>
      </c>
      <c r="AI66" s="11">
        <f>AF66</f>
      </c>
      <c r="AJ66" s="6">
        <f>AA66</f>
      </c>
      <c r="AK66" s="11">
        <f>ROUNDDOWN(AF66/2,0)</f>
      </c>
      <c r="AL66" s="11">
        <f>ROUNDUP(0.37*AF66,0)</f>
      </c>
      <c r="AM66" s="11">
        <f>ROUNDUP(0.4*AF66,0)</f>
      </c>
      <c r="AN66" s="11">
        <f>IF(AF66&gt;1,ROUNDUP(0.43*AF66,0),1)</f>
      </c>
      <c r="AO66" s="11">
        <f>IF(AG66&gt;1,ROUNDUP(0.59*AG66,0),1)</f>
      </c>
      <c r="AP66" s="11">
        <f>IF(AH66&gt;1,ROUNDUP(0.34*AH66,0),1)</f>
      </c>
      <c r="AQ66" s="11">
        <f>IF(AI66&gt;1,ROUNDUP(0.36*AI66,0),1)</f>
      </c>
    </row>
    <row x14ac:dyDescent="0.25" r="67" customHeight="1" ht="17.25">
      <c r="A67" s="3"/>
      <c r="B67" s="6">
        <f>IF(AA67&lt;&gt;AC67,CONCATENATE(I67,AA67,L67,AB67,L67,AC67,M67,N67,AD67,M67,J67,P67,Q67,R67,S67,T67,U67),CONCATENATE(I67,AA67,L67,AB67,M67,N67,AD67,M67,J67,P67,Q67,R67,S67,T67,U67))</f>
      </c>
      <c r="C67" s="6">
        <f>IF(AA67&lt;&gt;AC67,CONCATENATE(I67,AA67,L67,AB67,L67,AC67,M67,N67,AD67,M67,W67,X67,Z67,AN67,Y67,J67,P67,Q67,R67,S67,T67,U67),CONCATENATE(I67,AA67,L67,AB67,M67,N67,AD67,M67,W67,X67,Z67,AN67,Y67,J67,P67,Q67,R67,S67,T67,U67))</f>
      </c>
      <c r="D67" s="6">
        <f>IF(AA67&lt;&gt;AC67,CONCATENATE(I67,AA67,L67,AB67,L67,AC67,M67,N67,AD67,M67,W67,X67,Z67,AO67,Y67,J67,P67,Q67,R67,S67,T67,U67),CONCATENATE(I67,AA67,L67,AB67,M67,N67,AD67,M67,W67,X67,Z67,AO67,Y67,J67,P67,Q67,R67,S67,T67,U67))</f>
      </c>
      <c r="E67" s="6">
        <f>IF(AA67&lt;&gt;AC67,CONCATENATE(I67,AA67,L67,AB67,L67,AC67,M67,N67,AD67,M67,W67,X67,Z67,AP67,Y67,J67,P67,Q67,R67,S67,T67,U67),CONCATENATE(I67,AA67,L67,AB67,M67,N67,AD67,M67,W67,X67,Z67,AP67,Y67,J67,P67,Q67,R67,S67,T67,U67))</f>
      </c>
      <c r="F67" s="6">
        <f>IF(AA67&lt;&gt;AC67,CONCATENATE(I67,AA67,L67,AB67,L67,AC67,M67,N67,AD67,M67,W67,X67,Z67,AQ67,Y67,J67,P67,Q67,R67,S67,T67,U67),CONCATENATE(I67,AA67,L67,AB67,M67,N67,AD67,M67,W67,X67,Z67,AQ67,Y67,J67,P67,Q67,R67,S67,T67,U67))</f>
      </c>
      <c r="G67" s="3" t="s">
        <v>375</v>
      </c>
      <c r="H67" s="3" t="s">
        <v>376</v>
      </c>
      <c r="I67" s="3" t="s">
        <v>377</v>
      </c>
      <c r="J67" s="3" t="s">
        <v>378</v>
      </c>
      <c r="K67" s="3" t="s">
        <v>379</v>
      </c>
      <c r="L67" s="3" t="s">
        <v>380</v>
      </c>
      <c r="M67" s="3" t="s">
        <v>381</v>
      </c>
      <c r="N67" s="3" t="s">
        <v>382</v>
      </c>
      <c r="O67" s="6">
        <f>CHAR(10)</f>
      </c>
      <c r="P67" s="6">
        <f>IF(MOD(V67,5)=0,CONCATENATE(O67,O67,K67,K67,O67,O67,O67)," ")</f>
      </c>
      <c r="Q67" s="6">
        <f>IF(V67=5,CONCATENATE(O67,O67,O67,K67,O67,"&lt;center&gt;",O67,O67,"&lt;?php",O67,Q$1,O67,"?&gt;",O67,O67,"&lt;/center&gt;",O67,K67,O67,O67,O67,O67),"")</f>
      </c>
      <c r="R67" s="6">
        <f>IF(V67=10,CONCATENATE(O67,O67,O67,K67,O67,"&lt;center&gt;",O67,O67,"&lt;?php",O67,R$1,O67,"?&gt;",O67,O67,"&lt;/center&gt;",O67,K67,O67,O67,O67,O67),"")</f>
      </c>
      <c r="S67" s="6">
        <f>IF(V67=15,CONCATENATE(O67,O67,O67,K67,O67,"&lt;center&gt;",O67,O67,"&lt;?php",O67,S$1,O67,"?&gt;",O67,O67,"&lt;/center&gt;",O67,K67,O67,O67,O67,O67),"")</f>
      </c>
      <c r="T67" s="6">
        <f>IF(V67=20,CONCATENATE(O67,O67,O67,K67,O67,"&lt;center&gt;",O67,O67,"&lt;?php",O67,T$1,O67,"?&gt;",O67,O67,"&lt;/center&gt;",O67,K67,O67,O67,O67,O67),"")</f>
      </c>
      <c r="U67" s="6">
        <f>IF(V67=25,CONCATENATE(O67,O67,O67,O67,"&lt;?php",O67,U$1,O67,"?&gt;",O67,O67,O67,O67,O67),"")</f>
      </c>
      <c r="V67" s="11">
        <f>V66+1</f>
      </c>
      <c r="W67" s="5" t="s">
        <v>383</v>
      </c>
      <c r="X67" s="5" t="s">
        <v>384</v>
      </c>
      <c r="Y67" s="5" t="s">
        <v>385</v>
      </c>
      <c r="Z67" s="5" t="s">
        <v>386</v>
      </c>
      <c r="AA67" s="4">
        <f>CONCATENATE(RBs!B32," ",RBs!A32)</f>
      </c>
      <c r="AB67" s="6">
        <f>RBs!E32</f>
      </c>
      <c r="AC67" s="6">
        <f>RBs!C32</f>
      </c>
      <c r="AD67" s="11">
        <f>RBs!D32</f>
      </c>
      <c r="AE67" s="11">
        <f>RBs!O32</f>
      </c>
      <c r="AF67" s="11">
        <f>RBs!P32</f>
      </c>
      <c r="AG67" s="11">
        <f>RBs!T32</f>
      </c>
      <c r="AH67" s="11">
        <f>RBs!R32</f>
      </c>
      <c r="AI67" s="11">
        <f>AF67</f>
      </c>
      <c r="AJ67" s="6">
        <f>AA67</f>
      </c>
      <c r="AK67" s="11">
        <f>ROUNDDOWN(AF67/2,0)</f>
      </c>
      <c r="AL67" s="11">
        <f>ROUNDUP(0.37*AF67,0)</f>
      </c>
      <c r="AM67" s="11">
        <f>ROUNDUP(0.4*AF67,0)</f>
      </c>
      <c r="AN67" s="11">
        <f>IF(AF67&gt;1,ROUNDUP(0.43*AF67,0),1)</f>
      </c>
      <c r="AO67" s="11">
        <f>IF(AG67&gt;1,ROUNDUP(0.59*AG67,0),1)</f>
      </c>
      <c r="AP67" s="11">
        <f>IF(AH67&gt;1,ROUNDUP(0.34*AH67,0),1)</f>
      </c>
      <c r="AQ67" s="11">
        <f>IF(AI67&gt;1,ROUNDUP(0.36*AI67,0),1)</f>
      </c>
    </row>
    <row x14ac:dyDescent="0.25" r="68" customHeight="1" ht="17.25">
      <c r="A68" s="3"/>
      <c r="B68" s="6">
        <f>IF(AA68&lt;&gt;AC68,CONCATENATE(I68,AA68,L68,AB68,L68,AC68,M68,N68,AD68,M68,J68,P68,Q68,R68,S68,T68,U68),CONCATENATE(I68,AA68,L68,AB68,M68,N68,AD68,M68,J68,P68,Q68,R68,S68,T68,U68))</f>
      </c>
      <c r="C68" s="6">
        <f>IF(AA68&lt;&gt;AC68,CONCATENATE(I68,AA68,L68,AB68,L68,AC68,M68,N68,AD68,M68,W68,X68,Z68,AN68,Y68,J68,P68,Q68,R68,S68,T68,U68),CONCATENATE(I68,AA68,L68,AB68,M68,N68,AD68,M68,W68,X68,Z68,AN68,Y68,J68,P68,Q68,R68,S68,T68,U68))</f>
      </c>
      <c r="D68" s="6">
        <f>IF(AA68&lt;&gt;AC68,CONCATENATE(I68,AA68,L68,AB68,L68,AC68,M68,N68,AD68,M68,W68,X68,Z68,AO68,Y68,J68,P68,Q68,R68,S68,T68,U68),CONCATENATE(I68,AA68,L68,AB68,M68,N68,AD68,M68,W68,X68,Z68,AO68,Y68,J68,P68,Q68,R68,S68,T68,U68))</f>
      </c>
      <c r="E68" s="6">
        <f>IF(AA68&lt;&gt;AC68,CONCATENATE(I68,AA68,L68,AB68,L68,AC68,M68,N68,AD68,M68,W68,X68,Z68,AP68,Y68,J68,P68,Q68,R68,S68,T68,U68),CONCATENATE(I68,AA68,L68,AB68,M68,N68,AD68,M68,W68,X68,Z68,AP68,Y68,J68,P68,Q68,R68,S68,T68,U68))</f>
      </c>
      <c r="F68" s="6">
        <f>IF(AA68&lt;&gt;AC68,CONCATENATE(I68,AA68,L68,AB68,L68,AC68,M68,N68,AD68,M68,W68,X68,Z68,AQ68,Y68,J68,P68,Q68,R68,S68,T68,U68),CONCATENATE(I68,AA68,L68,AB68,M68,N68,AD68,M68,W68,X68,Z68,AQ68,Y68,J68,P68,Q68,R68,S68,T68,U68))</f>
      </c>
      <c r="G68" s="3" t="s">
        <v>375</v>
      </c>
      <c r="H68" s="3" t="s">
        <v>376</v>
      </c>
      <c r="I68" s="3" t="s">
        <v>377</v>
      </c>
      <c r="J68" s="3" t="s">
        <v>378</v>
      </c>
      <c r="K68" s="3" t="s">
        <v>379</v>
      </c>
      <c r="L68" s="3" t="s">
        <v>380</v>
      </c>
      <c r="M68" s="3" t="s">
        <v>381</v>
      </c>
      <c r="N68" s="3" t="s">
        <v>382</v>
      </c>
      <c r="O68" s="6">
        <f>CHAR(10)</f>
      </c>
      <c r="P68" s="6">
        <f>IF(MOD(V68,5)=0,CONCATENATE(O68,O68,K68,K68,O68,O68,O68)," ")</f>
      </c>
      <c r="Q68" s="6">
        <f>IF(V68=5,CONCATENATE(O68,O68,O68,K68,O68,"&lt;center&gt;",O68,O68,"&lt;?php",O68,Q$1,O68,"?&gt;",O68,O68,"&lt;/center&gt;",O68,K68,O68,O68,O68,O68),"")</f>
      </c>
      <c r="R68" s="6">
        <f>IF(V68=10,CONCATENATE(O68,O68,O68,K68,O68,"&lt;center&gt;",O68,O68,"&lt;?php",O68,R$1,O68,"?&gt;",O68,O68,"&lt;/center&gt;",O68,K68,O68,O68,O68,O68),"")</f>
      </c>
      <c r="S68" s="6">
        <f>IF(V68=15,CONCATENATE(O68,O68,O68,K68,O68,"&lt;center&gt;",O68,O68,"&lt;?php",O68,S$1,O68,"?&gt;",O68,O68,"&lt;/center&gt;",O68,K68,O68,O68,O68,O68),"")</f>
      </c>
      <c r="T68" s="6">
        <f>IF(V68=20,CONCATENATE(O68,O68,O68,K68,O68,"&lt;center&gt;",O68,O68,"&lt;?php",O68,T$1,O68,"?&gt;",O68,O68,"&lt;/center&gt;",O68,K68,O68,O68,O68,O68),"")</f>
      </c>
      <c r="U68" s="6">
        <f>IF(V68=25,CONCATENATE(O68,O68,O68,O68,"&lt;?php",O68,U$1,O68,"?&gt;",O68,O68,O68,O68,O68),"")</f>
      </c>
      <c r="V68" s="11">
        <f>V67+1</f>
      </c>
      <c r="W68" s="5" t="s">
        <v>383</v>
      </c>
      <c r="X68" s="5" t="s">
        <v>384</v>
      </c>
      <c r="Y68" s="5" t="s">
        <v>385</v>
      </c>
      <c r="Z68" s="5" t="s">
        <v>386</v>
      </c>
      <c r="AA68" s="4">
        <f>CONCATENATE(RBs!B33," ",RBs!A33)</f>
      </c>
      <c r="AB68" s="6">
        <f>RBs!E33</f>
      </c>
      <c r="AC68" s="6">
        <f>RBs!C33</f>
      </c>
      <c r="AD68" s="11">
        <f>RBs!D33</f>
      </c>
      <c r="AE68" s="11">
        <f>RBs!O33</f>
      </c>
      <c r="AF68" s="11">
        <f>RBs!P33</f>
      </c>
      <c r="AG68" s="11">
        <f>RBs!T33</f>
      </c>
      <c r="AH68" s="11">
        <f>RBs!R33</f>
      </c>
      <c r="AI68" s="11">
        <f>AF68</f>
      </c>
      <c r="AJ68" s="6">
        <f>AA68</f>
      </c>
      <c r="AK68" s="11">
        <f>ROUNDDOWN(AF68/2,0)</f>
      </c>
      <c r="AL68" s="11">
        <f>ROUNDUP(0.37*AF68,0)</f>
      </c>
      <c r="AM68" s="11">
        <f>ROUNDUP(0.4*AF68,0)</f>
      </c>
      <c r="AN68" s="11">
        <f>IF(AF68&gt;1,ROUNDUP(0.43*AF68,0),1)</f>
      </c>
      <c r="AO68" s="11">
        <f>IF(AG68&gt;1,ROUNDUP(0.59*AG68,0),1)</f>
      </c>
      <c r="AP68" s="11">
        <f>IF(AH68&gt;1,ROUNDUP(0.34*AH68,0),1)</f>
      </c>
      <c r="AQ68" s="11">
        <f>IF(AI68&gt;1,ROUNDUP(0.36*AI68,0),1)</f>
      </c>
    </row>
    <row x14ac:dyDescent="0.25" r="69" customHeight="1" ht="17.25">
      <c r="A69" s="3"/>
      <c r="B69" s="6">
        <f>IF(AA69&lt;&gt;AC69,CONCATENATE(I69,AA69,L69,AB69,L69,AC69,M69,N69,AD69,M69,J69,P69,Q69,R69,S69,T69,U69),CONCATENATE(I69,AA69,L69,AB69,M69,N69,AD69,M69,J69,P69,Q69,R69,S69,T69,U69))</f>
      </c>
      <c r="C69" s="6">
        <f>IF(AA69&lt;&gt;AC69,CONCATENATE(I69,AA69,L69,AB69,L69,AC69,M69,N69,AD69,M69,W69,X69,Z69,AN69,Y69,J69,P69,Q69,R69,S69,T69,U69),CONCATENATE(I69,AA69,L69,AB69,M69,N69,AD69,M69,W69,X69,Z69,AN69,Y69,J69,P69,Q69,R69,S69,T69,U69))</f>
      </c>
      <c r="D69" s="6">
        <f>IF(AA69&lt;&gt;AC69,CONCATENATE(I69,AA69,L69,AB69,L69,AC69,M69,N69,AD69,M69,W69,X69,Z69,AO69,Y69,J69,P69,Q69,R69,S69,T69,U69),CONCATENATE(I69,AA69,L69,AB69,M69,N69,AD69,M69,W69,X69,Z69,AO69,Y69,J69,P69,Q69,R69,S69,T69,U69))</f>
      </c>
      <c r="E69" s="6">
        <f>IF(AA69&lt;&gt;AC69,CONCATENATE(I69,AA69,L69,AB69,L69,AC69,M69,N69,AD69,M69,W69,X69,Z69,AP69,Y69,J69,P69,Q69,R69,S69,T69,U69),CONCATENATE(I69,AA69,L69,AB69,M69,N69,AD69,M69,W69,X69,Z69,AP69,Y69,J69,P69,Q69,R69,S69,T69,U69))</f>
      </c>
      <c r="F69" s="6">
        <f>IF(AA69&lt;&gt;AC69,CONCATENATE(I69,AA69,L69,AB69,L69,AC69,M69,N69,AD69,M69,W69,X69,Z69,AQ69,Y69,J69,P69,Q69,R69,S69,T69,U69),CONCATENATE(I69,AA69,L69,AB69,M69,N69,AD69,M69,W69,X69,Z69,AQ69,Y69,J69,P69,Q69,R69,S69,T69,U69))</f>
      </c>
      <c r="G69" s="3" t="s">
        <v>375</v>
      </c>
      <c r="H69" s="3" t="s">
        <v>376</v>
      </c>
      <c r="I69" s="3" t="s">
        <v>377</v>
      </c>
      <c r="J69" s="3" t="s">
        <v>378</v>
      </c>
      <c r="K69" s="3" t="s">
        <v>379</v>
      </c>
      <c r="L69" s="3" t="s">
        <v>380</v>
      </c>
      <c r="M69" s="3" t="s">
        <v>381</v>
      </c>
      <c r="N69" s="3" t="s">
        <v>382</v>
      </c>
      <c r="O69" s="6">
        <f>CHAR(10)</f>
      </c>
      <c r="P69" s="6">
        <f>IF(MOD(V69,5)=0,CONCATENATE(O69,O69,K69,K69,O69,O69,O69)," ")</f>
      </c>
      <c r="Q69" s="6">
        <f>IF(V69=5,CONCATENATE(O69,O69,O69,K69,O69,"&lt;center&gt;",O69,O69,"&lt;?php",O69,Q$1,O69,"?&gt;",O69,O69,"&lt;/center&gt;",O69,K69,O69,O69,O69,O69),"")</f>
      </c>
      <c r="R69" s="6">
        <f>IF(V69=10,CONCATENATE(O69,O69,O69,K69,O69,"&lt;center&gt;",O69,O69,"&lt;?php",O69,R$1,O69,"?&gt;",O69,O69,"&lt;/center&gt;",O69,K69,O69,O69,O69,O69),"")</f>
      </c>
      <c r="S69" s="6">
        <f>IF(V69=15,CONCATENATE(O69,O69,O69,K69,O69,"&lt;center&gt;",O69,O69,"&lt;?php",O69,S$1,O69,"?&gt;",O69,O69,"&lt;/center&gt;",O69,K69,O69,O69,O69,O69),"")</f>
      </c>
      <c r="T69" s="6">
        <f>IF(V69=20,CONCATENATE(O69,O69,O69,K69,O69,"&lt;center&gt;",O69,O69,"&lt;?php",O69,T$1,O69,"?&gt;",O69,O69,"&lt;/center&gt;",O69,K69,O69,O69,O69,O69),"")</f>
      </c>
      <c r="U69" s="6">
        <f>IF(V69=25,CONCATENATE(O69,O69,O69,O69,"&lt;?php",O69,U$1,O69,"?&gt;",O69,O69,O69,O69,O69),"")</f>
      </c>
      <c r="V69" s="11">
        <f>V68+1</f>
      </c>
      <c r="W69" s="5" t="s">
        <v>383</v>
      </c>
      <c r="X69" s="5" t="s">
        <v>384</v>
      </c>
      <c r="Y69" s="5" t="s">
        <v>385</v>
      </c>
      <c r="Z69" s="5" t="s">
        <v>386</v>
      </c>
      <c r="AA69" s="4">
        <f>CONCATENATE(RBs!B34," ",RBs!A34)</f>
      </c>
      <c r="AB69" s="6">
        <f>RBs!E34</f>
      </c>
      <c r="AC69" s="6">
        <f>RBs!C34</f>
      </c>
      <c r="AD69" s="11">
        <f>RBs!D34</f>
      </c>
      <c r="AE69" s="11">
        <f>RBs!O34</f>
      </c>
      <c r="AF69" s="11">
        <f>RBs!P34</f>
      </c>
      <c r="AG69" s="11">
        <f>RBs!T34</f>
      </c>
      <c r="AH69" s="11">
        <f>RBs!R34</f>
      </c>
      <c r="AI69" s="11">
        <f>AF69</f>
      </c>
      <c r="AJ69" s="6">
        <f>AA69</f>
      </c>
      <c r="AK69" s="11">
        <f>ROUNDDOWN(AF69/2,0)</f>
      </c>
      <c r="AL69" s="11">
        <f>ROUNDUP(0.37*AF69,0)</f>
      </c>
      <c r="AM69" s="11">
        <f>ROUNDUP(0.4*AF69,0)</f>
      </c>
      <c r="AN69" s="11">
        <f>IF(AF69&gt;1,ROUNDUP(0.43*AF69,0),1)</f>
      </c>
      <c r="AO69" s="11">
        <f>IF(AG69&gt;1,ROUNDUP(0.59*AG69,0),1)</f>
      </c>
      <c r="AP69" s="11">
        <f>IF(AH69&gt;1,ROUNDUP(0.34*AH69,0),1)</f>
      </c>
      <c r="AQ69" s="11">
        <f>IF(AI69&gt;1,ROUNDUP(0.36*AI69,0),1)</f>
      </c>
    </row>
    <row x14ac:dyDescent="0.25" r="70" customHeight="1" ht="17.25">
      <c r="A70" s="3"/>
      <c r="B70" s="6">
        <f>IF(AA70&lt;&gt;AC70,CONCATENATE(I70,AA70,L70,AB70,L70,AC70,M70,N70,AD70,M70,J70,P70,Q70,R70,S70,T70,U70),CONCATENATE(I70,AA70,L70,AB70,M70,N70,AD70,M70,J70,P70,Q70,R70,S70,T70,U70))</f>
      </c>
      <c r="C70" s="6">
        <f>IF(AA70&lt;&gt;AC70,CONCATENATE(I70,AA70,L70,AB70,L70,AC70,M70,N70,AD70,M70,W70,X70,Z70,AN70,Y70,J70,P70,Q70,R70,S70,T70,U70),CONCATENATE(I70,AA70,L70,AB70,M70,N70,AD70,M70,W70,X70,Z70,AN70,Y70,J70,P70,Q70,R70,S70,T70,U70))</f>
      </c>
      <c r="D70" s="6">
        <f>IF(AA70&lt;&gt;AC70,CONCATENATE(I70,AA70,L70,AB70,L70,AC70,M70,N70,AD70,M70,W70,X70,Z70,AO70,Y70,J70,P70,Q70,R70,S70,T70,U70),CONCATENATE(I70,AA70,L70,AB70,M70,N70,AD70,M70,W70,X70,Z70,AO70,Y70,J70,P70,Q70,R70,S70,T70,U70))</f>
      </c>
      <c r="E70" s="6">
        <f>IF(AA70&lt;&gt;AC70,CONCATENATE(I70,AA70,L70,AB70,L70,AC70,M70,N70,AD70,M70,W70,X70,Z70,AP70,Y70,J70,P70,Q70,R70,S70,T70,U70),CONCATENATE(I70,AA70,L70,AB70,M70,N70,AD70,M70,W70,X70,Z70,AP70,Y70,J70,P70,Q70,R70,S70,T70,U70))</f>
      </c>
      <c r="F70" s="6">
        <f>IF(AA70&lt;&gt;AC70,CONCATENATE(I70,AA70,L70,AB70,L70,AC70,M70,N70,AD70,M70,W70,X70,Z70,AQ70,Y70,J70,P70,Q70,R70,S70,T70,U70),CONCATENATE(I70,AA70,L70,AB70,M70,N70,AD70,M70,W70,X70,Z70,AQ70,Y70,J70,P70,Q70,R70,S70,T70,U70))</f>
      </c>
      <c r="G70" s="3" t="s">
        <v>375</v>
      </c>
      <c r="H70" s="3" t="s">
        <v>376</v>
      </c>
      <c r="I70" s="3" t="s">
        <v>377</v>
      </c>
      <c r="J70" s="3" t="s">
        <v>378</v>
      </c>
      <c r="K70" s="3" t="s">
        <v>379</v>
      </c>
      <c r="L70" s="3" t="s">
        <v>380</v>
      </c>
      <c r="M70" s="3" t="s">
        <v>381</v>
      </c>
      <c r="N70" s="3" t="s">
        <v>382</v>
      </c>
      <c r="O70" s="6">
        <f>CHAR(10)</f>
      </c>
      <c r="P70" s="6">
        <f>IF(MOD(V70,5)=0,CONCATENATE(O70,O70,K70,K70,O70,O70,O70)," ")</f>
      </c>
      <c r="Q70" s="6">
        <f>IF(V70=5,CONCATENATE(O70,O70,O70,K70,O70,"&lt;center&gt;",O70,O70,"&lt;?php",O70,Q$1,O70,"?&gt;",O70,O70,"&lt;/center&gt;",O70,K70,O70,O70,O70,O70),"")</f>
      </c>
      <c r="R70" s="6">
        <f>IF(V70=10,CONCATENATE(O70,O70,O70,K70,O70,"&lt;center&gt;",O70,O70,"&lt;?php",O70,R$1,O70,"?&gt;",O70,O70,"&lt;/center&gt;",O70,K70,O70,O70,O70,O70),"")</f>
      </c>
      <c r="S70" s="6">
        <f>IF(V70=15,CONCATENATE(O70,O70,O70,K70,O70,"&lt;center&gt;",O70,O70,"&lt;?php",O70,S$1,O70,"?&gt;",O70,O70,"&lt;/center&gt;",O70,K70,O70,O70,O70,O70),"")</f>
      </c>
      <c r="T70" s="6">
        <f>IF(V70=20,CONCATENATE(O70,O70,O70,K70,O70,"&lt;center&gt;",O70,O70,"&lt;?php",O70,T$1,O70,"?&gt;",O70,O70,"&lt;/center&gt;",O70,K70,O70,O70,O70,O70),"")</f>
      </c>
      <c r="U70" s="6">
        <f>IF(V70=25,CONCATENATE(O70,O70,O70,O70,"&lt;?php",O70,U$1,O70,"?&gt;",O70,O70,O70,O70,O70),"")</f>
      </c>
      <c r="V70" s="11">
        <f>V69+1</f>
      </c>
      <c r="W70" s="5" t="s">
        <v>383</v>
      </c>
      <c r="X70" s="5" t="s">
        <v>384</v>
      </c>
      <c r="Y70" s="5" t="s">
        <v>385</v>
      </c>
      <c r="Z70" s="5" t="s">
        <v>386</v>
      </c>
      <c r="AA70" s="4">
        <f>CONCATENATE(RBs!B35," ",RBs!A35)</f>
      </c>
      <c r="AB70" s="6">
        <f>RBs!E35</f>
      </c>
      <c r="AC70" s="6">
        <f>RBs!C35</f>
      </c>
      <c r="AD70" s="11">
        <f>RBs!D35</f>
      </c>
      <c r="AE70" s="11">
        <f>RBs!O35</f>
      </c>
      <c r="AF70" s="11">
        <f>RBs!P35</f>
      </c>
      <c r="AG70" s="11">
        <f>RBs!T35</f>
      </c>
      <c r="AH70" s="11">
        <f>RBs!R35</f>
      </c>
      <c r="AI70" s="11">
        <f>AF70</f>
      </c>
      <c r="AJ70" s="6">
        <f>AA70</f>
      </c>
      <c r="AK70" s="11">
        <f>ROUNDDOWN(AF70/2,0)</f>
      </c>
      <c r="AL70" s="11">
        <f>ROUNDUP(0.37*AF70,0)</f>
      </c>
      <c r="AM70" s="11">
        <f>ROUNDUP(0.4*AF70,0)</f>
      </c>
      <c r="AN70" s="11">
        <f>IF(AF70&gt;1,ROUNDUP(0.43*AF70,0),1)</f>
      </c>
      <c r="AO70" s="11">
        <f>IF(AG70&gt;1,ROUNDUP(0.59*AG70,0),1)</f>
      </c>
      <c r="AP70" s="11">
        <f>IF(AH70&gt;1,ROUNDUP(0.34*AH70,0),1)</f>
      </c>
      <c r="AQ70" s="11">
        <f>IF(AI70&gt;1,ROUNDUP(0.36*AI70,0),1)</f>
      </c>
    </row>
    <row x14ac:dyDescent="0.25" r="71" customHeight="1" ht="17.25">
      <c r="A71" s="3"/>
      <c r="B71" s="6">
        <f>IF(AA71&lt;&gt;AC71,CONCATENATE(I71,AA71,L71,AB71,L71,AC71,M71,N71,AD71,M71,J71,P71,Q71,R71,S71,T71,U71),CONCATENATE(I71,AA71,L71,AB71,M71,N71,AD71,M71,J71,P71,Q71,R71,S71,T71,U71))</f>
      </c>
      <c r="C71" s="6">
        <f>IF(AA71&lt;&gt;AC71,CONCATENATE(I71,AA71,L71,AB71,L71,AC71,M71,N71,AD71,M71,W71,X71,Z71,AN71,Y71,J71,P71,Q71,R71,S71,T71,U71),CONCATENATE(I71,AA71,L71,AB71,M71,N71,AD71,M71,W71,X71,Z71,AN71,Y71,J71,P71,Q71,R71,S71,T71,U71))</f>
      </c>
      <c r="D71" s="6">
        <f>IF(AA71&lt;&gt;AC71,CONCATENATE(I71,AA71,L71,AB71,L71,AC71,M71,N71,AD71,M71,W71,X71,Z71,AO71,Y71,J71,P71,Q71,R71,S71,T71,U71),CONCATENATE(I71,AA71,L71,AB71,M71,N71,AD71,M71,W71,X71,Z71,AO71,Y71,J71,P71,Q71,R71,S71,T71,U71))</f>
      </c>
      <c r="E71" s="6">
        <f>IF(AA71&lt;&gt;AC71,CONCATENATE(I71,AA71,L71,AB71,L71,AC71,M71,N71,AD71,M71,W71,X71,Z71,AP71,Y71,J71,P71,Q71,R71,S71,T71,U71),CONCATENATE(I71,AA71,L71,AB71,M71,N71,AD71,M71,W71,X71,Z71,AP71,Y71,J71,P71,Q71,R71,S71,T71,U71))</f>
      </c>
      <c r="F71" s="6">
        <f>IF(AA71&lt;&gt;AC71,CONCATENATE(I71,AA71,L71,AB71,L71,AC71,M71,N71,AD71,M71,W71,X71,Z71,AQ71,Y71,J71,P71,Q71,R71,S71,T71,U71),CONCATENATE(I71,AA71,L71,AB71,M71,N71,AD71,M71,W71,X71,Z71,AQ71,Y71,J71,P71,Q71,R71,S71,T71,U71))</f>
      </c>
      <c r="G71" s="3" t="s">
        <v>375</v>
      </c>
      <c r="H71" s="3" t="s">
        <v>376</v>
      </c>
      <c r="I71" s="3" t="s">
        <v>377</v>
      </c>
      <c r="J71" s="3" t="s">
        <v>378</v>
      </c>
      <c r="K71" s="3" t="s">
        <v>379</v>
      </c>
      <c r="L71" s="3" t="s">
        <v>380</v>
      </c>
      <c r="M71" s="3" t="s">
        <v>381</v>
      </c>
      <c r="N71" s="3" t="s">
        <v>382</v>
      </c>
      <c r="O71" s="6">
        <f>CHAR(10)</f>
      </c>
      <c r="P71" s="6">
        <f>IF(MOD(V71,5)=0,CONCATENATE(O71,O71,K71,K71,O71,O71,O71)," ")</f>
      </c>
      <c r="Q71" s="6">
        <f>IF(V71=5,CONCATENATE(O71,O71,O71,K71,O71,"&lt;center&gt;",O71,O71,"&lt;?php",O71,Q$1,O71,"?&gt;",O71,O71,"&lt;/center&gt;",O71,K71,O71,O71,O71,O71),"")</f>
      </c>
      <c r="R71" s="6">
        <f>IF(V71=10,CONCATENATE(O71,O71,O71,K71,O71,"&lt;center&gt;",O71,O71,"&lt;?php",O71,R$1,O71,"?&gt;",O71,O71,"&lt;/center&gt;",O71,K71,O71,O71,O71,O71),"")</f>
      </c>
      <c r="S71" s="6">
        <f>IF(V71=15,CONCATENATE(O71,O71,O71,K71,O71,"&lt;center&gt;",O71,O71,"&lt;?php",O71,S$1,O71,"?&gt;",O71,O71,"&lt;/center&gt;",O71,K71,O71,O71,O71,O71),"")</f>
      </c>
      <c r="T71" s="6">
        <f>IF(V71=20,CONCATENATE(O71,O71,O71,K71,O71,"&lt;center&gt;",O71,O71,"&lt;?php",O71,T$1,O71,"?&gt;",O71,O71,"&lt;/center&gt;",O71,K71,O71,O71,O71,O71),"")</f>
      </c>
      <c r="U71" s="6">
        <f>IF(V71=25,CONCATENATE(O71,O71,O71,O71,"&lt;?php",O71,U$1,O71,"?&gt;",O71,O71,O71,O71,O71),"")</f>
      </c>
      <c r="V71" s="11">
        <f>V70+1</f>
      </c>
      <c r="W71" s="5" t="s">
        <v>383</v>
      </c>
      <c r="X71" s="5" t="s">
        <v>384</v>
      </c>
      <c r="Y71" s="5" t="s">
        <v>385</v>
      </c>
      <c r="Z71" s="5" t="s">
        <v>386</v>
      </c>
      <c r="AA71" s="4">
        <f>CONCATENATE(RBs!B36," ",RBs!A36)</f>
      </c>
      <c r="AB71" s="6">
        <f>RBs!E36</f>
      </c>
      <c r="AC71" s="6">
        <f>RBs!C36</f>
      </c>
      <c r="AD71" s="11">
        <f>RBs!D36</f>
      </c>
      <c r="AE71" s="11">
        <f>RBs!O36</f>
      </c>
      <c r="AF71" s="11">
        <f>RBs!P36</f>
      </c>
      <c r="AG71" s="11">
        <f>RBs!T36</f>
      </c>
      <c r="AH71" s="11">
        <f>RBs!R36</f>
      </c>
      <c r="AI71" s="11">
        <f>AF71</f>
      </c>
      <c r="AJ71" s="6">
        <f>AA71</f>
      </c>
      <c r="AK71" s="11">
        <f>ROUNDDOWN(AF71/2,0)</f>
      </c>
      <c r="AL71" s="11">
        <f>ROUNDUP(0.37*AF71,0)</f>
      </c>
      <c r="AM71" s="11">
        <f>ROUNDUP(0.4*AF71,0)</f>
      </c>
      <c r="AN71" s="11">
        <f>IF(AF71&gt;1,ROUNDUP(0.43*AF71,0),1)</f>
      </c>
      <c r="AO71" s="11">
        <f>IF(AG71&gt;1,ROUNDUP(0.59*AG71,0),1)</f>
      </c>
      <c r="AP71" s="11">
        <f>IF(AH71&gt;1,ROUNDUP(0.34*AH71,0),1)</f>
      </c>
      <c r="AQ71" s="11">
        <f>IF(AI71&gt;1,ROUNDUP(0.36*AI71,0),1)</f>
      </c>
    </row>
    <row x14ac:dyDescent="0.25" r="72" customHeight="1" ht="17.25">
      <c r="A72" s="3"/>
      <c r="B72" s="6">
        <f>IF(AA72&lt;&gt;AC72,CONCATENATE(I72,AA72,L72,AB72,L72,AC72,M72,N72,AD72,M72,J72,P72,Q72,R72,S72,T72,U72),CONCATENATE(I72,AA72,L72,AB72,M72,N72,AD72,M72,J72,P72,Q72,R72,S72,T72,U72))</f>
      </c>
      <c r="C72" s="6">
        <f>IF(AA72&lt;&gt;AC72,CONCATENATE(I72,AA72,L72,AB72,L72,AC72,M72,N72,AD72,M72,W72,X72,Z72,AN72,Y72,J72,P72,Q72,R72,S72,T72,U72),CONCATENATE(I72,AA72,L72,AB72,M72,N72,AD72,M72,W72,X72,Z72,AN72,Y72,J72,P72,Q72,R72,S72,T72,U72))</f>
      </c>
      <c r="D72" s="6">
        <f>IF(AA72&lt;&gt;AC72,CONCATENATE(I72,AA72,L72,AB72,L72,AC72,M72,N72,AD72,M72,W72,X72,Z72,AO72,Y72,J72,P72,Q72,R72,S72,T72,U72),CONCATENATE(I72,AA72,L72,AB72,M72,N72,AD72,M72,W72,X72,Z72,AO72,Y72,J72,P72,Q72,R72,S72,T72,U72))</f>
      </c>
      <c r="E72" s="6">
        <f>IF(AA72&lt;&gt;AC72,CONCATENATE(I72,AA72,L72,AB72,L72,AC72,M72,N72,AD72,M72,W72,X72,Z72,AP72,Y72,J72,P72,Q72,R72,S72,T72,U72),CONCATENATE(I72,AA72,L72,AB72,M72,N72,AD72,M72,W72,X72,Z72,AP72,Y72,J72,P72,Q72,R72,S72,T72,U72))</f>
      </c>
      <c r="F72" s="6">
        <f>IF(AA72&lt;&gt;AC72,CONCATENATE(I72,AA72,L72,AB72,L72,AC72,M72,N72,AD72,M72,W72,X72,Z72,AQ72,Y72,J72,P72,Q72,R72,S72,T72,U72),CONCATENATE(I72,AA72,L72,AB72,M72,N72,AD72,M72,W72,X72,Z72,AQ72,Y72,J72,P72,Q72,R72,S72,T72,U72))</f>
      </c>
      <c r="G72" s="3" t="s">
        <v>375</v>
      </c>
      <c r="H72" s="3" t="s">
        <v>376</v>
      </c>
      <c r="I72" s="3" t="s">
        <v>377</v>
      </c>
      <c r="J72" s="3" t="s">
        <v>378</v>
      </c>
      <c r="K72" s="3" t="s">
        <v>379</v>
      </c>
      <c r="L72" s="3" t="s">
        <v>380</v>
      </c>
      <c r="M72" s="3" t="s">
        <v>381</v>
      </c>
      <c r="N72" s="3" t="s">
        <v>382</v>
      </c>
      <c r="O72" s="6">
        <f>CHAR(10)</f>
      </c>
      <c r="P72" s="6">
        <f>IF(MOD(V72,5)=0,CONCATENATE(O72,O72,K72,K72,O72,O72,O72)," ")</f>
      </c>
      <c r="Q72" s="6">
        <f>IF(V72=5,CONCATENATE(O72,O72,O72,K72,O72,"&lt;center&gt;",O72,O72,"&lt;?php",O72,Q$1,O72,"?&gt;",O72,O72,"&lt;/center&gt;",O72,K72,O72,O72,O72,O72),"")</f>
      </c>
      <c r="R72" s="6">
        <f>IF(V72=10,CONCATENATE(O72,O72,O72,K72,O72,"&lt;center&gt;",O72,O72,"&lt;?php",O72,R$1,O72,"?&gt;",O72,O72,"&lt;/center&gt;",O72,K72,O72,O72,O72,O72),"")</f>
      </c>
      <c r="S72" s="6">
        <f>IF(V72=15,CONCATENATE(O72,O72,O72,K72,O72,"&lt;center&gt;",O72,O72,"&lt;?php",O72,S$1,O72,"?&gt;",O72,O72,"&lt;/center&gt;",O72,K72,O72,O72,O72,O72),"")</f>
      </c>
      <c r="T72" s="6">
        <f>IF(V72=20,CONCATENATE(O72,O72,O72,K72,O72,"&lt;center&gt;",O72,O72,"&lt;?php",O72,T$1,O72,"?&gt;",O72,O72,"&lt;/center&gt;",O72,K72,O72,O72,O72,O72),"")</f>
      </c>
      <c r="U72" s="6">
        <f>IF(V72=25,CONCATENATE(O72,O72,O72,O72,"&lt;?php",O72,U$1,O72,"?&gt;",O72,O72,O72,O72,O72),"")</f>
      </c>
      <c r="V72" s="11">
        <f>V71+1</f>
      </c>
      <c r="W72" s="5" t="s">
        <v>383</v>
      </c>
      <c r="X72" s="5" t="s">
        <v>384</v>
      </c>
      <c r="Y72" s="5" t="s">
        <v>385</v>
      </c>
      <c r="Z72" s="5" t="s">
        <v>386</v>
      </c>
      <c r="AA72" s="4">
        <f>CONCATENATE(RBs!B37," ",RBs!A37)</f>
      </c>
      <c r="AB72" s="6">
        <f>RBs!E37</f>
      </c>
      <c r="AC72" s="6">
        <f>RBs!C37</f>
      </c>
      <c r="AD72" s="11">
        <f>RBs!D37</f>
      </c>
      <c r="AE72" s="11">
        <f>RBs!O37</f>
      </c>
      <c r="AF72" s="11">
        <f>RBs!P37</f>
      </c>
      <c r="AG72" s="11">
        <f>RBs!T37</f>
      </c>
      <c r="AH72" s="11">
        <f>RBs!R37</f>
      </c>
      <c r="AI72" s="11">
        <f>AF72</f>
      </c>
      <c r="AJ72" s="6">
        <f>AA72</f>
      </c>
      <c r="AK72" s="11">
        <f>ROUNDDOWN(AF72/2,0)</f>
      </c>
      <c r="AL72" s="11">
        <f>ROUNDUP(0.37*AF72,0)</f>
      </c>
      <c r="AM72" s="11">
        <f>ROUNDUP(0.4*AF72,0)</f>
      </c>
      <c r="AN72" s="11">
        <f>IF(AF72&gt;1,ROUNDUP(0.43*AF72,0),1)</f>
      </c>
      <c r="AO72" s="11">
        <f>IF(AG72&gt;1,ROUNDUP(0.59*AG72,0),1)</f>
      </c>
      <c r="AP72" s="11">
        <f>IF(AH72&gt;1,ROUNDUP(0.34*AH72,0),1)</f>
      </c>
      <c r="AQ72" s="11">
        <f>IF(AI72&gt;1,ROUNDUP(0.36*AI72,0),1)</f>
      </c>
    </row>
    <row x14ac:dyDescent="0.25" r="73" customHeight="1" ht="17.25">
      <c r="A73" s="3"/>
      <c r="B73" s="6">
        <f>IF(AA73&lt;&gt;AC73,CONCATENATE(I73,AA73,L73,AB73,L73,AC73,M73,N73,AD73,M73,J73,P73,Q73,R73,S73,T73,U73),CONCATENATE(I73,AA73,L73,AB73,M73,N73,AD73,M73,J73,P73,Q73,R73,S73,T73,U73))</f>
      </c>
      <c r="C73" s="6">
        <f>IF(AA73&lt;&gt;AC73,CONCATENATE(I73,AA73,L73,AB73,L73,AC73,M73,N73,AD73,M73,W73,X73,Z73,AN73,Y73,J73,P73,Q73,R73,S73,T73,U73),CONCATENATE(I73,AA73,L73,AB73,M73,N73,AD73,M73,W73,X73,Z73,AN73,Y73,J73,P73,Q73,R73,S73,T73,U73))</f>
      </c>
      <c r="D73" s="6">
        <f>IF(AA73&lt;&gt;AC73,CONCATENATE(I73,AA73,L73,AB73,L73,AC73,M73,N73,AD73,M73,W73,X73,Z73,AO73,Y73,J73,P73,Q73,R73,S73,T73,U73),CONCATENATE(I73,AA73,L73,AB73,M73,N73,AD73,M73,W73,X73,Z73,AO73,Y73,J73,P73,Q73,R73,S73,T73,U73))</f>
      </c>
      <c r="E73" s="6">
        <f>IF(AA73&lt;&gt;AC73,CONCATENATE(I73,AA73,L73,AB73,L73,AC73,M73,N73,AD73,M73,W73,X73,Z73,AP73,Y73,J73,P73,Q73,R73,S73,T73,U73),CONCATENATE(I73,AA73,L73,AB73,M73,N73,AD73,M73,W73,X73,Z73,AP73,Y73,J73,P73,Q73,R73,S73,T73,U73))</f>
      </c>
      <c r="F73" s="6">
        <f>IF(AA73&lt;&gt;AC73,CONCATENATE(I73,AA73,L73,AB73,L73,AC73,M73,N73,AD73,M73,W73,X73,Z73,AQ73,Y73,J73,P73,Q73,R73,S73,T73,U73),CONCATENATE(I73,AA73,L73,AB73,M73,N73,AD73,M73,W73,X73,Z73,AQ73,Y73,J73,P73,Q73,R73,S73,T73,U73))</f>
      </c>
      <c r="G73" s="3" t="s">
        <v>375</v>
      </c>
      <c r="H73" s="3" t="s">
        <v>376</v>
      </c>
      <c r="I73" s="3" t="s">
        <v>377</v>
      </c>
      <c r="J73" s="3" t="s">
        <v>378</v>
      </c>
      <c r="K73" s="3" t="s">
        <v>379</v>
      </c>
      <c r="L73" s="3" t="s">
        <v>380</v>
      </c>
      <c r="M73" s="3" t="s">
        <v>381</v>
      </c>
      <c r="N73" s="3" t="s">
        <v>382</v>
      </c>
      <c r="O73" s="6">
        <f>CHAR(10)</f>
      </c>
      <c r="P73" s="6">
        <f>IF(MOD(V73,5)=0,CONCATENATE(O73,O73,K73,K73,O73,O73,O73)," ")</f>
      </c>
      <c r="Q73" s="6">
        <f>IF(V73=5,CONCATENATE(O73,O73,O73,K73,O73,"&lt;center&gt;",O73,O73,"&lt;?php",O73,Q$1,O73,"?&gt;",O73,O73,"&lt;/center&gt;",O73,K73,O73,O73,O73,O73),"")</f>
      </c>
      <c r="R73" s="6">
        <f>IF(V73=10,CONCATENATE(O73,O73,O73,K73,O73,"&lt;center&gt;",O73,O73,"&lt;?php",O73,R$1,O73,"?&gt;",O73,O73,"&lt;/center&gt;",O73,K73,O73,O73,O73,O73),"")</f>
      </c>
      <c r="S73" s="6">
        <f>IF(V73=15,CONCATENATE(O73,O73,O73,K73,O73,"&lt;center&gt;",O73,O73,"&lt;?php",O73,S$1,O73,"?&gt;",O73,O73,"&lt;/center&gt;",O73,K73,O73,O73,O73,O73),"")</f>
      </c>
      <c r="T73" s="6">
        <f>IF(V73=20,CONCATENATE(O73,O73,O73,K73,O73,"&lt;center&gt;",O73,O73,"&lt;?php",O73,T$1,O73,"?&gt;",O73,O73,"&lt;/center&gt;",O73,K73,O73,O73,O73,O73),"")</f>
      </c>
      <c r="U73" s="6">
        <f>IF(V73=25,CONCATENATE(O73,O73,O73,O73,"&lt;?php",O73,U$1,O73,"?&gt;",O73,O73,O73,O73,O73),"")</f>
      </c>
      <c r="V73" s="11">
        <f>V72+1</f>
      </c>
      <c r="W73" s="5" t="s">
        <v>383</v>
      </c>
      <c r="X73" s="5" t="s">
        <v>384</v>
      </c>
      <c r="Y73" s="5" t="s">
        <v>385</v>
      </c>
      <c r="Z73" s="5" t="s">
        <v>386</v>
      </c>
      <c r="AA73" s="4">
        <f>CONCATENATE(RBs!B38," ",RBs!A38)</f>
      </c>
      <c r="AB73" s="6">
        <f>RBs!E38</f>
      </c>
      <c r="AC73" s="6">
        <f>RBs!C38</f>
      </c>
      <c r="AD73" s="11">
        <f>RBs!D38</f>
      </c>
      <c r="AE73" s="11">
        <f>RBs!O38</f>
      </c>
      <c r="AF73" s="11">
        <f>RBs!P38</f>
      </c>
      <c r="AG73" s="11">
        <f>RBs!T38</f>
      </c>
      <c r="AH73" s="11">
        <f>RBs!R38</f>
      </c>
      <c r="AI73" s="11">
        <f>AF73</f>
      </c>
      <c r="AJ73" s="6">
        <f>AA73</f>
      </c>
      <c r="AK73" s="11">
        <f>ROUNDDOWN(AF73/2,0)</f>
      </c>
      <c r="AL73" s="11">
        <f>ROUNDUP(0.37*AF73,0)</f>
      </c>
      <c r="AM73" s="11">
        <f>ROUNDUP(0.4*AF73,0)</f>
      </c>
      <c r="AN73" s="11">
        <f>IF(AF73&gt;1,ROUNDUP(0.43*AF73,0),1)</f>
      </c>
      <c r="AO73" s="11">
        <f>IF(AG73&gt;1,ROUNDUP(0.59*AG73,0),1)</f>
      </c>
      <c r="AP73" s="11">
        <f>IF(AH73&gt;1,ROUNDUP(0.34*AH73,0),1)</f>
      </c>
      <c r="AQ73" s="11">
        <f>IF(AI73&gt;1,ROUNDUP(0.36*AI73,0),1)</f>
      </c>
    </row>
    <row x14ac:dyDescent="0.25" r="74" customHeight="1" ht="17.25">
      <c r="A74" s="3"/>
      <c r="B74" s="6">
        <f>IF(AA74&lt;&gt;AC74,CONCATENATE(I74,AA74,L74,AB74,L74,AC74,M74,N74,AD74,M74,J74,P74,Q74,R74,S74,T74,U74),CONCATENATE(I74,AA74,L74,AB74,M74,N74,AD74,M74,J74,P74,Q74,R74,S74,T74,U74))</f>
      </c>
      <c r="C74" s="6">
        <f>IF(AA74&lt;&gt;AC74,CONCATENATE(I74,AA74,L74,AB74,L74,AC74,M74,N74,AD74,M74,W74,X74,Z74,AN74,Y74,J74,P74,Q74,R74,S74,T74,U74),CONCATENATE(I74,AA74,L74,AB74,M74,N74,AD74,M74,W74,X74,Z74,AN74,Y74,J74,P74,Q74,R74,S74,T74,U74))</f>
      </c>
      <c r="D74" s="6">
        <f>IF(AA74&lt;&gt;AC74,CONCATENATE(I74,AA74,L74,AB74,L74,AC74,M74,N74,AD74,M74,W74,X74,Z74,AO74,Y74,J74,P74,Q74,R74,S74,T74,U74),CONCATENATE(I74,AA74,L74,AB74,M74,N74,AD74,M74,W74,X74,Z74,AO74,Y74,J74,P74,Q74,R74,S74,T74,U74))</f>
      </c>
      <c r="E74" s="6">
        <f>IF(AA74&lt;&gt;AC74,CONCATENATE(I74,AA74,L74,AB74,L74,AC74,M74,N74,AD74,M74,W74,X74,Z74,AP74,Y74,J74,P74,Q74,R74,S74,T74,U74),CONCATENATE(I74,AA74,L74,AB74,M74,N74,AD74,M74,W74,X74,Z74,AP74,Y74,J74,P74,Q74,R74,S74,T74,U74))</f>
      </c>
      <c r="F74" s="6">
        <f>IF(AA74&lt;&gt;AC74,CONCATENATE(I74,AA74,L74,AB74,L74,AC74,M74,N74,AD74,M74,W74,X74,Z74,AQ74,Y74,J74,P74,Q74,R74,S74,T74,U74),CONCATENATE(I74,AA74,L74,AB74,M74,N74,AD74,M74,W74,X74,Z74,AQ74,Y74,J74,P74,Q74,R74,S74,T74,U74))</f>
      </c>
      <c r="G74" s="3" t="s">
        <v>375</v>
      </c>
      <c r="H74" s="3" t="s">
        <v>376</v>
      </c>
      <c r="I74" s="3" t="s">
        <v>377</v>
      </c>
      <c r="J74" s="3" t="s">
        <v>378</v>
      </c>
      <c r="K74" s="3" t="s">
        <v>379</v>
      </c>
      <c r="L74" s="3" t="s">
        <v>380</v>
      </c>
      <c r="M74" s="3" t="s">
        <v>381</v>
      </c>
      <c r="N74" s="3" t="s">
        <v>382</v>
      </c>
      <c r="O74" s="6">
        <f>CHAR(10)</f>
      </c>
      <c r="P74" s="6">
        <f>IF(MOD(V74,5)=0,CONCATENATE(O74,O74,K74,K74,O74,O74,O74)," ")</f>
      </c>
      <c r="Q74" s="6">
        <f>IF(V74=5,CONCATENATE(O74,O74,O74,K74,O74,"&lt;center&gt;",O74,O74,"&lt;?php",O74,Q$1,O74,"?&gt;",O74,O74,"&lt;/center&gt;",O74,K74,O74,O74,O74,O74),"")</f>
      </c>
      <c r="R74" s="6">
        <f>IF(V74=10,CONCATENATE(O74,O74,O74,K74,O74,"&lt;center&gt;",O74,O74,"&lt;?php",O74,R$1,O74,"?&gt;",O74,O74,"&lt;/center&gt;",O74,K74,O74,O74,O74,O74),"")</f>
      </c>
      <c r="S74" s="6">
        <f>IF(V74=15,CONCATENATE(O74,O74,O74,K74,O74,"&lt;center&gt;",O74,O74,"&lt;?php",O74,S$1,O74,"?&gt;",O74,O74,"&lt;/center&gt;",O74,K74,O74,O74,O74,O74),"")</f>
      </c>
      <c r="T74" s="6">
        <f>IF(V74=20,CONCATENATE(O74,O74,O74,K74,O74,"&lt;center&gt;",O74,O74,"&lt;?php",O74,T$1,O74,"?&gt;",O74,O74,"&lt;/center&gt;",O74,K74,O74,O74,O74,O74),"")</f>
      </c>
      <c r="U74" s="6">
        <f>IF(V74=25,CONCATENATE(O74,O74,O74,O74,"&lt;?php",O74,U$1,O74,"?&gt;",O74,O74,O74,O74,O74),"")</f>
      </c>
      <c r="V74" s="11">
        <f>V73+1</f>
      </c>
      <c r="W74" s="5" t="s">
        <v>383</v>
      </c>
      <c r="X74" s="5" t="s">
        <v>384</v>
      </c>
      <c r="Y74" s="5" t="s">
        <v>385</v>
      </c>
      <c r="Z74" s="5" t="s">
        <v>386</v>
      </c>
      <c r="AA74" s="4">
        <f>CONCATENATE(RBs!B39," ",RBs!A39)</f>
      </c>
      <c r="AB74" s="6">
        <f>RBs!E39</f>
      </c>
      <c r="AC74" s="6">
        <f>RBs!C39</f>
      </c>
      <c r="AD74" s="11">
        <f>RBs!D39</f>
      </c>
      <c r="AE74" s="11">
        <f>RBs!O39</f>
      </c>
      <c r="AF74" s="11">
        <f>RBs!P39</f>
      </c>
      <c r="AG74" s="11">
        <f>RBs!T39</f>
      </c>
      <c r="AH74" s="11">
        <f>RBs!R39</f>
      </c>
      <c r="AI74" s="11">
        <f>AF74</f>
      </c>
      <c r="AJ74" s="6">
        <f>AA74</f>
      </c>
      <c r="AK74" s="11">
        <f>ROUNDDOWN(AF74/2,0)</f>
      </c>
      <c r="AL74" s="11">
        <f>ROUNDUP(0.37*AF74,0)</f>
      </c>
      <c r="AM74" s="11">
        <f>ROUNDUP(0.4*AF74,0)</f>
      </c>
      <c r="AN74" s="11">
        <f>IF(AF74&gt;1,ROUNDUP(0.43*AF74,0),1)</f>
      </c>
      <c r="AO74" s="11">
        <f>IF(AG74&gt;1,ROUNDUP(0.59*AG74,0),1)</f>
      </c>
      <c r="AP74" s="11">
        <f>IF(AH74&gt;1,ROUNDUP(0.34*AH74,0),1)</f>
      </c>
      <c r="AQ74" s="11">
        <f>IF(AI74&gt;1,ROUNDUP(0.36*AI74,0),1)</f>
      </c>
    </row>
    <row x14ac:dyDescent="0.25" r="75" customHeight="1" ht="17.25">
      <c r="A75" s="3"/>
      <c r="B75" s="6">
        <f>IF(AA75&lt;&gt;AC75,CONCATENATE(I75,AA75,L75,AB75,L75,AC75,M75,N75,AD75,M75,J75,P75,Q75,R75,S75,T75,U75),CONCATENATE(I75,AA75,L75,AB75,M75,N75,AD75,M75,J75,P75,Q75,R75,S75,T75,U75))</f>
      </c>
      <c r="C75" s="6">
        <f>IF(AA75&lt;&gt;AC75,CONCATENATE(I75,AA75,L75,AB75,L75,AC75,M75,N75,AD75,M75,W75,X75,Z75,AN75,Y75,J75,P75,Q75,R75,S75,T75,U75),CONCATENATE(I75,AA75,L75,AB75,M75,N75,AD75,M75,W75,X75,Z75,AN75,Y75,J75,P75,Q75,R75,S75,T75,U75))</f>
      </c>
      <c r="D75" s="6">
        <f>IF(AA75&lt;&gt;AC75,CONCATENATE(I75,AA75,L75,AB75,L75,AC75,M75,N75,AD75,M75,W75,X75,Z75,AO75,Y75,J75,P75,Q75,R75,S75,T75,U75),CONCATENATE(I75,AA75,L75,AB75,M75,N75,AD75,M75,W75,X75,Z75,AO75,Y75,J75,P75,Q75,R75,S75,T75,U75))</f>
      </c>
      <c r="E75" s="6">
        <f>IF(AA75&lt;&gt;AC75,CONCATENATE(I75,AA75,L75,AB75,L75,AC75,M75,N75,AD75,M75,W75,X75,Z75,AP75,Y75,J75,P75,Q75,R75,S75,T75,U75),CONCATENATE(I75,AA75,L75,AB75,M75,N75,AD75,M75,W75,X75,Z75,AP75,Y75,J75,P75,Q75,R75,S75,T75,U75))</f>
      </c>
      <c r="F75" s="6">
        <f>IF(AA75&lt;&gt;AC75,CONCATENATE(I75,AA75,L75,AB75,L75,AC75,M75,N75,AD75,M75,W75,X75,Z75,AQ75,Y75,J75,P75,Q75,R75,S75,T75,U75),CONCATENATE(I75,AA75,L75,AB75,M75,N75,AD75,M75,W75,X75,Z75,AQ75,Y75,J75,P75,Q75,R75,S75,T75,U75))</f>
      </c>
      <c r="G75" s="3" t="s">
        <v>375</v>
      </c>
      <c r="H75" s="3" t="s">
        <v>376</v>
      </c>
      <c r="I75" s="3" t="s">
        <v>377</v>
      </c>
      <c r="J75" s="3" t="s">
        <v>378</v>
      </c>
      <c r="K75" s="3" t="s">
        <v>379</v>
      </c>
      <c r="L75" s="3" t="s">
        <v>380</v>
      </c>
      <c r="M75" s="3" t="s">
        <v>381</v>
      </c>
      <c r="N75" s="3" t="s">
        <v>382</v>
      </c>
      <c r="O75" s="6">
        <f>CHAR(10)</f>
      </c>
      <c r="P75" s="6">
        <f>IF(MOD(V75,5)=0,CONCATENATE(O75,O75,K75,K75,O75,O75,O75)," ")</f>
      </c>
      <c r="Q75" s="6">
        <f>IF(V75=5,CONCATENATE(O75,O75,O75,K75,O75,"&lt;center&gt;",O75,O75,"&lt;?php",O75,Q$1,O75,"?&gt;",O75,O75,"&lt;/center&gt;",O75,K75,O75,O75,O75,O75),"")</f>
      </c>
      <c r="R75" s="6">
        <f>IF(V75=10,CONCATENATE(O75,O75,O75,K75,O75,"&lt;center&gt;",O75,O75,"&lt;?php",O75,R$1,O75,"?&gt;",O75,O75,"&lt;/center&gt;",O75,K75,O75,O75,O75,O75),"")</f>
      </c>
      <c r="S75" s="6">
        <f>IF(V75=15,CONCATENATE(O75,O75,O75,K75,O75,"&lt;center&gt;",O75,O75,"&lt;?php",O75,S$1,O75,"?&gt;",O75,O75,"&lt;/center&gt;",O75,K75,O75,O75,O75,O75),"")</f>
      </c>
      <c r="T75" s="6">
        <f>IF(V75=20,CONCATENATE(O75,O75,O75,K75,O75,"&lt;center&gt;",O75,O75,"&lt;?php",O75,T$1,O75,"?&gt;",O75,O75,"&lt;/center&gt;",O75,K75,O75,O75,O75,O75),"")</f>
      </c>
      <c r="U75" s="6">
        <f>IF(V75=25,CONCATENATE(O75,O75,O75,O75,"&lt;?php",O75,U$1,O75,"?&gt;",O75,O75,O75,O75,O75),"")</f>
      </c>
      <c r="V75" s="11">
        <f>V74+1</f>
      </c>
      <c r="W75" s="5" t="s">
        <v>383</v>
      </c>
      <c r="X75" s="5" t="s">
        <v>384</v>
      </c>
      <c r="Y75" s="5" t="s">
        <v>385</v>
      </c>
      <c r="Z75" s="5" t="s">
        <v>386</v>
      </c>
      <c r="AA75" s="4">
        <f>CONCATENATE(RBs!B40," ",RBs!A40)</f>
      </c>
      <c r="AB75" s="6">
        <f>RBs!E40</f>
      </c>
      <c r="AC75" s="6">
        <f>RBs!C40</f>
      </c>
      <c r="AD75" s="11">
        <f>RBs!D40</f>
      </c>
      <c r="AE75" s="11">
        <f>RBs!O40</f>
      </c>
      <c r="AF75" s="11">
        <f>RBs!P40</f>
      </c>
      <c r="AG75" s="11">
        <f>RBs!T40</f>
      </c>
      <c r="AH75" s="11">
        <f>RBs!R40</f>
      </c>
      <c r="AI75" s="11">
        <f>AF75</f>
      </c>
      <c r="AJ75" s="6">
        <f>AA75</f>
      </c>
      <c r="AK75" s="11">
        <f>ROUNDDOWN(AF75/2,0)</f>
      </c>
      <c r="AL75" s="11">
        <f>ROUNDUP(0.37*AF75,0)</f>
      </c>
      <c r="AM75" s="11">
        <f>ROUNDUP(0.4*AF75,0)</f>
      </c>
      <c r="AN75" s="11">
        <f>IF(AF75&gt;1,ROUNDUP(0.43*AF75,0),1)</f>
      </c>
      <c r="AO75" s="11">
        <f>IF(AG75&gt;1,ROUNDUP(0.59*AG75,0),1)</f>
      </c>
      <c r="AP75" s="11">
        <f>IF(AH75&gt;1,ROUNDUP(0.34*AH75,0),1)</f>
      </c>
      <c r="AQ75" s="11">
        <f>IF(AI75&gt;1,ROUNDUP(0.36*AI75,0),1)</f>
      </c>
    </row>
    <row x14ac:dyDescent="0.25" r="76" customHeight="1" ht="17.25">
      <c r="A76" s="3"/>
      <c r="B76" s="6">
        <f>IF(AA76&lt;&gt;AC76,CONCATENATE(I76,AA76,L76,AB76,L76,AC76,M76,N76,AD76,M76,J76,P76,Q76,R76,S76,T76,U76),CONCATENATE(I76,AA76,L76,AB76,M76,N76,AD76,M76,J76,P76,Q76,R76,S76,T76,U76))</f>
      </c>
      <c r="C76" s="6">
        <f>IF(AA76&lt;&gt;AC76,CONCATENATE(I76,AA76,L76,AB76,L76,AC76,M76,N76,AD76,M76,W76,X76,Z76,AN76,Y76,J76,P76,Q76,R76,S76,T76,U76),CONCATENATE(I76,AA76,L76,AB76,M76,N76,AD76,M76,W76,X76,Z76,AN76,Y76,J76,P76,Q76,R76,S76,T76,U76))</f>
      </c>
      <c r="D76" s="6">
        <f>IF(AA76&lt;&gt;AC76,CONCATENATE(I76,AA76,L76,AB76,L76,AC76,M76,N76,AD76,M76,W76,X76,Z76,AO76,Y76,J76,P76,Q76,R76,S76,T76,U76),CONCATENATE(I76,AA76,L76,AB76,M76,N76,AD76,M76,W76,X76,Z76,AO76,Y76,J76,P76,Q76,R76,S76,T76,U76))</f>
      </c>
      <c r="E76" s="6">
        <f>IF(AA76&lt;&gt;AC76,CONCATENATE(I76,AA76,L76,AB76,L76,AC76,M76,N76,AD76,M76,W76,X76,Z76,AP76,Y76,J76,P76,Q76,R76,S76,T76,U76),CONCATENATE(I76,AA76,L76,AB76,M76,N76,AD76,M76,W76,X76,Z76,AP76,Y76,J76,P76,Q76,R76,S76,T76,U76))</f>
      </c>
      <c r="F76" s="6">
        <f>IF(AA76&lt;&gt;AC76,CONCATENATE(I76,AA76,L76,AB76,L76,AC76,M76,N76,AD76,M76,W76,X76,Z76,AQ76,Y76,J76,P76,Q76,R76,S76,T76,U76),CONCATENATE(I76,AA76,L76,AB76,M76,N76,AD76,M76,W76,X76,Z76,AQ76,Y76,J76,P76,Q76,R76,S76,T76,U76))</f>
      </c>
      <c r="G76" s="3" t="s">
        <v>375</v>
      </c>
      <c r="H76" s="3" t="s">
        <v>376</v>
      </c>
      <c r="I76" s="3" t="s">
        <v>377</v>
      </c>
      <c r="J76" s="3" t="s">
        <v>378</v>
      </c>
      <c r="K76" s="3" t="s">
        <v>379</v>
      </c>
      <c r="L76" s="3" t="s">
        <v>380</v>
      </c>
      <c r="M76" s="3" t="s">
        <v>381</v>
      </c>
      <c r="N76" s="3" t="s">
        <v>382</v>
      </c>
      <c r="O76" s="6">
        <f>CHAR(10)</f>
      </c>
      <c r="P76" s="6">
        <f>IF(MOD(V76,5)=0,CONCATENATE(O76,O76,K76,K76,O76,O76,O76)," ")</f>
      </c>
      <c r="Q76" s="6">
        <f>IF(V76=5,CONCATENATE(O76,O76,O76,K76,O76,"&lt;center&gt;",O76,O76,"&lt;?php",O76,Q$1,O76,"?&gt;",O76,O76,"&lt;/center&gt;",O76,K76,O76,O76,O76,O76),"")</f>
      </c>
      <c r="R76" s="6">
        <f>IF(V76=10,CONCATENATE(O76,O76,O76,K76,O76,"&lt;center&gt;",O76,O76,"&lt;?php",O76,R$1,O76,"?&gt;",O76,O76,"&lt;/center&gt;",O76,K76,O76,O76,O76,O76),"")</f>
      </c>
      <c r="S76" s="6">
        <f>IF(V76=15,CONCATENATE(O76,O76,O76,K76,O76,"&lt;center&gt;",O76,O76,"&lt;?php",O76,S$1,O76,"?&gt;",O76,O76,"&lt;/center&gt;",O76,K76,O76,O76,O76,O76),"")</f>
      </c>
      <c r="T76" s="6">
        <f>IF(V76=20,CONCATENATE(O76,O76,O76,K76,O76,"&lt;center&gt;",O76,O76,"&lt;?php",O76,T$1,O76,"?&gt;",O76,O76,"&lt;/center&gt;",O76,K76,O76,O76,O76,O76),"")</f>
      </c>
      <c r="U76" s="6">
        <f>IF(V76=25,CONCATENATE(O76,O76,O76,O76,"&lt;?php",O76,U$1,O76,"?&gt;",O76,O76,O76,O76,O76),"")</f>
      </c>
      <c r="V76" s="11">
        <f>V75+1</f>
      </c>
      <c r="W76" s="5" t="s">
        <v>383</v>
      </c>
      <c r="X76" s="5" t="s">
        <v>384</v>
      </c>
      <c r="Y76" s="5" t="s">
        <v>385</v>
      </c>
      <c r="Z76" s="5" t="s">
        <v>386</v>
      </c>
      <c r="AA76" s="4">
        <f>CONCATENATE(RBs!B41," ",RBs!A41)</f>
      </c>
      <c r="AB76" s="6">
        <f>RBs!E41</f>
      </c>
      <c r="AC76" s="6">
        <f>RBs!C41</f>
      </c>
      <c r="AD76" s="11">
        <f>RBs!D41</f>
      </c>
      <c r="AE76" s="11">
        <f>RBs!O41</f>
      </c>
      <c r="AF76" s="11">
        <f>RBs!P41</f>
      </c>
      <c r="AG76" s="11">
        <f>RBs!T41</f>
      </c>
      <c r="AH76" s="11">
        <f>RBs!R41</f>
      </c>
      <c r="AI76" s="11">
        <f>AF76</f>
      </c>
      <c r="AJ76" s="6">
        <f>AA76</f>
      </c>
      <c r="AK76" s="11">
        <f>ROUNDDOWN(AF76/2,0)</f>
      </c>
      <c r="AL76" s="11">
        <f>ROUNDUP(0.37*AF76,0)</f>
      </c>
      <c r="AM76" s="11">
        <f>ROUNDUP(0.4*AF76,0)</f>
      </c>
      <c r="AN76" s="11">
        <f>IF(AF76&gt;1,ROUNDUP(0.43*AF76,0),1)</f>
      </c>
      <c r="AO76" s="11">
        <f>IF(AG76&gt;1,ROUNDUP(0.59*AG76,0),1)</f>
      </c>
      <c r="AP76" s="11">
        <f>IF(AH76&gt;1,ROUNDUP(0.34*AH76,0),1)</f>
      </c>
      <c r="AQ76" s="11">
        <f>IF(AI76&gt;1,ROUNDUP(0.36*AI76,0),1)</f>
      </c>
    </row>
    <row x14ac:dyDescent="0.25" r="77" customHeight="1" ht="17.25">
      <c r="A77" s="3"/>
      <c r="B77" s="6">
        <f>IF(AA77&lt;&gt;AC77,CONCATENATE(I77,AA77,L77,AB77,L77,AC77,M77,N77,AD77,M77,J77,P77,Q77,R77,S77,T77,U77),CONCATENATE(I77,AA77,L77,AB77,M77,N77,AD77,M77,J77,P77,Q77,R77,S77,T77,U77))</f>
      </c>
      <c r="C77" s="6">
        <f>IF(AA77&lt;&gt;AC77,CONCATENATE(I77,AA77,L77,AB77,L77,AC77,M77,N77,AD77,M77,W77,X77,Z77,AN77,Y77,J77,P77,Q77,R77,S77,T77,U77),CONCATENATE(I77,AA77,L77,AB77,M77,N77,AD77,M77,W77,X77,Z77,AN77,Y77,J77,P77,Q77,R77,S77,T77,U77))</f>
      </c>
      <c r="D77" s="6">
        <f>IF(AA77&lt;&gt;AC77,CONCATENATE(I77,AA77,L77,AB77,L77,AC77,M77,N77,AD77,M77,W77,X77,Z77,AO77,Y77,J77,P77,Q77,R77,S77,T77,U77),CONCATENATE(I77,AA77,L77,AB77,M77,N77,AD77,M77,W77,X77,Z77,AO77,Y77,J77,P77,Q77,R77,S77,T77,U77))</f>
      </c>
      <c r="E77" s="6">
        <f>IF(AA77&lt;&gt;AC77,CONCATENATE(I77,AA77,L77,AB77,L77,AC77,M77,N77,AD77,M77,W77,X77,Z77,AP77,Y77,J77,P77,Q77,R77,S77,T77,U77),CONCATENATE(I77,AA77,L77,AB77,M77,N77,AD77,M77,W77,X77,Z77,AP77,Y77,J77,P77,Q77,R77,S77,T77,U77))</f>
      </c>
      <c r="F77" s="6">
        <f>IF(AA77&lt;&gt;AC77,CONCATENATE(I77,AA77,L77,AB77,L77,AC77,M77,N77,AD77,M77,W77,X77,Z77,AQ77,Y77,J77,P77,Q77,R77,S77,T77,U77),CONCATENATE(I77,AA77,L77,AB77,M77,N77,AD77,M77,W77,X77,Z77,AQ77,Y77,J77,P77,Q77,R77,S77,T77,U77))</f>
      </c>
      <c r="G77" s="3" t="s">
        <v>375</v>
      </c>
      <c r="H77" s="3" t="s">
        <v>376</v>
      </c>
      <c r="I77" s="3" t="s">
        <v>377</v>
      </c>
      <c r="J77" s="3" t="s">
        <v>378</v>
      </c>
      <c r="K77" s="3" t="s">
        <v>379</v>
      </c>
      <c r="L77" s="3" t="s">
        <v>380</v>
      </c>
      <c r="M77" s="3" t="s">
        <v>381</v>
      </c>
      <c r="N77" s="3" t="s">
        <v>382</v>
      </c>
      <c r="O77" s="6">
        <f>CHAR(10)</f>
      </c>
      <c r="P77" s="6">
        <f>IF(MOD(V77,5)=0,CONCATENATE(O77,O77,K77,K77,O77,O77,O77)," ")</f>
      </c>
      <c r="Q77" s="6">
        <f>IF(V77=5,CONCATENATE(O77,O77,O77,K77,O77,"&lt;center&gt;",O77,O77,"&lt;?php",O77,Q$1,O77,"?&gt;",O77,O77,"&lt;/center&gt;",O77,K77,O77,O77,O77,O77),"")</f>
      </c>
      <c r="R77" s="6">
        <f>IF(V77=10,CONCATENATE(O77,O77,O77,K77,O77,"&lt;center&gt;",O77,O77,"&lt;?php",O77,R$1,O77,"?&gt;",O77,O77,"&lt;/center&gt;",O77,K77,O77,O77,O77,O77),"")</f>
      </c>
      <c r="S77" s="6">
        <f>IF(V77=15,CONCATENATE(O77,O77,O77,K77,O77,"&lt;center&gt;",O77,O77,"&lt;?php",O77,S$1,O77,"?&gt;",O77,O77,"&lt;/center&gt;",O77,K77,O77,O77,O77,O77),"")</f>
      </c>
      <c r="T77" s="6">
        <f>IF(V77=20,CONCATENATE(O77,O77,O77,K77,O77,"&lt;center&gt;",O77,O77,"&lt;?php",O77,T$1,O77,"?&gt;",O77,O77,"&lt;/center&gt;",O77,K77,O77,O77,O77,O77),"")</f>
      </c>
      <c r="U77" s="6">
        <f>IF(V77=25,CONCATENATE(O77,O77,O77,O77,"&lt;?php",O77,U$1,O77,"?&gt;",O77,O77,O77,O77,O77),"")</f>
      </c>
      <c r="V77" s="11">
        <f>V76+1</f>
      </c>
      <c r="W77" s="5" t="s">
        <v>383</v>
      </c>
      <c r="X77" s="5" t="s">
        <v>384</v>
      </c>
      <c r="Y77" s="5" t="s">
        <v>385</v>
      </c>
      <c r="Z77" s="5" t="s">
        <v>386</v>
      </c>
      <c r="AA77" s="4">
        <f>CONCATENATE(RBs!B43," ",RBs!A43)</f>
      </c>
      <c r="AB77" s="6">
        <f>RBs!E43</f>
      </c>
      <c r="AC77" s="6">
        <f>RBs!C43</f>
      </c>
      <c r="AD77" s="11">
        <f>RBs!D43</f>
      </c>
      <c r="AE77" s="11">
        <f>RBs!O43</f>
      </c>
      <c r="AF77" s="11">
        <f>RBs!P43</f>
      </c>
      <c r="AG77" s="11">
        <f>RBs!T43</f>
      </c>
      <c r="AH77" s="11">
        <f>RBs!R43</f>
      </c>
      <c r="AI77" s="11">
        <f>AF77</f>
      </c>
      <c r="AJ77" s="6">
        <f>AA77</f>
      </c>
      <c r="AK77" s="11">
        <f>ROUNDDOWN(AF77/2,0)</f>
      </c>
      <c r="AL77" s="11">
        <f>ROUNDUP(0.37*AF77,0)</f>
      </c>
      <c r="AM77" s="11">
        <f>ROUNDUP(0.4*AF77,0)</f>
      </c>
      <c r="AN77" s="11">
        <f>IF(AF77&gt;1,ROUNDUP(0.43*AF77,0),1)</f>
      </c>
      <c r="AO77" s="11">
        <f>IF(AG77&gt;1,ROUNDUP(0.59*AG77,0),1)</f>
      </c>
      <c r="AP77" s="11">
        <f>IF(AH77&gt;1,ROUNDUP(0.34*AH77,0),1)</f>
      </c>
      <c r="AQ77" s="11">
        <f>IF(AI77&gt;1,ROUNDUP(0.36*AI77,0),1)</f>
      </c>
    </row>
    <row x14ac:dyDescent="0.25" r="78" customHeight="1" ht="17.25">
      <c r="A78" s="3"/>
      <c r="B78" s="6">
        <f>IF(AA78&lt;&gt;AC78,CONCATENATE(I78,AA78,L78,AB78,L78,AC78,M78,N78,AD78,M78,J78,P78,Q78,R78,S78,T78,U78),CONCATENATE(I78,AA78,L78,AB78,M78,N78,AD78,M78,J78,P78,Q78,R78,S78,T78,U78))</f>
      </c>
      <c r="C78" s="6">
        <f>IF(AA78&lt;&gt;AC78,CONCATENATE(I78,AA78,L78,AB78,L78,AC78,M78,N78,AD78,M78,W78,X78,Z78,AN78,Y78,J78,P78,Q78,R78,S78,T78,U78),CONCATENATE(I78,AA78,L78,AB78,M78,N78,AD78,M78,W78,X78,Z78,AN78,Y78,J78,P78,Q78,R78,S78,T78,U78))</f>
      </c>
      <c r="D78" s="6">
        <f>IF(AA78&lt;&gt;AC78,CONCATENATE(I78,AA78,L78,AB78,L78,AC78,M78,N78,AD78,M78,W78,X78,Z78,AO78,Y78,J78,P78,Q78,R78,S78,T78,U78),CONCATENATE(I78,AA78,L78,AB78,M78,N78,AD78,M78,W78,X78,Z78,AO78,Y78,J78,P78,Q78,R78,S78,T78,U78))</f>
      </c>
      <c r="E78" s="6">
        <f>IF(AA78&lt;&gt;AC78,CONCATENATE(I78,AA78,L78,AB78,L78,AC78,M78,N78,AD78,M78,W78,X78,Z78,AP78,Y78,J78,P78,Q78,R78,S78,T78,U78),CONCATENATE(I78,AA78,L78,AB78,M78,N78,AD78,M78,W78,X78,Z78,AP78,Y78,J78,P78,Q78,R78,S78,T78,U78))</f>
      </c>
      <c r="F78" s="6">
        <f>IF(AA78&lt;&gt;AC78,CONCATENATE(I78,AA78,L78,AB78,L78,AC78,M78,N78,AD78,M78,W78,X78,Z78,AQ78,Y78,J78,P78,Q78,R78,S78,T78,U78),CONCATENATE(I78,AA78,L78,AB78,M78,N78,AD78,M78,W78,X78,Z78,AQ78,Y78,J78,P78,Q78,R78,S78,T78,U78))</f>
      </c>
      <c r="G78" s="3" t="s">
        <v>375</v>
      </c>
      <c r="H78" s="3" t="s">
        <v>376</v>
      </c>
      <c r="I78" s="3" t="s">
        <v>377</v>
      </c>
      <c r="J78" s="3" t="s">
        <v>378</v>
      </c>
      <c r="K78" s="3" t="s">
        <v>379</v>
      </c>
      <c r="L78" s="3" t="s">
        <v>380</v>
      </c>
      <c r="M78" s="3" t="s">
        <v>381</v>
      </c>
      <c r="N78" s="3" t="s">
        <v>382</v>
      </c>
      <c r="O78" s="6">
        <f>CHAR(10)</f>
      </c>
      <c r="P78" s="6">
        <f>IF(MOD(V78,5)=0,CONCATENATE(O78,O78,K78,K78,O78,O78,O78)," ")</f>
      </c>
      <c r="Q78" s="6">
        <f>IF(V78=5,CONCATENATE(O78,O78,O78,K78,O78,"&lt;center&gt;",O78,O78,"&lt;?php",O78,Q$1,O78,"?&gt;",O78,O78,"&lt;/center&gt;",O78,K78,O78,O78,O78,O78),"")</f>
      </c>
      <c r="R78" s="6">
        <f>IF(V78=10,CONCATENATE(O78,O78,O78,K78,O78,"&lt;center&gt;",O78,O78,"&lt;?php",O78,R$1,O78,"?&gt;",O78,O78,"&lt;/center&gt;",O78,K78,O78,O78,O78,O78),"")</f>
      </c>
      <c r="S78" s="6">
        <f>IF(V78=15,CONCATENATE(O78,O78,O78,K78,O78,"&lt;center&gt;",O78,O78,"&lt;?php",O78,S$1,O78,"?&gt;",O78,O78,"&lt;/center&gt;",O78,K78,O78,O78,O78,O78),"")</f>
      </c>
      <c r="T78" s="6">
        <f>IF(V78=20,CONCATENATE(O78,O78,O78,K78,O78,"&lt;center&gt;",O78,O78,"&lt;?php",O78,T$1,O78,"?&gt;",O78,O78,"&lt;/center&gt;",O78,K78,O78,O78,O78,O78),"")</f>
      </c>
      <c r="U78" s="6">
        <f>IF(V78=25,CONCATENATE(O78,O78,O78,O78,"&lt;?php",O78,U$1,O78,"?&gt;",O78,O78,O78,O78,O78),"")</f>
      </c>
      <c r="V78" s="11">
        <f>V77+1</f>
      </c>
      <c r="W78" s="5" t="s">
        <v>383</v>
      </c>
      <c r="X78" s="5" t="s">
        <v>384</v>
      </c>
      <c r="Y78" s="5" t="s">
        <v>385</v>
      </c>
      <c r="Z78" s="5" t="s">
        <v>386</v>
      </c>
      <c r="AA78" s="4">
        <f>CONCATENATE(RBs!B42," ",RBs!A42)</f>
      </c>
      <c r="AB78" s="6">
        <f>RBs!E42</f>
      </c>
      <c r="AC78" s="6">
        <f>RBs!C42</f>
      </c>
      <c r="AD78" s="11">
        <f>RBs!D42</f>
      </c>
      <c r="AE78" s="11">
        <f>RBs!O42</f>
      </c>
      <c r="AF78" s="11">
        <f>RBs!P42</f>
      </c>
      <c r="AG78" s="11">
        <f>RBs!T42</f>
      </c>
      <c r="AH78" s="11">
        <f>RBs!R42</f>
      </c>
      <c r="AI78" s="11">
        <f>AF78</f>
      </c>
      <c r="AJ78" s="6">
        <f>AA78</f>
      </c>
      <c r="AK78" s="11">
        <f>ROUNDDOWN(AF78/2,0)</f>
      </c>
      <c r="AL78" s="11">
        <f>ROUNDUP(0.37*AF78,0)</f>
      </c>
      <c r="AM78" s="11">
        <f>ROUNDUP(0.4*AF78,0)</f>
      </c>
      <c r="AN78" s="11">
        <f>IF(AF78&gt;1,ROUNDUP(0.43*AF78,0),1)</f>
      </c>
      <c r="AO78" s="11">
        <f>IF(AG78&gt;1,ROUNDUP(0.59*AG78,0),1)</f>
      </c>
      <c r="AP78" s="11">
        <f>IF(AH78&gt;1,ROUNDUP(0.34*AH78,0),1)</f>
      </c>
      <c r="AQ78" s="11">
        <f>IF(AI78&gt;1,ROUNDUP(0.36*AI78,0),1)</f>
      </c>
    </row>
    <row x14ac:dyDescent="0.25" r="79" customHeight="1" ht="17.25">
      <c r="A79" s="3"/>
      <c r="B79" s="6">
        <f>IF(AA79&lt;&gt;AC79,CONCATENATE(I79,AA79,L79,AB79,L79,AC79,M79,N79,AD79,M79,J79,P79,Q79,R79,S79,T79,U79),CONCATENATE(I79,AA79,L79,AB79,M79,N79,AD79,M79,J79,P79,Q79,R79,S79,T79,U79))</f>
      </c>
      <c r="C79" s="6">
        <f>IF(AA79&lt;&gt;AC79,CONCATENATE(I79,AA79,L79,AB79,L79,AC79,M79,N79,AD79,M79,W79,X79,Z79,AN79,Y79,J79,P79,Q79,R79,S79,T79,U79),CONCATENATE(I79,AA79,L79,AB79,M79,N79,AD79,M79,W79,X79,Z79,AN79,Y79,J79,P79,Q79,R79,S79,T79,U79))</f>
      </c>
      <c r="D79" s="6">
        <f>IF(AA79&lt;&gt;AC79,CONCATENATE(I79,AA79,L79,AB79,L79,AC79,M79,N79,AD79,M79,W79,X79,Z79,AO79,Y79,J79,P79,Q79,R79,S79,T79,U79),CONCATENATE(I79,AA79,L79,AB79,M79,N79,AD79,M79,W79,X79,Z79,AO79,Y79,J79,P79,Q79,R79,S79,T79,U79))</f>
      </c>
      <c r="E79" s="6">
        <f>IF(AA79&lt;&gt;AC79,CONCATENATE(I79,AA79,L79,AB79,L79,AC79,M79,N79,AD79,M79,W79,X79,Z79,AP79,Y79,J79,P79,Q79,R79,S79,T79,U79),CONCATENATE(I79,AA79,L79,AB79,M79,N79,AD79,M79,W79,X79,Z79,AP79,Y79,J79,P79,Q79,R79,S79,T79,U79))</f>
      </c>
      <c r="F79" s="6">
        <f>IF(AA79&lt;&gt;AC79,CONCATENATE(I79,AA79,L79,AB79,L79,AC79,M79,N79,AD79,M79,W79,X79,Z79,AQ79,Y79,J79,P79,Q79,R79,S79,T79,U79),CONCATENATE(I79,AA79,L79,AB79,M79,N79,AD79,M79,W79,X79,Z79,AQ79,Y79,J79,P79,Q79,R79,S79,T79,U79))</f>
      </c>
      <c r="G79" s="3" t="s">
        <v>375</v>
      </c>
      <c r="H79" s="3" t="s">
        <v>376</v>
      </c>
      <c r="I79" s="3" t="s">
        <v>377</v>
      </c>
      <c r="J79" s="3" t="s">
        <v>378</v>
      </c>
      <c r="K79" s="3" t="s">
        <v>379</v>
      </c>
      <c r="L79" s="3" t="s">
        <v>380</v>
      </c>
      <c r="M79" s="3" t="s">
        <v>381</v>
      </c>
      <c r="N79" s="3" t="s">
        <v>382</v>
      </c>
      <c r="O79" s="6">
        <f>CHAR(10)</f>
      </c>
      <c r="P79" s="6">
        <f>IF(MOD(V79,5)=0,CONCATENATE(O79,O79,K79,K79,O79,O79,O79)," ")</f>
      </c>
      <c r="Q79" s="6">
        <f>IF(V79=5,CONCATENATE(O79,O79,O79,K79,O79,"&lt;center&gt;",O79,O79,"&lt;?php",O79,Q$1,O79,"?&gt;",O79,O79,"&lt;/center&gt;",O79,K79,O79,O79,O79,O79),"")</f>
      </c>
      <c r="R79" s="6">
        <f>IF(V79=10,CONCATENATE(O79,O79,O79,K79,O79,"&lt;center&gt;",O79,O79,"&lt;?php",O79,R$1,O79,"?&gt;",O79,O79,"&lt;/center&gt;",O79,K79,O79,O79,O79,O79),"")</f>
      </c>
      <c r="S79" s="6">
        <f>IF(V79=15,CONCATENATE(O79,O79,O79,K79,O79,"&lt;center&gt;",O79,O79,"&lt;?php",O79,S$1,O79,"?&gt;",O79,O79,"&lt;/center&gt;",O79,K79,O79,O79,O79,O79),"")</f>
      </c>
      <c r="T79" s="6">
        <f>IF(V79=20,CONCATENATE(O79,O79,O79,K79,O79,"&lt;center&gt;",O79,O79,"&lt;?php",O79,T$1,O79,"?&gt;",O79,O79,"&lt;/center&gt;",O79,K79,O79,O79,O79,O79),"")</f>
      </c>
      <c r="U79" s="6">
        <f>IF(V79=25,CONCATENATE(O79,O79,O79,O79,"&lt;?php",O79,U$1,O79,"?&gt;",O79,O79,O79,O79,O79),"")</f>
      </c>
      <c r="V79" s="11">
        <f>V78+1</f>
      </c>
      <c r="W79" s="5" t="s">
        <v>383</v>
      </c>
      <c r="X79" s="5" t="s">
        <v>384</v>
      </c>
      <c r="Y79" s="5" t="s">
        <v>385</v>
      </c>
      <c r="Z79" s="5" t="s">
        <v>386</v>
      </c>
      <c r="AA79" s="4">
        <f>CONCATENATE(RBs!B44," ",RBs!A44)</f>
      </c>
      <c r="AB79" s="6">
        <f>RBs!E44</f>
      </c>
      <c r="AC79" s="6">
        <f>RBs!C44</f>
      </c>
      <c r="AD79" s="11">
        <f>RBs!D44</f>
      </c>
      <c r="AE79" s="11">
        <f>RBs!O44</f>
      </c>
      <c r="AF79" s="11">
        <f>RBs!P44</f>
      </c>
      <c r="AG79" s="11">
        <f>RBs!T44</f>
      </c>
      <c r="AH79" s="11">
        <f>RBs!R44</f>
      </c>
      <c r="AI79" s="11">
        <f>AF79</f>
      </c>
      <c r="AJ79" s="6">
        <f>AA79</f>
      </c>
      <c r="AK79" s="11">
        <f>ROUNDDOWN(AF79/2,0)</f>
      </c>
      <c r="AL79" s="11">
        <f>ROUNDUP(0.37*AF79,0)</f>
      </c>
      <c r="AM79" s="11">
        <f>ROUNDUP(0.4*AF79,0)</f>
      </c>
      <c r="AN79" s="11">
        <f>IF(AF79&gt;1,ROUNDUP(0.43*AF79,0),1)</f>
      </c>
      <c r="AO79" s="11">
        <f>IF(AG79&gt;1,ROUNDUP(0.59*AG79,0),1)</f>
      </c>
      <c r="AP79" s="11">
        <f>IF(AH79&gt;1,ROUNDUP(0.34*AH79,0),1)</f>
      </c>
      <c r="AQ79" s="11">
        <f>IF(AI79&gt;1,ROUNDUP(0.36*AI79,0),1)</f>
      </c>
    </row>
    <row x14ac:dyDescent="0.25" r="80" customHeight="1" ht="17.25">
      <c r="A80" s="3"/>
      <c r="B80" s="6">
        <f>IF(AA80&lt;&gt;AC80,CONCATENATE(I80,AA80,L80,AB80,L80,AC80,M80,N80,AD80,M80,J80,P80,Q80,R80,S80,T80,U80),CONCATENATE(I80,AA80,L80,AB80,M80,N80,AD80,M80,J80,P80,Q80,R80,S80,T80,U80))</f>
      </c>
      <c r="C80" s="6">
        <f>IF(AA80&lt;&gt;AC80,CONCATENATE(I80,AA80,L80,AB80,L80,AC80,M80,N80,AD80,M80,W80,X80,Z80,AN80,Y80,J80,P80,Q80,R80,S80,T80,U80),CONCATENATE(I80,AA80,L80,AB80,M80,N80,AD80,M80,W80,X80,Z80,AN80,Y80,J80,P80,Q80,R80,S80,T80,U80))</f>
      </c>
      <c r="D80" s="6">
        <f>IF(AA80&lt;&gt;AC80,CONCATENATE(I80,AA80,L80,AB80,L80,AC80,M80,N80,AD80,M80,W80,X80,Z80,AO80,Y80,J80,P80,Q80,R80,S80,T80,U80),CONCATENATE(I80,AA80,L80,AB80,M80,N80,AD80,M80,W80,X80,Z80,AO80,Y80,J80,P80,Q80,R80,S80,T80,U80))</f>
      </c>
      <c r="E80" s="6">
        <f>IF(AA80&lt;&gt;AC80,CONCATENATE(I80,AA80,L80,AB80,L80,AC80,M80,N80,AD80,M80,W80,X80,Z80,AP80,Y80,J80,P80,Q80,R80,S80,T80,U80),CONCATENATE(I80,AA80,L80,AB80,M80,N80,AD80,M80,W80,X80,Z80,AP80,Y80,J80,P80,Q80,R80,S80,T80,U80))</f>
      </c>
      <c r="F80" s="6">
        <f>IF(AA80&lt;&gt;AC80,CONCATENATE(I80,AA80,L80,AB80,L80,AC80,M80,N80,AD80,M80,W80,X80,Z80,AQ80,Y80,J80,P80,Q80,R80,S80,T80,U80),CONCATENATE(I80,AA80,L80,AB80,M80,N80,AD80,M80,W80,X80,Z80,AQ80,Y80,J80,P80,Q80,R80,S80,T80,U80))</f>
      </c>
      <c r="G80" s="3" t="s">
        <v>375</v>
      </c>
      <c r="H80" s="3" t="s">
        <v>376</v>
      </c>
      <c r="I80" s="3" t="s">
        <v>377</v>
      </c>
      <c r="J80" s="3" t="s">
        <v>378</v>
      </c>
      <c r="K80" s="3" t="s">
        <v>379</v>
      </c>
      <c r="L80" s="3" t="s">
        <v>380</v>
      </c>
      <c r="M80" s="3" t="s">
        <v>381</v>
      </c>
      <c r="N80" s="3" t="s">
        <v>382</v>
      </c>
      <c r="O80" s="6">
        <f>CHAR(10)</f>
      </c>
      <c r="P80" s="6">
        <f>IF(MOD(V80,5)=0,CONCATENATE(O80,O80,K80,K80,O80,O80,O80)," ")</f>
      </c>
      <c r="Q80" s="6">
        <f>IF(V80=5,CONCATENATE(O80,O80,O80,K80,O80,"&lt;center&gt;",O80,O80,"&lt;?php",O80,Q$1,O80,"?&gt;",O80,O80,"&lt;/center&gt;",O80,K80,O80,O80,O80,O80),"")</f>
      </c>
      <c r="R80" s="6">
        <f>IF(V80=10,CONCATENATE(O80,O80,O80,K80,O80,"&lt;center&gt;",O80,O80,"&lt;?php",O80,R$1,O80,"?&gt;",O80,O80,"&lt;/center&gt;",O80,K80,O80,O80,O80,O80),"")</f>
      </c>
      <c r="S80" s="6">
        <f>IF(V80=15,CONCATENATE(O80,O80,O80,K80,O80,"&lt;center&gt;",O80,O80,"&lt;?php",O80,S$1,O80,"?&gt;",O80,O80,"&lt;/center&gt;",O80,K80,O80,O80,O80,O80),"")</f>
      </c>
      <c r="T80" s="6">
        <f>IF(V80=20,CONCATENATE(O80,O80,O80,K80,O80,"&lt;center&gt;",O80,O80,"&lt;?php",O80,T$1,O80,"?&gt;",O80,O80,"&lt;/center&gt;",O80,K80,O80,O80,O80,O80),"")</f>
      </c>
      <c r="U80" s="6">
        <f>IF(V80=25,CONCATENATE(O80,O80,O80,O80,"&lt;?php",O80,U$1,O80,"?&gt;",O80,O80,O80,O80,O80),"")</f>
      </c>
      <c r="V80" s="11">
        <f>V79+1</f>
      </c>
      <c r="W80" s="5" t="s">
        <v>383</v>
      </c>
      <c r="X80" s="5" t="s">
        <v>384</v>
      </c>
      <c r="Y80" s="5" t="s">
        <v>385</v>
      </c>
      <c r="Z80" s="5" t="s">
        <v>386</v>
      </c>
      <c r="AA80" s="4">
        <f>CONCATENATE(RBs!B45," ",RBs!A45)</f>
      </c>
      <c r="AB80" s="6">
        <f>RBs!E45</f>
      </c>
      <c r="AC80" s="6">
        <f>RBs!C45</f>
      </c>
      <c r="AD80" s="11">
        <f>RBs!D45</f>
      </c>
      <c r="AE80" s="11">
        <f>RBs!O45</f>
      </c>
      <c r="AF80" s="11">
        <f>RBs!P45</f>
      </c>
      <c r="AG80" s="11">
        <f>RBs!T45</f>
      </c>
      <c r="AH80" s="11">
        <f>RBs!R45</f>
      </c>
      <c r="AI80" s="11">
        <f>AF80</f>
      </c>
      <c r="AJ80" s="6">
        <f>AA80</f>
      </c>
      <c r="AK80" s="11">
        <f>ROUNDDOWN(AF80/2,0)</f>
      </c>
      <c r="AL80" s="11">
        <f>ROUNDUP(0.37*AF80,0)</f>
      </c>
      <c r="AM80" s="11">
        <f>ROUNDUP(0.4*AF80,0)</f>
      </c>
      <c r="AN80" s="11">
        <f>IF(AF80&gt;1,ROUNDUP(0.43*AF80,0),1)</f>
      </c>
      <c r="AO80" s="11">
        <f>IF(AG80&gt;1,ROUNDUP(0.59*AG80,0),1)</f>
      </c>
      <c r="AP80" s="11">
        <f>IF(AH80&gt;1,ROUNDUP(0.34*AH80,0),1)</f>
      </c>
      <c r="AQ80" s="11">
        <f>IF(AI80&gt;1,ROUNDUP(0.36*AI80,0),1)</f>
      </c>
    </row>
    <row x14ac:dyDescent="0.25" r="81" customHeight="1" ht="17.25">
      <c r="A81" s="3"/>
      <c r="B81" s="6">
        <f>IF(AA81&lt;&gt;AC81,CONCATENATE(I81,AA81,L81,AB81,L81,AC81,M81,N81,AD81,M81,J81,P81,Q81,R81,S81,T81,U81),CONCATENATE(I81,AA81,L81,AB81,M81,N81,AD81,M81,J81,P81,Q81,R81,S81,T81,U81))</f>
      </c>
      <c r="C81" s="6">
        <f>IF(AA81&lt;&gt;AC81,CONCATENATE(I81,AA81,L81,AB81,L81,AC81,M81,N81,AD81,M81,W81,X81,Z81,AN81,Y81,J81,P81,Q81,R81,S81,T81,U81),CONCATENATE(I81,AA81,L81,AB81,M81,N81,AD81,M81,W81,X81,Z81,AN81,Y81,J81,P81,Q81,R81,S81,T81,U81))</f>
      </c>
      <c r="D81" s="6">
        <f>IF(AA81&lt;&gt;AC81,CONCATENATE(I81,AA81,L81,AB81,L81,AC81,M81,N81,AD81,M81,W81,X81,Z81,AO81,Y81,J81,P81,Q81,R81,S81,T81,U81),CONCATENATE(I81,AA81,L81,AB81,M81,N81,AD81,M81,W81,X81,Z81,AO81,Y81,J81,P81,Q81,R81,S81,T81,U81))</f>
      </c>
      <c r="E81" s="6">
        <f>IF(AA81&lt;&gt;AC81,CONCATENATE(I81,AA81,L81,AB81,L81,AC81,M81,N81,AD81,M81,W81,X81,Z81,AP81,Y81,J81,P81,Q81,R81,S81,T81,U81),CONCATENATE(I81,AA81,L81,AB81,M81,N81,AD81,M81,W81,X81,Z81,AP81,Y81,J81,P81,Q81,R81,S81,T81,U81))</f>
      </c>
      <c r="F81" s="6">
        <f>IF(AA81&lt;&gt;AC81,CONCATENATE(I81,AA81,L81,AB81,L81,AC81,M81,N81,AD81,M81,W81,X81,Z81,AQ81,Y81,J81,P81,Q81,R81,S81,T81,U81),CONCATENATE(I81,AA81,L81,AB81,M81,N81,AD81,M81,W81,X81,Z81,AQ81,Y81,J81,P81,Q81,R81,S81,T81,U81))</f>
      </c>
      <c r="G81" s="3" t="s">
        <v>375</v>
      </c>
      <c r="H81" s="3" t="s">
        <v>376</v>
      </c>
      <c r="I81" s="3" t="s">
        <v>377</v>
      </c>
      <c r="J81" s="3" t="s">
        <v>378</v>
      </c>
      <c r="K81" s="3" t="s">
        <v>379</v>
      </c>
      <c r="L81" s="3" t="s">
        <v>380</v>
      </c>
      <c r="M81" s="3" t="s">
        <v>381</v>
      </c>
      <c r="N81" s="3" t="s">
        <v>382</v>
      </c>
      <c r="O81" s="6">
        <f>CHAR(10)</f>
      </c>
      <c r="P81" s="6">
        <f>IF(MOD(V81,5)=0,CONCATENATE(O81,O81,K81,K81,O81,O81,O81)," ")</f>
      </c>
      <c r="Q81" s="6">
        <f>IF(V81=5,CONCATENATE(O81,O81,O81,K81,O81,"&lt;center&gt;",O81,O81,"&lt;?php",O81,Q$1,O81,"?&gt;",O81,O81,"&lt;/center&gt;",O81,K81,O81,O81,O81,O81),"")</f>
      </c>
      <c r="R81" s="6">
        <f>IF(V81=10,CONCATENATE(O81,O81,O81,K81,O81,"&lt;center&gt;",O81,O81,"&lt;?php",O81,R$1,O81,"?&gt;",O81,O81,"&lt;/center&gt;",O81,K81,O81,O81,O81,O81),"")</f>
      </c>
      <c r="S81" s="6">
        <f>IF(V81=15,CONCATENATE(O81,O81,O81,K81,O81,"&lt;center&gt;",O81,O81,"&lt;?php",O81,S$1,O81,"?&gt;",O81,O81,"&lt;/center&gt;",O81,K81,O81,O81,O81,O81),"")</f>
      </c>
      <c r="T81" s="6">
        <f>IF(V81=20,CONCATENATE(O81,O81,O81,K81,O81,"&lt;center&gt;",O81,O81,"&lt;?php",O81,T$1,O81,"?&gt;",O81,O81,"&lt;/center&gt;",O81,K81,O81,O81,O81,O81),"")</f>
      </c>
      <c r="U81" s="6">
        <f>IF(V81=25,CONCATENATE(O81,O81,O81,O81,"&lt;?php",O81,U$1,O81,"?&gt;",O81,O81,O81,O81,O81),"")</f>
      </c>
      <c r="V81" s="11">
        <f>V80+1</f>
      </c>
      <c r="W81" s="5" t="s">
        <v>383</v>
      </c>
      <c r="X81" s="5" t="s">
        <v>384</v>
      </c>
      <c r="Y81" s="5" t="s">
        <v>385</v>
      </c>
      <c r="Z81" s="5" t="s">
        <v>386</v>
      </c>
      <c r="AA81" s="4">
        <f>CONCATENATE(RBs!B46," ",RBs!A46)</f>
      </c>
      <c r="AB81" s="6">
        <f>RBs!E46</f>
      </c>
      <c r="AC81" s="6">
        <f>RBs!C46</f>
      </c>
      <c r="AD81" s="11">
        <f>RBs!D46</f>
      </c>
      <c r="AE81" s="11">
        <f>RBs!O46</f>
      </c>
      <c r="AF81" s="11">
        <f>RBs!P46</f>
      </c>
      <c r="AG81" s="11">
        <f>RBs!T46</f>
      </c>
      <c r="AH81" s="11">
        <f>RBs!R46</f>
      </c>
      <c r="AI81" s="11">
        <f>AF81</f>
      </c>
      <c r="AJ81" s="6">
        <f>AA81</f>
      </c>
      <c r="AK81" s="11">
        <f>ROUNDDOWN(AF81/2,0)</f>
      </c>
      <c r="AL81" s="11">
        <f>ROUNDUP(0.37*AF81,0)</f>
      </c>
      <c r="AM81" s="11">
        <f>ROUNDUP(0.4*AF81,0)</f>
      </c>
      <c r="AN81" s="11">
        <f>IF(AF81&gt;1,ROUNDUP(0.43*AF81,0),1)</f>
      </c>
      <c r="AO81" s="11">
        <f>IF(AG81&gt;1,ROUNDUP(0.59*AG81,0),1)</f>
      </c>
      <c r="AP81" s="11">
        <f>IF(AH81&gt;1,ROUNDUP(0.34*AH81,0),1)</f>
      </c>
      <c r="AQ81" s="11">
        <f>IF(AI81&gt;1,ROUNDUP(0.36*AI81,0),1)</f>
      </c>
    </row>
    <row x14ac:dyDescent="0.25" r="82" customHeight="1" ht="17.25">
      <c r="A82" s="3"/>
      <c r="B82" s="6">
        <f>IF(AA82&lt;&gt;AC82,CONCATENATE(I82,AA82,L82,AB82,L82,AC82,M82,N82,AD82,M82,J82,P82,Q82,R82,S82,T82,U82),CONCATENATE(I82,AA82,L82,AB82,M82,N82,AD82,M82,J82,P82,Q82,R82,S82,T82,U82))</f>
      </c>
      <c r="C82" s="6">
        <f>IF(AA82&lt;&gt;AC82,CONCATENATE(I82,AA82,L82,AB82,L82,AC82,M82,N82,AD82,M82,W82,X82,Z82,AN82,Y82,J82,P82,Q82,R82,S82,T82,U82),CONCATENATE(I82,AA82,L82,AB82,M82,N82,AD82,M82,W82,X82,Z82,AN82,Y82,J82,P82,Q82,R82,S82,T82,U82))</f>
      </c>
      <c r="D82" s="6">
        <f>IF(AA82&lt;&gt;AC82,CONCATENATE(I82,AA82,L82,AB82,L82,AC82,M82,N82,AD82,M82,W82,X82,Z82,AO82,Y82,J82,P82,Q82,R82,S82,T82,U82),CONCATENATE(I82,AA82,L82,AB82,M82,N82,AD82,M82,W82,X82,Z82,AO82,Y82,J82,P82,Q82,R82,S82,T82,U82))</f>
      </c>
      <c r="E82" s="6">
        <f>IF(AA82&lt;&gt;AC82,CONCATENATE(I82,AA82,L82,AB82,L82,AC82,M82,N82,AD82,M82,W82,X82,Z82,AP82,Y82,J82,P82,Q82,R82,S82,T82,U82),CONCATENATE(I82,AA82,L82,AB82,M82,N82,AD82,M82,W82,X82,Z82,AP82,Y82,J82,P82,Q82,R82,S82,T82,U82))</f>
      </c>
      <c r="F82" s="6">
        <f>IF(AA82&lt;&gt;AC82,CONCATENATE(I82,AA82,L82,AB82,L82,AC82,M82,N82,AD82,M82,W82,X82,Z82,AQ82,Y82,J82,P82,Q82,R82,S82,T82,U82),CONCATENATE(I82,AA82,L82,AB82,M82,N82,AD82,M82,W82,X82,Z82,AQ82,Y82,J82,P82,Q82,R82,S82,T82,U82))</f>
      </c>
      <c r="G82" s="3" t="s">
        <v>375</v>
      </c>
      <c r="H82" s="3" t="s">
        <v>376</v>
      </c>
      <c r="I82" s="3" t="s">
        <v>377</v>
      </c>
      <c r="J82" s="3" t="s">
        <v>378</v>
      </c>
      <c r="K82" s="3" t="s">
        <v>379</v>
      </c>
      <c r="L82" s="3" t="s">
        <v>380</v>
      </c>
      <c r="M82" s="3" t="s">
        <v>381</v>
      </c>
      <c r="N82" s="3" t="s">
        <v>382</v>
      </c>
      <c r="O82" s="6">
        <f>CHAR(10)</f>
      </c>
      <c r="P82" s="6">
        <f>IF(MOD(V82,5)=0,CONCATENATE(O82,O82,K82,K82,O82,O82,O82)," ")</f>
      </c>
      <c r="Q82" s="6">
        <f>IF(V82=5,CONCATENATE(O82,O82,O82,K82,O82,"&lt;center&gt;",O82,O82,"&lt;?php",O82,Q$1,O82,"?&gt;",O82,O82,"&lt;/center&gt;",O82,K82,O82,O82,O82,O82),"")</f>
      </c>
      <c r="R82" s="6">
        <f>IF(V82=10,CONCATENATE(O82,O82,O82,K82,O82,"&lt;center&gt;",O82,O82,"&lt;?php",O82,R$1,O82,"?&gt;",O82,O82,"&lt;/center&gt;",O82,K82,O82,O82,O82,O82),"")</f>
      </c>
      <c r="S82" s="6">
        <f>IF(V82=15,CONCATENATE(O82,O82,O82,K82,O82,"&lt;center&gt;",O82,O82,"&lt;?php",O82,S$1,O82,"?&gt;",O82,O82,"&lt;/center&gt;",O82,K82,O82,O82,O82,O82),"")</f>
      </c>
      <c r="T82" s="6">
        <f>IF(V82=20,CONCATENATE(O82,O82,O82,K82,O82,"&lt;center&gt;",O82,O82,"&lt;?php",O82,T$1,O82,"?&gt;",O82,O82,"&lt;/center&gt;",O82,K82,O82,O82,O82,O82),"")</f>
      </c>
      <c r="U82" s="6">
        <f>IF(V82=25,CONCATENATE(O82,O82,O82,O82,"&lt;?php",O82,U$1,O82,"?&gt;",O82,O82,O82,O82,O82),"")</f>
      </c>
      <c r="V82" s="11">
        <f>V81+1</f>
      </c>
      <c r="W82" s="5" t="s">
        <v>383</v>
      </c>
      <c r="X82" s="5" t="s">
        <v>384</v>
      </c>
      <c r="Y82" s="5" t="s">
        <v>385</v>
      </c>
      <c r="Z82" s="5" t="s">
        <v>386</v>
      </c>
      <c r="AA82" s="4">
        <f>CONCATENATE(RBs!B47," ",RBs!A47)</f>
      </c>
      <c r="AB82" s="6">
        <f>RBs!E47</f>
      </c>
      <c r="AC82" s="6">
        <f>RBs!C47</f>
      </c>
      <c r="AD82" s="11">
        <f>RBs!D47</f>
      </c>
      <c r="AE82" s="11">
        <f>RBs!O47</f>
      </c>
      <c r="AF82" s="11">
        <f>RBs!P47</f>
      </c>
      <c r="AG82" s="11">
        <f>RBs!T47</f>
      </c>
      <c r="AH82" s="11">
        <f>RBs!R47</f>
      </c>
      <c r="AI82" s="11">
        <f>AF82</f>
      </c>
      <c r="AJ82" s="6">
        <f>AA82</f>
      </c>
      <c r="AK82" s="11">
        <f>ROUNDDOWN(AF82/2,0)</f>
      </c>
      <c r="AL82" s="11">
        <f>ROUNDUP(0.37*AF82,0)</f>
      </c>
      <c r="AM82" s="11">
        <f>ROUNDUP(0.4*AF82,0)</f>
      </c>
      <c r="AN82" s="11">
        <f>IF(AF82&gt;1,ROUNDUP(0.43*AF82,0),1)</f>
      </c>
      <c r="AO82" s="11">
        <f>IF(AG82&gt;1,ROUNDUP(0.59*AG82,0),1)</f>
      </c>
      <c r="AP82" s="11">
        <f>IF(AH82&gt;1,ROUNDUP(0.34*AH82,0),1)</f>
      </c>
      <c r="AQ82" s="11">
        <f>IF(AI82&gt;1,ROUNDUP(0.36*AI82,0),1)</f>
      </c>
    </row>
    <row x14ac:dyDescent="0.25" r="83" customHeight="1" ht="17.25">
      <c r="A83" s="3"/>
      <c r="B83" s="6">
        <f>IF(AA83&lt;&gt;AC83,CONCATENATE(I83,AA83,L83,AB83,L83,AC83,M83,N83,AD83,M83,J83,P83,Q83,R83,S83,T83,U83),CONCATENATE(I83,AA83,L83,AB83,M83,N83,AD83,M83,J83,P83,Q83,R83,S83,T83,U83))</f>
      </c>
      <c r="C83" s="6">
        <f>IF(AA83&lt;&gt;AC83,CONCATENATE(I83,AA83,L83,AB83,L83,AC83,M83,N83,AD83,M83,W83,X83,Z83,AN83,Y83,J83,P83,Q83,R83,S83,T83,U83),CONCATENATE(I83,AA83,L83,AB83,M83,N83,AD83,M83,W83,X83,Z83,AN83,Y83,J83,P83,Q83,R83,S83,T83,U83))</f>
      </c>
      <c r="D83" s="6">
        <f>IF(AA83&lt;&gt;AC83,CONCATENATE(I83,AA83,L83,AB83,L83,AC83,M83,N83,AD83,M83,W83,X83,Z83,AO83,Y83,J83,P83,Q83,R83,S83,T83,U83),CONCATENATE(I83,AA83,L83,AB83,M83,N83,AD83,M83,W83,X83,Z83,AO83,Y83,J83,P83,Q83,R83,S83,T83,U83))</f>
      </c>
      <c r="E83" s="6">
        <f>IF(AA83&lt;&gt;AC83,CONCATENATE(I83,AA83,L83,AB83,L83,AC83,M83,N83,AD83,M83,W83,X83,Z83,AP83,Y83,J83,P83,Q83,R83,S83,T83,U83),CONCATENATE(I83,AA83,L83,AB83,M83,N83,AD83,M83,W83,X83,Z83,AP83,Y83,J83,P83,Q83,R83,S83,T83,U83))</f>
      </c>
      <c r="F83" s="6">
        <f>IF(AA83&lt;&gt;AC83,CONCATENATE(I83,AA83,L83,AB83,L83,AC83,M83,N83,AD83,M83,W83,X83,Z83,AQ83,Y83,J83,P83,Q83,R83,S83,T83,U83),CONCATENATE(I83,AA83,L83,AB83,M83,N83,AD83,M83,W83,X83,Z83,AQ83,Y83,J83,P83,Q83,R83,S83,T83,U83))</f>
      </c>
      <c r="G83" s="3" t="s">
        <v>375</v>
      </c>
      <c r="H83" s="3" t="s">
        <v>376</v>
      </c>
      <c r="I83" s="3" t="s">
        <v>377</v>
      </c>
      <c r="J83" s="3" t="s">
        <v>378</v>
      </c>
      <c r="K83" s="3" t="s">
        <v>379</v>
      </c>
      <c r="L83" s="3" t="s">
        <v>380</v>
      </c>
      <c r="M83" s="3" t="s">
        <v>381</v>
      </c>
      <c r="N83" s="3" t="s">
        <v>382</v>
      </c>
      <c r="O83" s="6">
        <f>CHAR(10)</f>
      </c>
      <c r="P83" s="6">
        <f>IF(MOD(V83,5)=0,CONCATENATE(O83,O83,K83,K83,O83,O83,O83)," ")</f>
      </c>
      <c r="Q83" s="6">
        <f>IF(V83=5,CONCATENATE(O83,O83,O83,K83,O83,"&lt;center&gt;",O83,O83,"&lt;?php",O83,Q$1,O83,"?&gt;",O83,O83,"&lt;/center&gt;",O83,K83,O83,O83,O83,O83),"")</f>
      </c>
      <c r="R83" s="6">
        <f>IF(V83=10,CONCATENATE(O83,O83,O83,K83,O83,"&lt;center&gt;",O83,O83,"&lt;?php",O83,R$1,O83,"?&gt;",O83,O83,"&lt;/center&gt;",O83,K83,O83,O83,O83,O83),"")</f>
      </c>
      <c r="S83" s="6">
        <f>IF(V83=15,CONCATENATE(O83,O83,O83,K83,O83,"&lt;center&gt;",O83,O83,"&lt;?php",O83,S$1,O83,"?&gt;",O83,O83,"&lt;/center&gt;",O83,K83,O83,O83,O83,O83),"")</f>
      </c>
      <c r="T83" s="6">
        <f>IF(V83=20,CONCATENATE(O83,O83,O83,K83,O83,"&lt;center&gt;",O83,O83,"&lt;?php",O83,T$1,O83,"?&gt;",O83,O83,"&lt;/center&gt;",O83,K83,O83,O83,O83,O83),"")</f>
      </c>
      <c r="U83" s="6">
        <f>IF(V83=25,CONCATENATE(O83,O83,O83,O83,"&lt;?php",O83,U$1,O83,"?&gt;",O83,O83,O83,O83,O83),"")</f>
      </c>
      <c r="V83" s="11">
        <f>V82+1</f>
      </c>
      <c r="W83" s="5" t="s">
        <v>383</v>
      </c>
      <c r="X83" s="5" t="s">
        <v>384</v>
      </c>
      <c r="Y83" s="5" t="s">
        <v>385</v>
      </c>
      <c r="Z83" s="5" t="s">
        <v>386</v>
      </c>
      <c r="AA83" s="4">
        <f>CONCATENATE(RBs!B48," ",RBs!A48)</f>
      </c>
      <c r="AB83" s="6">
        <f>RBs!E48</f>
      </c>
      <c r="AC83" s="6">
        <f>RBs!C48</f>
      </c>
      <c r="AD83" s="11">
        <f>RBs!D48</f>
      </c>
      <c r="AE83" s="11">
        <f>RBs!O48</f>
      </c>
      <c r="AF83" s="11">
        <f>RBs!P48</f>
      </c>
      <c r="AG83" s="11">
        <f>RBs!T48</f>
      </c>
      <c r="AH83" s="11">
        <f>RBs!R48</f>
      </c>
      <c r="AI83" s="11">
        <f>AF83</f>
      </c>
      <c r="AJ83" s="6">
        <f>AA83</f>
      </c>
      <c r="AK83" s="11">
        <f>ROUNDDOWN(AF83/2,0)</f>
      </c>
      <c r="AL83" s="11">
        <f>ROUNDUP(0.37*AF83,0)</f>
      </c>
      <c r="AM83" s="11">
        <f>ROUNDUP(0.4*AF83,0)</f>
      </c>
      <c r="AN83" s="11">
        <f>IF(AF83&gt;1,ROUNDUP(0.43*AF83,0),1)</f>
      </c>
      <c r="AO83" s="11">
        <f>IF(AG83&gt;1,ROUNDUP(0.59*AG83,0),1)</f>
      </c>
      <c r="AP83" s="11">
        <f>IF(AH83&gt;1,ROUNDUP(0.34*AH83,0),1)</f>
      </c>
      <c r="AQ83" s="11">
        <f>IF(AI83&gt;1,ROUNDUP(0.36*AI83,0),1)</f>
      </c>
    </row>
    <row x14ac:dyDescent="0.25" r="84" customHeight="1" ht="17.25">
      <c r="A84" s="3"/>
      <c r="B84" s="6">
        <f>IF(AA84&lt;&gt;AC84,CONCATENATE(I84,AA84,L84,AB84,L84,AC84,M84,N84,AD84,M84,J84,P84,Q84,R84,S84,T84,U84),CONCATENATE(I84,AA84,L84,AB84,M84,N84,AD84,M84,J84,P84,Q84,R84,S84,T84,U84))</f>
      </c>
      <c r="C84" s="6">
        <f>IF(AA84&lt;&gt;AC84,CONCATENATE(I84,AA84,L84,AB84,L84,AC84,M84,N84,AD84,M84,W84,X84,Z84,AN84,Y84,J84,P84,Q84,R84,S84,T84,U84),CONCATENATE(I84,AA84,L84,AB84,M84,N84,AD84,M84,W84,X84,Z84,AN84,Y84,J84,P84,Q84,R84,S84,T84,U84))</f>
      </c>
      <c r="D84" s="6">
        <f>IF(AA84&lt;&gt;AC84,CONCATENATE(I84,AA84,L84,AB84,L84,AC84,M84,N84,AD84,M84,W84,X84,Z84,AO84,Y84,J84,P84,Q84,R84,S84,T84,U84),CONCATENATE(I84,AA84,L84,AB84,M84,N84,AD84,M84,W84,X84,Z84,AO84,Y84,J84,P84,Q84,R84,S84,T84,U84))</f>
      </c>
      <c r="E84" s="6">
        <f>IF(AA84&lt;&gt;AC84,CONCATENATE(I84,AA84,L84,AB84,L84,AC84,M84,N84,AD84,M84,W84,X84,Z84,AP84,Y84,J84,P84,Q84,R84,S84,T84,U84),CONCATENATE(I84,AA84,L84,AB84,M84,N84,AD84,M84,W84,X84,Z84,AP84,Y84,J84,P84,Q84,R84,S84,T84,U84))</f>
      </c>
      <c r="F84" s="6">
        <f>IF(AA84&lt;&gt;AC84,CONCATENATE(I84,AA84,L84,AB84,L84,AC84,M84,N84,AD84,M84,W84,X84,Z84,AQ84,Y84,J84,P84,Q84,R84,S84,T84,U84),CONCATENATE(I84,AA84,L84,AB84,M84,N84,AD84,M84,W84,X84,Z84,AQ84,Y84,J84,P84,Q84,R84,S84,T84,U84))</f>
      </c>
      <c r="G84" s="3" t="s">
        <v>375</v>
      </c>
      <c r="H84" s="3" t="s">
        <v>376</v>
      </c>
      <c r="I84" s="3" t="s">
        <v>377</v>
      </c>
      <c r="J84" s="3" t="s">
        <v>378</v>
      </c>
      <c r="K84" s="3" t="s">
        <v>379</v>
      </c>
      <c r="L84" s="3" t="s">
        <v>380</v>
      </c>
      <c r="M84" s="3" t="s">
        <v>381</v>
      </c>
      <c r="N84" s="3" t="s">
        <v>382</v>
      </c>
      <c r="O84" s="6">
        <f>CHAR(10)</f>
      </c>
      <c r="P84" s="6">
        <f>IF(MOD(V84,5)=0,CONCATENATE(O84,O84,K84,K84,O84,O84,O84)," ")</f>
      </c>
      <c r="Q84" s="6">
        <f>IF(V84=5,CONCATENATE(O84,O84,O84,K84,O84,"&lt;center&gt;",O84,O84,"&lt;?php",O84,Q$1,O84,"?&gt;",O84,O84,"&lt;/center&gt;",O84,K84,O84,O84,O84,O84),"")</f>
      </c>
      <c r="R84" s="6">
        <f>IF(V84=10,CONCATENATE(O84,O84,O84,K84,O84,"&lt;center&gt;",O84,O84,"&lt;?php",O84,R$1,O84,"?&gt;",O84,O84,"&lt;/center&gt;",O84,K84,O84,O84,O84,O84),"")</f>
      </c>
      <c r="S84" s="6">
        <f>IF(V84=15,CONCATENATE(O84,O84,O84,K84,O84,"&lt;center&gt;",O84,O84,"&lt;?php",O84,S$1,O84,"?&gt;",O84,O84,"&lt;/center&gt;",O84,K84,O84,O84,O84,O84),"")</f>
      </c>
      <c r="T84" s="6">
        <f>IF(V84=20,CONCATENATE(O84,O84,O84,K84,O84,"&lt;center&gt;",O84,O84,"&lt;?php",O84,T$1,O84,"?&gt;",O84,O84,"&lt;/center&gt;",O84,K84,O84,O84,O84,O84),"")</f>
      </c>
      <c r="U84" s="6">
        <f>IF(V84=25,CONCATENATE(O84,O84,O84,O84,"&lt;?php",O84,U$1,O84,"?&gt;",O84,O84,O84,O84,O84),"")</f>
      </c>
      <c r="V84" s="11">
        <f>V83+1</f>
      </c>
      <c r="W84" s="5" t="s">
        <v>383</v>
      </c>
      <c r="X84" s="5" t="s">
        <v>384</v>
      </c>
      <c r="Y84" s="5" t="s">
        <v>385</v>
      </c>
      <c r="Z84" s="5" t="s">
        <v>386</v>
      </c>
      <c r="AA84" s="4">
        <f>CONCATENATE(RBs!B49," ",RBs!A49)</f>
      </c>
      <c r="AB84" s="6">
        <f>RBs!E49</f>
      </c>
      <c r="AC84" s="6">
        <f>RBs!C49</f>
      </c>
      <c r="AD84" s="11">
        <f>RBs!D49</f>
      </c>
      <c r="AE84" s="11">
        <f>RBs!O49</f>
      </c>
      <c r="AF84" s="11">
        <f>RBs!P49</f>
      </c>
      <c r="AG84" s="11">
        <f>RBs!T49</f>
      </c>
      <c r="AH84" s="11">
        <f>RBs!R49</f>
      </c>
      <c r="AI84" s="11">
        <f>AF84</f>
      </c>
      <c r="AJ84" s="6">
        <f>AA84</f>
      </c>
      <c r="AK84" s="11">
        <f>ROUNDDOWN(AF84/2,0)</f>
      </c>
      <c r="AL84" s="11">
        <f>ROUNDUP(0.37*AF84,0)</f>
      </c>
      <c r="AM84" s="11">
        <f>ROUNDUP(0.4*AF84,0)</f>
      </c>
      <c r="AN84" s="11">
        <f>IF(AF84&gt;1,ROUNDUP(0.43*AF84,0),1)</f>
      </c>
      <c r="AO84" s="11">
        <f>IF(AG84&gt;1,ROUNDUP(0.59*AG84,0),1)</f>
      </c>
      <c r="AP84" s="11">
        <f>IF(AH84&gt;1,ROUNDUP(0.34*AH84,0),1)</f>
      </c>
      <c r="AQ84" s="11">
        <f>IF(AI84&gt;1,ROUNDUP(0.36*AI84,0),1)</f>
      </c>
    </row>
    <row x14ac:dyDescent="0.25" r="85" customHeight="1" ht="17.25">
      <c r="A85" s="3"/>
      <c r="B85" s="6">
        <f>IF(AA85&lt;&gt;AC85,CONCATENATE(I85,AA85,L85,AB85,L85,AC85,M85,N85,AD85,M85,J85,P85,Q85,R85,S85,T85,U85),CONCATENATE(I85,AA85,L85,AB85,M85,N85,AD85,M85,J85,P85,Q85,R85,S85,T85,U85))</f>
      </c>
      <c r="C85" s="6">
        <f>IF(AA85&lt;&gt;AC85,CONCATENATE(I85,AA85,L85,AB85,L85,AC85,M85,N85,AD85,M85,W85,X85,Z85,AN85,Y85,J85,P85,Q85,R85,S85,T85,U85),CONCATENATE(I85,AA85,L85,AB85,M85,N85,AD85,M85,W85,X85,Z85,AN85,Y85,J85,P85,Q85,R85,S85,T85,U85))</f>
      </c>
      <c r="D85" s="6">
        <f>IF(AA85&lt;&gt;AC85,CONCATENATE(I85,AA85,L85,AB85,L85,AC85,M85,N85,AD85,M85,W85,X85,Z85,AO85,Y85,J85,P85,Q85,R85,S85,T85,U85),CONCATENATE(I85,AA85,L85,AB85,M85,N85,AD85,M85,W85,X85,Z85,AO85,Y85,J85,P85,Q85,R85,S85,T85,U85))</f>
      </c>
      <c r="E85" s="6">
        <f>IF(AA85&lt;&gt;AC85,CONCATENATE(I85,AA85,L85,AB85,L85,AC85,M85,N85,AD85,M85,W85,X85,Z85,AP85,Y85,J85,P85,Q85,R85,S85,T85,U85),CONCATENATE(I85,AA85,L85,AB85,M85,N85,AD85,M85,W85,X85,Z85,AP85,Y85,J85,P85,Q85,R85,S85,T85,U85))</f>
      </c>
      <c r="F85" s="6">
        <f>IF(AA85&lt;&gt;AC85,CONCATENATE(I85,AA85,L85,AB85,L85,AC85,M85,N85,AD85,M85,W85,X85,Z85,AQ85,Y85,J85,P85,Q85,R85,S85,T85,U85),CONCATENATE(I85,AA85,L85,AB85,M85,N85,AD85,M85,W85,X85,Z85,AQ85,Y85,J85,P85,Q85,R85,S85,T85,U85))</f>
      </c>
      <c r="G85" s="3" t="s">
        <v>375</v>
      </c>
      <c r="H85" s="3" t="s">
        <v>376</v>
      </c>
      <c r="I85" s="3" t="s">
        <v>377</v>
      </c>
      <c r="J85" s="3" t="s">
        <v>378</v>
      </c>
      <c r="K85" s="3" t="s">
        <v>379</v>
      </c>
      <c r="L85" s="3" t="s">
        <v>380</v>
      </c>
      <c r="M85" s="3" t="s">
        <v>381</v>
      </c>
      <c r="N85" s="3" t="s">
        <v>382</v>
      </c>
      <c r="O85" s="6">
        <f>CHAR(10)</f>
      </c>
      <c r="P85" s="6">
        <f>IF(MOD(V85,5)=0,CONCATENATE(O85,O85,K85,K85,O85,O85,O85)," ")</f>
      </c>
      <c r="Q85" s="6">
        <f>IF(V85=5,CONCATENATE(O85,O85,O85,K85,O85,"&lt;center&gt;",O85,O85,"&lt;?php",O85,Q$1,O85,"?&gt;",O85,O85,"&lt;/center&gt;",O85,K85,O85,O85,O85,O85),"")</f>
      </c>
      <c r="R85" s="6">
        <f>IF(V85=10,CONCATENATE(O85,O85,O85,K85,O85,"&lt;center&gt;",O85,O85,"&lt;?php",O85,R$1,O85,"?&gt;",O85,O85,"&lt;/center&gt;",O85,K85,O85,O85,O85,O85),"")</f>
      </c>
      <c r="S85" s="6">
        <f>IF(V85=15,CONCATENATE(O85,O85,O85,K85,O85,"&lt;center&gt;",O85,O85,"&lt;?php",O85,S$1,O85,"?&gt;",O85,O85,"&lt;/center&gt;",O85,K85,O85,O85,O85,O85),"")</f>
      </c>
      <c r="T85" s="6">
        <f>IF(V85=20,CONCATENATE(O85,O85,O85,K85,O85,"&lt;center&gt;",O85,O85,"&lt;?php",O85,T$1,O85,"?&gt;",O85,O85,"&lt;/center&gt;",O85,K85,O85,O85,O85,O85),"")</f>
      </c>
      <c r="U85" s="6">
        <f>IF(V85=25,CONCATENATE(O85,O85,O85,O85,"&lt;?php",O85,U$1,O85,"?&gt;",O85,O85,O85,O85,O85),"")</f>
      </c>
      <c r="V85" s="11">
        <f>V84+1</f>
      </c>
      <c r="W85" s="5" t="s">
        <v>383</v>
      </c>
      <c r="X85" s="5" t="s">
        <v>384</v>
      </c>
      <c r="Y85" s="5" t="s">
        <v>385</v>
      </c>
      <c r="Z85" s="5" t="s">
        <v>386</v>
      </c>
      <c r="AA85" s="4">
        <f>CONCATENATE(RBs!B50," ",RBs!A50)</f>
      </c>
      <c r="AB85" s="6">
        <f>RBs!E50</f>
      </c>
      <c r="AC85" s="6">
        <f>RBs!C50</f>
      </c>
      <c r="AD85" s="11">
        <f>RBs!D50</f>
      </c>
      <c r="AE85" s="11">
        <f>RBs!O50</f>
      </c>
      <c r="AF85" s="11">
        <f>RBs!P50</f>
      </c>
      <c r="AG85" s="11">
        <f>RBs!T50</f>
      </c>
      <c r="AH85" s="11">
        <f>RBs!R50</f>
      </c>
      <c r="AI85" s="11">
        <f>AF85</f>
      </c>
      <c r="AJ85" s="6">
        <f>AA85</f>
      </c>
      <c r="AK85" s="11">
        <f>ROUNDDOWN(AF85/2,0)</f>
      </c>
      <c r="AL85" s="11">
        <f>ROUNDUP(0.37*AF85,0)</f>
      </c>
      <c r="AM85" s="11">
        <f>ROUNDUP(0.4*AF85,0)</f>
      </c>
      <c r="AN85" s="11">
        <f>IF(AF85&gt;1,ROUNDUP(0.43*AF85,0),1)</f>
      </c>
      <c r="AO85" s="11">
        <f>IF(AG85&gt;1,ROUNDUP(0.59*AG85,0),1)</f>
      </c>
      <c r="AP85" s="11">
        <f>IF(AH85&gt;1,ROUNDUP(0.34*AH85,0),1)</f>
      </c>
      <c r="AQ85" s="11">
        <f>IF(AI85&gt;1,ROUNDUP(0.36*AI85,0),1)</f>
      </c>
    </row>
    <row x14ac:dyDescent="0.25" r="86" customHeight="1" ht="17.25">
      <c r="A86" s="3"/>
      <c r="B86" s="6">
        <f>IF(AA86&lt;&gt;AC86,CONCATENATE(I86,AA86,L86,AB86,L86,AC86,M86,N86,AD86,M86,J86,P86,Q86,R86,S86,T86,U86),CONCATENATE(I86,AA86,L86,AB86,M86,N86,AD86,M86,J86,P86,Q86,R86,S86,T86,U86))</f>
      </c>
      <c r="C86" s="6">
        <f>IF(AA86&lt;&gt;AC86,CONCATENATE(I86,AA86,L86,AB86,L86,AC86,M86,N86,AD86,M86,W86,X86,Z86,AN86,Y86,J86,P86,Q86,R86,S86,T86,U86),CONCATENATE(I86,AA86,L86,AB86,M86,N86,AD86,M86,W86,X86,Z86,AN86,Y86,J86,P86,Q86,R86,S86,T86,U86))</f>
      </c>
      <c r="D86" s="6">
        <f>IF(AA86&lt;&gt;AC86,CONCATENATE(I86,AA86,L86,AB86,L86,AC86,M86,N86,AD86,M86,W86,X86,Z86,AO86,Y86,J86,P86,Q86,R86,S86,T86,U86),CONCATENATE(I86,AA86,L86,AB86,M86,N86,AD86,M86,W86,X86,Z86,AO86,Y86,J86,P86,Q86,R86,S86,T86,U86))</f>
      </c>
      <c r="E86" s="6">
        <f>IF(AA86&lt;&gt;AC86,CONCATENATE(I86,AA86,L86,AB86,L86,AC86,M86,N86,AD86,M86,W86,X86,Z86,AP86,Y86,J86,P86,Q86,R86,S86,T86,U86),CONCATENATE(I86,AA86,L86,AB86,M86,N86,AD86,M86,W86,X86,Z86,AP86,Y86,J86,P86,Q86,R86,S86,T86,U86))</f>
      </c>
      <c r="F86" s="6">
        <f>IF(AA86&lt;&gt;AC86,CONCATENATE(I86,AA86,L86,AB86,L86,AC86,M86,N86,AD86,M86,W86,X86,Z86,AQ86,Y86,J86,P86,Q86,R86,S86,T86,U86),CONCATENATE(I86,AA86,L86,AB86,M86,N86,AD86,M86,W86,X86,Z86,AQ86,Y86,J86,P86,Q86,R86,S86,T86,U86))</f>
      </c>
      <c r="G86" s="3" t="s">
        <v>375</v>
      </c>
      <c r="H86" s="3" t="s">
        <v>376</v>
      </c>
      <c r="I86" s="3" t="s">
        <v>377</v>
      </c>
      <c r="J86" s="3" t="s">
        <v>378</v>
      </c>
      <c r="K86" s="3" t="s">
        <v>379</v>
      </c>
      <c r="L86" s="3" t="s">
        <v>380</v>
      </c>
      <c r="M86" s="3" t="s">
        <v>381</v>
      </c>
      <c r="N86" s="3" t="s">
        <v>382</v>
      </c>
      <c r="O86" s="6">
        <f>CHAR(10)</f>
      </c>
      <c r="P86" s="6">
        <f>IF(MOD(V86,5)=0,CONCATENATE(O86,O86,K86,K86,O86,O86,O86)," ")</f>
      </c>
      <c r="Q86" s="6">
        <f>IF(V86=5,CONCATENATE(O86,O86,O86,K86,O86,"&lt;center&gt;",O86,O86,"&lt;?php",O86,Q$1,O86,"?&gt;",O86,O86,"&lt;/center&gt;",O86,K86,O86,O86,O86,O86),"")</f>
      </c>
      <c r="R86" s="6">
        <f>IF(V86=10,CONCATENATE(O86,O86,O86,K86,O86,"&lt;center&gt;",O86,O86,"&lt;?php",O86,R$1,O86,"?&gt;",O86,O86,"&lt;/center&gt;",O86,K86,O86,O86,O86,O86),"")</f>
      </c>
      <c r="S86" s="6">
        <f>IF(V86=15,CONCATENATE(O86,O86,O86,K86,O86,"&lt;center&gt;",O86,O86,"&lt;?php",O86,S$1,O86,"?&gt;",O86,O86,"&lt;/center&gt;",O86,K86,O86,O86,O86,O86),"")</f>
      </c>
      <c r="T86" s="6">
        <f>IF(V86=20,CONCATENATE(O86,O86,O86,K86,O86,"&lt;center&gt;",O86,O86,"&lt;?php",O86,T$1,O86,"?&gt;",O86,O86,"&lt;/center&gt;",O86,K86,O86,O86,O86,O86),"")</f>
      </c>
      <c r="U86" s="6">
        <f>IF(V86=25,CONCATENATE(O86,O86,O86,O86,"&lt;?php",O86,U$1,O86,"?&gt;",O86,O86,O86,O86,O86),"")</f>
      </c>
      <c r="V86" s="11">
        <f>V85+1</f>
      </c>
      <c r="W86" s="5" t="s">
        <v>383</v>
      </c>
      <c r="X86" s="5" t="s">
        <v>384</v>
      </c>
      <c r="Y86" s="5" t="s">
        <v>385</v>
      </c>
      <c r="Z86" s="5" t="s">
        <v>386</v>
      </c>
      <c r="AA86" s="4">
        <f>CONCATENATE(RBs!B51," ",RBs!A51)</f>
      </c>
      <c r="AB86" s="6">
        <f>RBs!E51</f>
      </c>
      <c r="AC86" s="6">
        <f>RBs!C51</f>
      </c>
      <c r="AD86" s="11">
        <f>RBs!D51</f>
      </c>
      <c r="AE86" s="11">
        <f>RBs!O51</f>
      </c>
      <c r="AF86" s="11">
        <f>RBs!P51</f>
      </c>
      <c r="AG86" s="11">
        <f>RBs!T51</f>
      </c>
      <c r="AH86" s="11">
        <f>RBs!R51</f>
      </c>
      <c r="AI86" s="11">
        <f>AF86</f>
      </c>
      <c r="AJ86" s="6">
        <f>AA86</f>
      </c>
      <c r="AK86" s="11">
        <f>ROUNDDOWN(AF86/2,0)</f>
      </c>
      <c r="AL86" s="11">
        <f>ROUNDUP(0.37*AF86,0)</f>
      </c>
      <c r="AM86" s="11">
        <f>ROUNDUP(0.4*AF86,0)</f>
      </c>
      <c r="AN86" s="11">
        <f>IF(AF86&gt;1,ROUNDUP(0.43*AF86,0),1)</f>
      </c>
      <c r="AO86" s="11">
        <f>IF(AG86&gt;1,ROUNDUP(0.59*AG86,0),1)</f>
      </c>
      <c r="AP86" s="11">
        <f>IF(AH86&gt;1,ROUNDUP(0.34*AH86,0),1)</f>
      </c>
      <c r="AQ86" s="11">
        <f>IF(AI86&gt;1,ROUNDUP(0.36*AI86,0),1)</f>
      </c>
    </row>
    <row x14ac:dyDescent="0.25" r="87" customHeight="1" ht="17.25">
      <c r="A87" s="3"/>
      <c r="B87" s="6">
        <f>IF(AA87&lt;&gt;AC87,CONCATENATE(I87,AA87,L87,AB87,L87,AC87,M87,N87,AD87,M87,J87,P87,Q87,R87,S87,T87,U87),CONCATENATE(I87,AA87,L87,AB87,M87,N87,AD87,M87,J87,P87,Q87,R87,S87,T87,U87))</f>
      </c>
      <c r="C87" s="6">
        <f>IF(AA87&lt;&gt;AC87,CONCATENATE(I87,AA87,L87,AB87,L87,AC87,M87,N87,AD87,M87,W87,X87,Z87,AN87,Y87,J87,P87,Q87,R87,S87,T87,U87),CONCATENATE(I87,AA87,L87,AB87,M87,N87,AD87,M87,W87,X87,Z87,AN87,Y87,J87,P87,Q87,R87,S87,T87,U87))</f>
      </c>
      <c r="D87" s="6">
        <f>IF(AA87&lt;&gt;AC87,CONCATENATE(I87,AA87,L87,AB87,L87,AC87,M87,N87,AD87,M87,W87,X87,Z87,AO87,Y87,J87,P87,Q87,R87,S87,T87,U87),CONCATENATE(I87,AA87,L87,AB87,M87,N87,AD87,M87,W87,X87,Z87,AO87,Y87,J87,P87,Q87,R87,S87,T87,U87))</f>
      </c>
      <c r="E87" s="6">
        <f>IF(AA87&lt;&gt;AC87,CONCATENATE(I87,AA87,L87,AB87,L87,AC87,M87,N87,AD87,M87,W87,X87,Z87,AP87,Y87,J87,P87,Q87,R87,S87,T87,U87),CONCATENATE(I87,AA87,L87,AB87,M87,N87,AD87,M87,W87,X87,Z87,AP87,Y87,J87,P87,Q87,R87,S87,T87,U87))</f>
      </c>
      <c r="F87" s="6">
        <f>IF(AA87&lt;&gt;AC87,CONCATENATE(I87,AA87,L87,AB87,L87,AC87,M87,N87,AD87,M87,W87,X87,Z87,AQ87,Y87,J87,P87,Q87,R87,S87,T87,U87),CONCATENATE(I87,AA87,L87,AB87,M87,N87,AD87,M87,W87,X87,Z87,AQ87,Y87,J87,P87,Q87,R87,S87,T87,U87))</f>
      </c>
      <c r="G87" s="3" t="s">
        <v>375</v>
      </c>
      <c r="H87" s="3" t="s">
        <v>376</v>
      </c>
      <c r="I87" s="3" t="s">
        <v>377</v>
      </c>
      <c r="J87" s="3" t="s">
        <v>378</v>
      </c>
      <c r="K87" s="3" t="s">
        <v>379</v>
      </c>
      <c r="L87" s="3" t="s">
        <v>380</v>
      </c>
      <c r="M87" s="3" t="s">
        <v>381</v>
      </c>
      <c r="N87" s="3" t="s">
        <v>382</v>
      </c>
      <c r="O87" s="6">
        <f>CHAR(10)</f>
      </c>
      <c r="P87" s="6">
        <f>IF(MOD(V87,5)=0,CONCATENATE(O87,O87,K87,K87,O87,O87,O87)," ")</f>
      </c>
      <c r="Q87" s="6">
        <f>IF(V87=5,CONCATENATE(O87,O87,O87,K87,O87,"&lt;center&gt;",O87,O87,"&lt;?php",O87,Q$1,O87,"?&gt;",O87,O87,"&lt;/center&gt;",O87,K87,O87,O87,O87,O87),"")</f>
      </c>
      <c r="R87" s="6">
        <f>IF(V87=10,CONCATENATE(O87,O87,O87,K87,O87,"&lt;center&gt;",O87,O87,"&lt;?php",O87,R$1,O87,"?&gt;",O87,O87,"&lt;/center&gt;",O87,K87,O87,O87,O87,O87),"")</f>
      </c>
      <c r="S87" s="6">
        <f>IF(V87=15,CONCATENATE(O87,O87,O87,K87,O87,"&lt;center&gt;",O87,O87,"&lt;?php",O87,S$1,O87,"?&gt;",O87,O87,"&lt;/center&gt;",O87,K87,O87,O87,O87,O87),"")</f>
      </c>
      <c r="T87" s="6">
        <f>IF(V87=20,CONCATENATE(O87,O87,O87,K87,O87,"&lt;center&gt;",O87,O87,"&lt;?php",O87,T$1,O87,"?&gt;",O87,O87,"&lt;/center&gt;",O87,K87,O87,O87,O87,O87),"")</f>
      </c>
      <c r="U87" s="6">
        <f>IF(V87=25,CONCATENATE(O87,O87,O87,O87,"&lt;?php",O87,U$1,O87,"?&gt;",O87,O87,O87,O87,O87),"")</f>
      </c>
      <c r="V87" s="11">
        <f>V86+1</f>
      </c>
      <c r="W87" s="5" t="s">
        <v>383</v>
      </c>
      <c r="X87" s="5" t="s">
        <v>384</v>
      </c>
      <c r="Y87" s="5" t="s">
        <v>385</v>
      </c>
      <c r="Z87" s="5" t="s">
        <v>386</v>
      </c>
      <c r="AA87" s="4">
        <f>CONCATENATE(RBs!B52," ",RBs!A52)</f>
      </c>
      <c r="AB87" s="6">
        <f>RBs!E52</f>
      </c>
      <c r="AC87" s="6">
        <f>RBs!C52</f>
      </c>
      <c r="AD87" s="11">
        <f>RBs!D52</f>
      </c>
      <c r="AE87" s="11">
        <f>RBs!O52</f>
      </c>
      <c r="AF87" s="11">
        <f>RBs!P52</f>
      </c>
      <c r="AG87" s="11">
        <f>RBs!T52</f>
      </c>
      <c r="AH87" s="11">
        <f>RBs!R52</f>
      </c>
      <c r="AI87" s="11">
        <f>AF87</f>
      </c>
      <c r="AJ87" s="6">
        <f>AA87</f>
      </c>
      <c r="AK87" s="11">
        <f>ROUNDDOWN(AF87/2,0)</f>
      </c>
      <c r="AL87" s="11">
        <f>ROUNDUP(0.37*AF87,0)</f>
      </c>
      <c r="AM87" s="11">
        <f>ROUNDUP(0.4*AF87,0)</f>
      </c>
      <c r="AN87" s="11">
        <f>IF(AF87&gt;1,ROUNDUP(0.43*AF87,0),1)</f>
      </c>
      <c r="AO87" s="11">
        <f>IF(AG87&gt;1,ROUNDUP(0.59*AG87,0),1)</f>
      </c>
      <c r="AP87" s="11">
        <f>IF(AH87&gt;1,ROUNDUP(0.34*AH87,0),1)</f>
      </c>
      <c r="AQ87" s="11">
        <f>IF(AI87&gt;1,ROUNDUP(0.36*AI87,0),1)</f>
      </c>
    </row>
    <row x14ac:dyDescent="0.25" r="88" customHeight="1" ht="17.25">
      <c r="A88" s="3"/>
      <c r="B88" s="6">
        <f>IF(AA88&lt;&gt;AC88,CONCATENATE(I88,AA88,L88,AB88,L88,AC88,M88,N88,AD88,M88,J88,P88,Q88,R88,S88,T88,U88),CONCATENATE(I88,AA88,L88,AB88,M88,N88,AD88,M88,J88,P88,Q88,R88,S88,T88,U88))</f>
      </c>
      <c r="C88" s="6">
        <f>IF(AA88&lt;&gt;AC88,CONCATENATE(I88,AA88,L88,AB88,L88,AC88,M88,N88,AD88,M88,W88,X88,Z88,AN88,Y88,J88,P88,Q88,R88,S88,T88,U88),CONCATENATE(I88,AA88,L88,AB88,M88,N88,AD88,M88,W88,X88,Z88,AN88,Y88,J88,P88,Q88,R88,S88,T88,U88))</f>
      </c>
      <c r="D88" s="6">
        <f>IF(AA88&lt;&gt;AC88,CONCATENATE(I88,AA88,L88,AB88,L88,AC88,M88,N88,AD88,M88,W88,X88,Z88,AO88,Y88,J88,P88,Q88,R88,S88,T88,U88),CONCATENATE(I88,AA88,L88,AB88,M88,N88,AD88,M88,W88,X88,Z88,AO88,Y88,J88,P88,Q88,R88,S88,T88,U88))</f>
      </c>
      <c r="E88" s="6">
        <f>IF(AA88&lt;&gt;AC88,CONCATENATE(I88,AA88,L88,AB88,L88,AC88,M88,N88,AD88,M88,W88,X88,Z88,AP88,Y88,J88,P88,Q88,R88,S88,T88,U88),CONCATENATE(I88,AA88,L88,AB88,M88,N88,AD88,M88,W88,X88,Z88,AP88,Y88,J88,P88,Q88,R88,S88,T88,U88))</f>
      </c>
      <c r="F88" s="6">
        <f>IF(AA88&lt;&gt;AC88,CONCATENATE(I88,AA88,L88,AB88,L88,AC88,M88,N88,AD88,M88,W88,X88,Z88,AQ88,Y88,J88,P88,Q88,R88,S88,T88,U88),CONCATENATE(I88,AA88,L88,AB88,M88,N88,AD88,M88,W88,X88,Z88,AQ88,Y88,J88,P88,Q88,R88,S88,T88,U88))</f>
      </c>
      <c r="G88" s="3" t="s">
        <v>375</v>
      </c>
      <c r="H88" s="3" t="s">
        <v>376</v>
      </c>
      <c r="I88" s="3" t="s">
        <v>377</v>
      </c>
      <c r="J88" s="3" t="s">
        <v>378</v>
      </c>
      <c r="K88" s="3" t="s">
        <v>379</v>
      </c>
      <c r="L88" s="3" t="s">
        <v>380</v>
      </c>
      <c r="M88" s="3" t="s">
        <v>381</v>
      </c>
      <c r="N88" s="3" t="s">
        <v>382</v>
      </c>
      <c r="O88" s="6">
        <f>CHAR(10)</f>
      </c>
      <c r="P88" s="6">
        <f>IF(MOD(V88,5)=0,CONCATENATE(O88,O88,K88,K88,O88,O88,O88)," ")</f>
      </c>
      <c r="Q88" s="6">
        <f>IF(V88=5,CONCATENATE(O88,O88,O88,K88,O88,"&lt;center&gt;",O88,O88,"&lt;?php",O88,Q$1,O88,"?&gt;",O88,O88,"&lt;/center&gt;",O88,K88,O88,O88,O88,O88),"")</f>
      </c>
      <c r="R88" s="6">
        <f>IF(V88=10,CONCATENATE(O88,O88,O88,K88,O88,"&lt;center&gt;",O88,O88,"&lt;?php",O88,R$1,O88,"?&gt;",O88,O88,"&lt;/center&gt;",O88,K88,O88,O88,O88,O88),"")</f>
      </c>
      <c r="S88" s="6">
        <f>IF(V88=15,CONCATENATE(O88,O88,O88,K88,O88,"&lt;center&gt;",O88,O88,"&lt;?php",O88,S$1,O88,"?&gt;",O88,O88,"&lt;/center&gt;",O88,K88,O88,O88,O88,O88),"")</f>
      </c>
      <c r="T88" s="6">
        <f>IF(V88=20,CONCATENATE(O88,O88,O88,K88,O88,"&lt;center&gt;",O88,O88,"&lt;?php",O88,T$1,O88,"?&gt;",O88,O88,"&lt;/center&gt;",O88,K88,O88,O88,O88,O88),"")</f>
      </c>
      <c r="U88" s="6">
        <f>IF(V88=25,CONCATENATE(O88,O88,O88,O88,"&lt;?php",O88,U$1,O88,"?&gt;",O88,O88,O88,O88,O88),"")</f>
      </c>
      <c r="V88" s="11">
        <f>V87+1</f>
      </c>
      <c r="W88" s="5" t="s">
        <v>383</v>
      </c>
      <c r="X88" s="5" t="s">
        <v>384</v>
      </c>
      <c r="Y88" s="5" t="s">
        <v>385</v>
      </c>
      <c r="Z88" s="5" t="s">
        <v>386</v>
      </c>
      <c r="AA88" s="4">
        <f>CONCATENATE(RBs!B53," ",RBs!A53)</f>
      </c>
      <c r="AB88" s="6">
        <f>RBs!E53</f>
      </c>
      <c r="AC88" s="6">
        <f>RBs!C53</f>
      </c>
      <c r="AD88" s="11">
        <f>RBs!D53</f>
      </c>
      <c r="AE88" s="11">
        <f>RBs!O53</f>
      </c>
      <c r="AF88" s="11">
        <f>RBs!P53</f>
      </c>
      <c r="AG88" s="11">
        <f>RBs!T53</f>
      </c>
      <c r="AH88" s="11">
        <f>RBs!R53</f>
      </c>
      <c r="AI88" s="11">
        <f>AF88</f>
      </c>
      <c r="AJ88" s="6">
        <f>AA88</f>
      </c>
      <c r="AK88" s="11">
        <f>ROUNDDOWN(AF88/2,0)</f>
      </c>
      <c r="AL88" s="11">
        <f>ROUNDUP(0.37*AF88,0)</f>
      </c>
      <c r="AM88" s="11">
        <f>ROUNDUP(0.4*AF88,0)</f>
      </c>
      <c r="AN88" s="11">
        <f>IF(AF88&gt;1,ROUNDUP(0.43*AF88,0),1)</f>
      </c>
      <c r="AO88" s="11">
        <f>IF(AG88&gt;1,ROUNDUP(0.59*AG88,0),1)</f>
      </c>
      <c r="AP88" s="11">
        <f>IF(AH88&gt;1,ROUNDUP(0.34*AH88,0),1)</f>
      </c>
      <c r="AQ88" s="11">
        <f>IF(AI88&gt;1,ROUNDUP(0.36*AI88,0),1)</f>
      </c>
    </row>
    <row x14ac:dyDescent="0.25" r="89" customHeight="1" ht="17.25">
      <c r="A89" s="3"/>
      <c r="B89" s="6">
        <f>IF(AA89&lt;&gt;AC89,CONCATENATE(I89,AA89,L89,AB89,L89,AC89,M89,N89,AD89,M89,J89,P89,Q89,R89,S89,T89,U89),CONCATENATE(I89,AA89,L89,AB89,M89,N89,AD89,M89,J89,P89,Q89,R89,S89,T89,U89))</f>
      </c>
      <c r="C89" s="6">
        <f>IF(AA89&lt;&gt;AC89,CONCATENATE(I89,AA89,L89,AB89,L89,AC89,M89,N89,AD89,M89,W89,X89,Z89,AN89,Y89,J89,P89,Q89,R89,S89,T89,U89),CONCATENATE(I89,AA89,L89,AB89,M89,N89,AD89,M89,W89,X89,Z89,AN89,Y89,J89,P89,Q89,R89,S89,T89,U89))</f>
      </c>
      <c r="D89" s="6">
        <f>IF(AA89&lt;&gt;AC89,CONCATENATE(I89,AA89,L89,AB89,L89,AC89,M89,N89,AD89,M89,W89,X89,Z89,AO89,Y89,J89,P89,Q89,R89,S89,T89,U89),CONCATENATE(I89,AA89,L89,AB89,M89,N89,AD89,M89,W89,X89,Z89,AO89,Y89,J89,P89,Q89,R89,S89,T89,U89))</f>
      </c>
      <c r="E89" s="6">
        <f>IF(AA89&lt;&gt;AC89,CONCATENATE(I89,AA89,L89,AB89,L89,AC89,M89,N89,AD89,M89,W89,X89,Z89,AP89,Y89,J89,P89,Q89,R89,S89,T89,U89),CONCATENATE(I89,AA89,L89,AB89,M89,N89,AD89,M89,W89,X89,Z89,AP89,Y89,J89,P89,Q89,R89,S89,T89,U89))</f>
      </c>
      <c r="F89" s="6">
        <f>IF(AA89&lt;&gt;AC89,CONCATENATE(I89,AA89,L89,AB89,L89,AC89,M89,N89,AD89,M89,W89,X89,Z89,AQ89,Y89,J89,P89,Q89,R89,S89,T89,U89),CONCATENATE(I89,AA89,L89,AB89,M89,N89,AD89,M89,W89,X89,Z89,AQ89,Y89,J89,P89,Q89,R89,S89,T89,U89))</f>
      </c>
      <c r="G89" s="3" t="s">
        <v>375</v>
      </c>
      <c r="H89" s="3" t="s">
        <v>376</v>
      </c>
      <c r="I89" s="3" t="s">
        <v>377</v>
      </c>
      <c r="J89" s="3" t="s">
        <v>378</v>
      </c>
      <c r="K89" s="3" t="s">
        <v>379</v>
      </c>
      <c r="L89" s="3" t="s">
        <v>380</v>
      </c>
      <c r="M89" s="3" t="s">
        <v>381</v>
      </c>
      <c r="N89" s="3" t="s">
        <v>382</v>
      </c>
      <c r="O89" s="6">
        <f>CHAR(10)</f>
      </c>
      <c r="P89" s="6">
        <f>IF(MOD(V89,5)=0,CONCATENATE(O89,O89,K89,K89,O89,O89,O89)," ")</f>
      </c>
      <c r="Q89" s="6">
        <f>IF(V89=5,CONCATENATE(O89,O89,O89,K89,O89,"&lt;center&gt;",O89,O89,"&lt;?php",O89,Q$1,O89,"?&gt;",O89,O89,"&lt;/center&gt;",O89,K89,O89,O89,O89,O89),"")</f>
      </c>
      <c r="R89" s="6">
        <f>IF(V89=10,CONCATENATE(O89,O89,O89,K89,O89,"&lt;center&gt;",O89,O89,"&lt;?php",O89,R$1,O89,"?&gt;",O89,O89,"&lt;/center&gt;",O89,K89,O89,O89,O89,O89),"")</f>
      </c>
      <c r="S89" s="6">
        <f>IF(V89=15,CONCATENATE(O89,O89,O89,K89,O89,"&lt;center&gt;",O89,O89,"&lt;?php",O89,S$1,O89,"?&gt;",O89,O89,"&lt;/center&gt;",O89,K89,O89,O89,O89,O89),"")</f>
      </c>
      <c r="T89" s="6">
        <f>IF(V89=20,CONCATENATE(O89,O89,O89,K89,O89,"&lt;center&gt;",O89,O89,"&lt;?php",O89,T$1,O89,"?&gt;",O89,O89,"&lt;/center&gt;",O89,K89,O89,O89,O89,O89),"")</f>
      </c>
      <c r="U89" s="6">
        <f>IF(V89=25,CONCATENATE(O89,O89,O89,O89,"&lt;?php",O89,U$1,O89,"?&gt;",O89,O89,O89,O89,O89),"")</f>
      </c>
      <c r="V89" s="11">
        <f>V88+1</f>
      </c>
      <c r="W89" s="5" t="s">
        <v>383</v>
      </c>
      <c r="X89" s="5" t="s">
        <v>384</v>
      </c>
      <c r="Y89" s="5" t="s">
        <v>385</v>
      </c>
      <c r="Z89" s="5" t="s">
        <v>386</v>
      </c>
      <c r="AA89" s="4">
        <f>CONCATENATE(RBs!B54," ",RBs!A54)</f>
      </c>
      <c r="AB89" s="6">
        <f>RBs!E54</f>
      </c>
      <c r="AC89" s="6">
        <f>RBs!C54</f>
      </c>
      <c r="AD89" s="11">
        <f>RBs!D54</f>
      </c>
      <c r="AE89" s="11">
        <f>RBs!O54</f>
      </c>
      <c r="AF89" s="11">
        <f>RBs!P54</f>
      </c>
      <c r="AG89" s="11">
        <f>RBs!T54</f>
      </c>
      <c r="AH89" s="11">
        <f>RBs!R54</f>
      </c>
      <c r="AI89" s="11">
        <f>AF89</f>
      </c>
      <c r="AJ89" s="6">
        <f>AA89</f>
      </c>
      <c r="AK89" s="11">
        <f>ROUNDDOWN(AF89/2,0)</f>
      </c>
      <c r="AL89" s="11">
        <f>ROUNDUP(0.37*AF89,0)</f>
      </c>
      <c r="AM89" s="11">
        <f>ROUNDUP(0.4*AF89,0)</f>
      </c>
      <c r="AN89" s="11">
        <f>IF(AF89&gt;1,ROUNDUP(0.43*AF89,0),1)</f>
      </c>
      <c r="AO89" s="11">
        <f>IF(AG89&gt;1,ROUNDUP(0.59*AG89,0),1)</f>
      </c>
      <c r="AP89" s="11">
        <f>IF(AH89&gt;1,ROUNDUP(0.34*AH89,0),1)</f>
      </c>
      <c r="AQ89" s="11">
        <f>IF(AI89&gt;1,ROUNDUP(0.36*AI89,0),1)</f>
      </c>
    </row>
    <row x14ac:dyDescent="0.25" r="90" customHeight="1" ht="17.25">
      <c r="A90" s="3"/>
      <c r="B90" s="6">
        <f>IF(AA90&lt;&gt;AC90,CONCATENATE(I90,AA90,L90,AB90,L90,AC90,M90,N90,AD90,M90,J90,P90,Q90,R90,S90,T90,U90),CONCATENATE(I90,AA90,L90,AB90,M90,N90,AD90,M90,J90,P90,Q90,R90,S90,T90,U90))</f>
      </c>
      <c r="C90" s="6">
        <f>IF(AA90&lt;&gt;AC90,CONCATENATE(I90,AA90,L90,AB90,L90,AC90,M90,N90,AD90,M90,W90,X90,Z90,AN90,Y90,J90,P90,Q90,R90,S90,T90,U90),CONCATENATE(I90,AA90,L90,AB90,M90,N90,AD90,M90,W90,X90,Z90,AN90,Y90,J90,P90,Q90,R90,S90,T90,U90))</f>
      </c>
      <c r="D90" s="6">
        <f>IF(AA90&lt;&gt;AC90,CONCATENATE(I90,AA90,L90,AB90,L90,AC90,M90,N90,AD90,M90,W90,X90,Z90,AO90,Y90,J90,P90,Q90,R90,S90,T90,U90),CONCATENATE(I90,AA90,L90,AB90,M90,N90,AD90,M90,W90,X90,Z90,AO90,Y90,J90,P90,Q90,R90,S90,T90,U90))</f>
      </c>
      <c r="E90" s="6">
        <f>IF(AA90&lt;&gt;AC90,CONCATENATE(I90,AA90,L90,AB90,L90,AC90,M90,N90,AD90,M90,W90,X90,Z90,AP90,Y90,J90,P90,Q90,R90,S90,T90,U90),CONCATENATE(I90,AA90,L90,AB90,M90,N90,AD90,M90,W90,X90,Z90,AP90,Y90,J90,P90,Q90,R90,S90,T90,U90))</f>
      </c>
      <c r="F90" s="6">
        <f>IF(AA90&lt;&gt;AC90,CONCATENATE(I90,AA90,L90,AB90,L90,AC90,M90,N90,AD90,M90,W90,X90,Z90,AQ90,Y90,J90,P90,Q90,R90,S90,T90,U90),CONCATENATE(I90,AA90,L90,AB90,M90,N90,AD90,M90,W90,X90,Z90,AQ90,Y90,J90,P90,Q90,R90,S90,T90,U90))</f>
      </c>
      <c r="G90" s="3" t="s">
        <v>375</v>
      </c>
      <c r="H90" s="3" t="s">
        <v>376</v>
      </c>
      <c r="I90" s="3" t="s">
        <v>377</v>
      </c>
      <c r="J90" s="3" t="s">
        <v>378</v>
      </c>
      <c r="K90" s="3" t="s">
        <v>379</v>
      </c>
      <c r="L90" s="3" t="s">
        <v>380</v>
      </c>
      <c r="M90" s="3" t="s">
        <v>381</v>
      </c>
      <c r="N90" s="3" t="s">
        <v>382</v>
      </c>
      <c r="O90" s="6">
        <f>CHAR(10)</f>
      </c>
      <c r="P90" s="6">
        <f>IF(MOD(V90,5)=0,CONCATENATE(O90,O90,K90,K90,O90,O90,O90)," ")</f>
      </c>
      <c r="Q90" s="6">
        <f>IF(V90=5,CONCATENATE(O90,O90,O90,K90,O90,"&lt;center&gt;",O90,O90,"&lt;?php",O90,Q$1,O90,"?&gt;",O90,O90,"&lt;/center&gt;",O90,K90,O90,O90,O90,O90),"")</f>
      </c>
      <c r="R90" s="6">
        <f>IF(V90=10,CONCATENATE(O90,O90,O90,K90,O90,"&lt;center&gt;",O90,O90,"&lt;?php",O90,R$1,O90,"?&gt;",O90,O90,"&lt;/center&gt;",O90,K90,O90,O90,O90,O90),"")</f>
      </c>
      <c r="S90" s="6">
        <f>IF(V90=15,CONCATENATE(O90,O90,O90,K90,O90,"&lt;center&gt;",O90,O90,"&lt;?php",O90,S$1,O90,"?&gt;",O90,O90,"&lt;/center&gt;",O90,K90,O90,O90,O90,O90),"")</f>
      </c>
      <c r="T90" s="6">
        <f>IF(V90=20,CONCATENATE(O90,O90,O90,K90,O90,"&lt;center&gt;",O90,O90,"&lt;?php",O90,T$1,O90,"?&gt;",O90,O90,"&lt;/center&gt;",O90,K90,O90,O90,O90,O90),"")</f>
      </c>
      <c r="U90" s="6">
        <f>IF(V90=25,CONCATENATE(O90,O90,O90,O90,"&lt;?php",O90,U$1,O90,"?&gt;",O90,O90,O90,O90,O90),"")</f>
      </c>
      <c r="V90" s="11">
        <f>V89+1</f>
      </c>
      <c r="W90" s="5" t="s">
        <v>383</v>
      </c>
      <c r="X90" s="5" t="s">
        <v>384</v>
      </c>
      <c r="Y90" s="5" t="s">
        <v>385</v>
      </c>
      <c r="Z90" s="5" t="s">
        <v>386</v>
      </c>
      <c r="AA90" s="4">
        <f>CONCATENATE(RBs!B55," ",RBs!A55)</f>
      </c>
      <c r="AB90" s="6">
        <f>RBs!E55</f>
      </c>
      <c r="AC90" s="6">
        <f>RBs!C55</f>
      </c>
      <c r="AD90" s="11">
        <f>RBs!D55</f>
      </c>
      <c r="AE90" s="11">
        <f>RBs!O55</f>
      </c>
      <c r="AF90" s="11">
        <f>RBs!P55</f>
      </c>
      <c r="AG90" s="11">
        <f>RBs!T55</f>
      </c>
      <c r="AH90" s="11">
        <f>RBs!R55</f>
      </c>
      <c r="AI90" s="11">
        <f>AF90</f>
      </c>
      <c r="AJ90" s="6">
        <f>AA90</f>
      </c>
      <c r="AK90" s="11">
        <f>ROUNDDOWN(AF90/2,0)</f>
      </c>
      <c r="AL90" s="11">
        <f>ROUNDUP(0.37*AF90,0)</f>
      </c>
      <c r="AM90" s="11">
        <f>ROUNDUP(0.4*AF90,0)</f>
      </c>
      <c r="AN90" s="11">
        <f>IF(AF90&gt;1,ROUNDUP(0.43*AF90,0),1)</f>
      </c>
      <c r="AO90" s="11">
        <f>IF(AG90&gt;1,ROUNDUP(0.59*AG90,0),1)</f>
      </c>
      <c r="AP90" s="11">
        <f>IF(AH90&gt;1,ROUNDUP(0.34*AH90,0),1)</f>
      </c>
      <c r="AQ90" s="11">
        <f>IF(AI90&gt;1,ROUNDUP(0.36*AI90,0),1)</f>
      </c>
    </row>
    <row x14ac:dyDescent="0.25" r="91" customHeight="1" ht="17.25">
      <c r="A91" s="3"/>
      <c r="B91" s="6">
        <f>IF(AA91&lt;&gt;AC91,CONCATENATE(I91,AA91,L91,AB91,L91,AC91,M91,N91,AD91,M91,J91,P91,Q91,R91,S91,T91,U91),CONCATENATE(I91,AA91,L91,AB91,M91,N91,AD91,M91,J91,P91,Q91,R91,S91,T91,U91))</f>
      </c>
      <c r="C91" s="6">
        <f>IF(AA91&lt;&gt;AC91,CONCATENATE(I91,AA91,L91,AB91,L91,AC91,M91,N91,AD91,M91,W91,X91,Z91,AN91,Y91,J91,P91,Q91,R91,S91,T91,U91),CONCATENATE(I91,AA91,L91,AB91,M91,N91,AD91,M91,W91,X91,Z91,AN91,Y91,J91,P91,Q91,R91,S91,T91,U91))</f>
      </c>
      <c r="D91" s="6">
        <f>IF(AA91&lt;&gt;AC91,CONCATENATE(I91,AA91,L91,AB91,L91,AC91,M91,N91,AD91,M91,W91,X91,Z91,AO91,Y91,J91,P91,Q91,R91,S91,T91,U91),CONCATENATE(I91,AA91,L91,AB91,M91,N91,AD91,M91,W91,X91,Z91,AO91,Y91,J91,P91,Q91,R91,S91,T91,U91))</f>
      </c>
      <c r="E91" s="6">
        <f>IF(AA91&lt;&gt;AC91,CONCATENATE(I91,AA91,L91,AB91,L91,AC91,M91,N91,AD91,M91,W91,X91,Z91,AP91,Y91,J91,P91,Q91,R91,S91,T91,U91),CONCATENATE(I91,AA91,L91,AB91,M91,N91,AD91,M91,W91,X91,Z91,AP91,Y91,J91,P91,Q91,R91,S91,T91,U91))</f>
      </c>
      <c r="F91" s="6">
        <f>IF(AA91&lt;&gt;AC91,CONCATENATE(I91,AA91,L91,AB91,L91,AC91,M91,N91,AD91,M91,W91,X91,Z91,AQ91,Y91,J91,P91,Q91,R91,S91,T91,U91),CONCATENATE(I91,AA91,L91,AB91,M91,N91,AD91,M91,W91,X91,Z91,AQ91,Y91,J91,P91,Q91,R91,S91,T91,U91))</f>
      </c>
      <c r="G91" s="3" t="s">
        <v>375</v>
      </c>
      <c r="H91" s="3" t="s">
        <v>376</v>
      </c>
      <c r="I91" s="3" t="s">
        <v>377</v>
      </c>
      <c r="J91" s="3" t="s">
        <v>378</v>
      </c>
      <c r="K91" s="3" t="s">
        <v>379</v>
      </c>
      <c r="L91" s="3" t="s">
        <v>380</v>
      </c>
      <c r="M91" s="3" t="s">
        <v>381</v>
      </c>
      <c r="N91" s="3" t="s">
        <v>382</v>
      </c>
      <c r="O91" s="6">
        <f>CHAR(10)</f>
      </c>
      <c r="P91" s="6">
        <f>IF(MOD(V91,5)=0,CONCATENATE(O91,O91,K91,K91,O91,O91,O91)," ")</f>
      </c>
      <c r="Q91" s="6">
        <f>IF(V91=5,CONCATENATE(O91,O91,O91,K91,O91,"&lt;center&gt;",O91,O91,"&lt;?php",O91,Q$1,O91,"?&gt;",O91,O91,"&lt;/center&gt;",O91,K91,O91,O91,O91,O91),"")</f>
      </c>
      <c r="R91" s="6">
        <f>IF(V91=10,CONCATENATE(O91,O91,O91,K91,O91,"&lt;center&gt;",O91,O91,"&lt;?php",O91,R$1,O91,"?&gt;",O91,O91,"&lt;/center&gt;",O91,K91,O91,O91,O91,O91),"")</f>
      </c>
      <c r="S91" s="6">
        <f>IF(V91=15,CONCATENATE(O91,O91,O91,K91,O91,"&lt;center&gt;",O91,O91,"&lt;?php",O91,S$1,O91,"?&gt;",O91,O91,"&lt;/center&gt;",O91,K91,O91,O91,O91,O91),"")</f>
      </c>
      <c r="T91" s="6">
        <f>IF(V91=20,CONCATENATE(O91,O91,O91,K91,O91,"&lt;center&gt;",O91,O91,"&lt;?php",O91,T$1,O91,"?&gt;",O91,O91,"&lt;/center&gt;",O91,K91,O91,O91,O91,O91),"")</f>
      </c>
      <c r="U91" s="6">
        <f>IF(V91=25,CONCATENATE(O91,O91,O91,O91,"&lt;?php",O91,U$1,O91,"?&gt;",O91,O91,O91,O91,O91),"")</f>
      </c>
      <c r="V91" s="11">
        <f>V90+1</f>
      </c>
      <c r="W91" s="5" t="s">
        <v>383</v>
      </c>
      <c r="X91" s="5" t="s">
        <v>384</v>
      </c>
      <c r="Y91" s="5" t="s">
        <v>385</v>
      </c>
      <c r="Z91" s="5" t="s">
        <v>386</v>
      </c>
      <c r="AA91" s="4">
        <f>CONCATENATE(RBs!B56," ",RBs!A56)</f>
      </c>
      <c r="AB91" s="6">
        <f>RBs!E56</f>
      </c>
      <c r="AC91" s="6">
        <f>RBs!C56</f>
      </c>
      <c r="AD91" s="11">
        <f>RBs!D56</f>
      </c>
      <c r="AE91" s="11">
        <f>RBs!O56</f>
      </c>
      <c r="AF91" s="11">
        <f>RBs!P56</f>
      </c>
      <c r="AG91" s="11">
        <f>RBs!T56</f>
      </c>
      <c r="AH91" s="11">
        <f>RBs!R56</f>
      </c>
      <c r="AI91" s="11">
        <f>AF91</f>
      </c>
      <c r="AJ91" s="6">
        <f>AA91</f>
      </c>
      <c r="AK91" s="11">
        <f>ROUNDDOWN(AF91/2,0)</f>
      </c>
      <c r="AL91" s="11">
        <f>ROUNDUP(0.37*AF91,0)</f>
      </c>
      <c r="AM91" s="11">
        <f>ROUNDUP(0.4*AF91,0)</f>
      </c>
      <c r="AN91" s="11">
        <f>IF(AF91&gt;1,ROUNDUP(0.43*AF91,0),1)</f>
      </c>
      <c r="AO91" s="11">
        <f>IF(AG91&gt;1,ROUNDUP(0.59*AG91,0),1)</f>
      </c>
      <c r="AP91" s="11">
        <f>IF(AH91&gt;1,ROUNDUP(0.34*AH91,0),1)</f>
      </c>
      <c r="AQ91" s="11">
        <f>IF(AI91&gt;1,ROUNDUP(0.36*AI91,0),1)</f>
      </c>
    </row>
    <row x14ac:dyDescent="0.25" r="92" customHeight="1" ht="17.25">
      <c r="A92" s="3"/>
      <c r="B92" s="6">
        <f>IF(AA92&lt;&gt;AC92,CONCATENATE(I92,AA92,L92,AB92,L92,AC92,M92,N92,AD92,M92,J92,P92,Q92,R92,S92,T92,U92),CONCATENATE(I92,AA92,L92,AB92,M92,N92,AD92,M92,J92,P92,Q92,R92,S92,T92,U92))</f>
      </c>
      <c r="C92" s="6">
        <f>IF(AA92&lt;&gt;AC92,CONCATENATE(I92,AA92,L92,AB92,L92,AC92,M92,N92,AD92,M92,W92,X92,Z92,AN92,Y92,J92,P92,Q92,R92,S92,T92,U92),CONCATENATE(I92,AA92,L92,AB92,M92,N92,AD92,M92,W92,X92,Z92,AN92,Y92,J92,P92,Q92,R92,S92,T92,U92))</f>
      </c>
      <c r="D92" s="6">
        <f>IF(AA92&lt;&gt;AC92,CONCATENATE(I92,AA92,L92,AB92,L92,AC92,M92,N92,AD92,M92,W92,X92,Z92,AO92,Y92,J92,P92,Q92,R92,S92,T92,U92),CONCATENATE(I92,AA92,L92,AB92,M92,N92,AD92,M92,W92,X92,Z92,AO92,Y92,J92,P92,Q92,R92,S92,T92,U92))</f>
      </c>
      <c r="E92" s="6">
        <f>IF(AA92&lt;&gt;AC92,CONCATENATE(I92,AA92,L92,AB92,L92,AC92,M92,N92,AD92,M92,W92,X92,Z92,AP92,Y92,J92,P92,Q92,R92,S92,T92,U92),CONCATENATE(I92,AA92,L92,AB92,M92,N92,AD92,M92,W92,X92,Z92,AP92,Y92,J92,P92,Q92,R92,S92,T92,U92))</f>
      </c>
      <c r="F92" s="6">
        <f>IF(AA92&lt;&gt;AC92,CONCATENATE(I92,AA92,L92,AB92,L92,AC92,M92,N92,AD92,M92,W92,X92,Z92,AQ92,Y92,J92,P92,Q92,R92,S92,T92,U92),CONCATENATE(I92,AA92,L92,AB92,M92,N92,AD92,M92,W92,X92,Z92,AQ92,Y92,J92,P92,Q92,R92,S92,T92,U92))</f>
      </c>
      <c r="G92" s="3" t="s">
        <v>375</v>
      </c>
      <c r="H92" s="3" t="s">
        <v>376</v>
      </c>
      <c r="I92" s="3" t="s">
        <v>377</v>
      </c>
      <c r="J92" s="3" t="s">
        <v>378</v>
      </c>
      <c r="K92" s="3" t="s">
        <v>379</v>
      </c>
      <c r="L92" s="3" t="s">
        <v>380</v>
      </c>
      <c r="M92" s="3" t="s">
        <v>381</v>
      </c>
      <c r="N92" s="3" t="s">
        <v>382</v>
      </c>
      <c r="O92" s="6">
        <f>CHAR(10)</f>
      </c>
      <c r="P92" s="6">
        <f>IF(MOD(V92,5)=0,CONCATENATE(O92,O92,K92,K92,O92,O92,O92)," ")</f>
      </c>
      <c r="Q92" s="6">
        <f>IF(V92=5,CONCATENATE(O92,O92,O92,K92,O92,"&lt;center&gt;",O92,O92,"&lt;?php",O92,Q$1,O92,"?&gt;",O92,O92,"&lt;/center&gt;",O92,K92,O92,O92,O92,O92),"")</f>
      </c>
      <c r="R92" s="6">
        <f>IF(V92=10,CONCATENATE(O92,O92,O92,K92,O92,"&lt;center&gt;",O92,O92,"&lt;?php",O92,R$1,O92,"?&gt;",O92,O92,"&lt;/center&gt;",O92,K92,O92,O92,O92,O92),"")</f>
      </c>
      <c r="S92" s="6">
        <f>IF(V92=15,CONCATENATE(O92,O92,O92,K92,O92,"&lt;center&gt;",O92,O92,"&lt;?php",O92,S$1,O92,"?&gt;",O92,O92,"&lt;/center&gt;",O92,K92,O92,O92,O92,O92),"")</f>
      </c>
      <c r="T92" s="6">
        <f>IF(V92=20,CONCATENATE(O92,O92,O92,K92,O92,"&lt;center&gt;",O92,O92,"&lt;?php",O92,T$1,O92,"?&gt;",O92,O92,"&lt;/center&gt;",O92,K92,O92,O92,O92,O92),"")</f>
      </c>
      <c r="U92" s="6">
        <f>IF(V92=25,CONCATENATE(O92,O92,O92,O92,"&lt;?php",O92,U$1,O92,"?&gt;",O92,O92,O92,O92,O92),"")</f>
      </c>
      <c r="V92" s="11">
        <f>V91+1</f>
      </c>
      <c r="W92" s="5" t="s">
        <v>383</v>
      </c>
      <c r="X92" s="5" t="s">
        <v>384</v>
      </c>
      <c r="Y92" s="5" t="s">
        <v>385</v>
      </c>
      <c r="Z92" s="5" t="s">
        <v>386</v>
      </c>
      <c r="AA92" s="4">
        <f>CONCATENATE(RBs!B57," ",RBs!A57)</f>
      </c>
      <c r="AB92" s="6">
        <f>RBs!E57</f>
      </c>
      <c r="AC92" s="6">
        <f>RBs!C57</f>
      </c>
      <c r="AD92" s="11">
        <f>RBs!D57</f>
      </c>
      <c r="AE92" s="11">
        <f>RBs!O57</f>
      </c>
      <c r="AF92" s="11">
        <f>RBs!P57</f>
      </c>
      <c r="AG92" s="11">
        <f>RBs!T57</f>
      </c>
      <c r="AH92" s="11">
        <f>RBs!R57</f>
      </c>
      <c r="AI92" s="11">
        <f>AF92</f>
      </c>
      <c r="AJ92" s="6">
        <f>AA92</f>
      </c>
      <c r="AK92" s="11">
        <f>ROUNDDOWN(AF92/2,0)</f>
      </c>
      <c r="AL92" s="11">
        <f>ROUNDUP(0.37*AF92,0)</f>
      </c>
      <c r="AM92" s="11">
        <f>ROUNDUP(0.4*AF92,0)</f>
      </c>
      <c r="AN92" s="11">
        <f>IF(AF92&gt;1,ROUNDUP(0.43*AF92,0),1)</f>
      </c>
      <c r="AO92" s="11">
        <f>IF(AG92&gt;1,ROUNDUP(0.59*AG92,0),1)</f>
      </c>
      <c r="AP92" s="11">
        <f>IF(AH92&gt;1,ROUNDUP(0.34*AH92,0),1)</f>
      </c>
      <c r="AQ92" s="11">
        <f>IF(AI92&gt;1,ROUNDUP(0.36*AI92,0),1)</f>
      </c>
    </row>
    <row x14ac:dyDescent="0.25" r="93" customHeight="1" ht="17.25">
      <c r="A93" s="3"/>
      <c r="B93" s="6">
        <f>IF(AA93&lt;&gt;AC93,CONCATENATE(I93,AA93,L93,AB93,L93,AC93,M93,N93,AD93,M93,J93,P93,Q93,R93,S93,T93,U93),CONCATENATE(I93,AA93,L93,AB93,M93,N93,AD93,M93,J93,P93,Q93,R93,S93,T93,U93))</f>
      </c>
      <c r="C93" s="6">
        <f>IF(AA93&lt;&gt;AC93,CONCATENATE(I93,AA93,L93,AB93,L93,AC93,M93,N93,AD93,M93,W93,X93,Z93,AN93,Y93,J93,P93,Q93,R93,S93,T93,U93),CONCATENATE(I93,AA93,L93,AB93,M93,N93,AD93,M93,W93,X93,Z93,AN93,Y93,J93,P93,Q93,R93,S93,T93,U93))</f>
      </c>
      <c r="D93" s="6">
        <f>IF(AA93&lt;&gt;AC93,CONCATENATE(I93,AA93,L93,AB93,L93,AC93,M93,N93,AD93,M93,W93,X93,Z93,AO93,Y93,J93,P93,Q93,R93,S93,T93,U93),CONCATENATE(I93,AA93,L93,AB93,M93,N93,AD93,M93,W93,X93,Z93,AO93,Y93,J93,P93,Q93,R93,S93,T93,U93))</f>
      </c>
      <c r="E93" s="6">
        <f>IF(AA93&lt;&gt;AC93,CONCATENATE(I93,AA93,L93,AB93,L93,AC93,M93,N93,AD93,M93,W93,X93,Z93,AP93,Y93,J93,P93,Q93,R93,S93,T93,U93),CONCATENATE(I93,AA93,L93,AB93,M93,N93,AD93,M93,W93,X93,Z93,AP93,Y93,J93,P93,Q93,R93,S93,T93,U93))</f>
      </c>
      <c r="F93" s="6">
        <f>IF(AA93&lt;&gt;AC93,CONCATENATE(I93,AA93,L93,AB93,L93,AC93,M93,N93,AD93,M93,W93,X93,Z93,AQ93,Y93,J93,P93,Q93,R93,S93,T93,U93),CONCATENATE(I93,AA93,L93,AB93,M93,N93,AD93,M93,W93,X93,Z93,AQ93,Y93,J93,P93,Q93,R93,S93,T93,U93))</f>
      </c>
      <c r="G93" s="3" t="s">
        <v>375</v>
      </c>
      <c r="H93" s="3" t="s">
        <v>376</v>
      </c>
      <c r="I93" s="3" t="s">
        <v>377</v>
      </c>
      <c r="J93" s="3" t="s">
        <v>378</v>
      </c>
      <c r="K93" s="3" t="s">
        <v>379</v>
      </c>
      <c r="L93" s="3" t="s">
        <v>380</v>
      </c>
      <c r="M93" s="3" t="s">
        <v>381</v>
      </c>
      <c r="N93" s="3" t="s">
        <v>382</v>
      </c>
      <c r="O93" s="6">
        <f>CHAR(10)</f>
      </c>
      <c r="P93" s="6">
        <f>IF(MOD(V93,5)=0,CONCATENATE(O93,O93,K93,K93,O93,O93,O93)," ")</f>
      </c>
      <c r="Q93" s="6">
        <f>IF(V93=5,CONCATENATE(O93,O93,O93,K93,O93,"&lt;center&gt;",O93,O93,"&lt;?php",O93,Q$1,O93,"?&gt;",O93,O93,"&lt;/center&gt;",O93,K93,O93,O93,O93,O93),"")</f>
      </c>
      <c r="R93" s="6">
        <f>IF(V93=10,CONCATENATE(O93,O93,O93,K93,O93,"&lt;center&gt;",O93,O93,"&lt;?php",O93,R$1,O93,"?&gt;",O93,O93,"&lt;/center&gt;",O93,K93,O93,O93,O93,O93),"")</f>
      </c>
      <c r="S93" s="6">
        <f>IF(V93=15,CONCATENATE(O93,O93,O93,K93,O93,"&lt;center&gt;",O93,O93,"&lt;?php",O93,S$1,O93,"?&gt;",O93,O93,"&lt;/center&gt;",O93,K93,O93,O93,O93,O93),"")</f>
      </c>
      <c r="T93" s="6">
        <f>IF(V93=20,CONCATENATE(O93,O93,O93,K93,O93,"&lt;center&gt;",O93,O93,"&lt;?php",O93,T$1,O93,"?&gt;",O93,O93,"&lt;/center&gt;",O93,K93,O93,O93,O93,O93),"")</f>
      </c>
      <c r="U93" s="6">
        <f>IF(V93=25,CONCATENATE(O93,O93,O93,O93,"&lt;?php",O93,U$1,O93,"?&gt;",O93,O93,O93,O93,O93),"")</f>
      </c>
      <c r="V93" s="11">
        <f>V92+1</f>
      </c>
      <c r="W93" s="5" t="s">
        <v>383</v>
      </c>
      <c r="X93" s="5" t="s">
        <v>384</v>
      </c>
      <c r="Y93" s="5" t="s">
        <v>385</v>
      </c>
      <c r="Z93" s="5" t="s">
        <v>386</v>
      </c>
      <c r="AA93" s="4">
        <f>CONCATENATE(RBs!B58," ",RBs!A58)</f>
      </c>
      <c r="AB93" s="6">
        <f>RBs!E58</f>
      </c>
      <c r="AC93" s="6">
        <f>RBs!C58</f>
      </c>
      <c r="AD93" s="11">
        <f>RBs!D58</f>
      </c>
      <c r="AE93" s="11">
        <f>RBs!O58</f>
      </c>
      <c r="AF93" s="11">
        <f>RBs!P58</f>
      </c>
      <c r="AG93" s="11">
        <f>RBs!T58</f>
      </c>
      <c r="AH93" s="11">
        <f>RBs!R58</f>
      </c>
      <c r="AI93" s="11">
        <f>AF93</f>
      </c>
      <c r="AJ93" s="6">
        <f>AA93</f>
      </c>
      <c r="AK93" s="11">
        <f>ROUNDDOWN(AF93/2,0)</f>
      </c>
      <c r="AL93" s="11">
        <f>ROUNDUP(0.37*AF93,0)</f>
      </c>
      <c r="AM93" s="11">
        <f>ROUNDUP(0.4*AF93,0)</f>
      </c>
      <c r="AN93" s="11">
        <f>IF(AF93&gt;1,ROUNDUP(0.43*AF93,0),1)</f>
      </c>
      <c r="AO93" s="11">
        <f>IF(AG93&gt;1,ROUNDUP(0.59*AG93,0),1)</f>
      </c>
      <c r="AP93" s="11">
        <f>IF(AH93&gt;1,ROUNDUP(0.34*AH93,0),1)</f>
      </c>
      <c r="AQ93" s="11">
        <f>IF(AI93&gt;1,ROUNDUP(0.36*AI93,0),1)</f>
      </c>
    </row>
    <row x14ac:dyDescent="0.25" r="94" customHeight="1" ht="17.25">
      <c r="A94" s="3"/>
      <c r="B94" s="6">
        <f>IF(AA94&lt;&gt;AC94,CONCATENATE(I94,AA94,L94,AB94,L94,AC94,M94,N94,AD94,M94,J94,P94,Q94,R94,S94,T94,U94),CONCATENATE(I94,AA94,L94,AB94,M94,N94,AD94,M94,J94,P94,Q94,R94,S94,T94,U94))</f>
      </c>
      <c r="C94" s="6">
        <f>IF(AA94&lt;&gt;AC94,CONCATENATE(I94,AA94,L94,AB94,L94,AC94,M94,N94,AD94,M94,W94,X94,Z94,AN94,Y94,J94,P94,Q94,R94,S94,T94,U94),CONCATENATE(I94,AA94,L94,AB94,M94,N94,AD94,M94,W94,X94,Z94,AN94,Y94,J94,P94,Q94,R94,S94,T94,U94))</f>
      </c>
      <c r="D94" s="6">
        <f>IF(AA94&lt;&gt;AC94,CONCATENATE(I94,AA94,L94,AB94,L94,AC94,M94,N94,AD94,M94,W94,X94,Z94,AO94,Y94,J94,P94,Q94,R94,S94,T94,U94),CONCATENATE(I94,AA94,L94,AB94,M94,N94,AD94,M94,W94,X94,Z94,AO94,Y94,J94,P94,Q94,R94,S94,T94,U94))</f>
      </c>
      <c r="E94" s="6">
        <f>IF(AA94&lt;&gt;AC94,CONCATENATE(I94,AA94,L94,AB94,L94,AC94,M94,N94,AD94,M94,W94,X94,Z94,AP94,Y94,J94,P94,Q94,R94,S94,T94,U94),CONCATENATE(I94,AA94,L94,AB94,M94,N94,AD94,M94,W94,X94,Z94,AP94,Y94,J94,P94,Q94,R94,S94,T94,U94))</f>
      </c>
      <c r="F94" s="6">
        <f>IF(AA94&lt;&gt;AC94,CONCATENATE(I94,AA94,L94,AB94,L94,AC94,M94,N94,AD94,M94,W94,X94,Z94,AQ94,Y94,J94,P94,Q94,R94,S94,T94,U94),CONCATENATE(I94,AA94,L94,AB94,M94,N94,AD94,M94,W94,X94,Z94,AQ94,Y94,J94,P94,Q94,R94,S94,T94,U94))</f>
      </c>
      <c r="G94" s="3" t="s">
        <v>375</v>
      </c>
      <c r="H94" s="3" t="s">
        <v>376</v>
      </c>
      <c r="I94" s="3" t="s">
        <v>377</v>
      </c>
      <c r="J94" s="3" t="s">
        <v>378</v>
      </c>
      <c r="K94" s="3" t="s">
        <v>379</v>
      </c>
      <c r="L94" s="3" t="s">
        <v>380</v>
      </c>
      <c r="M94" s="3" t="s">
        <v>381</v>
      </c>
      <c r="N94" s="3" t="s">
        <v>382</v>
      </c>
      <c r="O94" s="6">
        <f>CHAR(10)</f>
      </c>
      <c r="P94" s="6">
        <f>IF(MOD(V94,5)=0,CONCATENATE(O94,O94,K94,K94,O94,O94,O94)," ")</f>
      </c>
      <c r="Q94" s="6">
        <f>IF(V94=5,CONCATENATE(O94,O94,O94,K94,O94,"&lt;center&gt;",O94,O94,"&lt;?php",O94,Q$1,O94,"?&gt;",O94,O94,"&lt;/center&gt;",O94,K94,O94,O94,O94,O94),"")</f>
      </c>
      <c r="R94" s="6">
        <f>IF(V94=10,CONCATENATE(O94,O94,O94,K94,O94,"&lt;center&gt;",O94,O94,"&lt;?php",O94,R$1,O94,"?&gt;",O94,O94,"&lt;/center&gt;",O94,K94,O94,O94,O94,O94),"")</f>
      </c>
      <c r="S94" s="6">
        <f>IF(V94=15,CONCATENATE(O94,O94,O94,K94,O94,"&lt;center&gt;",O94,O94,"&lt;?php",O94,S$1,O94,"?&gt;",O94,O94,"&lt;/center&gt;",O94,K94,O94,O94,O94,O94),"")</f>
      </c>
      <c r="T94" s="6">
        <f>IF(V94=20,CONCATENATE(O94,O94,O94,K94,O94,"&lt;center&gt;",O94,O94,"&lt;?php",O94,T$1,O94,"?&gt;",O94,O94,"&lt;/center&gt;",O94,K94,O94,O94,O94,O94),"")</f>
      </c>
      <c r="U94" s="6">
        <f>IF(V94=25,CONCATENATE(O94,O94,O94,O94,"&lt;?php",O94,U$1,O94,"?&gt;",O94,O94,O94,O94,O94),"")</f>
      </c>
      <c r="V94" s="11">
        <f>V93+1</f>
      </c>
      <c r="W94" s="5" t="s">
        <v>383</v>
      </c>
      <c r="X94" s="5" t="s">
        <v>384</v>
      </c>
      <c r="Y94" s="5" t="s">
        <v>385</v>
      </c>
      <c r="Z94" s="5" t="s">
        <v>386</v>
      </c>
      <c r="AA94" s="4">
        <f>CONCATENATE(RBs!B59," ",RBs!A59)</f>
      </c>
      <c r="AB94" s="6">
        <f>RBs!E59</f>
      </c>
      <c r="AC94" s="6">
        <f>RBs!C59</f>
      </c>
      <c r="AD94" s="11">
        <f>RBs!D59</f>
      </c>
      <c r="AE94" s="11">
        <f>RBs!O59</f>
      </c>
      <c r="AF94" s="11">
        <f>RBs!P59</f>
      </c>
      <c r="AG94" s="11">
        <f>RBs!T59</f>
      </c>
      <c r="AH94" s="11">
        <f>RBs!R59</f>
      </c>
      <c r="AI94" s="11">
        <f>AF94</f>
      </c>
      <c r="AJ94" s="6">
        <f>AA94</f>
      </c>
      <c r="AK94" s="11">
        <f>ROUNDDOWN(AF94/2,0)</f>
      </c>
      <c r="AL94" s="11">
        <f>ROUNDUP(0.37*AF94,0)</f>
      </c>
      <c r="AM94" s="11">
        <f>ROUNDUP(0.4*AF94,0)</f>
      </c>
      <c r="AN94" s="11">
        <f>IF(AF94&gt;1,ROUNDUP(0.43*AF94,0),1)</f>
      </c>
      <c r="AO94" s="11">
        <f>IF(AG94&gt;1,ROUNDUP(0.59*AG94,0),1)</f>
      </c>
      <c r="AP94" s="11">
        <f>IF(AH94&gt;1,ROUNDUP(0.34*AH94,0),1)</f>
      </c>
      <c r="AQ94" s="11">
        <f>IF(AI94&gt;1,ROUNDUP(0.36*AI94,0),1)</f>
      </c>
    </row>
    <row x14ac:dyDescent="0.25" r="95" customHeight="1" ht="17.25">
      <c r="A95" s="3"/>
      <c r="B95" s="6">
        <f>IF(AA95&lt;&gt;AC95,CONCATENATE(I95,AA95,L95,AB95,L95,AC95,M95,N95,AD95,M95,J95,P95,Q95,R95,S95,T95,U95),CONCATENATE(I95,AA95,L95,AB95,M95,N95,AD95,M95,J95,P95,Q95,R95,S95,T95,U95))</f>
      </c>
      <c r="C95" s="6">
        <f>IF(AA95&lt;&gt;AC95,CONCATENATE(I95,AA95,L95,AB95,L95,AC95,M95,N95,AD95,M95,W95,X95,Z95,AN95,Y95,J95,P95,Q95,R95,S95,T95,U95),CONCATENATE(I95,AA95,L95,AB95,M95,N95,AD95,M95,W95,X95,Z95,AN95,Y95,J95,P95,Q95,R95,S95,T95,U95))</f>
      </c>
      <c r="D95" s="6">
        <f>IF(AA95&lt;&gt;AC95,CONCATENATE(I95,AA95,L95,AB95,L95,AC95,M95,N95,AD95,M95,W95,X95,Z95,AO95,Y95,J95,P95,Q95,R95,S95,T95,U95),CONCATENATE(I95,AA95,L95,AB95,M95,N95,AD95,M95,W95,X95,Z95,AO95,Y95,J95,P95,Q95,R95,S95,T95,U95))</f>
      </c>
      <c r="E95" s="6">
        <f>IF(AA95&lt;&gt;AC95,CONCATENATE(I95,AA95,L95,AB95,L95,AC95,M95,N95,AD95,M95,W95,X95,Z95,AP95,Y95,J95,P95,Q95,R95,S95,T95,U95),CONCATENATE(I95,AA95,L95,AB95,M95,N95,AD95,M95,W95,X95,Z95,AP95,Y95,J95,P95,Q95,R95,S95,T95,U95))</f>
      </c>
      <c r="F95" s="6">
        <f>IF(AA95&lt;&gt;AC95,CONCATENATE(I95,AA95,L95,AB95,L95,AC95,M95,N95,AD95,M95,W95,X95,Z95,AQ95,Y95,J95,P95,Q95,R95,S95,T95,U95),CONCATENATE(I95,AA95,L95,AB95,M95,N95,AD95,M95,W95,X95,Z95,AQ95,Y95,J95,P95,Q95,R95,S95,T95,U95))</f>
      </c>
      <c r="G95" s="3" t="s">
        <v>375</v>
      </c>
      <c r="H95" s="3" t="s">
        <v>376</v>
      </c>
      <c r="I95" s="3" t="s">
        <v>377</v>
      </c>
      <c r="J95" s="3" t="s">
        <v>378</v>
      </c>
      <c r="K95" s="3" t="s">
        <v>379</v>
      </c>
      <c r="L95" s="3" t="s">
        <v>380</v>
      </c>
      <c r="M95" s="3" t="s">
        <v>381</v>
      </c>
      <c r="N95" s="3" t="s">
        <v>382</v>
      </c>
      <c r="O95" s="6">
        <f>CHAR(10)</f>
      </c>
      <c r="P95" s="6">
        <f>IF(MOD(V95,5)=0,CONCATENATE(O95,O95,K95,K95,O95,O95,O95)," ")</f>
      </c>
      <c r="Q95" s="6">
        <f>IF(V95=5,CONCATENATE(O95,O95,O95,K95,O95,"&lt;center&gt;",O95,O95,"&lt;?php",O95,Q$1,O95,"?&gt;",O95,O95,"&lt;/center&gt;",O95,K95,O95,O95,O95,O95),"")</f>
      </c>
      <c r="R95" s="6">
        <f>IF(V95=10,CONCATENATE(O95,O95,O95,K95,O95,"&lt;center&gt;",O95,O95,"&lt;?php",O95,R$1,O95,"?&gt;",O95,O95,"&lt;/center&gt;",O95,K95,O95,O95,O95,O95),"")</f>
      </c>
      <c r="S95" s="6">
        <f>IF(V95=15,CONCATENATE(O95,O95,O95,K95,O95,"&lt;center&gt;",O95,O95,"&lt;?php",O95,S$1,O95,"?&gt;",O95,O95,"&lt;/center&gt;",O95,K95,O95,O95,O95,O95),"")</f>
      </c>
      <c r="T95" s="6">
        <f>IF(V95=20,CONCATENATE(O95,O95,O95,K95,O95,"&lt;center&gt;",O95,O95,"&lt;?php",O95,T$1,O95,"?&gt;",O95,O95,"&lt;/center&gt;",O95,K95,O95,O95,O95,O95),"")</f>
      </c>
      <c r="U95" s="6">
        <f>IF(V95=25,CONCATENATE(O95,O95,O95,O95,"&lt;?php",O95,U$1,O95,"?&gt;",O95,O95,O95,O95,O95),"")</f>
      </c>
      <c r="V95" s="11">
        <f>V94+1</f>
      </c>
      <c r="W95" s="5" t="s">
        <v>383</v>
      </c>
      <c r="X95" s="5" t="s">
        <v>384</v>
      </c>
      <c r="Y95" s="5" t="s">
        <v>385</v>
      </c>
      <c r="Z95" s="5" t="s">
        <v>386</v>
      </c>
      <c r="AA95" s="4">
        <f>CONCATENATE(RBs!B60," ",RBs!A60)</f>
      </c>
      <c r="AB95" s="6">
        <f>RBs!E60</f>
      </c>
      <c r="AC95" s="6">
        <f>RBs!C60</f>
      </c>
      <c r="AD95" s="11">
        <f>RBs!D60</f>
      </c>
      <c r="AE95" s="11">
        <f>RBs!O60</f>
      </c>
      <c r="AF95" s="11">
        <f>RBs!P60</f>
      </c>
      <c r="AG95" s="11">
        <f>RBs!T60</f>
      </c>
      <c r="AH95" s="11">
        <f>RBs!R60</f>
      </c>
      <c r="AI95" s="11">
        <f>AF95</f>
      </c>
      <c r="AJ95" s="6">
        <f>AA95</f>
      </c>
      <c r="AK95" s="11">
        <f>ROUNDDOWN(AF95/2,0)</f>
      </c>
      <c r="AL95" s="11">
        <f>ROUNDUP(0.37*AF95,0)</f>
      </c>
      <c r="AM95" s="11">
        <f>ROUNDUP(0.4*AF95,0)</f>
      </c>
      <c r="AN95" s="11">
        <f>IF(AF95&gt;1,ROUNDUP(0.43*AF95,0),1)</f>
      </c>
      <c r="AO95" s="11">
        <f>IF(AG95&gt;1,ROUNDUP(0.59*AG95,0),1)</f>
      </c>
      <c r="AP95" s="11">
        <f>IF(AH95&gt;1,ROUNDUP(0.34*AH95,0),1)</f>
      </c>
      <c r="AQ95" s="11">
        <f>IF(AI95&gt;1,ROUNDUP(0.36*AI95,0),1)</f>
      </c>
    </row>
    <row x14ac:dyDescent="0.25" r="96" customHeight="1" ht="17.25">
      <c r="A96" s="3"/>
      <c r="B96" s="6">
        <f>IF(AA96&lt;&gt;AC96,CONCATENATE(I96,AA96,L96,AB96,L96,AC96,M96,N96,AD96,M96,J96,P96,Q96,R96,S96,T96,U96),CONCATENATE(I96,AA96,L96,AB96,M96,N96,AD96,M96,J96,P96,Q96,R96,S96,T96,U96))</f>
      </c>
      <c r="C96" s="6">
        <f>IF(AA96&lt;&gt;AC96,CONCATENATE(I96,AA96,L96,AB96,L96,AC96,M96,N96,AD96,M96,W96,X96,Z96,AN96,Y96,J96,P96,Q96,R96,S96,T96,U96),CONCATENATE(I96,AA96,L96,AB96,M96,N96,AD96,M96,W96,X96,Z96,AN96,Y96,J96,P96,Q96,R96,S96,T96,U96))</f>
      </c>
      <c r="D96" s="6">
        <f>IF(AA96&lt;&gt;AC96,CONCATENATE(I96,AA96,L96,AB96,L96,AC96,M96,N96,AD96,M96,W96,X96,Z96,AO96,Y96,J96,P96,Q96,R96,S96,T96,U96),CONCATENATE(I96,AA96,L96,AB96,M96,N96,AD96,M96,W96,X96,Z96,AO96,Y96,J96,P96,Q96,R96,S96,T96,U96))</f>
      </c>
      <c r="E96" s="6">
        <f>IF(AA96&lt;&gt;AC96,CONCATENATE(I96,AA96,L96,AB96,L96,AC96,M96,N96,AD96,M96,W96,X96,Z96,AP96,Y96,J96,P96,Q96,R96,S96,T96,U96),CONCATENATE(I96,AA96,L96,AB96,M96,N96,AD96,M96,W96,X96,Z96,AP96,Y96,J96,P96,Q96,R96,S96,T96,U96))</f>
      </c>
      <c r="F96" s="6">
        <f>IF(AA96&lt;&gt;AC96,CONCATENATE(I96,AA96,L96,AB96,L96,AC96,M96,N96,AD96,M96,W96,X96,Z96,AQ96,Y96,J96,P96,Q96,R96,S96,T96,U96),CONCATENATE(I96,AA96,L96,AB96,M96,N96,AD96,M96,W96,X96,Z96,AQ96,Y96,J96,P96,Q96,R96,S96,T96,U96))</f>
      </c>
      <c r="G96" s="3" t="s">
        <v>375</v>
      </c>
      <c r="H96" s="3" t="s">
        <v>376</v>
      </c>
      <c r="I96" s="3" t="s">
        <v>377</v>
      </c>
      <c r="J96" s="3" t="s">
        <v>378</v>
      </c>
      <c r="K96" s="3" t="s">
        <v>379</v>
      </c>
      <c r="L96" s="3" t="s">
        <v>380</v>
      </c>
      <c r="M96" s="3" t="s">
        <v>381</v>
      </c>
      <c r="N96" s="3" t="s">
        <v>382</v>
      </c>
      <c r="O96" s="6">
        <f>CHAR(10)</f>
      </c>
      <c r="P96" s="6">
        <f>IF(MOD(V96,5)=0,CONCATENATE(O96,O96,K96,K96,O96,O96,O96)," ")</f>
      </c>
      <c r="Q96" s="6">
        <f>IF(V96=5,CONCATENATE(O96,O96,O96,K96,O96,"&lt;center&gt;",O96,O96,"&lt;?php",O96,Q$1,O96,"?&gt;",O96,O96,"&lt;/center&gt;",O96,K96,O96,O96,O96,O96),"")</f>
      </c>
      <c r="R96" s="6">
        <f>IF(V96=10,CONCATENATE(O96,O96,O96,K96,O96,"&lt;center&gt;",O96,O96,"&lt;?php",O96,R$1,O96,"?&gt;",O96,O96,"&lt;/center&gt;",O96,K96,O96,O96,O96,O96),"")</f>
      </c>
      <c r="S96" s="6">
        <f>IF(V96=15,CONCATENATE(O96,O96,O96,K96,O96,"&lt;center&gt;",O96,O96,"&lt;?php",O96,S$1,O96,"?&gt;",O96,O96,"&lt;/center&gt;",O96,K96,O96,O96,O96,O96),"")</f>
      </c>
      <c r="T96" s="6">
        <f>IF(V96=20,CONCATENATE(O96,O96,O96,K96,O96,"&lt;center&gt;",O96,O96,"&lt;?php",O96,T$1,O96,"?&gt;",O96,O96,"&lt;/center&gt;",O96,K96,O96,O96,O96,O96),"")</f>
      </c>
      <c r="U96" s="6">
        <f>IF(V96=25,CONCATENATE(O96,O96,O96,O96,"&lt;?php",O96,U$1,O96,"?&gt;",O96,O96,O96,O96,O96),"")</f>
      </c>
      <c r="V96" s="11">
        <f>V95+1</f>
      </c>
      <c r="W96" s="5" t="s">
        <v>383</v>
      </c>
      <c r="X96" s="5" t="s">
        <v>384</v>
      </c>
      <c r="Y96" s="5" t="s">
        <v>385</v>
      </c>
      <c r="Z96" s="5" t="s">
        <v>386</v>
      </c>
      <c r="AA96" s="4">
        <f>CONCATENATE(RBs!B61," ",RBs!A61)</f>
      </c>
      <c r="AB96" s="6">
        <f>RBs!E61</f>
      </c>
      <c r="AC96" s="6">
        <f>RBs!C61</f>
      </c>
      <c r="AD96" s="11">
        <f>RBs!D61</f>
      </c>
      <c r="AE96" s="11">
        <f>RBs!O61</f>
      </c>
      <c r="AF96" s="11">
        <f>RBs!P61</f>
      </c>
      <c r="AG96" s="11">
        <f>RBs!T61</f>
      </c>
      <c r="AH96" s="11">
        <f>RBs!R61</f>
      </c>
      <c r="AI96" s="11">
        <f>AF96</f>
      </c>
      <c r="AJ96" s="6">
        <f>AA96</f>
      </c>
      <c r="AK96" s="11">
        <f>ROUNDDOWN(AF96/2,0)</f>
      </c>
      <c r="AL96" s="11">
        <f>ROUNDUP(0.37*AF96,0)</f>
      </c>
      <c r="AM96" s="11">
        <f>ROUNDUP(0.4*AF96,0)</f>
      </c>
      <c r="AN96" s="11">
        <f>IF(AF96&gt;1,ROUNDUP(0.43*AF96,0),1)</f>
      </c>
      <c r="AO96" s="11">
        <f>IF(AG96&gt;1,ROUNDUP(0.59*AG96,0),1)</f>
      </c>
      <c r="AP96" s="11">
        <f>IF(AH96&gt;1,ROUNDUP(0.34*AH96,0),1)</f>
      </c>
      <c r="AQ96" s="11">
        <f>IF(AI96&gt;1,ROUNDUP(0.36*AI96,0),1)</f>
      </c>
    </row>
    <row x14ac:dyDescent="0.25" r="97" customHeight="1" ht="17.25">
      <c r="A97" s="3"/>
      <c r="B97" s="6">
        <f>IF(AA97&lt;&gt;AC97,CONCATENATE(I97,AA97,L97,AB97,L97,AC97,M97,N97,AD97,M97,J97,P97,Q97,R97,S97,T97,U97),CONCATENATE(I97,AA97,L97,AB97,M97,N97,AD97,M97,J97,P97,Q97,R97,S97,T97,U97))</f>
      </c>
      <c r="C97" s="6">
        <f>IF(AA97&lt;&gt;AC97,CONCATENATE(I97,AA97,L97,AB97,L97,AC97,M97,N97,AD97,M97,W97,X97,Z97,AN97,Y97,J97,P97,Q97,R97,S97,T97,U97),CONCATENATE(I97,AA97,L97,AB97,M97,N97,AD97,M97,W97,X97,Z97,AN97,Y97,J97,P97,Q97,R97,S97,T97,U97))</f>
      </c>
      <c r="D97" s="6">
        <f>IF(AA97&lt;&gt;AC97,CONCATENATE(I97,AA97,L97,AB97,L97,AC97,M97,N97,AD97,M97,W97,X97,Z97,AO97,Y97,J97,P97,Q97,R97,S97,T97,U97),CONCATENATE(I97,AA97,L97,AB97,M97,N97,AD97,M97,W97,X97,Z97,AO97,Y97,J97,P97,Q97,R97,S97,T97,U97))</f>
      </c>
      <c r="E97" s="6">
        <f>IF(AA97&lt;&gt;AC97,CONCATENATE(I97,AA97,L97,AB97,L97,AC97,M97,N97,AD97,M97,W97,X97,Z97,AP97,Y97,J97,P97,Q97,R97,S97,T97,U97),CONCATENATE(I97,AA97,L97,AB97,M97,N97,AD97,M97,W97,X97,Z97,AP97,Y97,J97,P97,Q97,R97,S97,T97,U97))</f>
      </c>
      <c r="F97" s="6">
        <f>IF(AA97&lt;&gt;AC97,CONCATENATE(I97,AA97,L97,AB97,L97,AC97,M97,N97,AD97,M97,W97,X97,Z97,AQ97,Y97,J97,P97,Q97,R97,S97,T97,U97),CONCATENATE(I97,AA97,L97,AB97,M97,N97,AD97,M97,W97,X97,Z97,AQ97,Y97,J97,P97,Q97,R97,S97,T97,U97))</f>
      </c>
      <c r="G97" s="3" t="s">
        <v>375</v>
      </c>
      <c r="H97" s="3" t="s">
        <v>376</v>
      </c>
      <c r="I97" s="3" t="s">
        <v>377</v>
      </c>
      <c r="J97" s="3" t="s">
        <v>378</v>
      </c>
      <c r="K97" s="3" t="s">
        <v>379</v>
      </c>
      <c r="L97" s="3" t="s">
        <v>380</v>
      </c>
      <c r="M97" s="3" t="s">
        <v>381</v>
      </c>
      <c r="N97" s="3" t="s">
        <v>382</v>
      </c>
      <c r="O97" s="6">
        <f>CHAR(10)</f>
      </c>
      <c r="P97" s="6">
        <f>IF(MOD(V97,5)=0,CONCATENATE(O97,O97,K97,K97,O97,O97,O97)," ")</f>
      </c>
      <c r="Q97" s="6">
        <f>IF(V97=5,CONCATENATE(O97,O97,O97,K97,O97,"&lt;center&gt;",O97,O97,"&lt;?php",O97,Q$1,O97,"?&gt;",O97,O97,"&lt;/center&gt;",O97,K97,O97,O97,O97,O97),"")</f>
      </c>
      <c r="R97" s="6">
        <f>IF(V97=10,CONCATENATE(O97,O97,O97,K97,O97,"&lt;center&gt;",O97,O97,"&lt;?php",O97,R$1,O97,"?&gt;",O97,O97,"&lt;/center&gt;",O97,K97,O97,O97,O97,O97),"")</f>
      </c>
      <c r="S97" s="6">
        <f>IF(V97=15,CONCATENATE(O97,O97,O97,K97,O97,"&lt;center&gt;",O97,O97,"&lt;?php",O97,S$1,O97,"?&gt;",O97,O97,"&lt;/center&gt;",O97,K97,O97,O97,O97,O97),"")</f>
      </c>
      <c r="T97" s="6">
        <f>IF(V97=20,CONCATENATE(O97,O97,O97,K97,O97,"&lt;center&gt;",O97,O97,"&lt;?php",O97,T$1,O97,"?&gt;",O97,O97,"&lt;/center&gt;",O97,K97,O97,O97,O97,O97),"")</f>
      </c>
      <c r="U97" s="6">
        <f>IF(V97=25,CONCATENATE(O97,O97,O97,O97,"&lt;?php",O97,U$1,O97,"?&gt;",O97,O97,O97,O97,O97),"")</f>
      </c>
      <c r="V97" s="11">
        <f>V96+1</f>
      </c>
      <c r="W97" s="5" t="s">
        <v>383</v>
      </c>
      <c r="X97" s="5" t="s">
        <v>384</v>
      </c>
      <c r="Y97" s="5" t="s">
        <v>385</v>
      </c>
      <c r="Z97" s="5" t="s">
        <v>386</v>
      </c>
      <c r="AA97" s="4">
        <f>CONCATENATE(RBs!B62," ",RBs!A62)</f>
      </c>
      <c r="AB97" s="6">
        <f>RBs!E62</f>
      </c>
      <c r="AC97" s="6">
        <f>RBs!C62</f>
      </c>
      <c r="AD97" s="11">
        <f>RBs!D62</f>
      </c>
      <c r="AE97" s="11">
        <f>RBs!O62</f>
      </c>
      <c r="AF97" s="11">
        <f>RBs!P62</f>
      </c>
      <c r="AG97" s="11">
        <f>RBs!T62</f>
      </c>
      <c r="AH97" s="11">
        <f>RBs!R62</f>
      </c>
      <c r="AI97" s="11">
        <f>AF97</f>
      </c>
      <c r="AJ97" s="6">
        <f>AA97</f>
      </c>
      <c r="AK97" s="11">
        <f>ROUNDDOWN(AF97/2,0)</f>
      </c>
      <c r="AL97" s="11">
        <f>ROUNDUP(0.37*AF97,0)</f>
      </c>
      <c r="AM97" s="11">
        <f>ROUNDUP(0.4*AF97,0)</f>
      </c>
      <c r="AN97" s="11">
        <f>IF(AF97&gt;1,ROUNDUP(0.43*AF97,0),1)</f>
      </c>
      <c r="AO97" s="11">
        <f>IF(AG97&gt;1,ROUNDUP(0.59*AG97,0),1)</f>
      </c>
      <c r="AP97" s="11">
        <f>IF(AH97&gt;1,ROUNDUP(0.34*AH97,0),1)</f>
      </c>
      <c r="AQ97" s="11">
        <f>IF(AI97&gt;1,ROUNDUP(0.36*AI97,0),1)</f>
      </c>
    </row>
    <row x14ac:dyDescent="0.25" r="98" customHeight="1" ht="17.25">
      <c r="A98" s="3"/>
      <c r="B98" s="6">
        <f>IF(AA98&lt;&gt;AC98,CONCATENATE(I98,AA98,L98,AB98,L98,AC98,M98,N98,AD98,M98,J98,P98,Q98,R98,S98,T98,U98),CONCATENATE(I98,AA98,L98,AB98,M98,N98,AD98,M98,J98,P98,Q98,R98,S98,T98,U98))</f>
      </c>
      <c r="C98" s="6">
        <f>IF(AA98&lt;&gt;AC98,CONCATENATE(I98,AA98,L98,AB98,L98,AC98,M98,N98,AD98,M98,W98,X98,Z98,AN98,Y98,J98,P98,Q98,R98,S98,T98,U98),CONCATENATE(I98,AA98,L98,AB98,M98,N98,AD98,M98,W98,X98,Z98,AN98,Y98,J98,P98,Q98,R98,S98,T98,U98))</f>
      </c>
      <c r="D98" s="6">
        <f>IF(AA98&lt;&gt;AC98,CONCATENATE(I98,AA98,L98,AB98,L98,AC98,M98,N98,AD98,M98,W98,X98,Z98,AO98,Y98,J98,P98,Q98,R98,S98,T98,U98),CONCATENATE(I98,AA98,L98,AB98,M98,N98,AD98,M98,W98,X98,Z98,AO98,Y98,J98,P98,Q98,R98,S98,T98,U98))</f>
      </c>
      <c r="E98" s="6">
        <f>IF(AA98&lt;&gt;AC98,CONCATENATE(I98,AA98,L98,AB98,L98,AC98,M98,N98,AD98,M98,W98,X98,Z98,AP98,Y98,J98,P98,Q98,R98,S98,T98,U98),CONCATENATE(I98,AA98,L98,AB98,M98,N98,AD98,M98,W98,X98,Z98,AP98,Y98,J98,P98,Q98,R98,S98,T98,U98))</f>
      </c>
      <c r="F98" s="6">
        <f>IF(AA98&lt;&gt;AC98,CONCATENATE(I98,AA98,L98,AB98,L98,AC98,M98,N98,AD98,M98,W98,X98,Z98,AQ98,Y98,J98,P98,Q98,R98,S98,T98,U98),CONCATENATE(I98,AA98,L98,AB98,M98,N98,AD98,M98,W98,X98,Z98,AQ98,Y98,J98,P98,Q98,R98,S98,T98,U98))</f>
      </c>
      <c r="G98" s="3" t="s">
        <v>375</v>
      </c>
      <c r="H98" s="3" t="s">
        <v>376</v>
      </c>
      <c r="I98" s="3" t="s">
        <v>377</v>
      </c>
      <c r="J98" s="3" t="s">
        <v>378</v>
      </c>
      <c r="K98" s="3" t="s">
        <v>379</v>
      </c>
      <c r="L98" s="3" t="s">
        <v>380</v>
      </c>
      <c r="M98" s="3" t="s">
        <v>381</v>
      </c>
      <c r="N98" s="3" t="s">
        <v>382</v>
      </c>
      <c r="O98" s="6">
        <f>CHAR(10)</f>
      </c>
      <c r="P98" s="6">
        <f>IF(MOD(V98,5)=0,CONCATENATE(O98,O98,K98,K98,O98,O98,O98)," ")</f>
      </c>
      <c r="Q98" s="6">
        <f>IF(V98=5,CONCATENATE(O98,O98,O98,K98,O98,"&lt;center&gt;",O98,O98,"&lt;?php",O98,Q$1,O98,"?&gt;",O98,O98,"&lt;/center&gt;",O98,K98,O98,O98,O98,O98),"")</f>
      </c>
      <c r="R98" s="6">
        <f>IF(V98=10,CONCATENATE(O98,O98,O98,K98,O98,"&lt;center&gt;",O98,O98,"&lt;?php",O98,R$1,O98,"?&gt;",O98,O98,"&lt;/center&gt;",O98,K98,O98,O98,O98,O98),"")</f>
      </c>
      <c r="S98" s="6">
        <f>IF(V98=15,CONCATENATE(O98,O98,O98,K98,O98,"&lt;center&gt;",O98,O98,"&lt;?php",O98,S$1,O98,"?&gt;",O98,O98,"&lt;/center&gt;",O98,K98,O98,O98,O98,O98),"")</f>
      </c>
      <c r="T98" s="6">
        <f>IF(V98=20,CONCATENATE(O98,O98,O98,K98,O98,"&lt;center&gt;",O98,O98,"&lt;?php",O98,T$1,O98,"?&gt;",O98,O98,"&lt;/center&gt;",O98,K98,O98,O98,O98,O98),"")</f>
      </c>
      <c r="U98" s="6">
        <f>IF(V98=25,CONCATENATE(O98,O98,O98,O98,"&lt;?php",O98,U$1,O98,"?&gt;",O98,O98,O98,O98,O98),"")</f>
      </c>
      <c r="V98" s="11">
        <f>V97+1</f>
      </c>
      <c r="W98" s="5" t="s">
        <v>383</v>
      </c>
      <c r="X98" s="5" t="s">
        <v>384</v>
      </c>
      <c r="Y98" s="5" t="s">
        <v>385</v>
      </c>
      <c r="Z98" s="5" t="s">
        <v>386</v>
      </c>
      <c r="AA98" s="4">
        <f>CONCATENATE(RBs!B63," ",RBs!A63)</f>
      </c>
      <c r="AB98" s="6">
        <f>RBs!E63</f>
      </c>
      <c r="AC98" s="6">
        <f>RBs!C63</f>
      </c>
      <c r="AD98" s="11">
        <f>RBs!D63</f>
      </c>
      <c r="AE98" s="11">
        <f>RBs!O63</f>
      </c>
      <c r="AF98" s="11">
        <f>RBs!P63</f>
      </c>
      <c r="AG98" s="11">
        <f>RBs!T63</f>
      </c>
      <c r="AH98" s="11">
        <f>RBs!R63</f>
      </c>
      <c r="AI98" s="11">
        <f>AF98</f>
      </c>
      <c r="AJ98" s="6">
        <f>AA98</f>
      </c>
      <c r="AK98" s="11">
        <f>ROUNDDOWN(AF98/2,0)</f>
      </c>
      <c r="AL98" s="11">
        <f>ROUNDUP(0.37*AF98,0)</f>
      </c>
      <c r="AM98" s="11">
        <f>ROUNDUP(0.4*AF98,0)</f>
      </c>
      <c r="AN98" s="11">
        <f>IF(AF98&gt;1,ROUNDUP(0.43*AF98,0),1)</f>
      </c>
      <c r="AO98" s="11">
        <f>IF(AG98&gt;1,ROUNDUP(0.59*AG98,0),1)</f>
      </c>
      <c r="AP98" s="11">
        <f>IF(AH98&gt;1,ROUNDUP(0.34*AH98,0),1)</f>
      </c>
      <c r="AQ98" s="11">
        <f>IF(AI98&gt;1,ROUNDUP(0.36*AI98,0),1)</f>
      </c>
    </row>
    <row x14ac:dyDescent="0.25" r="99" customHeight="1" ht="17.25">
      <c r="A99" s="3"/>
      <c r="B99" s="6">
        <f>IF(AA99&lt;&gt;AC99,CONCATENATE(I99,AA99,L99,AB99,L99,AC99,M99,N99,AD99,M99,J99,P99,Q99,R99,S99,T99,U99),CONCATENATE(I99,AA99,L99,AB99,M99,N99,AD99,M99,J99,P99,Q99,R99,S99,T99,U99))</f>
      </c>
      <c r="C99" s="6">
        <f>IF(AA99&lt;&gt;AC99,CONCATENATE(I99,AA99,L99,AB99,L99,AC99,M99,N99,AD99,M99,W99,X99,Z99,AN99,Y99,J99,P99,Q99,R99,S99,T99,U99),CONCATENATE(I99,AA99,L99,AB99,M99,N99,AD99,M99,W99,X99,Z99,AN99,Y99,J99,P99,Q99,R99,S99,T99,U99))</f>
      </c>
      <c r="D99" s="6">
        <f>IF(AA99&lt;&gt;AC99,CONCATENATE(I99,AA99,L99,AB99,L99,AC99,M99,N99,AD99,M99,W99,X99,Z99,AO99,Y99,J99,P99,Q99,R99,S99,T99,U99),CONCATENATE(I99,AA99,L99,AB99,M99,N99,AD99,M99,W99,X99,Z99,AO99,Y99,J99,P99,Q99,R99,S99,T99,U99))</f>
      </c>
      <c r="E99" s="6">
        <f>IF(AA99&lt;&gt;AC99,CONCATENATE(I99,AA99,L99,AB99,L99,AC99,M99,N99,AD99,M99,W99,X99,Z99,AP99,Y99,J99,P99,Q99,R99,S99,T99,U99),CONCATENATE(I99,AA99,L99,AB99,M99,N99,AD99,M99,W99,X99,Z99,AP99,Y99,J99,P99,Q99,R99,S99,T99,U99))</f>
      </c>
      <c r="F99" s="6">
        <f>IF(AA99&lt;&gt;AC99,CONCATENATE(I99,AA99,L99,AB99,L99,AC99,M99,N99,AD99,M99,W99,X99,Z99,AQ99,Y99,J99,P99,Q99,R99,S99,T99,U99),CONCATENATE(I99,AA99,L99,AB99,M99,N99,AD99,M99,W99,X99,Z99,AQ99,Y99,J99,P99,Q99,R99,S99,T99,U99))</f>
      </c>
      <c r="G99" s="3" t="s">
        <v>375</v>
      </c>
      <c r="H99" s="3" t="s">
        <v>376</v>
      </c>
      <c r="I99" s="3" t="s">
        <v>377</v>
      </c>
      <c r="J99" s="3" t="s">
        <v>378</v>
      </c>
      <c r="K99" s="3" t="s">
        <v>379</v>
      </c>
      <c r="L99" s="3" t="s">
        <v>380</v>
      </c>
      <c r="M99" s="3" t="s">
        <v>381</v>
      </c>
      <c r="N99" s="3" t="s">
        <v>382</v>
      </c>
      <c r="O99" s="6">
        <f>CHAR(10)</f>
      </c>
      <c r="P99" s="6">
        <f>IF(MOD(V99,5)=0,CONCATENATE(O99,O99,K99,K99,O99,O99,O99)," ")</f>
      </c>
      <c r="Q99" s="6">
        <f>IF(V99=5,CONCATENATE(O99,O99,O99,K99,O99,"&lt;center&gt;",O99,O99,"&lt;?php",O99,Q$1,O99,"?&gt;",O99,O99,"&lt;/center&gt;",O99,K99,O99,O99,O99,O99),"")</f>
      </c>
      <c r="R99" s="6">
        <f>IF(V99=10,CONCATENATE(O99,O99,O99,K99,O99,"&lt;center&gt;",O99,O99,"&lt;?php",O99,R$1,O99,"?&gt;",O99,O99,"&lt;/center&gt;",O99,K99,O99,O99,O99,O99),"")</f>
      </c>
      <c r="S99" s="6">
        <f>IF(V99=15,CONCATENATE(O99,O99,O99,K99,O99,"&lt;center&gt;",O99,O99,"&lt;?php",O99,S$1,O99,"?&gt;",O99,O99,"&lt;/center&gt;",O99,K99,O99,O99,O99,O99),"")</f>
      </c>
      <c r="T99" s="6">
        <f>IF(V99=20,CONCATENATE(O99,O99,O99,K99,O99,"&lt;center&gt;",O99,O99,"&lt;?php",O99,T$1,O99,"?&gt;",O99,O99,"&lt;/center&gt;",O99,K99,O99,O99,O99,O99),"")</f>
      </c>
      <c r="U99" s="6">
        <f>IF(V99=25,CONCATENATE(O99,O99,O99,O99,"&lt;?php",O99,U$1,O99,"?&gt;",O99,O99,O99,O99,O99),"")</f>
      </c>
      <c r="V99" s="11">
        <f>V98+1</f>
      </c>
      <c r="W99" s="5" t="s">
        <v>383</v>
      </c>
      <c r="X99" s="5" t="s">
        <v>384</v>
      </c>
      <c r="Y99" s="5" t="s">
        <v>385</v>
      </c>
      <c r="Z99" s="5" t="s">
        <v>386</v>
      </c>
      <c r="AA99" s="4">
        <f>CONCATENATE(RBs!B64," ",RBs!A64)</f>
      </c>
      <c r="AB99" s="6">
        <f>RBs!E64</f>
      </c>
      <c r="AC99" s="6">
        <f>RBs!C64</f>
      </c>
      <c r="AD99" s="11">
        <f>RBs!D64</f>
      </c>
      <c r="AE99" s="11">
        <f>RBs!O64</f>
      </c>
      <c r="AF99" s="11">
        <f>RBs!P64</f>
      </c>
      <c r="AG99" s="11">
        <f>RBs!T64</f>
      </c>
      <c r="AH99" s="11">
        <f>RBs!R64</f>
      </c>
      <c r="AI99" s="11">
        <f>AF99</f>
      </c>
      <c r="AJ99" s="6">
        <f>AA99</f>
      </c>
      <c r="AK99" s="11">
        <f>ROUNDDOWN(AF99/2,0)</f>
      </c>
      <c r="AL99" s="11">
        <f>ROUNDUP(0.37*AF99,0)</f>
      </c>
      <c r="AM99" s="11">
        <f>ROUNDUP(0.4*AF99,0)</f>
      </c>
      <c r="AN99" s="11">
        <f>IF(AF99&gt;1,ROUNDUP(0.43*AF99,0),1)</f>
      </c>
      <c r="AO99" s="11">
        <f>IF(AG99&gt;1,ROUNDUP(0.59*AG99,0),1)</f>
      </c>
      <c r="AP99" s="11">
        <f>IF(AH99&gt;1,ROUNDUP(0.34*AH99,0),1)</f>
      </c>
      <c r="AQ99" s="11">
        <f>IF(AI99&gt;1,ROUNDUP(0.36*AI99,0),1)</f>
      </c>
    </row>
    <row x14ac:dyDescent="0.25" r="100" customHeight="1" ht="17.25">
      <c r="A100" s="3"/>
      <c r="B100" s="6">
        <f>IF(AA100&lt;&gt;AC100,CONCATENATE(I100,AA100,L100,AB100,L100,AC100,M100,N100,AD100,M100,J100,P100,Q100,R100,S100,T100,U100),CONCATENATE(I100,AA100,L100,AB100,M100,N100,AD100,M100,J100,P100,Q100,R100,S100,T100,U100))</f>
      </c>
      <c r="C100" s="6">
        <f>IF(AA100&lt;&gt;AC100,CONCATENATE(I100,AA100,L100,AB100,L100,AC100,M100,N100,AD100,M100,W100,X100,Z100,AN100,Y100,J100,P100,Q100,R100,S100,T100,U100),CONCATENATE(I100,AA100,L100,AB100,M100,N100,AD100,M100,W100,X100,Z100,AN100,Y100,J100,P100,Q100,R100,S100,T100,U100))</f>
      </c>
      <c r="D100" s="6">
        <f>IF(AA100&lt;&gt;AC100,CONCATENATE(I100,AA100,L100,AB100,L100,AC100,M100,N100,AD100,M100,W100,X100,Z100,AO100,Y100,J100,P100,Q100,R100,S100,T100,U100),CONCATENATE(I100,AA100,L100,AB100,M100,N100,AD100,M100,W100,X100,Z100,AO100,Y100,J100,P100,Q100,R100,S100,T100,U100))</f>
      </c>
      <c r="E100" s="6">
        <f>IF(AA100&lt;&gt;AC100,CONCATENATE(I100,AA100,L100,AB100,L100,AC100,M100,N100,AD100,M100,W100,X100,Z100,AP100,Y100,J100,P100,Q100,R100,S100,T100,U100),CONCATENATE(I100,AA100,L100,AB100,M100,N100,AD100,M100,W100,X100,Z100,AP100,Y100,J100,P100,Q100,R100,S100,T100,U100))</f>
      </c>
      <c r="F100" s="6">
        <f>IF(AA100&lt;&gt;AC100,CONCATENATE(I100,AA100,L100,AB100,L100,AC100,M100,N100,AD100,M100,W100,X100,Z100,AQ100,Y100,J100,P100,Q100,R100,S100,T100,U100),CONCATENATE(I100,AA100,L100,AB100,M100,N100,AD100,M100,W100,X100,Z100,AQ100,Y100,J100,P100,Q100,R100,S100,T100,U100))</f>
      </c>
      <c r="G100" s="3" t="s">
        <v>375</v>
      </c>
      <c r="H100" s="3" t="s">
        <v>376</v>
      </c>
      <c r="I100" s="3" t="s">
        <v>377</v>
      </c>
      <c r="J100" s="3" t="s">
        <v>378</v>
      </c>
      <c r="K100" s="3" t="s">
        <v>379</v>
      </c>
      <c r="L100" s="3" t="s">
        <v>380</v>
      </c>
      <c r="M100" s="3" t="s">
        <v>381</v>
      </c>
      <c r="N100" s="3" t="s">
        <v>382</v>
      </c>
      <c r="O100" s="6">
        <f>CHAR(10)</f>
      </c>
      <c r="P100" s="6">
        <f>IF(MOD(V100,5)=0,CONCATENATE(O100,O100,K100,K100,O100,O100,O100)," ")</f>
      </c>
      <c r="Q100" s="6">
        <f>IF(V100=5,CONCATENATE(O100,O100,O100,K100,O100,"&lt;center&gt;",O100,O100,"&lt;?php",O100,Q$1,O100,"?&gt;",O100,O100,"&lt;/center&gt;",O100,K100,O100,O100,O100,O100),"")</f>
      </c>
      <c r="R100" s="6">
        <f>IF(V100=10,CONCATENATE(O100,O100,O100,K100,O100,"&lt;center&gt;",O100,O100,"&lt;?php",O100,R$1,O100,"?&gt;",O100,O100,"&lt;/center&gt;",O100,K100,O100,O100,O100,O100),"")</f>
      </c>
      <c r="S100" s="6">
        <f>IF(V100=15,CONCATENATE(O100,O100,O100,K100,O100,"&lt;center&gt;",O100,O100,"&lt;?php",O100,S$1,O100,"?&gt;",O100,O100,"&lt;/center&gt;",O100,K100,O100,O100,O100,O100),"")</f>
      </c>
      <c r="T100" s="6">
        <f>IF(V100=20,CONCATENATE(O100,O100,O100,K100,O100,"&lt;center&gt;",O100,O100,"&lt;?php",O100,T$1,O100,"?&gt;",O100,O100,"&lt;/center&gt;",O100,K100,O100,O100,O100,O100),"")</f>
      </c>
      <c r="U100" s="6">
        <f>IF(V100=25,CONCATENATE(O100,O100,O100,O100,"&lt;?php",O100,U$1,O100,"?&gt;",O100,O100,O100,O100,O100),"")</f>
      </c>
      <c r="V100" s="11">
        <f>V99+1</f>
      </c>
      <c r="W100" s="5" t="s">
        <v>383</v>
      </c>
      <c r="X100" s="5" t="s">
        <v>384</v>
      </c>
      <c r="Y100" s="5" t="s">
        <v>385</v>
      </c>
      <c r="Z100" s="5" t="s">
        <v>386</v>
      </c>
      <c r="AA100" s="4">
        <f>CONCATENATE(RBs!B65," ",RBs!A65)</f>
      </c>
      <c r="AB100" s="6">
        <f>RBs!E65</f>
      </c>
      <c r="AC100" s="6">
        <f>RBs!C65</f>
      </c>
      <c r="AD100" s="11">
        <f>RBs!D65</f>
      </c>
      <c r="AE100" s="11">
        <f>RBs!O65</f>
      </c>
      <c r="AF100" s="11">
        <f>RBs!P65</f>
      </c>
      <c r="AG100" s="11">
        <f>RBs!T65</f>
      </c>
      <c r="AH100" s="11">
        <f>RBs!R65</f>
      </c>
      <c r="AI100" s="11">
        <f>AF100</f>
      </c>
      <c r="AJ100" s="6">
        <f>AA100</f>
      </c>
      <c r="AK100" s="11">
        <f>ROUNDDOWN(AF100/2,0)</f>
      </c>
      <c r="AL100" s="11">
        <f>ROUNDUP(0.37*AF100,0)</f>
      </c>
      <c r="AM100" s="11">
        <f>ROUNDUP(0.4*AF100,0)</f>
      </c>
      <c r="AN100" s="11">
        <f>IF(AF100&gt;1,ROUNDUP(0.43*AF100,0),1)</f>
      </c>
      <c r="AO100" s="11">
        <f>IF(AG100&gt;1,ROUNDUP(0.59*AG100,0),1)</f>
      </c>
      <c r="AP100" s="11">
        <f>IF(AH100&gt;1,ROUNDUP(0.34*AH100,0),1)</f>
      </c>
      <c r="AQ100" s="11">
        <f>IF(AI100&gt;1,ROUNDUP(0.36*AI100,0),1)</f>
      </c>
    </row>
    <row x14ac:dyDescent="0.25" r="101" customHeight="1" ht="17.25">
      <c r="A101" s="3"/>
      <c r="B101" s="6">
        <f>IF(AA101&lt;&gt;AC101,CONCATENATE(I101,AA101,L101,AB101,L101,AC101,M101,N101,AD101,M101,J101,P101,Q101,R101,S101,T101,U101),CONCATENATE(I101,AA101,L101,AB101,M101,N101,AD101,M101,J101,P101,Q101,R101,S101,T101,U101))</f>
      </c>
      <c r="C101" s="6">
        <f>IF(AA101&lt;&gt;AC101,CONCATENATE(I101,AA101,L101,AB101,L101,AC101,M101,N101,AD101,M101,W101,X101,Z101,AN101,Y101,J101,P101,Q101,R101,S101,T101,U101),CONCATENATE(I101,AA101,L101,AB101,M101,N101,AD101,M101,W101,X101,Z101,AN101,Y101,J101,P101,Q101,R101,S101,T101,U101))</f>
      </c>
      <c r="D101" s="6">
        <f>IF(AA101&lt;&gt;AC101,CONCATENATE(I101,AA101,L101,AB101,L101,AC101,M101,N101,AD101,M101,W101,X101,Z101,AO101,Y101,J101,P101,Q101,R101,S101,T101,U101),CONCATENATE(I101,AA101,L101,AB101,M101,N101,AD101,M101,W101,X101,Z101,AO101,Y101,J101,P101,Q101,R101,S101,T101,U101))</f>
      </c>
      <c r="E101" s="6">
        <f>IF(AA101&lt;&gt;AC101,CONCATENATE(I101,AA101,L101,AB101,L101,AC101,M101,N101,AD101,M101,W101,X101,Z101,AP101,Y101,J101,P101,Q101,R101,S101,T101,U101),CONCATENATE(I101,AA101,L101,AB101,M101,N101,AD101,M101,W101,X101,Z101,AP101,Y101,J101,P101,Q101,R101,S101,T101,U101))</f>
      </c>
      <c r="F101" s="6">
        <f>IF(AA101&lt;&gt;AC101,CONCATENATE(I101,AA101,L101,AB101,L101,AC101,M101,N101,AD101,M101,W101,X101,Z101,AQ101,Y101,J101,P101,Q101,R101,S101,T101,U101),CONCATENATE(I101,AA101,L101,AB101,M101,N101,AD101,M101,W101,X101,Z101,AQ101,Y101,J101,P101,Q101,R101,S101,T101,U101))</f>
      </c>
      <c r="G101" s="3" t="s">
        <v>375</v>
      </c>
      <c r="H101" s="3" t="s">
        <v>376</v>
      </c>
      <c r="I101" s="3" t="s">
        <v>377</v>
      </c>
      <c r="J101" s="3" t="s">
        <v>378</v>
      </c>
      <c r="K101" s="3" t="s">
        <v>379</v>
      </c>
      <c r="L101" s="3" t="s">
        <v>380</v>
      </c>
      <c r="M101" s="3" t="s">
        <v>381</v>
      </c>
      <c r="N101" s="3" t="s">
        <v>382</v>
      </c>
      <c r="O101" s="6">
        <f>CHAR(10)</f>
      </c>
      <c r="P101" s="6">
        <f>IF(MOD(V101,5)=0,CONCATENATE(O101,O101,K101,K101,O101,O101,O101)," ")</f>
      </c>
      <c r="Q101" s="6">
        <f>IF(V101=5,CONCATENATE(O101,O101,O101,K101,O101,"&lt;center&gt;",O101,O101,"&lt;?php",O101,Q$1,O101,"?&gt;",O101,O101,"&lt;/center&gt;",O101,K101,O101,O101,O101,O101),"")</f>
      </c>
      <c r="R101" s="6">
        <f>IF(V101=10,CONCATENATE(O101,O101,O101,K101,O101,"&lt;center&gt;",O101,O101,"&lt;?php",O101,R$1,O101,"?&gt;",O101,O101,"&lt;/center&gt;",O101,K101,O101,O101,O101,O101),"")</f>
      </c>
      <c r="S101" s="6">
        <f>IF(V101=15,CONCATENATE(O101,O101,O101,K101,O101,"&lt;center&gt;",O101,O101,"&lt;?php",O101,S$1,O101,"?&gt;",O101,O101,"&lt;/center&gt;",O101,K101,O101,O101,O101,O101),"")</f>
      </c>
      <c r="T101" s="6">
        <f>IF(V101=20,CONCATENATE(O101,O101,O101,K101,O101,"&lt;center&gt;",O101,O101,"&lt;?php",O101,T$1,O101,"?&gt;",O101,O101,"&lt;/center&gt;",O101,K101,O101,O101,O101,O101),"")</f>
      </c>
      <c r="U101" s="6">
        <f>IF(V101=25,CONCATENATE(O101,O101,O101,O101,"&lt;?php",O101,U$1,O101,"?&gt;",O101,O101,O101,O101,O101),"")</f>
      </c>
      <c r="V101" s="11">
        <f>V100+1</f>
      </c>
      <c r="W101" s="5" t="s">
        <v>383</v>
      </c>
      <c r="X101" s="5" t="s">
        <v>384</v>
      </c>
      <c r="Y101" s="5" t="s">
        <v>385</v>
      </c>
      <c r="Z101" s="5" t="s">
        <v>386</v>
      </c>
      <c r="AA101" s="4">
        <f>CONCATENATE(RBs!B66," ",RBs!A66)</f>
      </c>
      <c r="AB101" s="6">
        <f>RBs!E66</f>
      </c>
      <c r="AC101" s="6">
        <f>RBs!C66</f>
      </c>
      <c r="AD101" s="11">
        <f>RBs!D66</f>
      </c>
      <c r="AE101" s="11">
        <f>RBs!O66</f>
      </c>
      <c r="AF101" s="11">
        <f>RBs!P66</f>
      </c>
      <c r="AG101" s="11">
        <f>RBs!T66</f>
      </c>
      <c r="AH101" s="11">
        <f>RBs!R66</f>
      </c>
      <c r="AI101" s="11">
        <f>AF101</f>
      </c>
      <c r="AJ101" s="6">
        <f>AA101</f>
      </c>
      <c r="AK101" s="11">
        <f>ROUNDDOWN(AF101/2,0)</f>
      </c>
      <c r="AL101" s="11">
        <f>ROUNDUP(0.37*AF101,0)</f>
      </c>
      <c r="AM101" s="11">
        <f>ROUNDUP(0.4*AF101,0)</f>
      </c>
      <c r="AN101" s="11">
        <f>IF(AF101&gt;1,ROUNDUP(0.43*AF101,0),1)</f>
      </c>
      <c r="AO101" s="11">
        <f>IF(AG101&gt;1,ROUNDUP(0.59*AG101,0),1)</f>
      </c>
      <c r="AP101" s="11">
        <f>IF(AH101&gt;1,ROUNDUP(0.34*AH101,0),1)</f>
      </c>
      <c r="AQ101" s="11">
        <f>IF(AI101&gt;1,ROUNDUP(0.36*AI101,0),1)</f>
      </c>
    </row>
    <row x14ac:dyDescent="0.25" r="102" customHeight="1" ht="17.25">
      <c r="A102" s="3"/>
      <c r="B102" s="6">
        <f>IF(AA102&lt;&gt;AC102,CONCATENATE(I102,AA102,L102,AB102,L102,AC102,M102,N102,AD102,M102,J102,P102,Q102,R102,S102,T102,U102),CONCATENATE(I102,AA102,L102,AB102,M102,N102,AD102,M102,J102,P102,Q102,R102,S102,T102,U102))</f>
      </c>
      <c r="C102" s="6">
        <f>IF(AA102&lt;&gt;AC102,CONCATENATE(I102,AA102,L102,AB102,L102,AC102,M102,N102,AD102,M102,W102,X102,Z102,AN102,Y102,J102,P102,Q102,R102,S102,T102,U102),CONCATENATE(I102,AA102,L102,AB102,M102,N102,AD102,M102,W102,X102,Z102,AN102,Y102,J102,P102,Q102,R102,S102,T102,U102))</f>
      </c>
      <c r="D102" s="6">
        <f>IF(AA102&lt;&gt;AC102,CONCATENATE(I102,AA102,L102,AB102,L102,AC102,M102,N102,AD102,M102,W102,X102,Z102,AO102,Y102,J102,P102,Q102,R102,S102,T102,U102),CONCATENATE(I102,AA102,L102,AB102,M102,N102,AD102,M102,W102,X102,Z102,AO102,Y102,J102,P102,Q102,R102,S102,T102,U102))</f>
      </c>
      <c r="E102" s="6">
        <f>IF(AA102&lt;&gt;AC102,CONCATENATE(I102,AA102,L102,AB102,L102,AC102,M102,N102,AD102,M102,W102,X102,Z102,AP102,Y102,J102,P102,Q102,R102,S102,T102,U102),CONCATENATE(I102,AA102,L102,AB102,M102,N102,AD102,M102,W102,X102,Z102,AP102,Y102,J102,P102,Q102,R102,S102,T102,U102))</f>
      </c>
      <c r="F102" s="6">
        <f>IF(AA102&lt;&gt;AC102,CONCATENATE(I102,AA102,L102,AB102,L102,AC102,M102,N102,AD102,M102,W102,X102,Z102,AQ102,Y102,J102,P102,Q102,R102,S102,T102,U102),CONCATENATE(I102,AA102,L102,AB102,M102,N102,AD102,M102,W102,X102,Z102,AQ102,Y102,J102,P102,Q102,R102,S102,T102,U102))</f>
      </c>
      <c r="G102" s="3" t="s">
        <v>375</v>
      </c>
      <c r="H102" s="3" t="s">
        <v>376</v>
      </c>
      <c r="I102" s="3" t="s">
        <v>377</v>
      </c>
      <c r="J102" s="3" t="s">
        <v>378</v>
      </c>
      <c r="K102" s="3" t="s">
        <v>379</v>
      </c>
      <c r="L102" s="3" t="s">
        <v>380</v>
      </c>
      <c r="M102" s="3" t="s">
        <v>381</v>
      </c>
      <c r="N102" s="3" t="s">
        <v>382</v>
      </c>
      <c r="O102" s="6">
        <f>CHAR(10)</f>
      </c>
      <c r="P102" s="6">
        <f>IF(MOD(V102,5)=0,CONCATENATE(O102,O102,K102,K102,O102,O102,O102)," ")</f>
      </c>
      <c r="Q102" s="6">
        <f>IF(V102=5,CONCATENATE(O102,O102,O102,K102,O102,"&lt;center&gt;",O102,O102,"&lt;?php",O102,Q$1,O102,"?&gt;",O102,O102,"&lt;/center&gt;",O102,K102,O102,O102,O102,O102),"")</f>
      </c>
      <c r="R102" s="6">
        <f>IF(V102=10,CONCATENATE(O102,O102,O102,K102,O102,"&lt;center&gt;",O102,O102,"&lt;?php",O102,R$1,O102,"?&gt;",O102,O102,"&lt;/center&gt;",O102,K102,O102,O102,O102,O102),"")</f>
      </c>
      <c r="S102" s="6">
        <f>IF(V102=15,CONCATENATE(O102,O102,O102,K102,O102,"&lt;center&gt;",O102,O102,"&lt;?php",O102,S$1,O102,"?&gt;",O102,O102,"&lt;/center&gt;",O102,K102,O102,O102,O102,O102),"")</f>
      </c>
      <c r="T102" s="6">
        <f>IF(V102=20,CONCATENATE(O102,O102,O102,K102,O102,"&lt;center&gt;",O102,O102,"&lt;?php",O102,T$1,O102,"?&gt;",O102,O102,"&lt;/center&gt;",O102,K102,O102,O102,O102,O102),"")</f>
      </c>
      <c r="U102" s="6">
        <f>IF(V102=25,CONCATENATE(O102,O102,O102,O102,"&lt;?php",O102,U$1,O102,"?&gt;",O102,O102,O102,O102,O102),"")</f>
      </c>
      <c r="V102" s="11">
        <f>V101+1</f>
      </c>
      <c r="W102" s="5" t="s">
        <v>383</v>
      </c>
      <c r="X102" s="5" t="s">
        <v>384</v>
      </c>
      <c r="Y102" s="5" t="s">
        <v>385</v>
      </c>
      <c r="Z102" s="5" t="s">
        <v>386</v>
      </c>
      <c r="AA102" s="4">
        <f>CONCATENATE(RBs!B67," ",RBs!A67)</f>
      </c>
      <c r="AB102" s="6">
        <f>RBs!E67</f>
      </c>
      <c r="AC102" s="6">
        <f>RBs!C67</f>
      </c>
      <c r="AD102" s="11">
        <f>RBs!D67</f>
      </c>
      <c r="AE102" s="11">
        <f>RBs!O67</f>
      </c>
      <c r="AF102" s="11">
        <f>RBs!P67</f>
      </c>
      <c r="AG102" s="11">
        <f>RBs!T67</f>
      </c>
      <c r="AH102" s="11">
        <f>RBs!R67</f>
      </c>
      <c r="AI102" s="11">
        <f>AF102</f>
      </c>
      <c r="AJ102" s="6">
        <f>AA102</f>
      </c>
      <c r="AK102" s="11">
        <f>ROUNDDOWN(AF102/2,0)</f>
      </c>
      <c r="AL102" s="11">
        <f>ROUNDUP(0.37*AF102,0)</f>
      </c>
      <c r="AM102" s="11">
        <f>ROUNDUP(0.4*AF102,0)</f>
      </c>
      <c r="AN102" s="11">
        <f>IF(AF102&gt;1,ROUNDUP(0.43*AF102,0),1)</f>
      </c>
      <c r="AO102" s="11">
        <f>IF(AG102&gt;1,ROUNDUP(0.59*AG102,0),1)</f>
      </c>
      <c r="AP102" s="11">
        <f>IF(AH102&gt;1,ROUNDUP(0.34*AH102,0),1)</f>
      </c>
      <c r="AQ102" s="11">
        <f>IF(AI102&gt;1,ROUNDUP(0.36*AI102,0),1)</f>
      </c>
    </row>
    <row x14ac:dyDescent="0.25" r="103" customHeight="1" ht="17.25">
      <c r="A103" s="3"/>
      <c r="B103" s="6">
        <f>IF(AA103&lt;&gt;AC103,CONCATENATE(I103,AA103,L103,AB103,L103,AC103,M103,N103,AD103,M103,J103,P103,Q103,R103,S103,T103,U103),CONCATENATE(I103,AA103,L103,AB103,M103,N103,AD103,M103,J103,P103,Q103,R103,S103,T103,U103))</f>
      </c>
      <c r="C103" s="6">
        <f>IF(AA103&lt;&gt;AC103,CONCATENATE(I103,AA103,L103,AB103,L103,AC103,M103,N103,AD103,M103,W103,X103,Z103,AN103,Y103,J103,P103,Q103,R103,S103,T103,U103),CONCATENATE(I103,AA103,L103,AB103,M103,N103,AD103,M103,W103,X103,Z103,AN103,Y103,J103,P103,Q103,R103,S103,T103,U103))</f>
      </c>
      <c r="D103" s="6">
        <f>IF(AA103&lt;&gt;AC103,CONCATENATE(I103,AA103,L103,AB103,L103,AC103,M103,N103,AD103,M103,W103,X103,Z103,AO103,Y103,J103,P103,Q103,R103,S103,T103,U103),CONCATENATE(I103,AA103,L103,AB103,M103,N103,AD103,M103,W103,X103,Z103,AO103,Y103,J103,P103,Q103,R103,S103,T103,U103))</f>
      </c>
      <c r="E103" s="6">
        <f>IF(AA103&lt;&gt;AC103,CONCATENATE(I103,AA103,L103,AB103,L103,AC103,M103,N103,AD103,M103,W103,X103,Z103,AP103,Y103,J103,P103,Q103,R103,S103,T103,U103),CONCATENATE(I103,AA103,L103,AB103,M103,N103,AD103,M103,W103,X103,Z103,AP103,Y103,J103,P103,Q103,R103,S103,T103,U103))</f>
      </c>
      <c r="F103" s="6">
        <f>IF(AA103&lt;&gt;AC103,CONCATENATE(I103,AA103,L103,AB103,L103,AC103,M103,N103,AD103,M103,W103,X103,Z103,AQ103,Y103,J103,P103,Q103,R103,S103,T103,U103),CONCATENATE(I103,AA103,L103,AB103,M103,N103,AD103,M103,W103,X103,Z103,AQ103,Y103,J103,P103,Q103,R103,S103,T103,U103))</f>
      </c>
      <c r="G103" s="3" t="s">
        <v>375</v>
      </c>
      <c r="H103" s="3" t="s">
        <v>376</v>
      </c>
      <c r="I103" s="3" t="s">
        <v>377</v>
      </c>
      <c r="J103" s="3" t="s">
        <v>378</v>
      </c>
      <c r="K103" s="3" t="s">
        <v>379</v>
      </c>
      <c r="L103" s="3" t="s">
        <v>380</v>
      </c>
      <c r="M103" s="3" t="s">
        <v>381</v>
      </c>
      <c r="N103" s="3" t="s">
        <v>382</v>
      </c>
      <c r="O103" s="6">
        <f>CHAR(10)</f>
      </c>
      <c r="P103" s="6">
        <f>IF(MOD(V103,5)=0,CONCATENATE(O103,O103,K103,K103,O103,O103,O103)," ")</f>
      </c>
      <c r="Q103" s="6">
        <f>IF(V103=5,CONCATENATE(O103,O103,O103,K103,O103,"&lt;center&gt;",O103,O103,"&lt;?php",O103,Q$1,O103,"?&gt;",O103,O103,"&lt;/center&gt;",O103,K103,O103,O103,O103,O103),"")</f>
      </c>
      <c r="R103" s="6">
        <f>IF(V103=10,CONCATENATE(O103,O103,O103,K103,O103,"&lt;center&gt;",O103,O103,"&lt;?php",O103,R$1,O103,"?&gt;",O103,O103,"&lt;/center&gt;",O103,K103,O103,O103,O103,O103),"")</f>
      </c>
      <c r="S103" s="6">
        <f>IF(V103=15,CONCATENATE(O103,O103,O103,K103,O103,"&lt;center&gt;",O103,O103,"&lt;?php",O103,S$1,O103,"?&gt;",O103,O103,"&lt;/center&gt;",O103,K103,O103,O103,O103,O103),"")</f>
      </c>
      <c r="T103" s="6">
        <f>IF(V103=20,CONCATENATE(O103,O103,O103,K103,O103,"&lt;center&gt;",O103,O103,"&lt;?php",O103,T$1,O103,"?&gt;",O103,O103,"&lt;/center&gt;",O103,K103,O103,O103,O103,O103),"")</f>
      </c>
      <c r="U103" s="6">
        <f>IF(V103=25,CONCATENATE(O103,O103,O103,O103,"&lt;?php",O103,U$1,O103,"?&gt;",O103,O103,O103,O103,O103),"")</f>
      </c>
      <c r="V103" s="11">
        <f>V102+1</f>
      </c>
      <c r="W103" s="5" t="s">
        <v>383</v>
      </c>
      <c r="X103" s="5" t="s">
        <v>384</v>
      </c>
      <c r="Y103" s="5" t="s">
        <v>385</v>
      </c>
      <c r="Z103" s="5" t="s">
        <v>386</v>
      </c>
      <c r="AA103" s="4">
        <f>CONCATENATE(RBs!B68," ",RBs!A68)</f>
      </c>
      <c r="AB103" s="6">
        <f>RBs!E68</f>
      </c>
      <c r="AC103" s="6">
        <f>RBs!C68</f>
      </c>
      <c r="AD103" s="11">
        <f>RBs!D68</f>
      </c>
      <c r="AE103" s="11">
        <f>RBs!O68</f>
      </c>
      <c r="AF103" s="11">
        <f>RBs!P68</f>
      </c>
      <c r="AG103" s="11">
        <f>RBs!T68</f>
      </c>
      <c r="AH103" s="11">
        <f>RBs!R68</f>
      </c>
      <c r="AI103" s="11">
        <f>AF103</f>
      </c>
      <c r="AJ103" s="6">
        <f>AA103</f>
      </c>
      <c r="AK103" s="11">
        <f>ROUNDDOWN(AF103/2,0)</f>
      </c>
      <c r="AL103" s="11">
        <f>ROUNDUP(0.37*AF103,0)</f>
      </c>
      <c r="AM103" s="11">
        <f>ROUNDUP(0.4*AF103,0)</f>
      </c>
      <c r="AN103" s="11">
        <f>IF(AF103&gt;0.5,ROUNDUP(0.43*AF103,0),0)</f>
      </c>
      <c r="AO103" s="11">
        <f>IF(AG103&gt;0.5,ROUNDUP(0.59*AG103,0),0)</f>
      </c>
      <c r="AP103" s="11">
        <f>IF(AH103&gt;0.5,ROUNDUP(0.34*AH103,0),0)</f>
      </c>
      <c r="AQ103" s="11">
        <f>IF(AI103&gt;0.5,ROUNDUP(0.36*AI103,0),0)</f>
      </c>
    </row>
    <row x14ac:dyDescent="0.25" r="104" customHeight="1" ht="17.25">
      <c r="A104" s="3"/>
      <c r="B104" s="6">
        <f>IF(AA104&lt;&gt;AC104,CONCATENATE(I104,AA104,L104,AB104,L104,AC104,M104,N104,AD104,M104,J104,P104,Q104,R104,S104,T104,U104),CONCATENATE(I104,AA104,L104,AB104,M104,N104,AD104,M104,J104,P104,Q104,R104,S104,T104,U104))</f>
      </c>
      <c r="C104" s="6">
        <f>IF(AA104&lt;&gt;AC104,CONCATENATE(I104,AA104,L104,AB104,L104,AC104,M104,N104,AD104,M104,W104,X104,Z104,AN104,Y104,J104,P104,Q104,R104,S104,T104,U104),CONCATENATE(I104,AA104,L104,AB104,M104,N104,AD104,M104,W104,X104,Z104,AN104,Y104,J104,P104,Q104,R104,S104,T104,U104))</f>
      </c>
      <c r="D104" s="6">
        <f>IF(AA104&lt;&gt;AC104,CONCATENATE(I104,AA104,L104,AB104,L104,AC104,M104,N104,AD104,M104,W104,X104,Z104,AO104,Y104,J104,P104,Q104,R104,S104,T104,U104),CONCATENATE(I104,AA104,L104,AB104,M104,N104,AD104,M104,W104,X104,Z104,AO104,Y104,J104,P104,Q104,R104,S104,T104,U104))</f>
      </c>
      <c r="E104" s="6">
        <f>IF(AA104&lt;&gt;AC104,CONCATENATE(I104,AA104,L104,AB104,L104,AC104,M104,N104,AD104,M104,W104,X104,Z104,AP104,Y104,J104,P104,Q104,R104,S104,T104,U104),CONCATENATE(I104,AA104,L104,AB104,M104,N104,AD104,M104,W104,X104,Z104,AP104,Y104,J104,P104,Q104,R104,S104,T104,U104))</f>
      </c>
      <c r="F104" s="6">
        <f>IF(AA104&lt;&gt;AC104,CONCATENATE(I104,AA104,L104,AB104,L104,AC104,M104,N104,AD104,M104,W104,X104,Z104,AQ104,Y104,J104,P104,Q104,R104,S104,T104,U104),CONCATENATE(I104,AA104,L104,AB104,M104,N104,AD104,M104,W104,X104,Z104,AQ104,Y104,J104,P104,Q104,R104,S104,T104,U104))</f>
      </c>
      <c r="G104" s="3" t="s">
        <v>375</v>
      </c>
      <c r="H104" s="3" t="s">
        <v>376</v>
      </c>
      <c r="I104" s="3" t="s">
        <v>377</v>
      </c>
      <c r="J104" s="3" t="s">
        <v>378</v>
      </c>
      <c r="K104" s="3" t="s">
        <v>379</v>
      </c>
      <c r="L104" s="3" t="s">
        <v>380</v>
      </c>
      <c r="M104" s="3" t="s">
        <v>381</v>
      </c>
      <c r="N104" s="3" t="s">
        <v>382</v>
      </c>
      <c r="O104" s="6">
        <f>CHAR(10)</f>
      </c>
      <c r="P104" s="6">
        <f>IF(MOD(V104,5)=0,CONCATENATE(O104,O104,K104,K104,O104,O104,O104)," ")</f>
      </c>
      <c r="Q104" s="6">
        <f>IF(V104=5,CONCATENATE(O104,O104,O104,K104,O104,"&lt;center&gt;",O104,O104,"&lt;?php",O104,Q$1,O104,"?&gt;",O104,O104,"&lt;/center&gt;",O104,K104,O104,O104,O104,O104),"")</f>
      </c>
      <c r="R104" s="6">
        <f>IF(V104=10,CONCATENATE(O104,O104,O104,K104,O104,"&lt;center&gt;",O104,O104,"&lt;?php",O104,R$1,O104,"?&gt;",O104,O104,"&lt;/center&gt;",O104,K104,O104,O104,O104,O104),"")</f>
      </c>
      <c r="S104" s="6">
        <f>IF(V104=15,CONCATENATE(O104,O104,O104,K104,O104,"&lt;center&gt;",O104,O104,"&lt;?php",O104,S$1,O104,"?&gt;",O104,O104,"&lt;/center&gt;",O104,K104,O104,O104,O104,O104),"")</f>
      </c>
      <c r="T104" s="6">
        <f>IF(V104=20,CONCATENATE(O104,O104,O104,K104,O104,"&lt;center&gt;",O104,O104,"&lt;?php",O104,T$1,O104,"?&gt;",O104,O104,"&lt;/center&gt;",O104,K104,O104,O104,O104,O104),"")</f>
      </c>
      <c r="U104" s="6">
        <f>IF(V104=25,CONCATENATE(O104,O104,O104,O104,"&lt;?php",O104,U$1,O104,"?&gt;",O104,O104,O104,O104,O104),"")</f>
      </c>
      <c r="V104" s="11">
        <f>V103+1</f>
      </c>
      <c r="W104" s="5" t="s">
        <v>383</v>
      </c>
      <c r="X104" s="5" t="s">
        <v>384</v>
      </c>
      <c r="Y104" s="5" t="s">
        <v>385</v>
      </c>
      <c r="Z104" s="5" t="s">
        <v>386</v>
      </c>
      <c r="AA104" s="4">
        <f>CONCATENATE(RBs!B69," ",RBs!A69)</f>
      </c>
      <c r="AB104" s="6">
        <f>RBs!E69</f>
      </c>
      <c r="AC104" s="6">
        <f>RBs!C69</f>
      </c>
      <c r="AD104" s="11">
        <f>RBs!D69</f>
      </c>
      <c r="AE104" s="11">
        <f>RBs!O69</f>
      </c>
      <c r="AF104" s="11">
        <f>RBs!P69</f>
      </c>
      <c r="AG104" s="11">
        <f>RBs!T69</f>
      </c>
      <c r="AH104" s="11">
        <f>RBs!R69</f>
      </c>
      <c r="AI104" s="11">
        <f>AF104</f>
      </c>
      <c r="AJ104" s="6">
        <f>AA104</f>
      </c>
      <c r="AK104" s="11">
        <f>ROUNDDOWN(AF104/2,0)</f>
      </c>
      <c r="AL104" s="11">
        <f>ROUNDUP(0.37*AF104,0)</f>
      </c>
      <c r="AM104" s="11">
        <f>ROUNDUP(0.4*AF104,0)</f>
      </c>
      <c r="AN104" s="11">
        <f>IF(AF104&gt;0.5,ROUNDUP(0.43*AF104,0),0)</f>
      </c>
      <c r="AO104" s="11">
        <f>IF(AG104&gt;0.5,ROUNDUP(0.59*AG104,0),0)</f>
      </c>
      <c r="AP104" s="11">
        <f>IF(AH104&gt;0.5,ROUNDUP(0.34*AH104,0),0)</f>
      </c>
      <c r="AQ104" s="11">
        <f>IF(AI104&gt;0.5,ROUNDUP(0.36*AI104,0),0)</f>
      </c>
    </row>
    <row x14ac:dyDescent="0.25" r="105" customHeight="1" ht="17.25">
      <c r="A105" s="3"/>
      <c r="B105" s="6">
        <f>IF(AA105&lt;&gt;AC105,CONCATENATE(I105,AA105,L105,AB105,L105,AC105,M105,N105,AD105,M105,J105,P105,Q105,R105,S105,T105,U105),CONCATENATE(I105,AA105,L105,AB105,M105,N105,AD105,M105,J105,P105,Q105,R105,S105,T105,U105))</f>
      </c>
      <c r="C105" s="6">
        <f>IF(AA105&lt;&gt;AC105,CONCATENATE(I105,AA105,L105,AB105,L105,AC105,M105,N105,AD105,M105,W105,X105,Z105,AN105,Y105,J105,P105,Q105,R105,S105,T105,U105),CONCATENATE(I105,AA105,L105,AB105,M105,N105,AD105,M105,W105,X105,Z105,AN105,Y105,J105,P105,Q105,R105,S105,T105,U105))</f>
      </c>
      <c r="D105" s="6">
        <f>IF(AA105&lt;&gt;AC105,CONCATENATE(I105,AA105,L105,AB105,L105,AC105,M105,N105,AD105,M105,W105,X105,Z105,AO105,Y105,J105,P105,Q105,R105,S105,T105,U105),CONCATENATE(I105,AA105,L105,AB105,M105,N105,AD105,M105,W105,X105,Z105,AO105,Y105,J105,P105,Q105,R105,S105,T105,U105))</f>
      </c>
      <c r="E105" s="6">
        <f>IF(AA105&lt;&gt;AC105,CONCATENATE(I105,AA105,L105,AB105,L105,AC105,M105,N105,AD105,M105,W105,X105,Z105,AP105,Y105,J105,P105,Q105,R105,S105,T105,U105),CONCATENATE(I105,AA105,L105,AB105,M105,N105,AD105,M105,W105,X105,Z105,AP105,Y105,J105,P105,Q105,R105,S105,T105,U105))</f>
      </c>
      <c r="F105" s="6">
        <f>IF(AA105&lt;&gt;AC105,CONCATENATE(I105,AA105,L105,AB105,L105,AC105,M105,N105,AD105,M105,W105,X105,Z105,AQ105,Y105,J105,P105,Q105,R105,S105,T105,U105),CONCATENATE(I105,AA105,L105,AB105,M105,N105,AD105,M105,W105,X105,Z105,AQ105,Y105,J105,P105,Q105,R105,S105,T105,U105))</f>
      </c>
      <c r="G105" s="3" t="s">
        <v>375</v>
      </c>
      <c r="H105" s="3" t="s">
        <v>376</v>
      </c>
      <c r="I105" s="3" t="s">
        <v>377</v>
      </c>
      <c r="J105" s="3" t="s">
        <v>378</v>
      </c>
      <c r="K105" s="3" t="s">
        <v>379</v>
      </c>
      <c r="L105" s="3" t="s">
        <v>380</v>
      </c>
      <c r="M105" s="3" t="s">
        <v>381</v>
      </c>
      <c r="N105" s="3" t="s">
        <v>382</v>
      </c>
      <c r="O105" s="6">
        <f>CHAR(10)</f>
      </c>
      <c r="P105" s="6">
        <f>IF(MOD(V105,5)=0,CONCATENATE(O105,O105,K105,K105,O105,O105,O105)," ")</f>
      </c>
      <c r="Q105" s="6">
        <f>IF(V105=5,CONCATENATE(O105,O105,O105,K105,O105,"&lt;center&gt;",O105,O105,"&lt;?php",O105,Q$1,O105,"?&gt;",O105,O105,"&lt;/center&gt;",O105,K105,O105,O105,O105,O105),"")</f>
      </c>
      <c r="R105" s="6">
        <f>IF(V105=10,CONCATENATE(O105,O105,O105,K105,O105,"&lt;center&gt;",O105,O105,"&lt;?php",O105,R$1,O105,"?&gt;",O105,O105,"&lt;/center&gt;",O105,K105,O105,O105,O105,O105),"")</f>
      </c>
      <c r="S105" s="6">
        <f>IF(V105=15,CONCATENATE(O105,O105,O105,K105,O105,"&lt;center&gt;",O105,O105,"&lt;?php",O105,S$1,O105,"?&gt;",O105,O105,"&lt;/center&gt;",O105,K105,O105,O105,O105,O105),"")</f>
      </c>
      <c r="T105" s="6">
        <f>IF(V105=20,CONCATENATE(O105,O105,O105,K105,O105,"&lt;center&gt;",O105,O105,"&lt;?php",O105,T$1,O105,"?&gt;",O105,O105,"&lt;/center&gt;",O105,K105,O105,O105,O105,O105),"")</f>
      </c>
      <c r="U105" s="6">
        <f>IF(V105=25,CONCATENATE(O105,O105,O105,O105,"&lt;?php",O105,U$1,O105,"?&gt;",O105,O105,O105,O105,O105),"")</f>
      </c>
      <c r="V105" s="11">
        <f>V104+1</f>
      </c>
      <c r="W105" s="5" t="s">
        <v>383</v>
      </c>
      <c r="X105" s="5" t="s">
        <v>384</v>
      </c>
      <c r="Y105" s="5" t="s">
        <v>385</v>
      </c>
      <c r="Z105" s="5" t="s">
        <v>386</v>
      </c>
      <c r="AA105" s="4">
        <f>CONCATENATE(RBs!B70," ",RBs!A70)</f>
      </c>
      <c r="AB105" s="6">
        <f>RBs!E70</f>
      </c>
      <c r="AC105" s="6">
        <f>RBs!C70</f>
      </c>
      <c r="AD105" s="11">
        <f>RBs!D70</f>
      </c>
      <c r="AE105" s="11">
        <f>RBs!O70</f>
      </c>
      <c r="AF105" s="11">
        <f>RBs!P70</f>
      </c>
      <c r="AG105" s="11">
        <f>RBs!T70</f>
      </c>
      <c r="AH105" s="11">
        <f>RBs!R70</f>
      </c>
      <c r="AI105" s="11">
        <f>AF105</f>
      </c>
      <c r="AJ105" s="6">
        <f>AA105</f>
      </c>
      <c r="AK105" s="11">
        <f>ROUNDDOWN(AF105/2,0)</f>
      </c>
      <c r="AL105" s="11">
        <f>ROUNDUP(0.37*AF105,0)</f>
      </c>
      <c r="AM105" s="11">
        <f>ROUNDUP(0.4*AF105,0)</f>
      </c>
      <c r="AN105" s="11">
        <f>IF(AF105&gt;0.5,ROUNDUP(0.43*AF105,0),0)</f>
      </c>
      <c r="AO105" s="11">
        <f>IF(AG105&gt;0.5,ROUNDUP(0.59*AG105,0),0)</f>
      </c>
      <c r="AP105" s="11">
        <f>IF(AH105&gt;0.5,ROUNDUP(0.34*AH105,0),0)</f>
      </c>
      <c r="AQ105" s="11">
        <f>IF(AI105&gt;0.5,ROUNDUP(0.36*AI105,0),0)</f>
      </c>
    </row>
    <row x14ac:dyDescent="0.25" r="106" customHeight="1" ht="17.25">
      <c r="A106" s="3"/>
      <c r="B106" s="6">
        <f>IF(AA106&lt;&gt;AC106,CONCATENATE(I106,AA106,L106,AB106,L106,AC106,M106,N106,AD106,M106,J106,P106,Q106,R106,S106,T106,U106),CONCATENATE(I106,AA106,L106,AB106,M106,N106,AD106,M106,J106,P106,Q106,R106,S106,T106,U106))</f>
      </c>
      <c r="C106" s="6">
        <f>IF(AA106&lt;&gt;AC106,CONCATENATE(I106,AA106,L106,AB106,L106,AC106,M106,N106,AD106,M106,W106,X106,Z106,AN106,Y106,J106,P106,Q106,R106,S106,T106,U106),CONCATENATE(I106,AA106,L106,AB106,M106,N106,AD106,M106,W106,X106,Z106,AN106,Y106,J106,P106,Q106,R106,S106,T106,U106))</f>
      </c>
      <c r="D106" s="6">
        <f>IF(AA106&lt;&gt;AC106,CONCATENATE(I106,AA106,L106,AB106,L106,AC106,M106,N106,AD106,M106,W106,X106,Z106,AO106,Y106,J106,P106,Q106,R106,S106,T106,U106),CONCATENATE(I106,AA106,L106,AB106,M106,N106,AD106,M106,W106,X106,Z106,AO106,Y106,J106,P106,Q106,R106,S106,T106,U106))</f>
      </c>
      <c r="E106" s="6">
        <f>IF(AA106&lt;&gt;AC106,CONCATENATE(I106,AA106,L106,AB106,L106,AC106,M106,N106,AD106,M106,W106,X106,Z106,AP106,Y106,J106,P106,Q106,R106,S106,T106,U106),CONCATENATE(I106,AA106,L106,AB106,M106,N106,AD106,M106,W106,X106,Z106,AP106,Y106,J106,P106,Q106,R106,S106,T106,U106))</f>
      </c>
      <c r="F106" s="6">
        <f>IF(AA106&lt;&gt;AC106,CONCATENATE(I106,AA106,L106,AB106,L106,AC106,M106,N106,AD106,M106,W106,X106,Z106,AQ106,Y106,J106,P106,Q106,R106,S106,T106,U106),CONCATENATE(I106,AA106,L106,AB106,M106,N106,AD106,M106,W106,X106,Z106,AQ106,Y106,J106,P106,Q106,R106,S106,T106,U106))</f>
      </c>
      <c r="G106" s="3" t="s">
        <v>375</v>
      </c>
      <c r="H106" s="3" t="s">
        <v>376</v>
      </c>
      <c r="I106" s="3" t="s">
        <v>377</v>
      </c>
      <c r="J106" s="3" t="s">
        <v>378</v>
      </c>
      <c r="K106" s="3" t="s">
        <v>379</v>
      </c>
      <c r="L106" s="3" t="s">
        <v>380</v>
      </c>
      <c r="M106" s="3" t="s">
        <v>381</v>
      </c>
      <c r="N106" s="3" t="s">
        <v>382</v>
      </c>
      <c r="O106" s="6">
        <f>CHAR(10)</f>
      </c>
      <c r="P106" s="6">
        <f>IF(MOD(V106,5)=0,CONCATENATE(O106,O106,K106,K106,O106,O106,O106)," ")</f>
      </c>
      <c r="Q106" s="6">
        <f>IF(V106=5,CONCATENATE(O106,O106,O106,K106,O106,"&lt;center&gt;",O106,O106,"&lt;?php",O106,Q$1,O106,"?&gt;",O106,O106,"&lt;/center&gt;",O106,K106,O106,O106,O106,O106),"")</f>
      </c>
      <c r="R106" s="6">
        <f>IF(V106=10,CONCATENATE(O106,O106,O106,K106,O106,"&lt;center&gt;",O106,O106,"&lt;?php",O106,R$1,O106,"?&gt;",O106,O106,"&lt;/center&gt;",O106,K106,O106,O106,O106,O106),"")</f>
      </c>
      <c r="S106" s="6">
        <f>IF(V106=15,CONCATENATE(O106,O106,O106,K106,O106,"&lt;center&gt;",O106,O106,"&lt;?php",O106,S$1,O106,"?&gt;",O106,O106,"&lt;/center&gt;",O106,K106,O106,O106,O106,O106),"")</f>
      </c>
      <c r="T106" s="6">
        <f>IF(V106=20,CONCATENATE(O106,O106,O106,K106,O106,"&lt;center&gt;",O106,O106,"&lt;?php",O106,T$1,O106,"?&gt;",O106,O106,"&lt;/center&gt;",O106,K106,O106,O106,O106,O106),"")</f>
      </c>
      <c r="U106" s="6">
        <f>IF(V106=25,CONCATENATE(O106,O106,O106,O106,"&lt;?php",O106,U$1,O106,"?&gt;",O106,O106,O106,O106,O106),"")</f>
      </c>
      <c r="V106" s="11">
        <f>V105+1</f>
      </c>
      <c r="W106" s="5" t="s">
        <v>383</v>
      </c>
      <c r="X106" s="5" t="s">
        <v>384</v>
      </c>
      <c r="Y106" s="5" t="s">
        <v>385</v>
      </c>
      <c r="Z106" s="5" t="s">
        <v>386</v>
      </c>
      <c r="AA106" s="4">
        <f>CONCATENATE(RBs!B71," ",RBs!A71)</f>
      </c>
      <c r="AB106" s="6">
        <f>RBs!E71</f>
      </c>
      <c r="AC106" s="6">
        <f>RBs!C71</f>
      </c>
      <c r="AD106" s="11">
        <f>RBs!D71</f>
      </c>
      <c r="AE106" s="11">
        <f>RBs!O71</f>
      </c>
      <c r="AF106" s="11">
        <f>RBs!P71</f>
      </c>
      <c r="AG106" s="11">
        <f>RBs!T71</f>
      </c>
      <c r="AH106" s="11">
        <f>RBs!R71</f>
      </c>
      <c r="AI106" s="11">
        <f>AF106</f>
      </c>
      <c r="AJ106" s="6">
        <f>AA106</f>
      </c>
      <c r="AK106" s="11">
        <f>ROUNDDOWN(AF106/2,0)</f>
      </c>
      <c r="AL106" s="11">
        <f>ROUNDUP(0.37*AF106,0)</f>
      </c>
      <c r="AM106" s="11">
        <f>ROUNDUP(0.4*AF106,0)</f>
      </c>
      <c r="AN106" s="11">
        <f>IF(AF106&gt;0.5,ROUNDUP(0.43*AF106,0),0)</f>
      </c>
      <c r="AO106" s="11">
        <f>IF(AG106&gt;0.5,ROUNDUP(0.59*AG106,0),0)</f>
      </c>
      <c r="AP106" s="11">
        <f>IF(AH106&gt;0.5,ROUNDUP(0.34*AH106,0),0)</f>
      </c>
      <c r="AQ106" s="11">
        <f>IF(AI106&gt;0.5,ROUNDUP(0.36*AI106,0),0)</f>
      </c>
    </row>
    <row x14ac:dyDescent="0.25" r="107" customHeight="1" ht="17.25">
      <c r="A107" s="3"/>
      <c r="B107" s="6">
        <f>IF(AA107&lt;&gt;AC107,CONCATENATE(I107,AA107,L107,AB107,L107,AC107,M107,N107,AD107,M107,J107,P107,Q107,R107,S107,T107,U107),CONCATENATE(I107,AA107,L107,AB107,M107,N107,AD107,M107,J107,P107,Q107,R107,S107,T107,U107))</f>
      </c>
      <c r="C107" s="6">
        <f>IF(AA107&lt;&gt;AC107,CONCATENATE(I107,AA107,L107,AB107,L107,AC107,M107,N107,AD107,M107,W107,X107,Z107,AN107,Y107,J107,P107,Q107,R107,S107,T107,U107),CONCATENATE(I107,AA107,L107,AB107,M107,N107,AD107,M107,W107,X107,Z107,AN107,Y107,J107,P107,Q107,R107,S107,T107,U107))</f>
      </c>
      <c r="D107" s="6">
        <f>IF(AA107&lt;&gt;AC107,CONCATENATE(I107,AA107,L107,AB107,L107,AC107,M107,N107,AD107,M107,W107,X107,Z107,AO107,Y107,J107,P107,Q107,R107,S107,T107,U107),CONCATENATE(I107,AA107,L107,AB107,M107,N107,AD107,M107,W107,X107,Z107,AO107,Y107,J107,P107,Q107,R107,S107,T107,U107))</f>
      </c>
      <c r="E107" s="6">
        <f>IF(AA107&lt;&gt;AC107,CONCATENATE(I107,AA107,L107,AB107,L107,AC107,M107,N107,AD107,M107,W107,X107,Z107,AP107,Y107,J107,P107,Q107,R107,S107,T107,U107),CONCATENATE(I107,AA107,L107,AB107,M107,N107,AD107,M107,W107,X107,Z107,AP107,Y107,J107,P107,Q107,R107,S107,T107,U107))</f>
      </c>
      <c r="F107" s="6">
        <f>IF(AA107&lt;&gt;AC107,CONCATENATE(I107,AA107,L107,AB107,L107,AC107,M107,N107,AD107,M107,W107,X107,Z107,AQ107,Y107,J107,P107,Q107,R107,S107,T107,U107),CONCATENATE(I107,AA107,L107,AB107,M107,N107,AD107,M107,W107,X107,Z107,AQ107,Y107,J107,P107,Q107,R107,S107,T107,U107))</f>
      </c>
      <c r="G107" s="3" t="s">
        <v>375</v>
      </c>
      <c r="H107" s="3" t="s">
        <v>376</v>
      </c>
      <c r="I107" s="3" t="s">
        <v>377</v>
      </c>
      <c r="J107" s="3" t="s">
        <v>378</v>
      </c>
      <c r="K107" s="3" t="s">
        <v>379</v>
      </c>
      <c r="L107" s="3" t="s">
        <v>380</v>
      </c>
      <c r="M107" s="3" t="s">
        <v>381</v>
      </c>
      <c r="N107" s="3" t="s">
        <v>382</v>
      </c>
      <c r="O107" s="6">
        <f>CHAR(10)</f>
      </c>
      <c r="P107" s="6">
        <f>IF(MOD(V107,5)=0,CONCATENATE(O107,O107,K107,K107,O107,O107,O107)," ")</f>
      </c>
      <c r="Q107" s="6">
        <f>IF(V107=5,CONCATENATE(O107,O107,O107,K107,O107,"&lt;center&gt;",O107,O107,"&lt;?php",O107,Q$1,O107,"?&gt;",O107,O107,"&lt;/center&gt;",O107,K107,O107,O107,O107,O107),"")</f>
      </c>
      <c r="R107" s="6">
        <f>IF(V107=10,CONCATENATE(O107,O107,O107,K107,O107,"&lt;center&gt;",O107,O107,"&lt;?php",O107,R$1,O107,"?&gt;",O107,O107,"&lt;/center&gt;",O107,K107,O107,O107,O107,O107),"")</f>
      </c>
      <c r="S107" s="6">
        <f>IF(V107=15,CONCATENATE(O107,O107,O107,K107,O107,"&lt;center&gt;",O107,O107,"&lt;?php",O107,S$1,O107,"?&gt;",O107,O107,"&lt;/center&gt;",O107,K107,O107,O107,O107,O107),"")</f>
      </c>
      <c r="T107" s="6">
        <f>IF(V107=20,CONCATENATE(O107,O107,O107,K107,O107,"&lt;center&gt;",O107,O107,"&lt;?php",O107,T$1,O107,"?&gt;",O107,O107,"&lt;/center&gt;",O107,K107,O107,O107,O107,O107),"")</f>
      </c>
      <c r="U107" s="6">
        <f>IF(V107=25,CONCATENATE(O107,O107,O107,O107,"&lt;?php",O107,U$1,O107,"?&gt;",O107,O107,O107,O107,O107),"")</f>
      </c>
      <c r="V107" s="11">
        <f>V106+1</f>
      </c>
      <c r="W107" s="5" t="s">
        <v>383</v>
      </c>
      <c r="X107" s="5" t="s">
        <v>384</v>
      </c>
      <c r="Y107" s="5" t="s">
        <v>385</v>
      </c>
      <c r="Z107" s="5" t="s">
        <v>386</v>
      </c>
      <c r="AA107" s="4">
        <f>CONCATENATE(RBs!B72," ",RBs!A72)</f>
      </c>
      <c r="AB107" s="6">
        <f>RBs!E72</f>
      </c>
      <c r="AC107" s="6">
        <f>RBs!C72</f>
      </c>
      <c r="AD107" s="11">
        <f>RBs!D72</f>
      </c>
      <c r="AE107" s="11">
        <f>RBs!O72</f>
      </c>
      <c r="AF107" s="11">
        <f>RBs!P72</f>
      </c>
      <c r="AG107" s="11">
        <f>RBs!T72</f>
      </c>
      <c r="AH107" s="11">
        <f>RBs!R72</f>
      </c>
      <c r="AI107" s="11">
        <f>AF107</f>
      </c>
      <c r="AJ107" s="6">
        <f>AA107</f>
      </c>
      <c r="AK107" s="11">
        <f>ROUNDDOWN(AF107/2,0)</f>
      </c>
      <c r="AL107" s="11">
        <f>ROUNDUP(0.37*AF107,0)</f>
      </c>
      <c r="AM107" s="11">
        <f>ROUNDUP(0.4*AF107,0)</f>
      </c>
      <c r="AN107" s="11">
        <f>IF(AF107&gt;0.5,ROUNDUP(0.43*AF107,0),0)</f>
      </c>
      <c r="AO107" s="11">
        <f>IF(AG107&gt;0.5,ROUNDUP(0.59*AG107,0),0)</f>
      </c>
      <c r="AP107" s="11">
        <f>IF(AH107&gt;0.5,ROUNDUP(0.34*AH107,0),0)</f>
      </c>
      <c r="AQ107" s="11">
        <f>IF(AI107&gt;0.5,ROUNDUP(0.36*AI107,0),0)</f>
      </c>
    </row>
    <row x14ac:dyDescent="0.25" r="108" customHeight="1" ht="17.25">
      <c r="A108" s="3"/>
      <c r="B108" s="6">
        <f>IF(AA108&lt;&gt;AC108,CONCATENATE(I108,AA108,L108,AB108,L108,AC108,M108,N108,AD108,M108,J108,P108,Q108,R108,S108,T108,U108),CONCATENATE(I108,AA108,L108,AB108,M108,N108,AD108,M108,J108,P108,Q108,R108,S108,T108,U108))</f>
      </c>
      <c r="C108" s="6">
        <f>IF(AA108&lt;&gt;AC108,CONCATENATE(I108,AA108,L108,AB108,L108,AC108,M108,N108,AD108,M108,W108,X108,Z108,AN108,Y108,J108,P108,Q108,R108,S108,T108,U108),CONCATENATE(I108,AA108,L108,AB108,M108,N108,AD108,M108,W108,X108,Z108,AN108,Y108,J108,P108,Q108,R108,S108,T108,U108))</f>
      </c>
      <c r="D108" s="6">
        <f>IF(AA108&lt;&gt;AC108,CONCATENATE(I108,AA108,L108,AB108,L108,AC108,M108,N108,AD108,M108,W108,X108,Z108,AO108,Y108,J108,P108,Q108,R108,S108,T108,U108),CONCATENATE(I108,AA108,L108,AB108,M108,N108,AD108,M108,W108,X108,Z108,AO108,Y108,J108,P108,Q108,R108,S108,T108,U108))</f>
      </c>
      <c r="E108" s="6">
        <f>IF(AA108&lt;&gt;AC108,CONCATENATE(I108,AA108,L108,AB108,L108,AC108,M108,N108,AD108,M108,W108,X108,Z108,AP108,Y108,J108,P108,Q108,R108,S108,T108,U108),CONCATENATE(I108,AA108,L108,AB108,M108,N108,AD108,M108,W108,X108,Z108,AP108,Y108,J108,P108,Q108,R108,S108,T108,U108))</f>
      </c>
      <c r="F108" s="6">
        <f>IF(AA108&lt;&gt;AC108,CONCATENATE(I108,AA108,L108,AB108,L108,AC108,M108,N108,AD108,M108,W108,X108,Z108,AQ108,Y108,J108,P108,Q108,R108,S108,T108,U108),CONCATENATE(I108,AA108,L108,AB108,M108,N108,AD108,M108,W108,X108,Z108,AQ108,Y108,J108,P108,Q108,R108,S108,T108,U108))</f>
      </c>
      <c r="G108" s="3" t="s">
        <v>375</v>
      </c>
      <c r="H108" s="3" t="s">
        <v>376</v>
      </c>
      <c r="I108" s="3" t="s">
        <v>377</v>
      </c>
      <c r="J108" s="3" t="s">
        <v>378</v>
      </c>
      <c r="K108" s="3" t="s">
        <v>379</v>
      </c>
      <c r="L108" s="3" t="s">
        <v>380</v>
      </c>
      <c r="M108" s="3" t="s">
        <v>381</v>
      </c>
      <c r="N108" s="3" t="s">
        <v>382</v>
      </c>
      <c r="O108" s="6">
        <f>CHAR(10)</f>
      </c>
      <c r="P108" s="6">
        <f>IF(MOD(V108,5)=0,CONCATENATE(O108,O108,K108,K108,O108,O108,O108)," ")</f>
      </c>
      <c r="Q108" s="6">
        <f>IF(V108=5,CONCATENATE(O108,O108,O108,K108,O108,"&lt;center&gt;",O108,O108,"&lt;?php",O108,Q$1,O108,"?&gt;",O108,O108,"&lt;/center&gt;",O108,K108,O108,O108,O108,O108),"")</f>
      </c>
      <c r="R108" s="6">
        <f>IF(V108=10,CONCATENATE(O108,O108,O108,K108,O108,"&lt;center&gt;",O108,O108,"&lt;?php",O108,R$1,O108,"?&gt;",O108,O108,"&lt;/center&gt;",O108,K108,O108,O108,O108,O108),"")</f>
      </c>
      <c r="S108" s="6">
        <f>IF(V108=15,CONCATENATE(O108,O108,O108,K108,O108,"&lt;center&gt;",O108,O108,"&lt;?php",O108,S$1,O108,"?&gt;",O108,O108,"&lt;/center&gt;",O108,K108,O108,O108,O108,O108),"")</f>
      </c>
      <c r="T108" s="6">
        <f>IF(V108=20,CONCATENATE(O108,O108,O108,K108,O108,"&lt;center&gt;",O108,O108,"&lt;?php",O108,T$1,O108,"?&gt;",O108,O108,"&lt;/center&gt;",O108,K108,O108,O108,O108,O108),"")</f>
      </c>
      <c r="U108" s="6">
        <f>IF(V108=25,CONCATENATE(O108,O108,O108,O108,"&lt;?php",O108,U$1,O108,"?&gt;",O108,O108,O108,O108,O108),"")</f>
      </c>
      <c r="V108" s="11">
        <f>V107+1</f>
      </c>
      <c r="W108" s="5" t="s">
        <v>383</v>
      </c>
      <c r="X108" s="5" t="s">
        <v>384</v>
      </c>
      <c r="Y108" s="5" t="s">
        <v>385</v>
      </c>
      <c r="Z108" s="5" t="s">
        <v>386</v>
      </c>
      <c r="AA108" s="4">
        <f>CONCATENATE(RBs!B73," ",RBs!A73)</f>
      </c>
      <c r="AB108" s="6">
        <f>RBs!E73</f>
      </c>
      <c r="AC108" s="6">
        <f>RBs!C73</f>
      </c>
      <c r="AD108" s="11">
        <f>RBs!D73</f>
      </c>
      <c r="AE108" s="11">
        <f>RBs!O73</f>
      </c>
      <c r="AF108" s="11">
        <f>RBs!P73</f>
      </c>
      <c r="AG108" s="11">
        <f>RBs!T73</f>
      </c>
      <c r="AH108" s="11">
        <f>RBs!R73</f>
      </c>
      <c r="AI108" s="11">
        <f>AF108</f>
      </c>
      <c r="AJ108" s="6">
        <f>AA108</f>
      </c>
      <c r="AK108" s="11">
        <f>ROUNDDOWN(AF108/2,0)</f>
      </c>
      <c r="AL108" s="11">
        <f>ROUNDUP(0.37*AF108,0)</f>
      </c>
      <c r="AM108" s="11">
        <f>ROUNDUP(0.4*AF108,0)</f>
      </c>
      <c r="AN108" s="11">
        <f>IF(AF108&gt;0.5,ROUNDUP(0.43*AF108,0),0)</f>
      </c>
      <c r="AO108" s="11">
        <f>IF(AG108&gt;0.5,ROUNDUP(0.59*AG108,0),0)</f>
      </c>
      <c r="AP108" s="11">
        <f>IF(AH108&gt;0.5,ROUNDUP(0.34*AH108,0),0)</f>
      </c>
      <c r="AQ108" s="11">
        <f>IF(AI108&gt;0.5,ROUNDUP(0.36*AI108,0),0)</f>
      </c>
    </row>
    <row x14ac:dyDescent="0.25" r="109" customHeight="1" ht="17.25">
      <c r="A109" s="3"/>
      <c r="B109" s="6">
        <f>IF(AA109&lt;&gt;AC109,CONCATENATE(I109,AA109,L109,AB109,L109,AC109,M109,N109,AD109,M109,J109,P109,Q109,R109,S109,T109,U109),CONCATENATE(I109,AA109,L109,AB109,M109,N109,AD109,M109,J109,P109,Q109,R109,S109,T109,U109))</f>
      </c>
      <c r="C109" s="6">
        <f>IF(AA109&lt;&gt;AC109,CONCATENATE(I109,AA109,L109,AB109,L109,AC109,M109,N109,AD109,M109,W109,X109,Z109,AN109,Y109,J109,P109,Q109,R109,S109,T109,U109),CONCATENATE(I109,AA109,L109,AB109,M109,N109,AD109,M109,W109,X109,Z109,AN109,Y109,J109,P109,Q109,R109,S109,T109,U109))</f>
      </c>
      <c r="D109" s="6">
        <f>IF(AA109&lt;&gt;AC109,CONCATENATE(I109,AA109,L109,AB109,L109,AC109,M109,N109,AD109,M109,W109,X109,Z109,AO109,Y109,J109,P109,Q109,R109,S109,T109,U109),CONCATENATE(I109,AA109,L109,AB109,M109,N109,AD109,M109,W109,X109,Z109,AO109,Y109,J109,P109,Q109,R109,S109,T109,U109))</f>
      </c>
      <c r="E109" s="6">
        <f>IF(AA109&lt;&gt;AC109,CONCATENATE(I109,AA109,L109,AB109,L109,AC109,M109,N109,AD109,M109,W109,X109,Z109,AP109,Y109,J109,P109,Q109,R109,S109,T109,U109),CONCATENATE(I109,AA109,L109,AB109,M109,N109,AD109,M109,W109,X109,Z109,AP109,Y109,J109,P109,Q109,R109,S109,T109,U109))</f>
      </c>
      <c r="F109" s="6">
        <f>IF(AA109&lt;&gt;AC109,CONCATENATE(I109,AA109,L109,AB109,L109,AC109,M109,N109,AD109,M109,W109,X109,Z109,AQ109,Y109,J109,P109,Q109,R109,S109,T109,U109),CONCATENATE(I109,AA109,L109,AB109,M109,N109,AD109,M109,W109,X109,Z109,AQ109,Y109,J109,P109,Q109,R109,S109,T109,U109))</f>
      </c>
      <c r="G109" s="3" t="s">
        <v>375</v>
      </c>
      <c r="H109" s="3" t="s">
        <v>376</v>
      </c>
      <c r="I109" s="3" t="s">
        <v>377</v>
      </c>
      <c r="J109" s="3" t="s">
        <v>378</v>
      </c>
      <c r="K109" s="3" t="s">
        <v>379</v>
      </c>
      <c r="L109" s="3" t="s">
        <v>380</v>
      </c>
      <c r="M109" s="3" t="s">
        <v>381</v>
      </c>
      <c r="N109" s="3" t="s">
        <v>382</v>
      </c>
      <c r="O109" s="6">
        <f>CHAR(10)</f>
      </c>
      <c r="P109" s="6">
        <f>IF(MOD(V109,5)=0,CONCATENATE(O109,O109,K109,K109,O109,O109,O109)," ")</f>
      </c>
      <c r="Q109" s="6">
        <f>IF(V109=5,CONCATENATE(O109,O109,O109,K109,O109,"&lt;center&gt;",O109,O109,"&lt;?php",O109,Q$1,O109,"?&gt;",O109,O109,"&lt;/center&gt;",O109,K109,O109,O109,O109,O109),"")</f>
      </c>
      <c r="R109" s="6">
        <f>IF(V109=10,CONCATENATE(O109,O109,O109,K109,O109,"&lt;center&gt;",O109,O109,"&lt;?php",O109,R$1,O109,"?&gt;",O109,O109,"&lt;/center&gt;",O109,K109,O109,O109,O109,O109),"")</f>
      </c>
      <c r="S109" s="6">
        <f>IF(V109=15,CONCATENATE(O109,O109,O109,K109,O109,"&lt;center&gt;",O109,O109,"&lt;?php",O109,S$1,O109,"?&gt;",O109,O109,"&lt;/center&gt;",O109,K109,O109,O109,O109,O109),"")</f>
      </c>
      <c r="T109" s="6">
        <f>IF(V109=20,CONCATENATE(O109,O109,O109,K109,O109,"&lt;center&gt;",O109,O109,"&lt;?php",O109,T$1,O109,"?&gt;",O109,O109,"&lt;/center&gt;",O109,K109,O109,O109,O109,O109),"")</f>
      </c>
      <c r="U109" s="6">
        <f>IF(V109=25,CONCATENATE(O109,O109,O109,O109,"&lt;?php",O109,U$1,O109,"?&gt;",O109,O109,O109,O109,O109),"")</f>
      </c>
      <c r="V109" s="11">
        <f>V108+1</f>
      </c>
      <c r="W109" s="5" t="s">
        <v>383</v>
      </c>
      <c r="X109" s="5" t="s">
        <v>384</v>
      </c>
      <c r="Y109" s="5" t="s">
        <v>385</v>
      </c>
      <c r="Z109" s="5" t="s">
        <v>386</v>
      </c>
      <c r="AA109" s="4">
        <f>CONCATENATE(RBs!B74," ",RBs!A74)</f>
      </c>
      <c r="AB109" s="6">
        <f>RBs!E74</f>
      </c>
      <c r="AC109" s="6">
        <f>RBs!C74</f>
      </c>
      <c r="AD109" s="11">
        <f>RBs!D74</f>
      </c>
      <c r="AE109" s="11">
        <f>RBs!O74</f>
      </c>
      <c r="AF109" s="11">
        <f>RBs!P74</f>
      </c>
      <c r="AG109" s="11">
        <f>RBs!T74</f>
      </c>
      <c r="AH109" s="11">
        <f>RBs!R74</f>
      </c>
      <c r="AI109" s="11">
        <f>AF109</f>
      </c>
      <c r="AJ109" s="6">
        <f>AA109</f>
      </c>
      <c r="AK109" s="11">
        <f>ROUNDDOWN(AF109/2,0)</f>
      </c>
      <c r="AL109" s="11">
        <f>ROUNDUP(0.37*AF109,0)</f>
      </c>
      <c r="AM109" s="11">
        <f>ROUNDUP(0.4*AF109,0)</f>
      </c>
      <c r="AN109" s="11">
        <f>IF(AF109&gt;0.5,ROUNDUP(0.43*AF109,0),0)</f>
      </c>
      <c r="AO109" s="11">
        <f>IF(AG109&gt;0.5,ROUNDUP(0.59*AG109,0),0)</f>
      </c>
      <c r="AP109" s="11">
        <f>IF(AH109&gt;0.5,ROUNDUP(0.34*AH109,0),0)</f>
      </c>
      <c r="AQ109" s="11">
        <f>IF(AI109&gt;0.5,ROUNDUP(0.36*AI109,0),0)</f>
      </c>
    </row>
    <row x14ac:dyDescent="0.25" r="110" customHeight="1" ht="17.25">
      <c r="A110" s="3"/>
      <c r="B110" s="6">
        <f>IF(AA110&lt;&gt;AC110,CONCATENATE(I110,AA110,L110,AB110,L110,AC110,M110,N110,AD110,M110,J110,P110,Q110,R110,S110,T110,U110),CONCATENATE(I110,AA110,L110,AB110,M110,N110,AD110,M110,J110,P110,Q110,R110,S110,T110,U110))</f>
      </c>
      <c r="C110" s="6">
        <f>IF(AA110&lt;&gt;AC110,CONCATENATE(I110,AA110,L110,AB110,L110,AC110,M110,N110,AD110,M110,W110,X110,Z110,AN110,Y110,J110,P110,Q110,R110,S110,T110,U110),CONCATENATE(I110,AA110,L110,AB110,M110,N110,AD110,M110,W110,X110,Z110,AN110,Y110,J110,P110,Q110,R110,S110,T110,U110))</f>
      </c>
      <c r="D110" s="6">
        <f>IF(AA110&lt;&gt;AC110,CONCATENATE(I110,AA110,L110,AB110,L110,AC110,M110,N110,AD110,M110,W110,X110,Z110,AO110,Y110,J110,P110,Q110,R110,S110,T110,U110),CONCATENATE(I110,AA110,L110,AB110,M110,N110,AD110,M110,W110,X110,Z110,AO110,Y110,J110,P110,Q110,R110,S110,T110,U110))</f>
      </c>
      <c r="E110" s="6">
        <f>IF(AA110&lt;&gt;AC110,CONCATENATE(I110,AA110,L110,AB110,L110,AC110,M110,N110,AD110,M110,W110,X110,Z110,AP110,Y110,J110,P110,Q110,R110,S110,T110,U110),CONCATENATE(I110,AA110,L110,AB110,M110,N110,AD110,M110,W110,X110,Z110,AP110,Y110,J110,P110,Q110,R110,S110,T110,U110))</f>
      </c>
      <c r="F110" s="6">
        <f>IF(AA110&lt;&gt;AC110,CONCATENATE(I110,AA110,L110,AB110,L110,AC110,M110,N110,AD110,M110,W110,X110,Z110,AQ110,Y110,J110,P110,Q110,R110,S110,T110,U110),CONCATENATE(I110,AA110,L110,AB110,M110,N110,AD110,M110,W110,X110,Z110,AQ110,Y110,J110,P110,Q110,R110,S110,T110,U110))</f>
      </c>
      <c r="G110" s="3" t="s">
        <v>375</v>
      </c>
      <c r="H110" s="3" t="s">
        <v>376</v>
      </c>
      <c r="I110" s="3" t="s">
        <v>377</v>
      </c>
      <c r="J110" s="3" t="s">
        <v>378</v>
      </c>
      <c r="K110" s="3" t="s">
        <v>379</v>
      </c>
      <c r="L110" s="3" t="s">
        <v>380</v>
      </c>
      <c r="M110" s="3" t="s">
        <v>381</v>
      </c>
      <c r="N110" s="3" t="s">
        <v>382</v>
      </c>
      <c r="O110" s="6">
        <f>CHAR(10)</f>
      </c>
      <c r="P110" s="6">
        <f>IF(MOD(V110,5)=0,CONCATENATE(O110,O110,K110,K110,O110,O110,O110)," ")</f>
      </c>
      <c r="Q110" s="6">
        <f>IF(V110=5,CONCATENATE(O110,O110,O110,K110,O110,"&lt;center&gt;",O110,O110,"&lt;?php",O110,Q$1,O110,"?&gt;",O110,O110,"&lt;/center&gt;",O110,K110,O110,O110,O110,O110),"")</f>
      </c>
      <c r="R110" s="6">
        <f>IF(V110=10,CONCATENATE(O110,O110,O110,K110,O110,"&lt;center&gt;",O110,O110,"&lt;?php",O110,R$1,O110,"?&gt;",O110,O110,"&lt;/center&gt;",O110,K110,O110,O110,O110,O110),"")</f>
      </c>
      <c r="S110" s="6">
        <f>IF(V110=15,CONCATENATE(O110,O110,O110,K110,O110,"&lt;center&gt;",O110,O110,"&lt;?php",O110,S$1,O110,"?&gt;",O110,O110,"&lt;/center&gt;",O110,K110,O110,O110,O110,O110),"")</f>
      </c>
      <c r="T110" s="6">
        <f>IF(V110=20,CONCATENATE(O110,O110,O110,K110,O110,"&lt;center&gt;",O110,O110,"&lt;?php",O110,T$1,O110,"?&gt;",O110,O110,"&lt;/center&gt;",O110,K110,O110,O110,O110,O110),"")</f>
      </c>
      <c r="U110" s="6">
        <f>IF(V110=25,CONCATENATE(O110,O110,O110,O110,"&lt;?php",O110,U$1,O110,"?&gt;",O110,O110,O110,O110,O110),"")</f>
      </c>
      <c r="V110" s="11">
        <f>V109+1</f>
      </c>
      <c r="W110" s="5" t="s">
        <v>383</v>
      </c>
      <c r="X110" s="5" t="s">
        <v>384</v>
      </c>
      <c r="Y110" s="5" t="s">
        <v>385</v>
      </c>
      <c r="Z110" s="5" t="s">
        <v>386</v>
      </c>
      <c r="AA110" s="4">
        <f>CONCATENATE(TEs!B2," ",TEs!A2)</f>
      </c>
      <c r="AB110" s="6">
        <f>TEs!E2</f>
      </c>
      <c r="AC110" s="6">
        <f>TEs!C2</f>
      </c>
      <c r="AD110" s="11">
        <f>TEs!D2</f>
      </c>
      <c r="AE110" s="11">
        <f>TEs!O2</f>
      </c>
      <c r="AF110" s="11">
        <f>TEs!P2</f>
      </c>
      <c r="AG110" s="11">
        <f>TEs!T2</f>
      </c>
      <c r="AH110" s="11">
        <f>TEs!R2</f>
      </c>
      <c r="AI110" s="11">
        <f>AF110</f>
      </c>
      <c r="AJ110" s="6">
        <f>AA110</f>
      </c>
      <c r="AK110" s="11">
        <f>ROUNDDOWN(AF110/2,0)</f>
      </c>
      <c r="AL110" s="11">
        <f>ROUNDUP(0.37*AF110,0)</f>
      </c>
      <c r="AM110" s="11">
        <f>ROUNDUP(0.4*AF110,0)</f>
      </c>
      <c r="AN110" s="11">
        <f>IF(AF110&gt;1,ROUNDUP(0.43*AF110,0),1)</f>
      </c>
      <c r="AO110" s="11">
        <f>IF(AG110&gt;1,ROUNDUP(0.59*AG110,0),1)</f>
      </c>
      <c r="AP110" s="11">
        <f>IF(AH110&gt;1,ROUNDUP(0.34*AH110,0),1)</f>
      </c>
      <c r="AQ110" s="11">
        <f>IF(AI110&gt;1,ROUNDUP(0.36*AI110,0),1)</f>
      </c>
    </row>
    <row x14ac:dyDescent="0.25" r="111" customHeight="1" ht="17.25">
      <c r="A111" s="3"/>
      <c r="B111" s="6">
        <f>IF(AA111&lt;&gt;AC111,CONCATENATE(I111,AA111,L111,AB111,L111,AC111,M111,N111,AD111,M111,J111,P111,Q111,R111,S111,T111,U111),CONCATENATE(I111,AA111,L111,AB111,M111,N111,AD111,M111,J111,P111,Q111,R111,S111,T111,U111))</f>
      </c>
      <c r="C111" s="6">
        <f>IF(AA111&lt;&gt;AC111,CONCATENATE(I111,AA111,L111,AB111,L111,AC111,M111,N111,AD111,M111,W111,X111,Z111,AN111,Y111,J111,P111,Q111,R111,S111,T111,U111),CONCATENATE(I111,AA111,L111,AB111,M111,N111,AD111,M111,W111,X111,Z111,AN111,Y111,J111,P111,Q111,R111,S111,T111,U111))</f>
      </c>
      <c r="D111" s="6">
        <f>IF(AA111&lt;&gt;AC111,CONCATENATE(I111,AA111,L111,AB111,L111,AC111,M111,N111,AD111,M111,W111,X111,Z111,AO111,Y111,J111,P111,Q111,R111,S111,T111,U111),CONCATENATE(I111,AA111,L111,AB111,M111,N111,AD111,M111,W111,X111,Z111,AO111,Y111,J111,P111,Q111,R111,S111,T111,U111))</f>
      </c>
      <c r="E111" s="6">
        <f>IF(AA111&lt;&gt;AC111,CONCATENATE(I111,AA111,L111,AB111,L111,AC111,M111,N111,AD111,M111,W111,X111,Z111,AP111,Y111,J111,P111,Q111,R111,S111,T111,U111),CONCATENATE(I111,AA111,L111,AB111,M111,N111,AD111,M111,W111,X111,Z111,AP111,Y111,J111,P111,Q111,R111,S111,T111,U111))</f>
      </c>
      <c r="F111" s="6">
        <f>IF(AA111&lt;&gt;AC111,CONCATENATE(I111,AA111,L111,AB111,L111,AC111,M111,N111,AD111,M111,W111,X111,Z111,AQ111,Y111,J111,P111,Q111,R111,S111,T111,U111),CONCATENATE(I111,AA111,L111,AB111,M111,N111,AD111,M111,W111,X111,Z111,AQ111,Y111,J111,P111,Q111,R111,S111,T111,U111))</f>
      </c>
      <c r="G111" s="3" t="s">
        <v>375</v>
      </c>
      <c r="H111" s="3" t="s">
        <v>376</v>
      </c>
      <c r="I111" s="3" t="s">
        <v>377</v>
      </c>
      <c r="J111" s="3" t="s">
        <v>378</v>
      </c>
      <c r="K111" s="3" t="s">
        <v>379</v>
      </c>
      <c r="L111" s="3" t="s">
        <v>380</v>
      </c>
      <c r="M111" s="3" t="s">
        <v>381</v>
      </c>
      <c r="N111" s="3" t="s">
        <v>382</v>
      </c>
      <c r="O111" s="6">
        <f>CHAR(10)</f>
      </c>
      <c r="P111" s="6">
        <f>IF(MOD(V111,5)=0,CONCATENATE(O111,O111,K111,K111,O111,O111,O111)," ")</f>
      </c>
      <c r="Q111" s="6">
        <f>IF(V111=5,CONCATENATE(O111,O111,O111,K111,O111,"&lt;center&gt;",O111,O111,"&lt;?php",O111,Q$1,O111,"?&gt;",O111,O111,"&lt;/center&gt;",O111,K111,O111,O111,O111,O111),"")</f>
      </c>
      <c r="R111" s="6">
        <f>IF(V111=10,CONCATENATE(O111,O111,O111,K111,O111,"&lt;center&gt;",O111,O111,"&lt;?php",O111,R$1,O111,"?&gt;",O111,O111,"&lt;/center&gt;",O111,K111,O111,O111,O111,O111),"")</f>
      </c>
      <c r="S111" s="6">
        <f>IF(V111=15,CONCATENATE(O111,O111,O111,K111,O111,"&lt;center&gt;",O111,O111,"&lt;?php",O111,S$1,O111,"?&gt;",O111,O111,"&lt;/center&gt;",O111,K111,O111,O111,O111,O111),"")</f>
      </c>
      <c r="T111" s="6">
        <f>IF(V111=20,CONCATENATE(O111,O111,O111,K111,O111,"&lt;center&gt;",O111,O111,"&lt;?php",O111,T$1,O111,"?&gt;",O111,O111,"&lt;/center&gt;",O111,K111,O111,O111,O111,O111),"")</f>
      </c>
      <c r="U111" s="6">
        <f>IF(V111=25,CONCATENATE(O111,O111,O111,O111,"&lt;?php",O111,U$1,O111,"?&gt;",O111,O111,O111,O111,O111),"")</f>
      </c>
      <c r="V111" s="11">
        <f>V110+1</f>
      </c>
      <c r="W111" s="5" t="s">
        <v>383</v>
      </c>
      <c r="X111" s="5" t="s">
        <v>384</v>
      </c>
      <c r="Y111" s="5" t="s">
        <v>385</v>
      </c>
      <c r="Z111" s="5" t="s">
        <v>386</v>
      </c>
      <c r="AA111" s="4">
        <f>CONCATENATE(TEs!B3," ",TEs!A3)</f>
      </c>
      <c r="AB111" s="6">
        <f>TEs!E3</f>
      </c>
      <c r="AC111" s="6">
        <f>TEs!C3</f>
      </c>
      <c r="AD111" s="11">
        <f>TEs!D3</f>
      </c>
      <c r="AE111" s="11">
        <f>TEs!O3</f>
      </c>
      <c r="AF111" s="11">
        <f>TEs!P3</f>
      </c>
      <c r="AG111" s="11">
        <f>TEs!T3</f>
      </c>
      <c r="AH111" s="11">
        <f>TEs!R3</f>
      </c>
      <c r="AI111" s="11">
        <f>AF111</f>
      </c>
      <c r="AJ111" s="6">
        <f>AA111</f>
      </c>
      <c r="AK111" s="11">
        <f>ROUNDDOWN(AF111/2,0)</f>
      </c>
      <c r="AL111" s="11">
        <f>ROUNDUP(0.37*AF111,0)</f>
      </c>
      <c r="AM111" s="11">
        <f>ROUNDUP(0.4*AF111,0)</f>
      </c>
      <c r="AN111" s="11">
        <f>IF(AF111&gt;1,ROUNDUP(0.43*AF111,0),1)</f>
      </c>
      <c r="AO111" s="11">
        <f>IF(AG111&gt;1,ROUNDUP(0.59*AG111,0),1)</f>
      </c>
      <c r="AP111" s="11">
        <f>IF(AH111&gt;1,ROUNDUP(0.34*AH111,0),1)</f>
      </c>
      <c r="AQ111" s="11">
        <f>IF(AI111&gt;1,ROUNDUP(0.36*AI111,0),1)</f>
      </c>
    </row>
    <row x14ac:dyDescent="0.25" r="112" customHeight="1" ht="17.25">
      <c r="A112" s="3"/>
      <c r="B112" s="6">
        <f>IF(AA112&lt;&gt;AC112,CONCATENATE(I112,AA112,L112,AB112,L112,AC112,M112,N112,AD112,M112,J112,P112,Q112,R112,S112,T112,U112),CONCATENATE(I112,AA112,L112,AB112,M112,N112,AD112,M112,J112,P112,Q112,R112,S112,T112,U112))</f>
      </c>
      <c r="C112" s="6">
        <f>IF(AA112&lt;&gt;AC112,CONCATENATE(I112,AA112,L112,AB112,L112,AC112,M112,N112,AD112,M112,W112,X112,Z112,AN112,Y112,J112,P112,Q112,R112,S112,T112,U112),CONCATENATE(I112,AA112,L112,AB112,M112,N112,AD112,M112,W112,X112,Z112,AN112,Y112,J112,P112,Q112,R112,S112,T112,U112))</f>
      </c>
      <c r="D112" s="6">
        <f>IF(AA112&lt;&gt;AC112,CONCATENATE(I112,AA112,L112,AB112,L112,AC112,M112,N112,AD112,M112,W112,X112,Z112,AO112,Y112,J112,P112,Q112,R112,S112,T112,U112),CONCATENATE(I112,AA112,L112,AB112,M112,N112,AD112,M112,W112,X112,Z112,AO112,Y112,J112,P112,Q112,R112,S112,T112,U112))</f>
      </c>
      <c r="E112" s="6">
        <f>IF(AA112&lt;&gt;AC112,CONCATENATE(I112,AA112,L112,AB112,L112,AC112,M112,N112,AD112,M112,W112,X112,Z112,AP112,Y112,J112,P112,Q112,R112,S112,T112,U112),CONCATENATE(I112,AA112,L112,AB112,M112,N112,AD112,M112,W112,X112,Z112,AP112,Y112,J112,P112,Q112,R112,S112,T112,U112))</f>
      </c>
      <c r="F112" s="6">
        <f>IF(AA112&lt;&gt;AC112,CONCATENATE(I112,AA112,L112,AB112,L112,AC112,M112,N112,AD112,M112,W112,X112,Z112,AQ112,Y112,J112,P112,Q112,R112,S112,T112,U112),CONCATENATE(I112,AA112,L112,AB112,M112,N112,AD112,M112,W112,X112,Z112,AQ112,Y112,J112,P112,Q112,R112,S112,T112,U112))</f>
      </c>
      <c r="G112" s="3" t="s">
        <v>375</v>
      </c>
      <c r="H112" s="3" t="s">
        <v>376</v>
      </c>
      <c r="I112" s="3" t="s">
        <v>377</v>
      </c>
      <c r="J112" s="3" t="s">
        <v>378</v>
      </c>
      <c r="K112" s="3" t="s">
        <v>379</v>
      </c>
      <c r="L112" s="3" t="s">
        <v>380</v>
      </c>
      <c r="M112" s="3" t="s">
        <v>381</v>
      </c>
      <c r="N112" s="3" t="s">
        <v>382</v>
      </c>
      <c r="O112" s="6">
        <f>CHAR(10)</f>
      </c>
      <c r="P112" s="6">
        <f>IF(MOD(V112,5)=0,CONCATENATE(O112,O112,K112,K112,O112,O112,O112)," ")</f>
      </c>
      <c r="Q112" s="6">
        <f>IF(V112=5,CONCATENATE(O112,O112,O112,K112,O112,"&lt;center&gt;",O112,O112,"&lt;?php",O112,Q$1,O112,"?&gt;",O112,O112,"&lt;/center&gt;",O112,K112,O112,O112,O112,O112),"")</f>
      </c>
      <c r="R112" s="6">
        <f>IF(V112=10,CONCATENATE(O112,O112,O112,K112,O112,"&lt;center&gt;",O112,O112,"&lt;?php",O112,R$1,O112,"?&gt;",O112,O112,"&lt;/center&gt;",O112,K112,O112,O112,O112,O112),"")</f>
      </c>
      <c r="S112" s="6">
        <f>IF(V112=15,CONCATENATE(O112,O112,O112,K112,O112,"&lt;center&gt;",O112,O112,"&lt;?php",O112,S$1,O112,"?&gt;",O112,O112,"&lt;/center&gt;",O112,K112,O112,O112,O112,O112),"")</f>
      </c>
      <c r="T112" s="6">
        <f>IF(V112=20,CONCATENATE(O112,O112,O112,K112,O112,"&lt;center&gt;",O112,O112,"&lt;?php",O112,T$1,O112,"?&gt;",O112,O112,"&lt;/center&gt;",O112,K112,O112,O112,O112,O112),"")</f>
      </c>
      <c r="U112" s="6">
        <f>IF(V112=25,CONCATENATE(O112,O112,O112,O112,"&lt;?php",O112,U$1,O112,"?&gt;",O112,O112,O112,O112,O112),"")</f>
      </c>
      <c r="V112" s="11">
        <f>V111+1</f>
      </c>
      <c r="W112" s="5" t="s">
        <v>383</v>
      </c>
      <c r="X112" s="5" t="s">
        <v>384</v>
      </c>
      <c r="Y112" s="5" t="s">
        <v>385</v>
      </c>
      <c r="Z112" s="5" t="s">
        <v>386</v>
      </c>
      <c r="AA112" s="4">
        <f>CONCATENATE(TEs!B4," ",TEs!A4)</f>
      </c>
      <c r="AB112" s="6">
        <f>TEs!E4</f>
      </c>
      <c r="AC112" s="6">
        <f>TEs!C4</f>
      </c>
      <c r="AD112" s="11">
        <f>TEs!D4</f>
      </c>
      <c r="AE112" s="11">
        <f>TEs!O4</f>
      </c>
      <c r="AF112" s="11">
        <f>TEs!P4</f>
      </c>
      <c r="AG112" s="11">
        <f>TEs!T4</f>
      </c>
      <c r="AH112" s="11">
        <f>TEs!R4</f>
      </c>
      <c r="AI112" s="11">
        <f>AF112</f>
      </c>
      <c r="AJ112" s="6">
        <f>AA112</f>
      </c>
      <c r="AK112" s="11">
        <f>ROUNDDOWN(AF112/2,0)</f>
      </c>
      <c r="AL112" s="11">
        <f>ROUNDUP(0.37*AF112,0)</f>
      </c>
      <c r="AM112" s="11">
        <f>ROUNDUP(0.4*AF112,0)</f>
      </c>
      <c r="AN112" s="11">
        <f>IF(AF112&gt;1,ROUNDUP(0.43*AF112,0),1)</f>
      </c>
      <c r="AO112" s="11">
        <f>IF(AG112&gt;1,ROUNDUP(0.59*AG112,0),1)</f>
      </c>
      <c r="AP112" s="11">
        <f>IF(AH112&gt;1,ROUNDUP(0.34*AH112,0),1)</f>
      </c>
      <c r="AQ112" s="11">
        <f>IF(AI112&gt;1,ROUNDUP(0.36*AI112,0),1)</f>
      </c>
    </row>
    <row x14ac:dyDescent="0.25" r="113" customHeight="1" ht="17.25">
      <c r="A113" s="3"/>
      <c r="B113" s="6">
        <f>IF(AA113&lt;&gt;AC113,CONCATENATE(I113,AA113,L113,AB113,L113,AC113,M113,N113,AD113,M113,J113,P113,Q113,R113,S113,T113,U113),CONCATENATE(I113,AA113,L113,AB113,M113,N113,AD113,M113,J113,P113,Q113,R113,S113,T113,U113))</f>
      </c>
      <c r="C113" s="6">
        <f>IF(AA113&lt;&gt;AC113,CONCATENATE(I113,AA113,L113,AB113,L113,AC113,M113,N113,AD113,M113,W113,X113,Z113,AN113,Y113,J113,P113,Q113,R113,S113,T113,U113),CONCATENATE(I113,AA113,L113,AB113,M113,N113,AD113,M113,W113,X113,Z113,AN113,Y113,J113,P113,Q113,R113,S113,T113,U113))</f>
      </c>
      <c r="D113" s="6">
        <f>IF(AA113&lt;&gt;AC113,CONCATENATE(I113,AA113,L113,AB113,L113,AC113,M113,N113,AD113,M113,W113,X113,Z113,AO113,Y113,J113,P113,Q113,R113,S113,T113,U113),CONCATENATE(I113,AA113,L113,AB113,M113,N113,AD113,M113,W113,X113,Z113,AO113,Y113,J113,P113,Q113,R113,S113,T113,U113))</f>
      </c>
      <c r="E113" s="6">
        <f>IF(AA113&lt;&gt;AC113,CONCATENATE(I113,AA113,L113,AB113,L113,AC113,M113,N113,AD113,M113,W113,X113,Z113,AP113,Y113,J113,P113,Q113,R113,S113,T113,U113),CONCATENATE(I113,AA113,L113,AB113,M113,N113,AD113,M113,W113,X113,Z113,AP113,Y113,J113,P113,Q113,R113,S113,T113,U113))</f>
      </c>
      <c r="F113" s="6">
        <f>IF(AA113&lt;&gt;AC113,CONCATENATE(I113,AA113,L113,AB113,L113,AC113,M113,N113,AD113,M113,W113,X113,Z113,AQ113,Y113,J113,P113,Q113,R113,S113,T113,U113),CONCATENATE(I113,AA113,L113,AB113,M113,N113,AD113,M113,W113,X113,Z113,AQ113,Y113,J113,P113,Q113,R113,S113,T113,U113))</f>
      </c>
      <c r="G113" s="3" t="s">
        <v>375</v>
      </c>
      <c r="H113" s="3" t="s">
        <v>376</v>
      </c>
      <c r="I113" s="3" t="s">
        <v>377</v>
      </c>
      <c r="J113" s="3" t="s">
        <v>378</v>
      </c>
      <c r="K113" s="3" t="s">
        <v>379</v>
      </c>
      <c r="L113" s="3" t="s">
        <v>380</v>
      </c>
      <c r="M113" s="3" t="s">
        <v>381</v>
      </c>
      <c r="N113" s="3" t="s">
        <v>382</v>
      </c>
      <c r="O113" s="6">
        <f>CHAR(10)</f>
      </c>
      <c r="P113" s="6">
        <f>IF(MOD(V113,5)=0,CONCATENATE(O113,O113,K113,K113,O113,O113,O113)," ")</f>
      </c>
      <c r="Q113" s="6">
        <f>IF(V113=5,CONCATENATE(O113,O113,O113,K113,O113,"&lt;center&gt;",O113,O113,"&lt;?php",O113,Q$1,O113,"?&gt;",O113,O113,"&lt;/center&gt;",O113,K113,O113,O113,O113,O113),"")</f>
      </c>
      <c r="R113" s="6">
        <f>IF(V113=10,CONCATENATE(O113,O113,O113,K113,O113,"&lt;center&gt;",O113,O113,"&lt;?php",O113,R$1,O113,"?&gt;",O113,O113,"&lt;/center&gt;",O113,K113,O113,O113,O113,O113),"")</f>
      </c>
      <c r="S113" s="6">
        <f>IF(V113=15,CONCATENATE(O113,O113,O113,K113,O113,"&lt;center&gt;",O113,O113,"&lt;?php",O113,S$1,O113,"?&gt;",O113,O113,"&lt;/center&gt;",O113,K113,O113,O113,O113,O113),"")</f>
      </c>
      <c r="T113" s="6">
        <f>IF(V113=20,CONCATENATE(O113,O113,O113,K113,O113,"&lt;center&gt;",O113,O113,"&lt;?php",O113,T$1,O113,"?&gt;",O113,O113,"&lt;/center&gt;",O113,K113,O113,O113,O113,O113),"")</f>
      </c>
      <c r="U113" s="6">
        <f>IF(V113=25,CONCATENATE(O113,O113,O113,O113,"&lt;?php",O113,U$1,O113,"?&gt;",O113,O113,O113,O113,O113),"")</f>
      </c>
      <c r="V113" s="11">
        <f>V112+1</f>
      </c>
      <c r="W113" s="5" t="s">
        <v>383</v>
      </c>
      <c r="X113" s="5" t="s">
        <v>384</v>
      </c>
      <c r="Y113" s="5" t="s">
        <v>385</v>
      </c>
      <c r="Z113" s="5" t="s">
        <v>386</v>
      </c>
      <c r="AA113" s="4">
        <f>CONCATENATE(TEs!B5," ",TEs!A5)</f>
      </c>
      <c r="AB113" s="6">
        <f>TEs!E5</f>
      </c>
      <c r="AC113" s="6">
        <f>TEs!C5</f>
      </c>
      <c r="AD113" s="11">
        <f>TEs!D5</f>
      </c>
      <c r="AE113" s="11">
        <f>TEs!O5</f>
      </c>
      <c r="AF113" s="11">
        <f>TEs!P5</f>
      </c>
      <c r="AG113" s="11">
        <f>TEs!T5</f>
      </c>
      <c r="AH113" s="11">
        <f>TEs!R5</f>
      </c>
      <c r="AI113" s="11">
        <f>AF113</f>
      </c>
      <c r="AJ113" s="6">
        <f>AA113</f>
      </c>
      <c r="AK113" s="11">
        <f>ROUNDDOWN(AF113/2,0)</f>
      </c>
      <c r="AL113" s="11">
        <f>ROUNDUP(0.37*AF113,0)</f>
      </c>
      <c r="AM113" s="11">
        <f>ROUNDUP(0.4*AF113,0)</f>
      </c>
      <c r="AN113" s="11">
        <f>IF(AF113&gt;1,ROUNDUP(0.43*AF113,0),1)</f>
      </c>
      <c r="AO113" s="11">
        <f>IF(AG113&gt;1,ROUNDUP(0.59*AG113,0),1)</f>
      </c>
      <c r="AP113" s="11">
        <f>IF(AH113&gt;1,ROUNDUP(0.34*AH113,0),1)</f>
      </c>
      <c r="AQ113" s="11">
        <f>IF(AI113&gt;1,ROUNDUP(0.36*AI113,0),1)</f>
      </c>
    </row>
    <row x14ac:dyDescent="0.25" r="114" customHeight="1" ht="17.25">
      <c r="A114" s="3"/>
      <c r="B114" s="6">
        <f>IF(AA114&lt;&gt;AC114,CONCATENATE(I114,AA114,L114,AB114,L114,AC114,M114,N114,AD114,M114,J114,P114,Q114,R114,S114,T114,U114),CONCATENATE(I114,AA114,L114,AB114,M114,N114,AD114,M114,J114,P114,Q114,R114,S114,T114,U114))</f>
      </c>
      <c r="C114" s="6">
        <f>IF(AA114&lt;&gt;AC114,CONCATENATE(I114,AA114,L114,AB114,L114,AC114,M114,N114,AD114,M114,W114,X114,Z114,AN114,Y114,J114,P114,Q114,R114,S114,T114,U114),CONCATENATE(I114,AA114,L114,AB114,M114,N114,AD114,M114,W114,X114,Z114,AN114,Y114,J114,P114,Q114,R114,S114,T114,U114))</f>
      </c>
      <c r="D114" s="6">
        <f>IF(AA114&lt;&gt;AC114,CONCATENATE(I114,AA114,L114,AB114,L114,AC114,M114,N114,AD114,M114,W114,X114,Z114,AO114,Y114,J114,P114,Q114,R114,S114,T114,U114),CONCATENATE(I114,AA114,L114,AB114,M114,N114,AD114,M114,W114,X114,Z114,AO114,Y114,J114,P114,Q114,R114,S114,T114,U114))</f>
      </c>
      <c r="E114" s="6">
        <f>IF(AA114&lt;&gt;AC114,CONCATENATE(I114,AA114,L114,AB114,L114,AC114,M114,N114,AD114,M114,W114,X114,Z114,AP114,Y114,J114,P114,Q114,R114,S114,T114,U114),CONCATENATE(I114,AA114,L114,AB114,M114,N114,AD114,M114,W114,X114,Z114,AP114,Y114,J114,P114,Q114,R114,S114,T114,U114))</f>
      </c>
      <c r="F114" s="6">
        <f>IF(AA114&lt;&gt;AC114,CONCATENATE(I114,AA114,L114,AB114,L114,AC114,M114,N114,AD114,M114,W114,X114,Z114,AQ114,Y114,J114,P114,Q114,R114,S114,T114,U114),CONCATENATE(I114,AA114,L114,AB114,M114,N114,AD114,M114,W114,X114,Z114,AQ114,Y114,J114,P114,Q114,R114,S114,T114,U114))</f>
      </c>
      <c r="G114" s="3" t="s">
        <v>375</v>
      </c>
      <c r="H114" s="3" t="s">
        <v>376</v>
      </c>
      <c r="I114" s="3" t="s">
        <v>377</v>
      </c>
      <c r="J114" s="3" t="s">
        <v>378</v>
      </c>
      <c r="K114" s="3" t="s">
        <v>379</v>
      </c>
      <c r="L114" s="3" t="s">
        <v>380</v>
      </c>
      <c r="M114" s="3" t="s">
        <v>381</v>
      </c>
      <c r="N114" s="3" t="s">
        <v>382</v>
      </c>
      <c r="O114" s="6">
        <f>CHAR(10)</f>
      </c>
      <c r="P114" s="6">
        <f>IF(MOD(V114,5)=0,CONCATENATE(O114,O114,K114,K114,O114,O114,O114)," ")</f>
      </c>
      <c r="Q114" s="6">
        <f>IF(V114=5,CONCATENATE(O114,O114,O114,K114,O114,"&lt;center&gt;",O114,O114,"&lt;?php",O114,Q$1,O114,"?&gt;",O114,O114,"&lt;/center&gt;",O114,K114,O114,O114,O114,O114),"")</f>
      </c>
      <c r="R114" s="6">
        <f>IF(V114=10,CONCATENATE(O114,O114,O114,K114,O114,"&lt;center&gt;",O114,O114,"&lt;?php",O114,R$1,O114,"?&gt;",O114,O114,"&lt;/center&gt;",O114,K114,O114,O114,O114,O114),"")</f>
      </c>
      <c r="S114" s="6">
        <f>IF(V114=15,CONCATENATE(O114,O114,O114,K114,O114,"&lt;center&gt;",O114,O114,"&lt;?php",O114,S$1,O114,"?&gt;",O114,O114,"&lt;/center&gt;",O114,K114,O114,O114,O114,O114),"")</f>
      </c>
      <c r="T114" s="6">
        <f>IF(V114=20,CONCATENATE(O114,O114,O114,K114,O114,"&lt;center&gt;",O114,O114,"&lt;?php",O114,T$1,O114,"?&gt;",O114,O114,"&lt;/center&gt;",O114,K114,O114,O114,O114,O114),"")</f>
      </c>
      <c r="U114" s="6">
        <f>IF(V114=25,CONCATENATE(O114,O114,O114,O114,"&lt;?php",O114,U$1,O114,"?&gt;",O114,O114,O114,O114,O114),"")</f>
      </c>
      <c r="V114" s="11">
        <f>V113+1</f>
      </c>
      <c r="W114" s="5" t="s">
        <v>383</v>
      </c>
      <c r="X114" s="5" t="s">
        <v>384</v>
      </c>
      <c r="Y114" s="5" t="s">
        <v>385</v>
      </c>
      <c r="Z114" s="5" t="s">
        <v>386</v>
      </c>
      <c r="AA114" s="4">
        <f>CONCATENATE(TEs!B6," ",TEs!A6)</f>
      </c>
      <c r="AB114" s="6">
        <f>TEs!E6</f>
      </c>
      <c r="AC114" s="6">
        <f>TEs!C6</f>
      </c>
      <c r="AD114" s="11">
        <f>TEs!D6</f>
      </c>
      <c r="AE114" s="11">
        <f>TEs!O6</f>
      </c>
      <c r="AF114" s="11">
        <f>TEs!P6</f>
      </c>
      <c r="AG114" s="11">
        <f>TEs!T6</f>
      </c>
      <c r="AH114" s="11">
        <f>TEs!R6</f>
      </c>
      <c r="AI114" s="11">
        <f>AF114</f>
      </c>
      <c r="AJ114" s="6">
        <f>AA114</f>
      </c>
      <c r="AK114" s="11">
        <f>ROUNDDOWN(AF114/2,0)</f>
      </c>
      <c r="AL114" s="11">
        <f>ROUNDUP(0.37*AF114,0)</f>
      </c>
      <c r="AM114" s="11">
        <f>ROUNDUP(0.4*AF114,0)</f>
      </c>
      <c r="AN114" s="11">
        <f>IF(AF114&gt;1,ROUNDUP(0.43*AF114,0),1)</f>
      </c>
      <c r="AO114" s="11">
        <f>IF(AG114&gt;1,ROUNDUP(0.59*AG114,0),1)</f>
      </c>
      <c r="AP114" s="11">
        <f>IF(AH114&gt;1,ROUNDUP(0.34*AH114,0),1)</f>
      </c>
      <c r="AQ114" s="11">
        <f>IF(AI114&gt;1,ROUNDUP(0.36*AI114,0),1)</f>
      </c>
    </row>
    <row x14ac:dyDescent="0.25" r="115" customHeight="1" ht="17.25">
      <c r="A115" s="3"/>
      <c r="B115" s="6">
        <f>IF(AA115&lt;&gt;AC115,CONCATENATE(I115,AA115,L115,AB115,L115,AC115,M115,N115,AD115,M115,J115,P115,Q115,R115,S115,T115,U115),CONCATENATE(I115,AA115,L115,AB115,M115,N115,AD115,M115,J115,P115,Q115,R115,S115,T115,U115))</f>
      </c>
      <c r="C115" s="6">
        <f>IF(AA115&lt;&gt;AC115,CONCATENATE(I115,AA115,L115,AB115,L115,AC115,M115,N115,AD115,M115,W115,X115,Z115,AN115,Y115,J115,P115,Q115,R115,S115,T115,U115),CONCATENATE(I115,AA115,L115,AB115,M115,N115,AD115,M115,W115,X115,Z115,AN115,Y115,J115,P115,Q115,R115,S115,T115,U115))</f>
      </c>
      <c r="D115" s="6">
        <f>IF(AA115&lt;&gt;AC115,CONCATENATE(I115,AA115,L115,AB115,L115,AC115,M115,N115,AD115,M115,W115,X115,Z115,AO115,Y115,J115,P115,Q115,R115,S115,T115,U115),CONCATENATE(I115,AA115,L115,AB115,M115,N115,AD115,M115,W115,X115,Z115,AO115,Y115,J115,P115,Q115,R115,S115,T115,U115))</f>
      </c>
      <c r="E115" s="6">
        <f>IF(AA115&lt;&gt;AC115,CONCATENATE(I115,AA115,L115,AB115,L115,AC115,M115,N115,AD115,M115,W115,X115,Z115,AP115,Y115,J115,P115,Q115,R115,S115,T115,U115),CONCATENATE(I115,AA115,L115,AB115,M115,N115,AD115,M115,W115,X115,Z115,AP115,Y115,J115,P115,Q115,R115,S115,T115,U115))</f>
      </c>
      <c r="F115" s="6">
        <f>IF(AA115&lt;&gt;AC115,CONCATENATE(I115,AA115,L115,AB115,L115,AC115,M115,N115,AD115,M115,W115,X115,Z115,AQ115,Y115,J115,P115,Q115,R115,S115,T115,U115),CONCATENATE(I115,AA115,L115,AB115,M115,N115,AD115,M115,W115,X115,Z115,AQ115,Y115,J115,P115,Q115,R115,S115,T115,U115))</f>
      </c>
      <c r="G115" s="3" t="s">
        <v>375</v>
      </c>
      <c r="H115" s="3" t="s">
        <v>376</v>
      </c>
      <c r="I115" s="3" t="s">
        <v>377</v>
      </c>
      <c r="J115" s="3" t="s">
        <v>378</v>
      </c>
      <c r="K115" s="3" t="s">
        <v>379</v>
      </c>
      <c r="L115" s="3" t="s">
        <v>380</v>
      </c>
      <c r="M115" s="3" t="s">
        <v>381</v>
      </c>
      <c r="N115" s="3" t="s">
        <v>382</v>
      </c>
      <c r="O115" s="6">
        <f>CHAR(10)</f>
      </c>
      <c r="P115" s="6">
        <f>IF(MOD(V115,5)=0,CONCATENATE(O115,O115,K115,K115,O115,O115,O115)," ")</f>
      </c>
      <c r="Q115" s="6">
        <f>IF(V115=5,CONCATENATE(O115,O115,O115,K115,O115,"&lt;center&gt;",O115,O115,"&lt;?php",O115,Q$1,O115,"?&gt;",O115,O115,"&lt;/center&gt;",O115,K115,O115,O115,O115,O115),"")</f>
      </c>
      <c r="R115" s="6">
        <f>IF(V115=10,CONCATENATE(O115,O115,O115,K115,O115,"&lt;center&gt;",O115,O115,"&lt;?php",O115,R$1,O115,"?&gt;",O115,O115,"&lt;/center&gt;",O115,K115,O115,O115,O115,O115),"")</f>
      </c>
      <c r="S115" s="6">
        <f>IF(V115=15,CONCATENATE(O115,O115,O115,K115,O115,"&lt;center&gt;",O115,O115,"&lt;?php",O115,S$1,O115,"?&gt;",O115,O115,"&lt;/center&gt;",O115,K115,O115,O115,O115,O115),"")</f>
      </c>
      <c r="T115" s="6">
        <f>IF(V115=20,CONCATENATE(O115,O115,O115,K115,O115,"&lt;center&gt;",O115,O115,"&lt;?php",O115,T$1,O115,"?&gt;",O115,O115,"&lt;/center&gt;",O115,K115,O115,O115,O115,O115),"")</f>
      </c>
      <c r="U115" s="6">
        <f>IF(V115=25,CONCATENATE(O115,O115,O115,O115,"&lt;?php",O115,U$1,O115,"?&gt;",O115,O115,O115,O115,O115),"")</f>
      </c>
      <c r="V115" s="11">
        <f>V114+1</f>
      </c>
      <c r="W115" s="5" t="s">
        <v>383</v>
      </c>
      <c r="X115" s="5" t="s">
        <v>384</v>
      </c>
      <c r="Y115" s="5" t="s">
        <v>385</v>
      </c>
      <c r="Z115" s="5" t="s">
        <v>386</v>
      </c>
      <c r="AA115" s="4">
        <f>CONCATENATE(TEs!B7," ",TEs!A7)</f>
      </c>
      <c r="AB115" s="6">
        <f>TEs!E7</f>
      </c>
      <c r="AC115" s="6">
        <f>TEs!C7</f>
      </c>
      <c r="AD115" s="11">
        <f>TEs!D7</f>
      </c>
      <c r="AE115" s="11">
        <f>TEs!O7</f>
      </c>
      <c r="AF115" s="11">
        <f>TEs!P7</f>
      </c>
      <c r="AG115" s="11">
        <f>TEs!T7</f>
      </c>
      <c r="AH115" s="11">
        <f>TEs!R7</f>
      </c>
      <c r="AI115" s="11">
        <f>AF115</f>
      </c>
      <c r="AJ115" s="6">
        <f>AA115</f>
      </c>
      <c r="AK115" s="11">
        <f>ROUNDDOWN(AF115/2,0)</f>
      </c>
      <c r="AL115" s="11">
        <f>ROUNDUP(0.37*AF115,0)</f>
      </c>
      <c r="AM115" s="11">
        <f>ROUNDUP(0.4*AF115,0)</f>
      </c>
      <c r="AN115" s="11">
        <f>IF(AF115&gt;1,ROUNDUP(0.43*AF115,0),1)</f>
      </c>
      <c r="AO115" s="11">
        <f>IF(AG115&gt;1,ROUNDUP(0.59*AG115,0),1)</f>
      </c>
      <c r="AP115" s="11">
        <f>IF(AH115&gt;1,ROUNDUP(0.34*AH115,0),1)</f>
      </c>
      <c r="AQ115" s="11">
        <f>IF(AI115&gt;1,ROUNDUP(0.36*AI115,0),1)</f>
      </c>
    </row>
    <row x14ac:dyDescent="0.25" r="116" customHeight="1" ht="17.25">
      <c r="A116" s="3"/>
      <c r="B116" s="6">
        <f>IF(AA116&lt;&gt;AC116,CONCATENATE(I116,AA116,L116,AB116,L116,AC116,M116,N116,AD116,M116,J116,P116,Q116,R116,S116,T116,U116),CONCATENATE(I116,AA116,L116,AB116,M116,N116,AD116,M116,J116,P116,Q116,R116,S116,T116,U116))</f>
      </c>
      <c r="C116" s="6">
        <f>IF(AA116&lt;&gt;AC116,CONCATENATE(I116,AA116,L116,AB116,L116,AC116,M116,N116,AD116,M116,W116,X116,Z116,AN116,Y116,J116,P116,Q116,R116,S116,T116,U116),CONCATENATE(I116,AA116,L116,AB116,M116,N116,AD116,M116,W116,X116,Z116,AN116,Y116,J116,P116,Q116,R116,S116,T116,U116))</f>
      </c>
      <c r="D116" s="6">
        <f>IF(AA116&lt;&gt;AC116,CONCATENATE(I116,AA116,L116,AB116,L116,AC116,M116,N116,AD116,M116,W116,X116,Z116,AO116,Y116,J116,P116,Q116,R116,S116,T116,U116),CONCATENATE(I116,AA116,L116,AB116,M116,N116,AD116,M116,W116,X116,Z116,AO116,Y116,J116,P116,Q116,R116,S116,T116,U116))</f>
      </c>
      <c r="E116" s="6">
        <f>IF(AA116&lt;&gt;AC116,CONCATENATE(I116,AA116,L116,AB116,L116,AC116,M116,N116,AD116,M116,W116,X116,Z116,AP116,Y116,J116,P116,Q116,R116,S116,T116,U116),CONCATENATE(I116,AA116,L116,AB116,M116,N116,AD116,M116,W116,X116,Z116,AP116,Y116,J116,P116,Q116,R116,S116,T116,U116))</f>
      </c>
      <c r="F116" s="6">
        <f>IF(AA116&lt;&gt;AC116,CONCATENATE(I116,AA116,L116,AB116,L116,AC116,M116,N116,AD116,M116,W116,X116,Z116,AQ116,Y116,J116,P116,Q116,R116,S116,T116,U116),CONCATENATE(I116,AA116,L116,AB116,M116,N116,AD116,M116,W116,X116,Z116,AQ116,Y116,J116,P116,Q116,R116,S116,T116,U116))</f>
      </c>
      <c r="G116" s="3" t="s">
        <v>375</v>
      </c>
      <c r="H116" s="3" t="s">
        <v>376</v>
      </c>
      <c r="I116" s="3" t="s">
        <v>377</v>
      </c>
      <c r="J116" s="3" t="s">
        <v>378</v>
      </c>
      <c r="K116" s="3" t="s">
        <v>379</v>
      </c>
      <c r="L116" s="3" t="s">
        <v>380</v>
      </c>
      <c r="M116" s="3" t="s">
        <v>381</v>
      </c>
      <c r="N116" s="3" t="s">
        <v>382</v>
      </c>
      <c r="O116" s="6">
        <f>CHAR(10)</f>
      </c>
      <c r="P116" s="6">
        <f>IF(MOD(V116,5)=0,CONCATENATE(O116,O116,K116,K116,O116,O116,O116)," ")</f>
      </c>
      <c r="Q116" s="6">
        <f>IF(V116=5,CONCATENATE(O116,O116,O116,K116,O116,"&lt;center&gt;",O116,O116,"&lt;?php",O116,Q$1,O116,"?&gt;",O116,O116,"&lt;/center&gt;",O116,K116,O116,O116,O116,O116),"")</f>
      </c>
      <c r="R116" s="6">
        <f>IF(V116=10,CONCATENATE(O116,O116,O116,K116,O116,"&lt;center&gt;",O116,O116,"&lt;?php",O116,R$1,O116,"?&gt;",O116,O116,"&lt;/center&gt;",O116,K116,O116,O116,O116,O116),"")</f>
      </c>
      <c r="S116" s="6">
        <f>IF(V116=15,CONCATENATE(O116,O116,O116,K116,O116,"&lt;center&gt;",O116,O116,"&lt;?php",O116,S$1,O116,"?&gt;",O116,O116,"&lt;/center&gt;",O116,K116,O116,O116,O116,O116),"")</f>
      </c>
      <c r="T116" s="6">
        <f>IF(V116=20,CONCATENATE(O116,O116,O116,K116,O116,"&lt;center&gt;",O116,O116,"&lt;?php",O116,T$1,O116,"?&gt;",O116,O116,"&lt;/center&gt;",O116,K116,O116,O116,O116,O116),"")</f>
      </c>
      <c r="U116" s="6">
        <f>IF(V116=25,CONCATENATE(O116,O116,O116,O116,"&lt;?php",O116,U$1,O116,"?&gt;",O116,O116,O116,O116,O116),"")</f>
      </c>
      <c r="V116" s="11">
        <f>V115+1</f>
      </c>
      <c r="W116" s="5" t="s">
        <v>383</v>
      </c>
      <c r="X116" s="5" t="s">
        <v>384</v>
      </c>
      <c r="Y116" s="5" t="s">
        <v>385</v>
      </c>
      <c r="Z116" s="5" t="s">
        <v>386</v>
      </c>
      <c r="AA116" s="4">
        <f>CONCATENATE(TEs!B8," ",TEs!A8)</f>
      </c>
      <c r="AB116" s="6">
        <f>TEs!E8</f>
      </c>
      <c r="AC116" s="6">
        <f>TEs!C8</f>
      </c>
      <c r="AD116" s="11">
        <f>TEs!D8</f>
      </c>
      <c r="AE116" s="11">
        <f>TEs!O8</f>
      </c>
      <c r="AF116" s="11">
        <f>TEs!P8</f>
      </c>
      <c r="AG116" s="11">
        <f>TEs!T8</f>
      </c>
      <c r="AH116" s="11">
        <f>TEs!R8</f>
      </c>
      <c r="AI116" s="11">
        <f>AF116</f>
      </c>
      <c r="AJ116" s="6">
        <f>AA116</f>
      </c>
      <c r="AK116" s="11">
        <f>ROUNDDOWN(AF116/2,0)</f>
      </c>
      <c r="AL116" s="11">
        <f>ROUNDUP(0.37*AF116,0)</f>
      </c>
      <c r="AM116" s="11">
        <f>ROUNDUP(0.4*AF116,0)</f>
      </c>
      <c r="AN116" s="11">
        <f>IF(AF116&gt;1,ROUNDUP(0.43*AF116,0),1)</f>
      </c>
      <c r="AO116" s="11">
        <f>IF(AG116&gt;1,ROUNDUP(0.59*AG116,0),1)</f>
      </c>
      <c r="AP116" s="11">
        <f>IF(AH116&gt;1,ROUNDUP(0.34*AH116,0),1)</f>
      </c>
      <c r="AQ116" s="11">
        <f>IF(AI116&gt;1,ROUNDUP(0.36*AI116,0),1)</f>
      </c>
    </row>
    <row x14ac:dyDescent="0.25" r="117" customHeight="1" ht="17.25">
      <c r="A117" s="3"/>
      <c r="B117" s="6">
        <f>IF(AA117&lt;&gt;AC117,CONCATENATE(I117,AA117,L117,AB117,L117,AC117,M117,N117,AD117,M117,J117,P117,Q117,R117,S117,T117,U117),CONCATENATE(I117,AA117,L117,AB117,M117,N117,AD117,M117,J117,P117,Q117,R117,S117,T117,U117))</f>
      </c>
      <c r="C117" s="6">
        <f>IF(AA117&lt;&gt;AC117,CONCATENATE(I117,AA117,L117,AB117,L117,AC117,M117,N117,AD117,M117,W117,X117,Z117,AN117,Y117,J117,P117,Q117,R117,S117,T117,U117),CONCATENATE(I117,AA117,L117,AB117,M117,N117,AD117,M117,W117,X117,Z117,AN117,Y117,J117,P117,Q117,R117,S117,T117,U117))</f>
      </c>
      <c r="D117" s="6">
        <f>IF(AA117&lt;&gt;AC117,CONCATENATE(I117,AA117,L117,AB117,L117,AC117,M117,N117,AD117,M117,W117,X117,Z117,AO117,Y117,J117,P117,Q117,R117,S117,T117,U117),CONCATENATE(I117,AA117,L117,AB117,M117,N117,AD117,M117,W117,X117,Z117,AO117,Y117,J117,P117,Q117,R117,S117,T117,U117))</f>
      </c>
      <c r="E117" s="6">
        <f>IF(AA117&lt;&gt;AC117,CONCATENATE(I117,AA117,L117,AB117,L117,AC117,M117,N117,AD117,M117,W117,X117,Z117,AP117,Y117,J117,P117,Q117,R117,S117,T117,U117),CONCATENATE(I117,AA117,L117,AB117,M117,N117,AD117,M117,W117,X117,Z117,AP117,Y117,J117,P117,Q117,R117,S117,T117,U117))</f>
      </c>
      <c r="F117" s="6">
        <f>IF(AA117&lt;&gt;AC117,CONCATENATE(I117,AA117,L117,AB117,L117,AC117,M117,N117,AD117,M117,W117,X117,Z117,AQ117,Y117,J117,P117,Q117,R117,S117,T117,U117),CONCATENATE(I117,AA117,L117,AB117,M117,N117,AD117,M117,W117,X117,Z117,AQ117,Y117,J117,P117,Q117,R117,S117,T117,U117))</f>
      </c>
      <c r="G117" s="3" t="s">
        <v>375</v>
      </c>
      <c r="H117" s="3" t="s">
        <v>376</v>
      </c>
      <c r="I117" s="3" t="s">
        <v>377</v>
      </c>
      <c r="J117" s="3" t="s">
        <v>378</v>
      </c>
      <c r="K117" s="3" t="s">
        <v>379</v>
      </c>
      <c r="L117" s="3" t="s">
        <v>380</v>
      </c>
      <c r="M117" s="3" t="s">
        <v>381</v>
      </c>
      <c r="N117" s="3" t="s">
        <v>382</v>
      </c>
      <c r="O117" s="6">
        <f>CHAR(10)</f>
      </c>
      <c r="P117" s="6">
        <f>IF(MOD(V117,5)=0,CONCATENATE(O117,O117,K117,K117,O117,O117,O117)," ")</f>
      </c>
      <c r="Q117" s="6">
        <f>IF(V117=5,CONCATENATE(O117,O117,O117,K117,O117,"&lt;center&gt;",O117,O117,"&lt;?php",O117,Q$1,O117,"?&gt;",O117,O117,"&lt;/center&gt;",O117,K117,O117,O117,O117,O117),"")</f>
      </c>
      <c r="R117" s="6">
        <f>IF(V117=10,CONCATENATE(O117,O117,O117,K117,O117,"&lt;center&gt;",O117,O117,"&lt;?php",O117,R$1,O117,"?&gt;",O117,O117,"&lt;/center&gt;",O117,K117,O117,O117,O117,O117),"")</f>
      </c>
      <c r="S117" s="6">
        <f>IF(V117=15,CONCATENATE(O117,O117,O117,K117,O117,"&lt;center&gt;",O117,O117,"&lt;?php",O117,S$1,O117,"?&gt;",O117,O117,"&lt;/center&gt;",O117,K117,O117,O117,O117,O117),"")</f>
      </c>
      <c r="T117" s="6">
        <f>IF(V117=20,CONCATENATE(O117,O117,O117,K117,O117,"&lt;center&gt;",O117,O117,"&lt;?php",O117,T$1,O117,"?&gt;",O117,O117,"&lt;/center&gt;",O117,K117,O117,O117,O117,O117),"")</f>
      </c>
      <c r="U117" s="6">
        <f>IF(V117=25,CONCATENATE(O117,O117,O117,O117,"&lt;?php",O117,U$1,O117,"?&gt;",O117,O117,O117,O117,O117),"")</f>
      </c>
      <c r="V117" s="11">
        <f>V116+1</f>
      </c>
      <c r="W117" s="5" t="s">
        <v>383</v>
      </c>
      <c r="X117" s="5" t="s">
        <v>384</v>
      </c>
      <c r="Y117" s="5" t="s">
        <v>385</v>
      </c>
      <c r="Z117" s="5" t="s">
        <v>386</v>
      </c>
      <c r="AA117" s="4">
        <f>CONCATENATE(TEs!B9," ",TEs!A9)</f>
      </c>
      <c r="AB117" s="6">
        <f>TEs!E9</f>
      </c>
      <c r="AC117" s="6">
        <f>TEs!C9</f>
      </c>
      <c r="AD117" s="11">
        <f>TEs!D9</f>
      </c>
      <c r="AE117" s="11">
        <f>TEs!O9</f>
      </c>
      <c r="AF117" s="11">
        <f>TEs!P9</f>
      </c>
      <c r="AG117" s="11">
        <f>TEs!T9</f>
      </c>
      <c r="AH117" s="11">
        <f>TEs!R9</f>
      </c>
      <c r="AI117" s="11">
        <f>AF117</f>
      </c>
      <c r="AJ117" s="6">
        <f>AA117</f>
      </c>
      <c r="AK117" s="11">
        <f>ROUNDDOWN(AF117/2,0)</f>
      </c>
      <c r="AL117" s="11">
        <f>ROUNDUP(0.37*AF117,0)</f>
      </c>
      <c r="AM117" s="11">
        <f>ROUNDUP(0.4*AF117,0)</f>
      </c>
      <c r="AN117" s="11">
        <f>IF(AF117&gt;1,ROUNDUP(0.43*AF117,0),1)</f>
      </c>
      <c r="AO117" s="11">
        <f>IF(AG117&gt;1,ROUNDUP(0.59*AG117,0),1)</f>
      </c>
      <c r="AP117" s="11">
        <f>IF(AH117&gt;1,ROUNDUP(0.34*AH117,0),1)</f>
      </c>
      <c r="AQ117" s="11">
        <f>IF(AI117&gt;1,ROUNDUP(0.36*AI117,0),1)</f>
      </c>
    </row>
    <row x14ac:dyDescent="0.25" r="118" customHeight="1" ht="17.25">
      <c r="A118" s="3"/>
      <c r="B118" s="6">
        <f>IF(AA118&lt;&gt;AC118,CONCATENATE(I118,AA118,L118,AB118,L118,AC118,M118,N118,AD118,M118,J118,P118,Q118,R118,S118,T118,U118),CONCATENATE(I118,AA118,L118,AB118,M118,N118,AD118,M118,J118,P118,Q118,R118,S118,T118,U118))</f>
      </c>
      <c r="C118" s="6">
        <f>IF(AA118&lt;&gt;AC118,CONCATENATE(I118,AA118,L118,AB118,L118,AC118,M118,N118,AD118,M118,W118,X118,Z118,AN118,Y118,J118,P118,Q118,R118,S118,T118,U118),CONCATENATE(I118,AA118,L118,AB118,M118,N118,AD118,M118,W118,X118,Z118,AN118,Y118,J118,P118,Q118,R118,S118,T118,U118))</f>
      </c>
      <c r="D118" s="6">
        <f>IF(AA118&lt;&gt;AC118,CONCATENATE(I118,AA118,L118,AB118,L118,AC118,M118,N118,AD118,M118,W118,X118,Z118,AO118,Y118,J118,P118,Q118,R118,S118,T118,U118),CONCATENATE(I118,AA118,L118,AB118,M118,N118,AD118,M118,W118,X118,Z118,AO118,Y118,J118,P118,Q118,R118,S118,T118,U118))</f>
      </c>
      <c r="E118" s="6">
        <f>IF(AA118&lt;&gt;AC118,CONCATENATE(I118,AA118,L118,AB118,L118,AC118,M118,N118,AD118,M118,W118,X118,Z118,AP118,Y118,J118,P118,Q118,R118,S118,T118,U118),CONCATENATE(I118,AA118,L118,AB118,M118,N118,AD118,M118,W118,X118,Z118,AP118,Y118,J118,P118,Q118,R118,S118,T118,U118))</f>
      </c>
      <c r="F118" s="6">
        <f>IF(AA118&lt;&gt;AC118,CONCATENATE(I118,AA118,L118,AB118,L118,AC118,M118,N118,AD118,M118,W118,X118,Z118,AQ118,Y118,J118,P118,Q118,R118,S118,T118,U118),CONCATENATE(I118,AA118,L118,AB118,M118,N118,AD118,M118,W118,X118,Z118,AQ118,Y118,J118,P118,Q118,R118,S118,T118,U118))</f>
      </c>
      <c r="G118" s="3" t="s">
        <v>375</v>
      </c>
      <c r="H118" s="3" t="s">
        <v>376</v>
      </c>
      <c r="I118" s="3" t="s">
        <v>377</v>
      </c>
      <c r="J118" s="3" t="s">
        <v>378</v>
      </c>
      <c r="K118" s="3" t="s">
        <v>379</v>
      </c>
      <c r="L118" s="3" t="s">
        <v>380</v>
      </c>
      <c r="M118" s="3" t="s">
        <v>381</v>
      </c>
      <c r="N118" s="3" t="s">
        <v>382</v>
      </c>
      <c r="O118" s="6">
        <f>CHAR(10)</f>
      </c>
      <c r="P118" s="6">
        <f>IF(MOD(V118,5)=0,CONCATENATE(O118,O118,K118,K118,O118,O118,O118)," ")</f>
      </c>
      <c r="Q118" s="6">
        <f>IF(V118=5,CONCATENATE(O118,O118,O118,K118,O118,"&lt;center&gt;",O118,O118,"&lt;?php",O118,Q$1,O118,"?&gt;",O118,O118,"&lt;/center&gt;",O118,K118,O118,O118,O118,O118),"")</f>
      </c>
      <c r="R118" s="6">
        <f>IF(V118=10,CONCATENATE(O118,O118,O118,K118,O118,"&lt;center&gt;",O118,O118,"&lt;?php",O118,R$1,O118,"?&gt;",O118,O118,"&lt;/center&gt;",O118,K118,O118,O118,O118,O118),"")</f>
      </c>
      <c r="S118" s="6">
        <f>IF(V118=15,CONCATENATE(O118,O118,O118,K118,O118,"&lt;center&gt;",O118,O118,"&lt;?php",O118,S$1,O118,"?&gt;",O118,O118,"&lt;/center&gt;",O118,K118,O118,O118,O118,O118),"")</f>
      </c>
      <c r="T118" s="6">
        <f>IF(V118=20,CONCATENATE(O118,O118,O118,K118,O118,"&lt;center&gt;",O118,O118,"&lt;?php",O118,T$1,O118,"?&gt;",O118,O118,"&lt;/center&gt;",O118,K118,O118,O118,O118,O118),"")</f>
      </c>
      <c r="U118" s="6">
        <f>IF(V118=25,CONCATENATE(O118,O118,O118,O118,"&lt;?php",O118,U$1,O118,"?&gt;",O118,O118,O118,O118,O118),"")</f>
      </c>
      <c r="V118" s="11">
        <f>V117+1</f>
      </c>
      <c r="W118" s="5" t="s">
        <v>383</v>
      </c>
      <c r="X118" s="5" t="s">
        <v>384</v>
      </c>
      <c r="Y118" s="5" t="s">
        <v>385</v>
      </c>
      <c r="Z118" s="5" t="s">
        <v>386</v>
      </c>
      <c r="AA118" s="4">
        <f>CONCATENATE(TEs!B10," ",TEs!A10)</f>
      </c>
      <c r="AB118" s="6">
        <f>TEs!E10</f>
      </c>
      <c r="AC118" s="6">
        <f>TEs!C10</f>
      </c>
      <c r="AD118" s="11">
        <f>TEs!D10</f>
      </c>
      <c r="AE118" s="11">
        <f>TEs!O10</f>
      </c>
      <c r="AF118" s="11">
        <f>TEs!P10</f>
      </c>
      <c r="AG118" s="11">
        <f>TEs!T10</f>
      </c>
      <c r="AH118" s="11">
        <f>TEs!R10</f>
      </c>
      <c r="AI118" s="11">
        <f>AF118</f>
      </c>
      <c r="AJ118" s="6">
        <f>AA118</f>
      </c>
      <c r="AK118" s="11">
        <f>ROUNDDOWN(AF118/2,0)</f>
      </c>
      <c r="AL118" s="11">
        <f>ROUNDUP(0.37*AF118,0)</f>
      </c>
      <c r="AM118" s="11">
        <f>ROUNDUP(0.4*AF118,0)</f>
      </c>
      <c r="AN118" s="11">
        <f>IF(AF118&gt;1,ROUNDUP(0.43*AF118,0),1)</f>
      </c>
      <c r="AO118" s="11">
        <f>IF(AG118&gt;1,ROUNDUP(0.59*AG118,0),1)</f>
      </c>
      <c r="AP118" s="11">
        <f>IF(AH118&gt;1,ROUNDUP(0.34*AH118,0),1)</f>
      </c>
      <c r="AQ118" s="11">
        <f>IF(AI118&gt;1,ROUNDUP(0.36*AI118,0),1)</f>
      </c>
    </row>
    <row x14ac:dyDescent="0.25" r="119" customHeight="1" ht="17.25">
      <c r="A119" s="3"/>
      <c r="B119" s="6">
        <f>IF(AA119&lt;&gt;AC119,CONCATENATE(I119,AA119,L119,AB119,L119,AC119,M119,N119,AD119,M119,J119,P119,Q119,R119,S119,T119,U119),CONCATENATE(I119,AA119,L119,AB119,M119,N119,AD119,M119,J119,P119,Q119,R119,S119,T119,U119))</f>
      </c>
      <c r="C119" s="6">
        <f>IF(AA119&lt;&gt;AC119,CONCATENATE(I119,AA119,L119,AB119,L119,AC119,M119,N119,AD119,M119,W119,X119,Z119,AN119,Y119,J119,P119,Q119,R119,S119,T119,U119),CONCATENATE(I119,AA119,L119,AB119,M119,N119,AD119,M119,W119,X119,Z119,AN119,Y119,J119,P119,Q119,R119,S119,T119,U119))</f>
      </c>
      <c r="D119" s="6">
        <f>IF(AA119&lt;&gt;AC119,CONCATENATE(I119,AA119,L119,AB119,L119,AC119,M119,N119,AD119,M119,W119,X119,Z119,AO119,Y119,J119,P119,Q119,R119,S119,T119,U119),CONCATENATE(I119,AA119,L119,AB119,M119,N119,AD119,M119,W119,X119,Z119,AO119,Y119,J119,P119,Q119,R119,S119,T119,U119))</f>
      </c>
      <c r="E119" s="6">
        <f>IF(AA119&lt;&gt;AC119,CONCATENATE(I119,AA119,L119,AB119,L119,AC119,M119,N119,AD119,M119,W119,X119,Z119,AP119,Y119,J119,P119,Q119,R119,S119,T119,U119),CONCATENATE(I119,AA119,L119,AB119,M119,N119,AD119,M119,W119,X119,Z119,AP119,Y119,J119,P119,Q119,R119,S119,T119,U119))</f>
      </c>
      <c r="F119" s="6">
        <f>IF(AA119&lt;&gt;AC119,CONCATENATE(I119,AA119,L119,AB119,L119,AC119,M119,N119,AD119,M119,W119,X119,Z119,AQ119,Y119,J119,P119,Q119,R119,S119,T119,U119),CONCATENATE(I119,AA119,L119,AB119,M119,N119,AD119,M119,W119,X119,Z119,AQ119,Y119,J119,P119,Q119,R119,S119,T119,U119))</f>
      </c>
      <c r="G119" s="3" t="s">
        <v>375</v>
      </c>
      <c r="H119" s="3" t="s">
        <v>376</v>
      </c>
      <c r="I119" s="3" t="s">
        <v>377</v>
      </c>
      <c r="J119" s="3" t="s">
        <v>378</v>
      </c>
      <c r="K119" s="3" t="s">
        <v>379</v>
      </c>
      <c r="L119" s="3" t="s">
        <v>380</v>
      </c>
      <c r="M119" s="3" t="s">
        <v>381</v>
      </c>
      <c r="N119" s="3" t="s">
        <v>382</v>
      </c>
      <c r="O119" s="6">
        <f>CHAR(10)</f>
      </c>
      <c r="P119" s="6">
        <f>IF(MOD(V119,5)=0,CONCATENATE(O119,O119,K119,K119,O119,O119,O119)," ")</f>
      </c>
      <c r="Q119" s="6">
        <f>IF(V119=5,CONCATENATE(O119,O119,O119,K119,O119,"&lt;center&gt;",O119,O119,"&lt;?php",O119,Q$1,O119,"?&gt;",O119,O119,"&lt;/center&gt;",O119,K119,O119,O119,O119,O119),"")</f>
      </c>
      <c r="R119" s="6">
        <f>IF(V119=10,CONCATENATE(O119,O119,O119,K119,O119,"&lt;center&gt;",O119,O119,"&lt;?php",O119,R$1,O119,"?&gt;",O119,O119,"&lt;/center&gt;",O119,K119,O119,O119,O119,O119),"")</f>
      </c>
      <c r="S119" s="6">
        <f>IF(V119=15,CONCATENATE(O119,O119,O119,K119,O119,"&lt;center&gt;",O119,O119,"&lt;?php",O119,S$1,O119,"?&gt;",O119,O119,"&lt;/center&gt;",O119,K119,O119,O119,O119,O119),"")</f>
      </c>
      <c r="T119" s="6">
        <f>IF(V119=20,CONCATENATE(O119,O119,O119,K119,O119,"&lt;center&gt;",O119,O119,"&lt;?php",O119,T$1,O119,"?&gt;",O119,O119,"&lt;/center&gt;",O119,K119,O119,O119,O119,O119),"")</f>
      </c>
      <c r="U119" s="6">
        <f>IF(V119=25,CONCATENATE(O119,O119,O119,O119,"&lt;?php",O119,U$1,O119,"?&gt;",O119,O119,O119,O119,O119),"")</f>
      </c>
      <c r="V119" s="11">
        <f>V118+1</f>
      </c>
      <c r="W119" s="5" t="s">
        <v>383</v>
      </c>
      <c r="X119" s="5" t="s">
        <v>384</v>
      </c>
      <c r="Y119" s="5" t="s">
        <v>385</v>
      </c>
      <c r="Z119" s="5" t="s">
        <v>386</v>
      </c>
      <c r="AA119" s="4">
        <f>CONCATENATE(TEs!B11," ",TEs!A11)</f>
      </c>
      <c r="AB119" s="6">
        <f>TEs!E11</f>
      </c>
      <c r="AC119" s="6">
        <f>TEs!C11</f>
      </c>
      <c r="AD119" s="11">
        <f>TEs!D11</f>
      </c>
      <c r="AE119" s="11">
        <f>TEs!O11</f>
      </c>
      <c r="AF119" s="11">
        <f>TEs!P11</f>
      </c>
      <c r="AG119" s="11">
        <f>TEs!T11</f>
      </c>
      <c r="AH119" s="11">
        <f>TEs!R11</f>
      </c>
      <c r="AI119" s="11">
        <f>AF119</f>
      </c>
      <c r="AJ119" s="6">
        <f>AA119</f>
      </c>
      <c r="AK119" s="11">
        <f>ROUNDDOWN(AF119/2,0)</f>
      </c>
      <c r="AL119" s="11">
        <f>ROUNDUP(0.37*AF119,0)</f>
      </c>
      <c r="AM119" s="11">
        <f>ROUNDUP(0.4*AF119,0)</f>
      </c>
      <c r="AN119" s="11">
        <f>IF(AF119&gt;1,ROUNDUP(0.43*AF119,0),1)</f>
      </c>
      <c r="AO119" s="11">
        <f>IF(AG119&gt;1,ROUNDUP(0.59*AG119,0),1)</f>
      </c>
      <c r="AP119" s="11">
        <f>IF(AH119&gt;1,ROUNDUP(0.34*AH119,0),1)</f>
      </c>
      <c r="AQ119" s="11">
        <f>IF(AI119&gt;1,ROUNDUP(0.36*AI119,0),1)</f>
      </c>
    </row>
    <row x14ac:dyDescent="0.25" r="120" customHeight="1" ht="17.25">
      <c r="A120" s="3"/>
      <c r="B120" s="6">
        <f>IF(AA120&lt;&gt;AC120,CONCATENATE(I120,AA120,L120,AB120,L120,AC120,M120,N120,AD120,M120,J120,P120,Q120,R120,S120,T120,U120),CONCATENATE(I120,AA120,L120,AB120,M120,N120,AD120,M120,J120,P120,Q120,R120,S120,T120,U120))</f>
      </c>
      <c r="C120" s="6">
        <f>IF(AA120&lt;&gt;AC120,CONCATENATE(I120,AA120,L120,AB120,L120,AC120,M120,N120,AD120,M120,W120,X120,Z120,AN120,Y120,J120,P120,Q120,R120,S120,T120,U120),CONCATENATE(I120,AA120,L120,AB120,M120,N120,AD120,M120,W120,X120,Z120,AN120,Y120,J120,P120,Q120,R120,S120,T120,U120))</f>
      </c>
      <c r="D120" s="6">
        <f>IF(AA120&lt;&gt;AC120,CONCATENATE(I120,AA120,L120,AB120,L120,AC120,M120,N120,AD120,M120,W120,X120,Z120,AO120,Y120,J120,P120,Q120,R120,S120,T120,U120),CONCATENATE(I120,AA120,L120,AB120,M120,N120,AD120,M120,W120,X120,Z120,AO120,Y120,J120,P120,Q120,R120,S120,T120,U120))</f>
      </c>
      <c r="E120" s="6">
        <f>IF(AA120&lt;&gt;AC120,CONCATENATE(I120,AA120,L120,AB120,L120,AC120,M120,N120,AD120,M120,W120,X120,Z120,AP120,Y120,J120,P120,Q120,R120,S120,T120,U120),CONCATENATE(I120,AA120,L120,AB120,M120,N120,AD120,M120,W120,X120,Z120,AP120,Y120,J120,P120,Q120,R120,S120,T120,U120))</f>
      </c>
      <c r="F120" s="6">
        <f>IF(AA120&lt;&gt;AC120,CONCATENATE(I120,AA120,L120,AB120,L120,AC120,M120,N120,AD120,M120,W120,X120,Z120,AQ120,Y120,J120,P120,Q120,R120,S120,T120,U120),CONCATENATE(I120,AA120,L120,AB120,M120,N120,AD120,M120,W120,X120,Z120,AQ120,Y120,J120,P120,Q120,R120,S120,T120,U120))</f>
      </c>
      <c r="G120" s="3" t="s">
        <v>375</v>
      </c>
      <c r="H120" s="3" t="s">
        <v>376</v>
      </c>
      <c r="I120" s="3" t="s">
        <v>377</v>
      </c>
      <c r="J120" s="3" t="s">
        <v>378</v>
      </c>
      <c r="K120" s="3" t="s">
        <v>379</v>
      </c>
      <c r="L120" s="3" t="s">
        <v>380</v>
      </c>
      <c r="M120" s="3" t="s">
        <v>381</v>
      </c>
      <c r="N120" s="3" t="s">
        <v>382</v>
      </c>
      <c r="O120" s="6">
        <f>CHAR(10)</f>
      </c>
      <c r="P120" s="6">
        <f>IF(MOD(V120,5)=0,CONCATENATE(O120,O120,K120,K120,O120,O120,O120)," ")</f>
      </c>
      <c r="Q120" s="6">
        <f>IF(V120=5,CONCATENATE(O120,O120,O120,K120,O120,"&lt;center&gt;",O120,O120,"&lt;?php",O120,Q$1,O120,"?&gt;",O120,O120,"&lt;/center&gt;",O120,K120,O120,O120,O120,O120),"")</f>
      </c>
      <c r="R120" s="6">
        <f>IF(V120=10,CONCATENATE(O120,O120,O120,K120,O120,"&lt;center&gt;",O120,O120,"&lt;?php",O120,R$1,O120,"?&gt;",O120,O120,"&lt;/center&gt;",O120,K120,O120,O120,O120,O120),"")</f>
      </c>
      <c r="S120" s="6">
        <f>IF(V120=15,CONCATENATE(O120,O120,O120,K120,O120,"&lt;center&gt;",O120,O120,"&lt;?php",O120,S$1,O120,"?&gt;",O120,O120,"&lt;/center&gt;",O120,K120,O120,O120,O120,O120),"")</f>
      </c>
      <c r="T120" s="6">
        <f>IF(V120=20,CONCATENATE(O120,O120,O120,K120,O120,"&lt;center&gt;",O120,O120,"&lt;?php",O120,T$1,O120,"?&gt;",O120,O120,"&lt;/center&gt;",O120,K120,O120,O120,O120,O120),"")</f>
      </c>
      <c r="U120" s="6">
        <f>IF(V120=25,CONCATENATE(O120,O120,O120,O120,"&lt;?php",O120,U$1,O120,"?&gt;",O120,O120,O120,O120,O120),"")</f>
      </c>
      <c r="V120" s="11">
        <f>V119+1</f>
      </c>
      <c r="W120" s="5" t="s">
        <v>383</v>
      </c>
      <c r="X120" s="5" t="s">
        <v>384</v>
      </c>
      <c r="Y120" s="5" t="s">
        <v>385</v>
      </c>
      <c r="Z120" s="5" t="s">
        <v>386</v>
      </c>
      <c r="AA120" s="4">
        <f>CONCATENATE(TEs!B12," ",TEs!A12)</f>
      </c>
      <c r="AB120" s="6">
        <f>TEs!E12</f>
      </c>
      <c r="AC120" s="6">
        <f>TEs!C12</f>
      </c>
      <c r="AD120" s="11">
        <f>TEs!D12</f>
      </c>
      <c r="AE120" s="11">
        <f>TEs!O12</f>
      </c>
      <c r="AF120" s="11">
        <f>TEs!P12</f>
      </c>
      <c r="AG120" s="11">
        <f>TEs!T12</f>
      </c>
      <c r="AH120" s="11">
        <f>TEs!R12</f>
      </c>
      <c r="AI120" s="11">
        <f>AF120</f>
      </c>
      <c r="AJ120" s="6">
        <f>AA120</f>
      </c>
      <c r="AK120" s="11">
        <f>ROUNDDOWN(AF120/2,0)</f>
      </c>
      <c r="AL120" s="11">
        <f>ROUNDUP(0.37*AF120,0)</f>
      </c>
      <c r="AM120" s="11">
        <f>ROUNDUP(0.4*AF120,0)</f>
      </c>
      <c r="AN120" s="11">
        <f>IF(AF120&gt;1,ROUNDUP(0.43*AF120,0),1)</f>
      </c>
      <c r="AO120" s="11">
        <f>IF(AG120&gt;1,ROUNDUP(0.59*AG120,0),1)</f>
      </c>
      <c r="AP120" s="11">
        <f>IF(AH120&gt;1,ROUNDUP(0.34*AH120,0),1)</f>
      </c>
      <c r="AQ120" s="11">
        <f>IF(AI120&gt;1,ROUNDUP(0.36*AI120,0),1)</f>
      </c>
    </row>
    <row x14ac:dyDescent="0.25" r="121" customHeight="1" ht="17.25">
      <c r="A121" s="3"/>
      <c r="B121" s="6">
        <f>IF(AA121&lt;&gt;AC121,CONCATENATE(I121,AA121,L121,AB121,L121,AC121,M121,N121,AD121,M121,J121,P121,Q121,R121,S121,T121,U121),CONCATENATE(I121,AA121,L121,AB121,M121,N121,AD121,M121,J121,P121,Q121,R121,S121,T121,U121))</f>
      </c>
      <c r="C121" s="6">
        <f>IF(AA121&lt;&gt;AC121,CONCATENATE(I121,AA121,L121,AB121,L121,AC121,M121,N121,AD121,M121,W121,X121,Z121,AN121,Y121,J121,P121,Q121,R121,S121,T121,U121),CONCATENATE(I121,AA121,L121,AB121,M121,N121,AD121,M121,W121,X121,Z121,AN121,Y121,J121,P121,Q121,R121,S121,T121,U121))</f>
      </c>
      <c r="D121" s="6">
        <f>IF(AA121&lt;&gt;AC121,CONCATENATE(I121,AA121,L121,AB121,L121,AC121,M121,N121,AD121,M121,W121,X121,Z121,AO121,Y121,J121,P121,Q121,R121,S121,T121,U121),CONCATENATE(I121,AA121,L121,AB121,M121,N121,AD121,M121,W121,X121,Z121,AO121,Y121,J121,P121,Q121,R121,S121,T121,U121))</f>
      </c>
      <c r="E121" s="6">
        <f>IF(AA121&lt;&gt;AC121,CONCATENATE(I121,AA121,L121,AB121,L121,AC121,M121,N121,AD121,M121,W121,X121,Z121,AP121,Y121,J121,P121,Q121,R121,S121,T121,U121),CONCATENATE(I121,AA121,L121,AB121,M121,N121,AD121,M121,W121,X121,Z121,AP121,Y121,J121,P121,Q121,R121,S121,T121,U121))</f>
      </c>
      <c r="F121" s="6">
        <f>IF(AA121&lt;&gt;AC121,CONCATENATE(I121,AA121,L121,AB121,L121,AC121,M121,N121,AD121,M121,W121,X121,Z121,AQ121,Y121,J121,P121,Q121,R121,S121,T121,U121),CONCATENATE(I121,AA121,L121,AB121,M121,N121,AD121,M121,W121,X121,Z121,AQ121,Y121,J121,P121,Q121,R121,S121,T121,U121))</f>
      </c>
      <c r="G121" s="3" t="s">
        <v>375</v>
      </c>
      <c r="H121" s="3" t="s">
        <v>376</v>
      </c>
      <c r="I121" s="3" t="s">
        <v>377</v>
      </c>
      <c r="J121" s="3" t="s">
        <v>378</v>
      </c>
      <c r="K121" s="3" t="s">
        <v>379</v>
      </c>
      <c r="L121" s="3" t="s">
        <v>380</v>
      </c>
      <c r="M121" s="3" t="s">
        <v>381</v>
      </c>
      <c r="N121" s="3" t="s">
        <v>382</v>
      </c>
      <c r="O121" s="6">
        <f>CHAR(10)</f>
      </c>
      <c r="P121" s="6">
        <f>IF(MOD(V121,5)=0,CONCATENATE(O121,O121,K121,K121,O121,O121,O121)," ")</f>
      </c>
      <c r="Q121" s="6">
        <f>IF(V121=5,CONCATENATE(O121,O121,O121,K121,O121,"&lt;center&gt;",O121,O121,"&lt;?php",O121,Q$1,O121,"?&gt;",O121,O121,"&lt;/center&gt;",O121,K121,O121,O121,O121,O121),"")</f>
      </c>
      <c r="R121" s="6">
        <f>IF(V121=10,CONCATENATE(O121,O121,O121,K121,O121,"&lt;center&gt;",O121,O121,"&lt;?php",O121,R$1,O121,"?&gt;",O121,O121,"&lt;/center&gt;",O121,K121,O121,O121,O121,O121),"")</f>
      </c>
      <c r="S121" s="6">
        <f>IF(V121=15,CONCATENATE(O121,O121,O121,K121,O121,"&lt;center&gt;",O121,O121,"&lt;?php",O121,S$1,O121,"?&gt;",O121,O121,"&lt;/center&gt;",O121,K121,O121,O121,O121,O121),"")</f>
      </c>
      <c r="T121" s="6">
        <f>IF(V121=20,CONCATENATE(O121,O121,O121,K121,O121,"&lt;center&gt;",O121,O121,"&lt;?php",O121,T$1,O121,"?&gt;",O121,O121,"&lt;/center&gt;",O121,K121,O121,O121,O121,O121),"")</f>
      </c>
      <c r="U121" s="6">
        <f>IF(V121=25,CONCATENATE(O121,O121,O121,O121,"&lt;?php",O121,U$1,O121,"?&gt;",O121,O121,O121,O121,O121),"")</f>
      </c>
      <c r="V121" s="11">
        <f>V120+1</f>
      </c>
      <c r="W121" s="5" t="s">
        <v>383</v>
      </c>
      <c r="X121" s="5" t="s">
        <v>384</v>
      </c>
      <c r="Y121" s="5" t="s">
        <v>385</v>
      </c>
      <c r="Z121" s="5" t="s">
        <v>386</v>
      </c>
      <c r="AA121" s="4">
        <f>CONCATENATE(TEs!B13," ",TEs!A13)</f>
      </c>
      <c r="AB121" s="6">
        <f>TEs!E13</f>
      </c>
      <c r="AC121" s="6">
        <f>TEs!C13</f>
      </c>
      <c r="AD121" s="11">
        <f>TEs!D13</f>
      </c>
      <c r="AE121" s="11">
        <f>TEs!O13</f>
      </c>
      <c r="AF121" s="11">
        <f>TEs!P13</f>
      </c>
      <c r="AG121" s="11">
        <f>TEs!T13</f>
      </c>
      <c r="AH121" s="11">
        <f>TEs!R13</f>
      </c>
      <c r="AI121" s="11">
        <f>AF121</f>
      </c>
      <c r="AJ121" s="6">
        <f>AA121</f>
      </c>
      <c r="AK121" s="11">
        <f>ROUNDDOWN(AF121/2,0)</f>
      </c>
      <c r="AL121" s="11">
        <f>ROUNDUP(0.37*AF121,0)</f>
      </c>
      <c r="AM121" s="11">
        <f>ROUNDUP(0.4*AF121,0)</f>
      </c>
      <c r="AN121" s="11">
        <f>IF(AF121&gt;1,ROUNDUP(0.43*AF121,0),1)</f>
      </c>
      <c r="AO121" s="11">
        <f>IF(AG121&gt;1,ROUNDUP(0.59*AG121,0),1)</f>
      </c>
      <c r="AP121" s="11">
        <f>IF(AH121&gt;1,ROUNDUP(0.34*AH121,0),1)</f>
      </c>
      <c r="AQ121" s="11">
        <f>IF(AI121&gt;1,ROUNDUP(0.36*AI121,0),1)</f>
      </c>
    </row>
    <row x14ac:dyDescent="0.25" r="122" customHeight="1" ht="17.25">
      <c r="A122" s="3"/>
      <c r="B122" s="6">
        <f>IF(AA122&lt;&gt;AC122,CONCATENATE(I122,AA122,L122,AB122,L122,AC122,M122,N122,AD122,M122,J122,P122,Q122,R122,S122,T122,U122),CONCATENATE(I122,AA122,L122,AB122,M122,N122,AD122,M122,J122,P122,Q122,R122,S122,T122,U122))</f>
      </c>
      <c r="C122" s="6">
        <f>IF(AA122&lt;&gt;AC122,CONCATENATE(I122,AA122,L122,AB122,L122,AC122,M122,N122,AD122,M122,W122,X122,Z122,AN122,Y122,J122,P122,Q122,R122,S122,T122,U122),CONCATENATE(I122,AA122,L122,AB122,M122,N122,AD122,M122,W122,X122,Z122,AN122,Y122,J122,P122,Q122,R122,S122,T122,U122))</f>
      </c>
      <c r="D122" s="6">
        <f>IF(AA122&lt;&gt;AC122,CONCATENATE(I122,AA122,L122,AB122,L122,AC122,M122,N122,AD122,M122,W122,X122,Z122,AO122,Y122,J122,P122,Q122,R122,S122,T122,U122),CONCATENATE(I122,AA122,L122,AB122,M122,N122,AD122,M122,W122,X122,Z122,AO122,Y122,J122,P122,Q122,R122,S122,T122,U122))</f>
      </c>
      <c r="E122" s="6">
        <f>IF(AA122&lt;&gt;AC122,CONCATENATE(I122,AA122,L122,AB122,L122,AC122,M122,N122,AD122,M122,W122,X122,Z122,AP122,Y122,J122,P122,Q122,R122,S122,T122,U122),CONCATENATE(I122,AA122,L122,AB122,M122,N122,AD122,M122,W122,X122,Z122,AP122,Y122,J122,P122,Q122,R122,S122,T122,U122))</f>
      </c>
      <c r="F122" s="6">
        <f>IF(AA122&lt;&gt;AC122,CONCATENATE(I122,AA122,L122,AB122,L122,AC122,M122,N122,AD122,M122,W122,X122,Z122,AQ122,Y122,J122,P122,Q122,R122,S122,T122,U122),CONCATENATE(I122,AA122,L122,AB122,M122,N122,AD122,M122,W122,X122,Z122,AQ122,Y122,J122,P122,Q122,R122,S122,T122,U122))</f>
      </c>
      <c r="G122" s="3" t="s">
        <v>375</v>
      </c>
      <c r="H122" s="3" t="s">
        <v>376</v>
      </c>
      <c r="I122" s="3" t="s">
        <v>377</v>
      </c>
      <c r="J122" s="3" t="s">
        <v>378</v>
      </c>
      <c r="K122" s="3" t="s">
        <v>379</v>
      </c>
      <c r="L122" s="3" t="s">
        <v>380</v>
      </c>
      <c r="M122" s="3" t="s">
        <v>381</v>
      </c>
      <c r="N122" s="3" t="s">
        <v>382</v>
      </c>
      <c r="O122" s="6">
        <f>CHAR(10)</f>
      </c>
      <c r="P122" s="6">
        <f>IF(MOD(V122,5)=0,CONCATENATE(O122,O122,K122,K122,O122,O122,O122)," ")</f>
      </c>
      <c r="Q122" s="6">
        <f>IF(V122=5,CONCATENATE(O122,O122,O122,K122,O122,"&lt;center&gt;",O122,O122,"&lt;?php",O122,Q$1,O122,"?&gt;",O122,O122,"&lt;/center&gt;",O122,K122,O122,O122,O122,O122),"")</f>
      </c>
      <c r="R122" s="6">
        <f>IF(V122=10,CONCATENATE(O122,O122,O122,K122,O122,"&lt;center&gt;",O122,O122,"&lt;?php",O122,R$1,O122,"?&gt;",O122,O122,"&lt;/center&gt;",O122,K122,O122,O122,O122,O122),"")</f>
      </c>
      <c r="S122" s="6">
        <f>IF(V122=15,CONCATENATE(O122,O122,O122,K122,O122,"&lt;center&gt;",O122,O122,"&lt;?php",O122,S$1,O122,"?&gt;",O122,O122,"&lt;/center&gt;",O122,K122,O122,O122,O122,O122),"")</f>
      </c>
      <c r="T122" s="6">
        <f>IF(V122=20,CONCATENATE(O122,O122,O122,K122,O122,"&lt;center&gt;",O122,O122,"&lt;?php",O122,T$1,O122,"?&gt;",O122,O122,"&lt;/center&gt;",O122,K122,O122,O122,O122,O122),"")</f>
      </c>
      <c r="U122" s="6">
        <f>IF(V122=25,CONCATENATE(O122,O122,O122,O122,"&lt;?php",O122,U$1,O122,"?&gt;",O122,O122,O122,O122,O122),"")</f>
      </c>
      <c r="V122" s="11">
        <f>V121+1</f>
      </c>
      <c r="W122" s="5" t="s">
        <v>383</v>
      </c>
      <c r="X122" s="5" t="s">
        <v>384</v>
      </c>
      <c r="Y122" s="5" t="s">
        <v>385</v>
      </c>
      <c r="Z122" s="5" t="s">
        <v>386</v>
      </c>
      <c r="AA122" s="4">
        <f>CONCATENATE(TEs!B14," ",TEs!A14)</f>
      </c>
      <c r="AB122" s="6">
        <f>TEs!E14</f>
      </c>
      <c r="AC122" s="6">
        <f>TEs!C14</f>
      </c>
      <c r="AD122" s="11">
        <f>TEs!D14</f>
      </c>
      <c r="AE122" s="11">
        <f>TEs!O14</f>
      </c>
      <c r="AF122" s="11">
        <f>TEs!P14</f>
      </c>
      <c r="AG122" s="11">
        <f>TEs!T14</f>
      </c>
      <c r="AH122" s="11">
        <f>TEs!R14</f>
      </c>
      <c r="AI122" s="11">
        <f>AF122</f>
      </c>
      <c r="AJ122" s="6">
        <f>AA122</f>
      </c>
      <c r="AK122" s="11">
        <f>ROUNDDOWN(AF122/2,0)</f>
      </c>
      <c r="AL122" s="11">
        <f>ROUNDUP(0.37*AF122,0)</f>
      </c>
      <c r="AM122" s="11">
        <f>ROUNDUP(0.4*AF122,0)</f>
      </c>
      <c r="AN122" s="11">
        <f>IF(AF122&gt;1,ROUNDUP(0.43*AF122,0),1)</f>
      </c>
      <c r="AO122" s="11">
        <f>IF(AG122&gt;1,ROUNDUP(0.59*AG122,0),1)</f>
      </c>
      <c r="AP122" s="11">
        <f>IF(AH122&gt;1,ROUNDUP(0.34*AH122,0),1)</f>
      </c>
      <c r="AQ122" s="11">
        <f>IF(AI122&gt;1,ROUNDUP(0.36*AI122,0),1)</f>
      </c>
    </row>
    <row x14ac:dyDescent="0.25" r="123" customHeight="1" ht="17.25">
      <c r="A123" s="3"/>
      <c r="B123" s="6">
        <f>IF(AA123&lt;&gt;AC123,CONCATENATE(I123,AA123,L123,AB123,L123,AC123,M123,N123,AD123,M123,J123,P123,Q123,R123,S123,T123,U123),CONCATENATE(I123,AA123,L123,AB123,M123,N123,AD123,M123,J123,P123,Q123,R123,S123,T123,U123))</f>
      </c>
      <c r="C123" s="6">
        <f>IF(AA123&lt;&gt;AC123,CONCATENATE(I123,AA123,L123,AB123,L123,AC123,M123,N123,AD123,M123,W123,X123,Z123,AN123,Y123,J123,P123,Q123,R123,S123,T123,U123),CONCATENATE(I123,AA123,L123,AB123,M123,N123,AD123,M123,W123,X123,Z123,AN123,Y123,J123,P123,Q123,R123,S123,T123,U123))</f>
      </c>
      <c r="D123" s="6">
        <f>IF(AA123&lt;&gt;AC123,CONCATENATE(I123,AA123,L123,AB123,L123,AC123,M123,N123,AD123,M123,W123,X123,Z123,AO123,Y123,J123,P123,Q123,R123,S123,T123,U123),CONCATENATE(I123,AA123,L123,AB123,M123,N123,AD123,M123,W123,X123,Z123,AO123,Y123,J123,P123,Q123,R123,S123,T123,U123))</f>
      </c>
      <c r="E123" s="6">
        <f>IF(AA123&lt;&gt;AC123,CONCATENATE(I123,AA123,L123,AB123,L123,AC123,M123,N123,AD123,M123,W123,X123,Z123,AP123,Y123,J123,P123,Q123,R123,S123,T123,U123),CONCATENATE(I123,AA123,L123,AB123,M123,N123,AD123,M123,W123,X123,Z123,AP123,Y123,J123,P123,Q123,R123,S123,T123,U123))</f>
      </c>
      <c r="F123" s="6">
        <f>IF(AA123&lt;&gt;AC123,CONCATENATE(I123,AA123,L123,AB123,L123,AC123,M123,N123,AD123,M123,W123,X123,Z123,AQ123,Y123,J123,P123,Q123,R123,S123,T123,U123),CONCATENATE(I123,AA123,L123,AB123,M123,N123,AD123,M123,W123,X123,Z123,AQ123,Y123,J123,P123,Q123,R123,S123,T123,U123))</f>
      </c>
      <c r="G123" s="3" t="s">
        <v>375</v>
      </c>
      <c r="H123" s="3" t="s">
        <v>376</v>
      </c>
      <c r="I123" s="3" t="s">
        <v>377</v>
      </c>
      <c r="J123" s="3" t="s">
        <v>378</v>
      </c>
      <c r="K123" s="3" t="s">
        <v>379</v>
      </c>
      <c r="L123" s="3" t="s">
        <v>380</v>
      </c>
      <c r="M123" s="3" t="s">
        <v>381</v>
      </c>
      <c r="N123" s="3" t="s">
        <v>382</v>
      </c>
      <c r="O123" s="6">
        <f>CHAR(10)</f>
      </c>
      <c r="P123" s="6">
        <f>IF(MOD(V123,5)=0,CONCATENATE(O123,O123,K123,K123,O123,O123,O123)," ")</f>
      </c>
      <c r="Q123" s="6">
        <f>IF(V123=5,CONCATENATE(O123,O123,O123,K123,O123,"&lt;center&gt;",O123,O123,"&lt;?php",O123,Q$1,O123,"?&gt;",O123,O123,"&lt;/center&gt;",O123,K123,O123,O123,O123,O123),"")</f>
      </c>
      <c r="R123" s="6">
        <f>IF(V123=10,CONCATENATE(O123,O123,O123,K123,O123,"&lt;center&gt;",O123,O123,"&lt;?php",O123,R$1,O123,"?&gt;",O123,O123,"&lt;/center&gt;",O123,K123,O123,O123,O123,O123),"")</f>
      </c>
      <c r="S123" s="6">
        <f>IF(V123=15,CONCATENATE(O123,O123,O123,K123,O123,"&lt;center&gt;",O123,O123,"&lt;?php",O123,S$1,O123,"?&gt;",O123,O123,"&lt;/center&gt;",O123,K123,O123,O123,O123,O123),"")</f>
      </c>
      <c r="T123" s="6">
        <f>IF(V123=20,CONCATENATE(O123,O123,O123,K123,O123,"&lt;center&gt;",O123,O123,"&lt;?php",O123,T$1,O123,"?&gt;",O123,O123,"&lt;/center&gt;",O123,K123,O123,O123,O123,O123),"")</f>
      </c>
      <c r="U123" s="6">
        <f>IF(V123=25,CONCATENATE(O123,O123,O123,O123,"&lt;?php",O123,U$1,O123,"?&gt;",O123,O123,O123,O123,O123),"")</f>
      </c>
      <c r="V123" s="11">
        <f>V122+1</f>
      </c>
      <c r="W123" s="5" t="s">
        <v>383</v>
      </c>
      <c r="X123" s="5" t="s">
        <v>384</v>
      </c>
      <c r="Y123" s="5" t="s">
        <v>385</v>
      </c>
      <c r="Z123" s="5" t="s">
        <v>386</v>
      </c>
      <c r="AA123" s="4">
        <f>CONCATENATE(TEs!B15," ",TEs!A15)</f>
      </c>
      <c r="AB123" s="6">
        <f>TEs!E15</f>
      </c>
      <c r="AC123" s="6">
        <f>TEs!C15</f>
      </c>
      <c r="AD123" s="11">
        <f>TEs!D15</f>
      </c>
      <c r="AE123" s="11">
        <f>TEs!O15</f>
      </c>
      <c r="AF123" s="11">
        <f>TEs!P15</f>
      </c>
      <c r="AG123" s="11">
        <f>TEs!T15</f>
      </c>
      <c r="AH123" s="11">
        <f>TEs!R15</f>
      </c>
      <c r="AI123" s="11">
        <f>AF123</f>
      </c>
      <c r="AJ123" s="6">
        <f>AA123</f>
      </c>
      <c r="AK123" s="11">
        <f>ROUNDDOWN(AF123/2,0)</f>
      </c>
      <c r="AL123" s="11">
        <f>ROUNDUP(0.37*AF123,0)</f>
      </c>
      <c r="AM123" s="11">
        <f>ROUNDUP(0.4*AF123,0)</f>
      </c>
      <c r="AN123" s="11">
        <f>IF(AF123&gt;1,ROUNDUP(0.43*AF123,0),1)</f>
      </c>
      <c r="AO123" s="11">
        <f>IF(AG123&gt;1,ROUNDUP(0.59*AG123,0),1)</f>
      </c>
      <c r="AP123" s="11">
        <f>IF(AH123&gt;1,ROUNDUP(0.34*AH123,0),1)</f>
      </c>
      <c r="AQ123" s="11">
        <f>IF(AI123&gt;1,ROUNDUP(0.36*AI123,0),1)</f>
      </c>
    </row>
    <row x14ac:dyDescent="0.25" r="124" customHeight="1" ht="17.25">
      <c r="A124" s="3"/>
      <c r="B124" s="6">
        <f>IF(AA124&lt;&gt;AC124,CONCATENATE(I124,AA124,L124,AB124,L124,AC124,M124,N124,AD124,M124,J124,P124,Q124,R124,S124,T124,U124),CONCATENATE(I124,AA124,L124,AB124,M124,N124,AD124,M124,J124,P124,Q124,R124,S124,T124,U124))</f>
      </c>
      <c r="C124" s="6">
        <f>IF(AA124&lt;&gt;AC124,CONCATENATE(I124,AA124,L124,AB124,L124,AC124,M124,N124,AD124,M124,W124,X124,Z124,AN124,Y124,J124,P124,Q124,R124,S124,T124,U124),CONCATENATE(I124,AA124,L124,AB124,M124,N124,AD124,M124,W124,X124,Z124,AN124,Y124,J124,P124,Q124,R124,S124,T124,U124))</f>
      </c>
      <c r="D124" s="6">
        <f>IF(AA124&lt;&gt;AC124,CONCATENATE(I124,AA124,L124,AB124,L124,AC124,M124,N124,AD124,M124,W124,X124,Z124,AO124,Y124,J124,P124,Q124,R124,S124,T124,U124),CONCATENATE(I124,AA124,L124,AB124,M124,N124,AD124,M124,W124,X124,Z124,AO124,Y124,J124,P124,Q124,R124,S124,T124,U124))</f>
      </c>
      <c r="E124" s="6">
        <f>IF(AA124&lt;&gt;AC124,CONCATENATE(I124,AA124,L124,AB124,L124,AC124,M124,N124,AD124,M124,W124,X124,Z124,AP124,Y124,J124,P124,Q124,R124,S124,T124,U124),CONCATENATE(I124,AA124,L124,AB124,M124,N124,AD124,M124,W124,X124,Z124,AP124,Y124,J124,P124,Q124,R124,S124,T124,U124))</f>
      </c>
      <c r="F124" s="6">
        <f>IF(AA124&lt;&gt;AC124,CONCATENATE(I124,AA124,L124,AB124,L124,AC124,M124,N124,AD124,M124,W124,X124,Z124,AQ124,Y124,J124,P124,Q124,R124,S124,T124,U124),CONCATENATE(I124,AA124,L124,AB124,M124,N124,AD124,M124,W124,X124,Z124,AQ124,Y124,J124,P124,Q124,R124,S124,T124,U124))</f>
      </c>
      <c r="G124" s="3" t="s">
        <v>375</v>
      </c>
      <c r="H124" s="3" t="s">
        <v>376</v>
      </c>
      <c r="I124" s="3" t="s">
        <v>377</v>
      </c>
      <c r="J124" s="3" t="s">
        <v>378</v>
      </c>
      <c r="K124" s="3" t="s">
        <v>379</v>
      </c>
      <c r="L124" s="3" t="s">
        <v>380</v>
      </c>
      <c r="M124" s="3" t="s">
        <v>381</v>
      </c>
      <c r="N124" s="3" t="s">
        <v>382</v>
      </c>
      <c r="O124" s="6">
        <f>CHAR(10)</f>
      </c>
      <c r="P124" s="6">
        <f>IF(MOD(V124,5)=0,CONCATENATE(O124,O124,K124,K124,O124,O124,O124)," ")</f>
      </c>
      <c r="Q124" s="6">
        <f>IF(V124=5,CONCATENATE(O124,O124,O124,K124,O124,"&lt;center&gt;",O124,O124,"&lt;?php",O124,Q$1,O124,"?&gt;",O124,O124,"&lt;/center&gt;",O124,K124,O124,O124,O124,O124),"")</f>
      </c>
      <c r="R124" s="6">
        <f>IF(V124=10,CONCATENATE(O124,O124,O124,K124,O124,"&lt;center&gt;",O124,O124,"&lt;?php",O124,R$1,O124,"?&gt;",O124,O124,"&lt;/center&gt;",O124,K124,O124,O124,O124,O124),"")</f>
      </c>
      <c r="S124" s="6">
        <f>IF(V124=15,CONCATENATE(O124,O124,O124,K124,O124,"&lt;center&gt;",O124,O124,"&lt;?php",O124,S$1,O124,"?&gt;",O124,O124,"&lt;/center&gt;",O124,K124,O124,O124,O124,O124),"")</f>
      </c>
      <c r="T124" s="6">
        <f>IF(V124=20,CONCATENATE(O124,O124,O124,K124,O124,"&lt;center&gt;",O124,O124,"&lt;?php",O124,T$1,O124,"?&gt;",O124,O124,"&lt;/center&gt;",O124,K124,O124,O124,O124,O124),"")</f>
      </c>
      <c r="U124" s="6">
        <f>IF(V124=25,CONCATENATE(O124,O124,O124,O124,"&lt;?php",O124,U$1,O124,"?&gt;",O124,O124,O124,O124,O124),"")</f>
      </c>
      <c r="V124" s="11">
        <f>V123+1</f>
      </c>
      <c r="W124" s="5" t="s">
        <v>383</v>
      </c>
      <c r="X124" s="5" t="s">
        <v>384</v>
      </c>
      <c r="Y124" s="5" t="s">
        <v>385</v>
      </c>
      <c r="Z124" s="5" t="s">
        <v>386</v>
      </c>
      <c r="AA124" s="4">
        <f>CONCATENATE(TEs!B16," ",TEs!A16)</f>
      </c>
      <c r="AB124" s="6">
        <f>TEs!E16</f>
      </c>
      <c r="AC124" s="6">
        <f>TEs!C16</f>
      </c>
      <c r="AD124" s="11">
        <f>TEs!D16</f>
      </c>
      <c r="AE124" s="11">
        <f>TEs!O16</f>
      </c>
      <c r="AF124" s="11">
        <f>TEs!P16</f>
      </c>
      <c r="AG124" s="11">
        <f>TEs!T16</f>
      </c>
      <c r="AH124" s="11">
        <f>TEs!R16</f>
      </c>
      <c r="AI124" s="11">
        <f>AF124</f>
      </c>
      <c r="AJ124" s="6">
        <f>AA124</f>
      </c>
      <c r="AK124" s="11">
        <f>ROUNDDOWN(AF124/2,0)</f>
      </c>
      <c r="AL124" s="11">
        <f>ROUNDUP(0.37*AF124,0)</f>
      </c>
      <c r="AM124" s="11">
        <f>ROUNDUP(0.4*AF124,0)</f>
      </c>
      <c r="AN124" s="11">
        <f>IF(AF124&gt;1,ROUNDUP(0.43*AF124,0),1)</f>
      </c>
      <c r="AO124" s="11">
        <f>IF(AG124&gt;1,ROUNDUP(0.59*AG124,0),1)</f>
      </c>
      <c r="AP124" s="11">
        <f>IF(AH124&gt;1,ROUNDUP(0.34*AH124,0),1)</f>
      </c>
      <c r="AQ124" s="11">
        <f>IF(AI124&gt;1,ROUNDUP(0.36*AI124,0),1)</f>
      </c>
    </row>
    <row x14ac:dyDescent="0.25" r="125" customHeight="1" ht="17.25">
      <c r="A125" s="3"/>
      <c r="B125" s="6">
        <f>IF(AA125&lt;&gt;AC125,CONCATENATE(I125,AA125,L125,AB125,L125,AC125,M125,N125,AD125,M125,J125,P125,Q125,R125,S125,T125,U125),CONCATENATE(I125,AA125,L125,AB125,M125,N125,AD125,M125,J125,P125,Q125,R125,S125,T125,U125))</f>
      </c>
      <c r="C125" s="6">
        <f>IF(AA125&lt;&gt;AC125,CONCATENATE(I125,AA125,L125,AB125,L125,AC125,M125,N125,AD125,M125,W125,X125,Z125,AN125,Y125,J125,P125,Q125,R125,S125,T125,U125),CONCATENATE(I125,AA125,L125,AB125,M125,N125,AD125,M125,W125,X125,Z125,AN125,Y125,J125,P125,Q125,R125,S125,T125,U125))</f>
      </c>
      <c r="D125" s="6">
        <f>IF(AA125&lt;&gt;AC125,CONCATENATE(I125,AA125,L125,AB125,L125,AC125,M125,N125,AD125,M125,W125,X125,Z125,AO125,Y125,J125,P125,Q125,R125,S125,T125,U125),CONCATENATE(I125,AA125,L125,AB125,M125,N125,AD125,M125,W125,X125,Z125,AO125,Y125,J125,P125,Q125,R125,S125,T125,U125))</f>
      </c>
      <c r="E125" s="6">
        <f>IF(AA125&lt;&gt;AC125,CONCATENATE(I125,AA125,L125,AB125,L125,AC125,M125,N125,AD125,M125,W125,X125,Z125,AP125,Y125,J125,P125,Q125,R125,S125,T125,U125),CONCATENATE(I125,AA125,L125,AB125,M125,N125,AD125,M125,W125,X125,Z125,AP125,Y125,J125,P125,Q125,R125,S125,T125,U125))</f>
      </c>
      <c r="F125" s="6">
        <f>IF(AA125&lt;&gt;AC125,CONCATENATE(I125,AA125,L125,AB125,L125,AC125,M125,N125,AD125,M125,W125,X125,Z125,AQ125,Y125,J125,P125,Q125,R125,S125,T125,U125),CONCATENATE(I125,AA125,L125,AB125,M125,N125,AD125,M125,W125,X125,Z125,AQ125,Y125,J125,P125,Q125,R125,S125,T125,U125))</f>
      </c>
      <c r="G125" s="3" t="s">
        <v>375</v>
      </c>
      <c r="H125" s="3" t="s">
        <v>376</v>
      </c>
      <c r="I125" s="3" t="s">
        <v>377</v>
      </c>
      <c r="J125" s="3" t="s">
        <v>378</v>
      </c>
      <c r="K125" s="3" t="s">
        <v>379</v>
      </c>
      <c r="L125" s="3" t="s">
        <v>380</v>
      </c>
      <c r="M125" s="3" t="s">
        <v>381</v>
      </c>
      <c r="N125" s="3" t="s">
        <v>382</v>
      </c>
      <c r="O125" s="6">
        <f>CHAR(10)</f>
      </c>
      <c r="P125" s="6">
        <f>IF(MOD(V125,5)=0,CONCATENATE(O125,O125,K125,K125,O125,O125,O125)," ")</f>
      </c>
      <c r="Q125" s="6">
        <f>IF(V125=5,CONCATENATE(O125,O125,O125,K125,O125,"&lt;center&gt;",O125,O125,"&lt;?php",O125,Q$1,O125,"?&gt;",O125,O125,"&lt;/center&gt;",O125,K125,O125,O125,O125,O125),"")</f>
      </c>
      <c r="R125" s="6">
        <f>IF(V125=10,CONCATENATE(O125,O125,O125,K125,O125,"&lt;center&gt;",O125,O125,"&lt;?php",O125,R$1,O125,"?&gt;",O125,O125,"&lt;/center&gt;",O125,K125,O125,O125,O125,O125),"")</f>
      </c>
      <c r="S125" s="6">
        <f>IF(V125=15,CONCATENATE(O125,O125,O125,K125,O125,"&lt;center&gt;",O125,O125,"&lt;?php",O125,S$1,O125,"?&gt;",O125,O125,"&lt;/center&gt;",O125,K125,O125,O125,O125,O125),"")</f>
      </c>
      <c r="T125" s="6">
        <f>IF(V125=20,CONCATENATE(O125,O125,O125,K125,O125,"&lt;center&gt;",O125,O125,"&lt;?php",O125,T$1,O125,"?&gt;",O125,O125,"&lt;/center&gt;",O125,K125,O125,O125,O125,O125),"")</f>
      </c>
      <c r="U125" s="6">
        <f>IF(V125=25,CONCATENATE(O125,O125,O125,O125,"&lt;?php",O125,U$1,O125,"?&gt;",O125,O125,O125,O125,O125),"")</f>
      </c>
      <c r="V125" s="11">
        <f>V124+1</f>
      </c>
      <c r="W125" s="5" t="s">
        <v>383</v>
      </c>
      <c r="X125" s="5" t="s">
        <v>384</v>
      </c>
      <c r="Y125" s="5" t="s">
        <v>385</v>
      </c>
      <c r="Z125" s="5" t="s">
        <v>386</v>
      </c>
      <c r="AA125" s="4">
        <f>CONCATENATE(TEs!B17," ",TEs!A17)</f>
      </c>
      <c r="AB125" s="6">
        <f>TEs!E17</f>
      </c>
      <c r="AC125" s="6">
        <f>TEs!C17</f>
      </c>
      <c r="AD125" s="11">
        <f>TEs!D17</f>
      </c>
      <c r="AE125" s="11">
        <f>TEs!O17</f>
      </c>
      <c r="AF125" s="11">
        <f>TEs!P17</f>
      </c>
      <c r="AG125" s="11">
        <f>TEs!T17</f>
      </c>
      <c r="AH125" s="11">
        <f>TEs!R17</f>
      </c>
      <c r="AI125" s="11">
        <f>AF125</f>
      </c>
      <c r="AJ125" s="6">
        <f>AA125</f>
      </c>
      <c r="AK125" s="11">
        <f>ROUNDDOWN(AF125/2,0)</f>
      </c>
      <c r="AL125" s="11">
        <f>ROUNDUP(0.37*AF125,0)</f>
      </c>
      <c r="AM125" s="11">
        <f>ROUNDUP(0.4*AF125,0)</f>
      </c>
      <c r="AN125" s="11">
        <f>IF(AF125&gt;1,ROUNDUP(0.43*AF125,0),1)</f>
      </c>
      <c r="AO125" s="11">
        <f>IF(AG125&gt;1,ROUNDUP(0.59*AG125,0),1)</f>
      </c>
      <c r="AP125" s="11">
        <f>IF(AH125&gt;1,ROUNDUP(0.34*AH125,0),1)</f>
      </c>
      <c r="AQ125" s="11">
        <f>IF(AI125&gt;1,ROUNDUP(0.36*AI125,0),1)</f>
      </c>
    </row>
    <row x14ac:dyDescent="0.25" r="126" customHeight="1" ht="17.25">
      <c r="A126" s="3"/>
      <c r="B126" s="6">
        <f>IF(AA126&lt;&gt;AC126,CONCATENATE(I126,AA126,L126,AB126,L126,AC126,M126,N126,AD126,M126,J126,P126,Q126,R126,S126,T126,U126),CONCATENATE(I126,AA126,L126,AB126,M126,N126,AD126,M126,J126,P126,Q126,R126,S126,T126,U126))</f>
      </c>
      <c r="C126" s="6">
        <f>IF(AA126&lt;&gt;AC126,CONCATENATE(I126,AA126,L126,AB126,L126,AC126,M126,N126,AD126,M126,W126,X126,Z126,AN126,Y126,J126,P126,Q126,R126,S126,T126,U126),CONCATENATE(I126,AA126,L126,AB126,M126,N126,AD126,M126,W126,X126,Z126,AN126,Y126,J126,P126,Q126,R126,S126,T126,U126))</f>
      </c>
      <c r="D126" s="6">
        <f>IF(AA126&lt;&gt;AC126,CONCATENATE(I126,AA126,L126,AB126,L126,AC126,M126,N126,AD126,M126,W126,X126,Z126,AO126,Y126,J126,P126,Q126,R126,S126,T126,U126),CONCATENATE(I126,AA126,L126,AB126,M126,N126,AD126,M126,W126,X126,Z126,AO126,Y126,J126,P126,Q126,R126,S126,T126,U126))</f>
      </c>
      <c r="E126" s="6">
        <f>IF(AA126&lt;&gt;AC126,CONCATENATE(I126,AA126,L126,AB126,L126,AC126,M126,N126,AD126,M126,W126,X126,Z126,AP126,Y126,J126,P126,Q126,R126,S126,T126,U126),CONCATENATE(I126,AA126,L126,AB126,M126,N126,AD126,M126,W126,X126,Z126,AP126,Y126,J126,P126,Q126,R126,S126,T126,U126))</f>
      </c>
      <c r="F126" s="6">
        <f>IF(AA126&lt;&gt;AC126,CONCATENATE(I126,AA126,L126,AB126,L126,AC126,M126,N126,AD126,M126,W126,X126,Z126,AQ126,Y126,J126,P126,Q126,R126,S126,T126,U126),CONCATENATE(I126,AA126,L126,AB126,M126,N126,AD126,M126,W126,X126,Z126,AQ126,Y126,J126,P126,Q126,R126,S126,T126,U126))</f>
      </c>
      <c r="G126" s="3" t="s">
        <v>375</v>
      </c>
      <c r="H126" s="3" t="s">
        <v>376</v>
      </c>
      <c r="I126" s="3" t="s">
        <v>377</v>
      </c>
      <c r="J126" s="3" t="s">
        <v>378</v>
      </c>
      <c r="K126" s="3" t="s">
        <v>379</v>
      </c>
      <c r="L126" s="3" t="s">
        <v>380</v>
      </c>
      <c r="M126" s="3" t="s">
        <v>381</v>
      </c>
      <c r="N126" s="3" t="s">
        <v>382</v>
      </c>
      <c r="O126" s="6">
        <f>CHAR(10)</f>
      </c>
      <c r="P126" s="6">
        <f>IF(MOD(V126,5)=0,CONCATENATE(O126,O126,K126,K126,O126,O126,O126)," ")</f>
      </c>
      <c r="Q126" s="6">
        <f>IF(V126=5,CONCATENATE(O126,O126,O126,K126,O126,"&lt;center&gt;",O126,O126,"&lt;?php",O126,Q$1,O126,"?&gt;",O126,O126,"&lt;/center&gt;",O126,K126,O126,O126,O126,O126),"")</f>
      </c>
      <c r="R126" s="6">
        <f>IF(V126=10,CONCATENATE(O126,O126,O126,K126,O126,"&lt;center&gt;",O126,O126,"&lt;?php",O126,R$1,O126,"?&gt;",O126,O126,"&lt;/center&gt;",O126,K126,O126,O126,O126,O126),"")</f>
      </c>
      <c r="S126" s="6">
        <f>IF(V126=15,CONCATENATE(O126,O126,O126,K126,O126,"&lt;center&gt;",O126,O126,"&lt;?php",O126,S$1,O126,"?&gt;",O126,O126,"&lt;/center&gt;",O126,K126,O126,O126,O126,O126),"")</f>
      </c>
      <c r="T126" s="6">
        <f>IF(V126=20,CONCATENATE(O126,O126,O126,K126,O126,"&lt;center&gt;",O126,O126,"&lt;?php",O126,T$1,O126,"?&gt;",O126,O126,"&lt;/center&gt;",O126,K126,O126,O126,O126,O126),"")</f>
      </c>
      <c r="U126" s="6">
        <f>IF(V126=25,CONCATENATE(O126,O126,O126,O126,"&lt;?php",O126,U$1,O126,"?&gt;",O126,O126,O126,O126,O126),"")</f>
      </c>
      <c r="V126" s="11">
        <f>V125+1</f>
      </c>
      <c r="W126" s="5" t="s">
        <v>383</v>
      </c>
      <c r="X126" s="5" t="s">
        <v>384</v>
      </c>
      <c r="Y126" s="5" t="s">
        <v>385</v>
      </c>
      <c r="Z126" s="5" t="s">
        <v>386</v>
      </c>
      <c r="AA126" s="4">
        <f>CONCATENATE(TEs!B18," ",TEs!A18)</f>
      </c>
      <c r="AB126" s="6">
        <f>TEs!E18</f>
      </c>
      <c r="AC126" s="6">
        <f>TEs!C18</f>
      </c>
      <c r="AD126" s="11">
        <f>TEs!D18</f>
      </c>
      <c r="AE126" s="11">
        <f>TEs!O18</f>
      </c>
      <c r="AF126" s="11">
        <f>TEs!P18</f>
      </c>
      <c r="AG126" s="11">
        <f>TEs!T18</f>
      </c>
      <c r="AH126" s="11">
        <f>TEs!R18</f>
      </c>
      <c r="AI126" s="11">
        <f>AF126</f>
      </c>
      <c r="AJ126" s="6">
        <f>AA126</f>
      </c>
      <c r="AK126" s="11">
        <f>ROUNDDOWN(AF126/2,0)</f>
      </c>
      <c r="AL126" s="11">
        <f>ROUNDUP(0.37*AF126,0)</f>
      </c>
      <c r="AM126" s="11">
        <f>ROUNDUP(0.4*AF126,0)</f>
      </c>
      <c r="AN126" s="11">
        <f>IF(AF126&gt;1,ROUNDUP(0.43*AF126,0),1)</f>
      </c>
      <c r="AO126" s="11">
        <f>IF(AG126&gt;1,ROUNDUP(0.59*AG126,0),1)</f>
      </c>
      <c r="AP126" s="11">
        <f>IF(AH126&gt;1,ROUNDUP(0.34*AH126,0),1)</f>
      </c>
      <c r="AQ126" s="11">
        <f>IF(AI126&gt;1,ROUNDUP(0.36*AI126,0),1)</f>
      </c>
    </row>
    <row x14ac:dyDescent="0.25" r="127" customHeight="1" ht="17.25">
      <c r="A127" s="3"/>
      <c r="B127" s="6">
        <f>IF(AA127&lt;&gt;AC127,CONCATENATE(I127,AA127,L127,AB127,L127,AC127,M127,N127,AD127,M127,J127,P127,Q127,R127,S127,T127,U127),CONCATENATE(I127,AA127,L127,AB127,M127,N127,AD127,M127,J127,P127,Q127,R127,S127,T127,U127))</f>
      </c>
      <c r="C127" s="6">
        <f>IF(AA127&lt;&gt;AC127,CONCATENATE(I127,AA127,L127,AB127,L127,AC127,M127,N127,AD127,M127,W127,X127,Z127,AN127,Y127,J127,P127,Q127,R127,S127,T127,U127),CONCATENATE(I127,AA127,L127,AB127,M127,N127,AD127,M127,W127,X127,Z127,AN127,Y127,J127,P127,Q127,R127,S127,T127,U127))</f>
      </c>
      <c r="D127" s="6">
        <f>IF(AA127&lt;&gt;AC127,CONCATENATE(I127,AA127,L127,AB127,L127,AC127,M127,N127,AD127,M127,W127,X127,Z127,AO127,Y127,J127,P127,Q127,R127,S127,T127,U127),CONCATENATE(I127,AA127,L127,AB127,M127,N127,AD127,M127,W127,X127,Z127,AO127,Y127,J127,P127,Q127,R127,S127,T127,U127))</f>
      </c>
      <c r="E127" s="6">
        <f>IF(AA127&lt;&gt;AC127,CONCATENATE(I127,AA127,L127,AB127,L127,AC127,M127,N127,AD127,M127,W127,X127,Z127,AP127,Y127,J127,P127,Q127,R127,S127,T127,U127),CONCATENATE(I127,AA127,L127,AB127,M127,N127,AD127,M127,W127,X127,Z127,AP127,Y127,J127,P127,Q127,R127,S127,T127,U127))</f>
      </c>
      <c r="F127" s="6">
        <f>IF(AA127&lt;&gt;AC127,CONCATENATE(I127,AA127,L127,AB127,L127,AC127,M127,N127,AD127,M127,W127,X127,Z127,AQ127,Y127,J127,P127,Q127,R127,S127,T127,U127),CONCATENATE(I127,AA127,L127,AB127,M127,N127,AD127,M127,W127,X127,Z127,AQ127,Y127,J127,P127,Q127,R127,S127,T127,U127))</f>
      </c>
      <c r="G127" s="3" t="s">
        <v>375</v>
      </c>
      <c r="H127" s="3" t="s">
        <v>376</v>
      </c>
      <c r="I127" s="3" t="s">
        <v>377</v>
      </c>
      <c r="J127" s="3" t="s">
        <v>378</v>
      </c>
      <c r="K127" s="3" t="s">
        <v>379</v>
      </c>
      <c r="L127" s="3" t="s">
        <v>380</v>
      </c>
      <c r="M127" s="3" t="s">
        <v>381</v>
      </c>
      <c r="N127" s="3" t="s">
        <v>382</v>
      </c>
      <c r="O127" s="6">
        <f>CHAR(10)</f>
      </c>
      <c r="P127" s="6">
        <f>IF(MOD(V127,5)=0,CONCATENATE(O127,O127,K127,K127,O127,O127,O127)," ")</f>
      </c>
      <c r="Q127" s="6">
        <f>IF(V127=5,CONCATENATE(O127,O127,O127,K127,O127,"&lt;center&gt;",O127,O127,"&lt;?php",O127,Q$1,O127,"?&gt;",O127,O127,"&lt;/center&gt;",O127,K127,O127,O127,O127,O127),"")</f>
      </c>
      <c r="R127" s="6">
        <f>IF(V127=10,CONCATENATE(O127,O127,O127,K127,O127,"&lt;center&gt;",O127,O127,"&lt;?php",O127,R$1,O127,"?&gt;",O127,O127,"&lt;/center&gt;",O127,K127,O127,O127,O127,O127),"")</f>
      </c>
      <c r="S127" s="6">
        <f>IF(V127=15,CONCATENATE(O127,O127,O127,K127,O127,"&lt;center&gt;",O127,O127,"&lt;?php",O127,S$1,O127,"?&gt;",O127,O127,"&lt;/center&gt;",O127,K127,O127,O127,O127,O127),"")</f>
      </c>
      <c r="T127" s="6">
        <f>IF(V127=20,CONCATENATE(O127,O127,O127,K127,O127,"&lt;center&gt;",O127,O127,"&lt;?php",O127,T$1,O127,"?&gt;",O127,O127,"&lt;/center&gt;",O127,K127,O127,O127,O127,O127),"")</f>
      </c>
      <c r="U127" s="6">
        <f>IF(V127=25,CONCATENATE(O127,O127,O127,O127,"&lt;?php",O127,U$1,O127,"?&gt;",O127,O127,O127,O127,O127),"")</f>
      </c>
      <c r="V127" s="11">
        <f>V126+1</f>
      </c>
      <c r="W127" s="5" t="s">
        <v>383</v>
      </c>
      <c r="X127" s="5" t="s">
        <v>384</v>
      </c>
      <c r="Y127" s="5" t="s">
        <v>385</v>
      </c>
      <c r="Z127" s="5" t="s">
        <v>386</v>
      </c>
      <c r="AA127" s="4">
        <f>CONCATENATE(TEs!B19," ",TEs!A19)</f>
      </c>
      <c r="AB127" s="6">
        <f>TEs!E19</f>
      </c>
      <c r="AC127" s="6">
        <f>TEs!C19</f>
      </c>
      <c r="AD127" s="11">
        <f>TEs!D19</f>
      </c>
      <c r="AE127" s="11">
        <f>TEs!O19</f>
      </c>
      <c r="AF127" s="11">
        <f>TEs!P19</f>
      </c>
      <c r="AG127" s="11">
        <f>TEs!T19</f>
      </c>
      <c r="AH127" s="11">
        <f>TEs!R19</f>
      </c>
      <c r="AI127" s="11">
        <f>AF127</f>
      </c>
      <c r="AJ127" s="6">
        <f>AA127</f>
      </c>
      <c r="AK127" s="11">
        <f>ROUNDDOWN(AF127/2,0)</f>
      </c>
      <c r="AL127" s="11">
        <f>ROUNDUP(0.37*AF127,0)</f>
      </c>
      <c r="AM127" s="11">
        <f>ROUNDUP(0.4*AF127,0)</f>
      </c>
      <c r="AN127" s="11">
        <f>IF(AF127&gt;1,ROUNDUP(0.43*AF127,0),1)</f>
      </c>
      <c r="AO127" s="11">
        <f>IF(AG127&gt;1,ROUNDUP(0.59*AG127,0),1)</f>
      </c>
      <c r="AP127" s="11">
        <f>IF(AH127&gt;1,ROUNDUP(0.34*AH127,0),1)</f>
      </c>
      <c r="AQ127" s="11">
        <f>IF(AI127&gt;1,ROUNDUP(0.36*AI127,0),1)</f>
      </c>
    </row>
    <row x14ac:dyDescent="0.25" r="128" customHeight="1" ht="17.25">
      <c r="A128" s="3"/>
      <c r="B128" s="6">
        <f>IF(AA128&lt;&gt;AC128,CONCATENATE(I128,AA128,L128,AB128,L128,AC128,M128,N128,AD128,M128,J128,P128,Q128,R128,S128,T128,U128),CONCATENATE(I128,AA128,L128,AB128,M128,N128,AD128,M128,J128,P128,Q128,R128,S128,T128,U128))</f>
      </c>
      <c r="C128" s="6">
        <f>IF(AA128&lt;&gt;AC128,CONCATENATE(I128,AA128,L128,AB128,L128,AC128,M128,N128,AD128,M128,W128,X128,Z128,AN128,Y128,J128,P128,Q128,R128,S128,T128,U128),CONCATENATE(I128,AA128,L128,AB128,M128,N128,AD128,M128,W128,X128,Z128,AN128,Y128,J128,P128,Q128,R128,S128,T128,U128))</f>
      </c>
      <c r="D128" s="6">
        <f>IF(AA128&lt;&gt;AC128,CONCATENATE(I128,AA128,L128,AB128,L128,AC128,M128,N128,AD128,M128,W128,X128,Z128,AO128,Y128,J128,P128,Q128,R128,S128,T128,U128),CONCATENATE(I128,AA128,L128,AB128,M128,N128,AD128,M128,W128,X128,Z128,AO128,Y128,J128,P128,Q128,R128,S128,T128,U128))</f>
      </c>
      <c r="E128" s="6">
        <f>IF(AA128&lt;&gt;AC128,CONCATENATE(I128,AA128,L128,AB128,L128,AC128,M128,N128,AD128,M128,W128,X128,Z128,AP128,Y128,J128,P128,Q128,R128,S128,T128,U128),CONCATENATE(I128,AA128,L128,AB128,M128,N128,AD128,M128,W128,X128,Z128,AP128,Y128,J128,P128,Q128,R128,S128,T128,U128))</f>
      </c>
      <c r="F128" s="6">
        <f>IF(AA128&lt;&gt;AC128,CONCATENATE(I128,AA128,L128,AB128,L128,AC128,M128,N128,AD128,M128,W128,X128,Z128,AQ128,Y128,J128,P128,Q128,R128,S128,T128,U128),CONCATENATE(I128,AA128,L128,AB128,M128,N128,AD128,M128,W128,X128,Z128,AQ128,Y128,J128,P128,Q128,R128,S128,T128,U128))</f>
      </c>
      <c r="G128" s="3" t="s">
        <v>375</v>
      </c>
      <c r="H128" s="3" t="s">
        <v>376</v>
      </c>
      <c r="I128" s="3" t="s">
        <v>377</v>
      </c>
      <c r="J128" s="3" t="s">
        <v>378</v>
      </c>
      <c r="K128" s="3" t="s">
        <v>379</v>
      </c>
      <c r="L128" s="3" t="s">
        <v>380</v>
      </c>
      <c r="M128" s="3" t="s">
        <v>381</v>
      </c>
      <c r="N128" s="3" t="s">
        <v>382</v>
      </c>
      <c r="O128" s="6">
        <f>CHAR(10)</f>
      </c>
      <c r="P128" s="6">
        <f>IF(MOD(V128,5)=0,CONCATENATE(O128,O128,K128,K128,O128,O128,O128)," ")</f>
      </c>
      <c r="Q128" s="6">
        <f>IF(V128=5,CONCATENATE(O128,O128,O128,K128,O128,"&lt;center&gt;",O128,O128,"&lt;?php",O128,Q$1,O128,"?&gt;",O128,O128,"&lt;/center&gt;",O128,K128,O128,O128,O128,O128),"")</f>
      </c>
      <c r="R128" s="6">
        <f>IF(V128=10,CONCATENATE(O128,O128,O128,K128,O128,"&lt;center&gt;",O128,O128,"&lt;?php",O128,R$1,O128,"?&gt;",O128,O128,"&lt;/center&gt;",O128,K128,O128,O128,O128,O128),"")</f>
      </c>
      <c r="S128" s="6">
        <f>IF(V128=15,CONCATENATE(O128,O128,O128,K128,O128,"&lt;center&gt;",O128,O128,"&lt;?php",O128,S$1,O128,"?&gt;",O128,O128,"&lt;/center&gt;",O128,K128,O128,O128,O128,O128),"")</f>
      </c>
      <c r="T128" s="6">
        <f>IF(V128=20,CONCATENATE(O128,O128,O128,K128,O128,"&lt;center&gt;",O128,O128,"&lt;?php",O128,T$1,O128,"?&gt;",O128,O128,"&lt;/center&gt;",O128,K128,O128,O128,O128,O128),"")</f>
      </c>
      <c r="U128" s="6">
        <f>IF(V128=25,CONCATENATE(O128,O128,O128,O128,"&lt;?php",O128,U$1,O128,"?&gt;",O128,O128,O128,O128,O128),"")</f>
      </c>
      <c r="V128" s="11">
        <f>V127+1</f>
      </c>
      <c r="W128" s="5" t="s">
        <v>383</v>
      </c>
      <c r="X128" s="5" t="s">
        <v>384</v>
      </c>
      <c r="Y128" s="5" t="s">
        <v>385</v>
      </c>
      <c r="Z128" s="5" t="s">
        <v>386</v>
      </c>
      <c r="AA128" s="4">
        <f>CONCATENATE(TEs!B20," ",TEs!A20)</f>
      </c>
      <c r="AB128" s="6">
        <f>TEs!E20</f>
      </c>
      <c r="AC128" s="6">
        <f>TEs!C20</f>
      </c>
      <c r="AD128" s="11">
        <f>TEs!D20</f>
      </c>
      <c r="AE128" s="11">
        <f>TEs!O20</f>
      </c>
      <c r="AF128" s="11">
        <f>TEs!P20</f>
      </c>
      <c r="AG128" s="11">
        <f>TEs!T20</f>
      </c>
      <c r="AH128" s="11">
        <f>TEs!R20</f>
      </c>
      <c r="AI128" s="11">
        <f>AF128</f>
      </c>
      <c r="AJ128" s="6">
        <f>AA128</f>
      </c>
      <c r="AK128" s="11">
        <f>ROUNDDOWN(AF128/2,0)</f>
      </c>
      <c r="AL128" s="11">
        <f>ROUNDUP(0.37*AF128,0)</f>
      </c>
      <c r="AM128" s="11">
        <f>ROUNDUP(0.4*AF128,0)</f>
      </c>
      <c r="AN128" s="11">
        <f>IF(AF128&gt;1,ROUNDUP(0.43*AF128,0),1)</f>
      </c>
      <c r="AO128" s="11">
        <f>IF(AG128&gt;1,ROUNDUP(0.59*AG128,0),1)</f>
      </c>
      <c r="AP128" s="11">
        <f>IF(AH128&gt;1,ROUNDUP(0.34*AH128,0),1)</f>
      </c>
      <c r="AQ128" s="11">
        <f>IF(AI128&gt;1,ROUNDUP(0.36*AI128,0),1)</f>
      </c>
    </row>
    <row x14ac:dyDescent="0.25" r="129" customHeight="1" ht="17.25">
      <c r="A129" s="3"/>
      <c r="B129" s="6">
        <f>IF(AA129&lt;&gt;AC129,CONCATENATE(I129,AA129,L129,AB129,L129,AC129,M129,N129,AD129,M129,J129,P129,Q129,R129,S129,T129,U129),CONCATENATE(I129,AA129,L129,AB129,M129,N129,AD129,M129,J129,P129,Q129,R129,S129,T129,U129))</f>
      </c>
      <c r="C129" s="6">
        <f>IF(AA129&lt;&gt;AC129,CONCATENATE(I129,AA129,L129,AB129,L129,AC129,M129,N129,AD129,M129,W129,X129,Z129,AN129,Y129,J129,P129,Q129,R129,S129,T129,U129),CONCATENATE(I129,AA129,L129,AB129,M129,N129,AD129,M129,W129,X129,Z129,AN129,Y129,J129,P129,Q129,R129,S129,T129,U129))</f>
      </c>
      <c r="D129" s="6">
        <f>IF(AA129&lt;&gt;AC129,CONCATENATE(I129,AA129,L129,AB129,L129,AC129,M129,N129,AD129,M129,W129,X129,Z129,AO129,Y129,J129,P129,Q129,R129,S129,T129,U129),CONCATENATE(I129,AA129,L129,AB129,M129,N129,AD129,M129,W129,X129,Z129,AO129,Y129,J129,P129,Q129,R129,S129,T129,U129))</f>
      </c>
      <c r="E129" s="6">
        <f>IF(AA129&lt;&gt;AC129,CONCATENATE(I129,AA129,L129,AB129,L129,AC129,M129,N129,AD129,M129,W129,X129,Z129,AP129,Y129,J129,P129,Q129,R129,S129,T129,U129),CONCATENATE(I129,AA129,L129,AB129,M129,N129,AD129,M129,W129,X129,Z129,AP129,Y129,J129,P129,Q129,R129,S129,T129,U129))</f>
      </c>
      <c r="F129" s="6">
        <f>IF(AA129&lt;&gt;AC129,CONCATENATE(I129,AA129,L129,AB129,L129,AC129,M129,N129,AD129,M129,W129,X129,Z129,AQ129,Y129,J129,P129,Q129,R129,S129,T129,U129),CONCATENATE(I129,AA129,L129,AB129,M129,N129,AD129,M129,W129,X129,Z129,AQ129,Y129,J129,P129,Q129,R129,S129,T129,U129))</f>
      </c>
      <c r="G129" s="3" t="s">
        <v>375</v>
      </c>
      <c r="H129" s="3" t="s">
        <v>376</v>
      </c>
      <c r="I129" s="3" t="s">
        <v>377</v>
      </c>
      <c r="J129" s="3" t="s">
        <v>378</v>
      </c>
      <c r="K129" s="3" t="s">
        <v>379</v>
      </c>
      <c r="L129" s="3" t="s">
        <v>380</v>
      </c>
      <c r="M129" s="3" t="s">
        <v>381</v>
      </c>
      <c r="N129" s="3" t="s">
        <v>382</v>
      </c>
      <c r="O129" s="6">
        <f>CHAR(10)</f>
      </c>
      <c r="P129" s="6">
        <f>IF(MOD(V129,5)=0,CONCATENATE(O129,O129,K129,K129,O129,O129,O129)," ")</f>
      </c>
      <c r="Q129" s="6">
        <f>IF(V129=5,CONCATENATE(O129,O129,O129,K129,O129,"&lt;center&gt;",O129,O129,"&lt;?php",O129,Q$1,O129,"?&gt;",O129,O129,"&lt;/center&gt;",O129,K129,O129,O129,O129,O129),"")</f>
      </c>
      <c r="R129" s="6">
        <f>IF(V129=10,CONCATENATE(O129,O129,O129,K129,O129,"&lt;center&gt;",O129,O129,"&lt;?php",O129,R$1,O129,"?&gt;",O129,O129,"&lt;/center&gt;",O129,K129,O129,O129,O129,O129),"")</f>
      </c>
      <c r="S129" s="6">
        <f>IF(V129=15,CONCATENATE(O129,O129,O129,K129,O129,"&lt;center&gt;",O129,O129,"&lt;?php",O129,S$1,O129,"?&gt;",O129,O129,"&lt;/center&gt;",O129,K129,O129,O129,O129,O129),"")</f>
      </c>
      <c r="T129" s="6">
        <f>IF(V129=20,CONCATENATE(O129,O129,O129,K129,O129,"&lt;center&gt;",O129,O129,"&lt;?php",O129,T$1,O129,"?&gt;",O129,O129,"&lt;/center&gt;",O129,K129,O129,O129,O129,O129),"")</f>
      </c>
      <c r="U129" s="6">
        <f>IF(V129=25,CONCATENATE(O129,O129,O129,O129,"&lt;?php",O129,U$1,O129,"?&gt;",O129,O129,O129,O129,O129),"")</f>
      </c>
      <c r="V129" s="11">
        <f>V128+1</f>
      </c>
      <c r="W129" s="5" t="s">
        <v>383</v>
      </c>
      <c r="X129" s="5" t="s">
        <v>384</v>
      </c>
      <c r="Y129" s="5" t="s">
        <v>385</v>
      </c>
      <c r="Z129" s="5" t="s">
        <v>386</v>
      </c>
      <c r="AA129" s="4">
        <f>CONCATENATE(TEs!B21," ",TEs!A21)</f>
      </c>
      <c r="AB129" s="6">
        <f>TEs!E21</f>
      </c>
      <c r="AC129" s="6">
        <f>TEs!C21</f>
      </c>
      <c r="AD129" s="11">
        <f>TEs!D21</f>
      </c>
      <c r="AE129" s="11">
        <f>TEs!O21</f>
      </c>
      <c r="AF129" s="11">
        <f>TEs!P21</f>
      </c>
      <c r="AG129" s="11">
        <f>TEs!T21</f>
      </c>
      <c r="AH129" s="11">
        <f>TEs!R21</f>
      </c>
      <c r="AI129" s="11">
        <f>AF129</f>
      </c>
      <c r="AJ129" s="6">
        <f>AA129</f>
      </c>
      <c r="AK129" s="11">
        <f>ROUNDDOWN(AF129/2,0)</f>
      </c>
      <c r="AL129" s="11">
        <f>ROUNDUP(0.37*AF129,0)</f>
      </c>
      <c r="AM129" s="11">
        <f>ROUNDUP(0.4*AF129,0)</f>
      </c>
      <c r="AN129" s="11">
        <f>IF(AF129&gt;1,ROUNDUP(0.43*AF129,0),1)</f>
      </c>
      <c r="AO129" s="11">
        <f>IF(AG129&gt;1,ROUNDUP(0.59*AG129,0),1)</f>
      </c>
      <c r="AP129" s="11">
        <f>IF(AH129&gt;1,ROUNDUP(0.34*AH129,0),1)</f>
      </c>
      <c r="AQ129" s="11">
        <f>IF(AI129&gt;1,ROUNDUP(0.36*AI129,0),1)</f>
      </c>
    </row>
    <row x14ac:dyDescent="0.25" r="130" customHeight="1" ht="17.25">
      <c r="A130" s="3"/>
      <c r="B130" s="6">
        <f>IF(AA130&lt;&gt;AC130,CONCATENATE(I130,AA130,L130,AB130,L130,AC130,M130,N130,AD130,M130,J130,P130,Q130,R130,S130,T130,U130),CONCATENATE(I130,AA130,L130,AB130,M130,N130,AD130,M130,J130,P130,Q130,R130,S130,T130,U130))</f>
      </c>
      <c r="C130" s="6">
        <f>IF(AA130&lt;&gt;AC130,CONCATENATE(I130,AA130,L130,AB130,L130,AC130,M130,N130,AD130,M130,W130,X130,Z130,AN130,Y130,J130,P130,Q130,R130,S130,T130,U130),CONCATENATE(I130,AA130,L130,AB130,M130,N130,AD130,M130,W130,X130,Z130,AN130,Y130,J130,P130,Q130,R130,S130,T130,U130))</f>
      </c>
      <c r="D130" s="6">
        <f>IF(AA130&lt;&gt;AC130,CONCATENATE(I130,AA130,L130,AB130,L130,AC130,M130,N130,AD130,M130,W130,X130,Z130,AO130,Y130,J130,P130,Q130,R130,S130,T130,U130),CONCATENATE(I130,AA130,L130,AB130,M130,N130,AD130,M130,W130,X130,Z130,AO130,Y130,J130,P130,Q130,R130,S130,T130,U130))</f>
      </c>
      <c r="E130" s="6">
        <f>IF(AA130&lt;&gt;AC130,CONCATENATE(I130,AA130,L130,AB130,L130,AC130,M130,N130,AD130,M130,W130,X130,Z130,AP130,Y130,J130,P130,Q130,R130,S130,T130,U130),CONCATENATE(I130,AA130,L130,AB130,M130,N130,AD130,M130,W130,X130,Z130,AP130,Y130,J130,P130,Q130,R130,S130,T130,U130))</f>
      </c>
      <c r="F130" s="6">
        <f>IF(AA130&lt;&gt;AC130,CONCATENATE(I130,AA130,L130,AB130,L130,AC130,M130,N130,AD130,M130,W130,X130,Z130,AQ130,Y130,J130,P130,Q130,R130,S130,T130,U130),CONCATENATE(I130,AA130,L130,AB130,M130,N130,AD130,M130,W130,X130,Z130,AQ130,Y130,J130,P130,Q130,R130,S130,T130,U130))</f>
      </c>
      <c r="G130" s="3" t="s">
        <v>375</v>
      </c>
      <c r="H130" s="3" t="s">
        <v>376</v>
      </c>
      <c r="I130" s="3" t="s">
        <v>377</v>
      </c>
      <c r="J130" s="3" t="s">
        <v>378</v>
      </c>
      <c r="K130" s="3" t="s">
        <v>379</v>
      </c>
      <c r="L130" s="3" t="s">
        <v>380</v>
      </c>
      <c r="M130" s="3" t="s">
        <v>381</v>
      </c>
      <c r="N130" s="3" t="s">
        <v>382</v>
      </c>
      <c r="O130" s="6">
        <f>CHAR(10)</f>
      </c>
      <c r="P130" s="6">
        <f>IF(MOD(V130,5)=0,CONCATENATE(O130,O130,K130,K130,O130,O130,O130)," ")</f>
      </c>
      <c r="Q130" s="6">
        <f>IF(V130=5,CONCATENATE(O130,O130,O130,K130,O130,"&lt;center&gt;",O130,O130,"&lt;?php",O130,Q$1,O130,"?&gt;",O130,O130,"&lt;/center&gt;",O130,K130,O130,O130,O130,O130),"")</f>
      </c>
      <c r="R130" s="6">
        <f>IF(V130=10,CONCATENATE(O130,O130,O130,K130,O130,"&lt;center&gt;",O130,O130,"&lt;?php",O130,R$1,O130,"?&gt;",O130,O130,"&lt;/center&gt;",O130,K130,O130,O130,O130,O130),"")</f>
      </c>
      <c r="S130" s="6">
        <f>IF(V130=15,CONCATENATE(O130,O130,O130,K130,O130,"&lt;center&gt;",O130,O130,"&lt;?php",O130,S$1,O130,"?&gt;",O130,O130,"&lt;/center&gt;",O130,K130,O130,O130,O130,O130),"")</f>
      </c>
      <c r="T130" s="6">
        <f>IF(V130=20,CONCATENATE(O130,O130,O130,K130,O130,"&lt;center&gt;",O130,O130,"&lt;?php",O130,T$1,O130,"?&gt;",O130,O130,"&lt;/center&gt;",O130,K130,O130,O130,O130,O130),"")</f>
      </c>
      <c r="U130" s="6">
        <f>IF(V130=25,CONCATENATE(O130,O130,O130,O130,"&lt;?php",O130,U$1,O130,"?&gt;",O130,O130,O130,O130,O130),"")</f>
      </c>
      <c r="V130" s="11">
        <f>V129+1</f>
      </c>
      <c r="W130" s="5" t="s">
        <v>383</v>
      </c>
      <c r="X130" s="5" t="s">
        <v>384</v>
      </c>
      <c r="Y130" s="5" t="s">
        <v>385</v>
      </c>
      <c r="Z130" s="5" t="s">
        <v>386</v>
      </c>
      <c r="AA130" s="4">
        <f>CONCATENATE(TEs!B22," ",TEs!A22)</f>
      </c>
      <c r="AB130" s="6">
        <f>TEs!E22</f>
      </c>
      <c r="AC130" s="6">
        <f>TEs!C22</f>
      </c>
      <c r="AD130" s="11">
        <f>TEs!D22</f>
      </c>
      <c r="AE130" s="11">
        <f>TEs!O22</f>
      </c>
      <c r="AF130" s="11">
        <f>TEs!P22</f>
      </c>
      <c r="AG130" s="11">
        <f>TEs!T22</f>
      </c>
      <c r="AH130" s="11">
        <f>TEs!R22</f>
      </c>
      <c r="AI130" s="11">
        <f>AF130</f>
      </c>
      <c r="AJ130" s="6">
        <f>AA130</f>
      </c>
      <c r="AK130" s="11">
        <f>ROUNDDOWN(AF130/2,0)</f>
      </c>
      <c r="AL130" s="11">
        <f>ROUNDUP(0.37*AF130,0)</f>
      </c>
      <c r="AM130" s="11">
        <f>ROUNDUP(0.4*AF130,0)</f>
      </c>
      <c r="AN130" s="11">
        <f>IF(AF130&gt;1,ROUNDUP(0.43*AF130,0),1)</f>
      </c>
      <c r="AO130" s="11">
        <f>IF(AG130&gt;1,ROUNDUP(0.59*AG130,0),1)</f>
      </c>
      <c r="AP130" s="11">
        <f>IF(AH130&gt;1,ROUNDUP(0.34*AH130,0),1)</f>
      </c>
      <c r="AQ130" s="11">
        <f>IF(AI130&gt;1,ROUNDUP(0.36*AI130,0),1)</f>
      </c>
    </row>
    <row x14ac:dyDescent="0.25" r="131" customHeight="1" ht="17.25">
      <c r="A131" s="3"/>
      <c r="B131" s="6">
        <f>IF(AA131&lt;&gt;AC131,CONCATENATE(I131,AA131,L131,AB131,L131,AC131,M131,N131,AD131,M131,J131,P131,Q131,R131,S131,T131,U131),CONCATENATE(I131,AA131,L131,AB131,M131,N131,AD131,M131,J131,P131,Q131,R131,S131,T131,U131))</f>
      </c>
      <c r="C131" s="6">
        <f>IF(AA131&lt;&gt;AC131,CONCATENATE(I131,AA131,L131,AB131,L131,AC131,M131,N131,AD131,M131,W131,X131,Z131,AN131,Y131,J131,P131,Q131,R131,S131,T131,U131),CONCATENATE(I131,AA131,L131,AB131,M131,N131,AD131,M131,W131,X131,Z131,AN131,Y131,J131,P131,Q131,R131,S131,T131,U131))</f>
      </c>
      <c r="D131" s="6">
        <f>IF(AA131&lt;&gt;AC131,CONCATENATE(I131,AA131,L131,AB131,L131,AC131,M131,N131,AD131,M131,W131,X131,Z131,AO131,Y131,J131,P131,Q131,R131,S131,T131,U131),CONCATENATE(I131,AA131,L131,AB131,M131,N131,AD131,M131,W131,X131,Z131,AO131,Y131,J131,P131,Q131,R131,S131,T131,U131))</f>
      </c>
      <c r="E131" s="6">
        <f>IF(AA131&lt;&gt;AC131,CONCATENATE(I131,AA131,L131,AB131,L131,AC131,M131,N131,AD131,M131,W131,X131,Z131,AP131,Y131,J131,P131,Q131,R131,S131,T131,U131),CONCATENATE(I131,AA131,L131,AB131,M131,N131,AD131,M131,W131,X131,Z131,AP131,Y131,J131,P131,Q131,R131,S131,T131,U131))</f>
      </c>
      <c r="F131" s="6">
        <f>IF(AA131&lt;&gt;AC131,CONCATENATE(I131,AA131,L131,AB131,L131,AC131,M131,N131,AD131,M131,W131,X131,Z131,AQ131,Y131,J131,P131,Q131,R131,S131,T131,U131),CONCATENATE(I131,AA131,L131,AB131,M131,N131,AD131,M131,W131,X131,Z131,AQ131,Y131,J131,P131,Q131,R131,S131,T131,U131))</f>
      </c>
      <c r="G131" s="3" t="s">
        <v>375</v>
      </c>
      <c r="H131" s="3" t="s">
        <v>376</v>
      </c>
      <c r="I131" s="3" t="s">
        <v>377</v>
      </c>
      <c r="J131" s="3" t="s">
        <v>378</v>
      </c>
      <c r="K131" s="3" t="s">
        <v>379</v>
      </c>
      <c r="L131" s="3" t="s">
        <v>380</v>
      </c>
      <c r="M131" s="3" t="s">
        <v>381</v>
      </c>
      <c r="N131" s="3" t="s">
        <v>382</v>
      </c>
      <c r="O131" s="6">
        <f>CHAR(10)</f>
      </c>
      <c r="P131" s="6">
        <f>IF(MOD(V131,5)=0,CONCATENATE(O131,O131,K131,K131,O131,O131,O131)," ")</f>
      </c>
      <c r="Q131" s="6">
        <f>IF(V131=5,CONCATENATE(O131,O131,O131,K131,O131,"&lt;center&gt;",O131,O131,"&lt;?php",O131,Q$1,O131,"?&gt;",O131,O131,"&lt;/center&gt;",O131,K131,O131,O131,O131,O131),"")</f>
      </c>
      <c r="R131" s="6">
        <f>IF(V131=10,CONCATENATE(O131,O131,O131,K131,O131,"&lt;center&gt;",O131,O131,"&lt;?php",O131,R$1,O131,"?&gt;",O131,O131,"&lt;/center&gt;",O131,K131,O131,O131,O131,O131),"")</f>
      </c>
      <c r="S131" s="6">
        <f>IF(V131=15,CONCATENATE(O131,O131,O131,K131,O131,"&lt;center&gt;",O131,O131,"&lt;?php",O131,S$1,O131,"?&gt;",O131,O131,"&lt;/center&gt;",O131,K131,O131,O131,O131,O131),"")</f>
      </c>
      <c r="T131" s="6">
        <f>IF(V131=20,CONCATENATE(O131,O131,O131,K131,O131,"&lt;center&gt;",O131,O131,"&lt;?php",O131,T$1,O131,"?&gt;",O131,O131,"&lt;/center&gt;",O131,K131,O131,O131,O131,O131),"")</f>
      </c>
      <c r="U131" s="6">
        <f>IF(V131=25,CONCATENATE(O131,O131,O131,O131,"&lt;?php",O131,U$1,O131,"?&gt;",O131,O131,O131,O131,O131),"")</f>
      </c>
      <c r="V131" s="11">
        <f>V130+1</f>
      </c>
      <c r="W131" s="5" t="s">
        <v>383</v>
      </c>
      <c r="X131" s="5" t="s">
        <v>384</v>
      </c>
      <c r="Y131" s="5" t="s">
        <v>385</v>
      </c>
      <c r="Z131" s="5" t="s">
        <v>386</v>
      </c>
      <c r="AA131" s="4">
        <f>CONCATENATE(TEs!B23," ",TEs!A23)</f>
      </c>
      <c r="AB131" s="6">
        <f>TEs!E23</f>
      </c>
      <c r="AC131" s="6">
        <f>TEs!C23</f>
      </c>
      <c r="AD131" s="11">
        <f>TEs!D23</f>
      </c>
      <c r="AE131" s="11">
        <f>TEs!O23</f>
      </c>
      <c r="AF131" s="11">
        <f>TEs!P23</f>
      </c>
      <c r="AG131" s="11">
        <f>TEs!T23</f>
      </c>
      <c r="AH131" s="11">
        <f>TEs!R23</f>
      </c>
      <c r="AI131" s="11">
        <f>AF131</f>
      </c>
      <c r="AJ131" s="6">
        <f>AA131</f>
      </c>
      <c r="AK131" s="11">
        <f>ROUNDDOWN(AF131/2,0)</f>
      </c>
      <c r="AL131" s="11">
        <f>ROUNDUP(0.37*AF131,0)</f>
      </c>
      <c r="AM131" s="11">
        <f>ROUNDUP(0.4*AF131,0)</f>
      </c>
      <c r="AN131" s="11">
        <f>IF(AF131&gt;1,ROUNDUP(0.43*AF131,0),1)</f>
      </c>
      <c r="AO131" s="11">
        <f>IF(AG131&gt;1,ROUNDUP(0.59*AG131,0),1)</f>
      </c>
      <c r="AP131" s="11">
        <f>IF(AH131&gt;1,ROUNDUP(0.34*AH131,0),1)</f>
      </c>
      <c r="AQ131" s="11">
        <f>IF(AI131&gt;1,ROUNDUP(0.36*AI131,0),1)</f>
      </c>
    </row>
    <row x14ac:dyDescent="0.25" r="132" customHeight="1" ht="17.25">
      <c r="A132" s="3"/>
      <c r="B132" s="6">
        <f>IF(AA132&lt;&gt;AC132,CONCATENATE(I132,AA132,L132,AB132,L132,AC132,M132,N132,AD132,M132,J132,P132,Q132,R132,S132,T132,U132),CONCATENATE(I132,AA132,L132,AB132,M132,N132,AD132,M132,J132,P132,Q132,R132,S132,T132,U132))</f>
      </c>
      <c r="C132" s="6">
        <f>IF(AA132&lt;&gt;AC132,CONCATENATE(I132,AA132,L132,AB132,L132,AC132,M132,N132,AD132,M132,W132,X132,Z132,AN132,Y132,J132,P132,Q132,R132,S132,T132,U132),CONCATENATE(I132,AA132,L132,AB132,M132,N132,AD132,M132,W132,X132,Z132,AN132,Y132,J132,P132,Q132,R132,S132,T132,U132))</f>
      </c>
      <c r="D132" s="6">
        <f>IF(AA132&lt;&gt;AC132,CONCATENATE(I132,AA132,L132,AB132,L132,AC132,M132,N132,AD132,M132,W132,X132,Z132,AO132,Y132,J132,P132,Q132,R132,S132,T132,U132),CONCATENATE(I132,AA132,L132,AB132,M132,N132,AD132,M132,W132,X132,Z132,AO132,Y132,J132,P132,Q132,R132,S132,T132,U132))</f>
      </c>
      <c r="E132" s="6">
        <f>IF(AA132&lt;&gt;AC132,CONCATENATE(I132,AA132,L132,AB132,L132,AC132,M132,N132,AD132,M132,W132,X132,Z132,AP132,Y132,J132,P132,Q132,R132,S132,T132,U132),CONCATENATE(I132,AA132,L132,AB132,M132,N132,AD132,M132,W132,X132,Z132,AP132,Y132,J132,P132,Q132,R132,S132,T132,U132))</f>
      </c>
      <c r="F132" s="6">
        <f>IF(AA132&lt;&gt;AC132,CONCATENATE(I132,AA132,L132,AB132,L132,AC132,M132,N132,AD132,M132,W132,X132,Z132,AQ132,Y132,J132,P132,Q132,R132,S132,T132,U132),CONCATENATE(I132,AA132,L132,AB132,M132,N132,AD132,M132,W132,X132,Z132,AQ132,Y132,J132,P132,Q132,R132,S132,T132,U132))</f>
      </c>
      <c r="G132" s="3" t="s">
        <v>375</v>
      </c>
      <c r="H132" s="3" t="s">
        <v>376</v>
      </c>
      <c r="I132" s="3" t="s">
        <v>377</v>
      </c>
      <c r="J132" s="3" t="s">
        <v>378</v>
      </c>
      <c r="K132" s="3" t="s">
        <v>379</v>
      </c>
      <c r="L132" s="3" t="s">
        <v>380</v>
      </c>
      <c r="M132" s="3" t="s">
        <v>381</v>
      </c>
      <c r="N132" s="3" t="s">
        <v>382</v>
      </c>
      <c r="O132" s="6">
        <f>CHAR(10)</f>
      </c>
      <c r="P132" s="6">
        <f>IF(MOD(V132,5)=0,CONCATENATE(O132,O132,K132,K132,O132,O132,O132)," ")</f>
      </c>
      <c r="Q132" s="6">
        <f>IF(V132=5,CONCATENATE(O132,O132,O132,K132,O132,"&lt;center&gt;",O132,O132,"&lt;?php",O132,Q$1,O132,"?&gt;",O132,O132,"&lt;/center&gt;",O132,K132,O132,O132,O132,O132),"")</f>
      </c>
      <c r="R132" s="6">
        <f>IF(V132=10,CONCATENATE(O132,O132,O132,K132,O132,"&lt;center&gt;",O132,O132,"&lt;?php",O132,R$1,O132,"?&gt;",O132,O132,"&lt;/center&gt;",O132,K132,O132,O132,O132,O132),"")</f>
      </c>
      <c r="S132" s="6">
        <f>IF(V132=15,CONCATENATE(O132,O132,O132,K132,O132,"&lt;center&gt;",O132,O132,"&lt;?php",O132,S$1,O132,"?&gt;",O132,O132,"&lt;/center&gt;",O132,K132,O132,O132,O132,O132),"")</f>
      </c>
      <c r="T132" s="6">
        <f>IF(V132=20,CONCATENATE(O132,O132,O132,K132,O132,"&lt;center&gt;",O132,O132,"&lt;?php",O132,T$1,O132,"?&gt;",O132,O132,"&lt;/center&gt;",O132,K132,O132,O132,O132,O132),"")</f>
      </c>
      <c r="U132" s="6">
        <f>IF(V132=25,CONCATENATE(O132,O132,O132,O132,"&lt;?php",O132,U$1,O132,"?&gt;",O132,O132,O132,O132,O132),"")</f>
      </c>
      <c r="V132" s="11">
        <f>V131+1</f>
      </c>
      <c r="W132" s="5" t="s">
        <v>383</v>
      </c>
      <c r="X132" s="5" t="s">
        <v>384</v>
      </c>
      <c r="Y132" s="5" t="s">
        <v>385</v>
      </c>
      <c r="Z132" s="5" t="s">
        <v>386</v>
      </c>
      <c r="AA132" s="4">
        <f>CONCATENATE(TEs!B24," ",TEs!A24)</f>
      </c>
      <c r="AB132" s="6">
        <f>TEs!E24</f>
      </c>
      <c r="AC132" s="6">
        <f>TEs!C24</f>
      </c>
      <c r="AD132" s="11">
        <f>TEs!D24</f>
      </c>
      <c r="AE132" s="11">
        <f>TEs!O24</f>
      </c>
      <c r="AF132" s="11">
        <f>TEs!P24</f>
      </c>
      <c r="AG132" s="11">
        <f>TEs!T24</f>
      </c>
      <c r="AH132" s="11">
        <f>TEs!R24</f>
      </c>
      <c r="AI132" s="11">
        <f>AF132</f>
      </c>
      <c r="AJ132" s="6">
        <f>AA132</f>
      </c>
      <c r="AK132" s="11">
        <f>ROUNDDOWN(AF132/2,0)</f>
      </c>
      <c r="AL132" s="11">
        <f>ROUNDUP(0.37*AF132,0)</f>
      </c>
      <c r="AM132" s="11">
        <f>ROUNDUP(0.4*AF132,0)</f>
      </c>
      <c r="AN132" s="11">
        <f>IF(AF132&gt;1,ROUNDUP(0.43*AF132,0),1)</f>
      </c>
      <c r="AO132" s="11">
        <f>IF(AG132&gt;1,ROUNDUP(0.59*AG132,0),1)</f>
      </c>
      <c r="AP132" s="11">
        <f>IF(AH132&gt;1,ROUNDUP(0.34*AH132,0),1)</f>
      </c>
      <c r="AQ132" s="11">
        <f>IF(AI132&gt;1,ROUNDUP(0.36*AI132,0),1)</f>
      </c>
    </row>
    <row x14ac:dyDescent="0.25" r="133" customHeight="1" ht="17.25">
      <c r="A133" s="3"/>
      <c r="B133" s="6">
        <f>IF(AA133&lt;&gt;AC133,CONCATENATE(I133,AA133,L133,AB133,L133,AC133,M133,N133,AD133,M133,J133,P133,Q133,R133,S133,T133,U133),CONCATENATE(I133,AA133,L133,AB133,M133,N133,AD133,M133,J133,P133,Q133,R133,S133,T133,U133))</f>
      </c>
      <c r="C133" s="6">
        <f>IF(AA133&lt;&gt;AC133,CONCATENATE(I133,AA133,L133,AB133,L133,AC133,M133,N133,AD133,M133,W133,X133,Z133,AN133,Y133,J133,P133,Q133,R133,S133,T133,U133),CONCATENATE(I133,AA133,L133,AB133,M133,N133,AD133,M133,W133,X133,Z133,AN133,Y133,J133,P133,Q133,R133,S133,T133,U133))</f>
      </c>
      <c r="D133" s="6">
        <f>IF(AA133&lt;&gt;AC133,CONCATENATE(I133,AA133,L133,AB133,L133,AC133,M133,N133,AD133,M133,W133,X133,Z133,AO133,Y133,J133,P133,Q133,R133,S133,T133,U133),CONCATENATE(I133,AA133,L133,AB133,M133,N133,AD133,M133,W133,X133,Z133,AO133,Y133,J133,P133,Q133,R133,S133,T133,U133))</f>
      </c>
      <c r="E133" s="6">
        <f>IF(AA133&lt;&gt;AC133,CONCATENATE(I133,AA133,L133,AB133,L133,AC133,M133,N133,AD133,M133,W133,X133,Z133,AP133,Y133,J133,P133,Q133,R133,S133,T133,U133),CONCATENATE(I133,AA133,L133,AB133,M133,N133,AD133,M133,W133,X133,Z133,AP133,Y133,J133,P133,Q133,R133,S133,T133,U133))</f>
      </c>
      <c r="F133" s="6">
        <f>IF(AA133&lt;&gt;AC133,CONCATENATE(I133,AA133,L133,AB133,L133,AC133,M133,N133,AD133,M133,W133,X133,Z133,AQ133,Y133,J133,P133,Q133,R133,S133,T133,U133),CONCATENATE(I133,AA133,L133,AB133,M133,N133,AD133,M133,W133,X133,Z133,AQ133,Y133,J133,P133,Q133,R133,S133,T133,U133))</f>
      </c>
      <c r="G133" s="3" t="s">
        <v>375</v>
      </c>
      <c r="H133" s="3" t="s">
        <v>376</v>
      </c>
      <c r="I133" s="3" t="s">
        <v>377</v>
      </c>
      <c r="J133" s="3" t="s">
        <v>378</v>
      </c>
      <c r="K133" s="3" t="s">
        <v>379</v>
      </c>
      <c r="L133" s="3" t="s">
        <v>380</v>
      </c>
      <c r="M133" s="3" t="s">
        <v>381</v>
      </c>
      <c r="N133" s="3" t="s">
        <v>382</v>
      </c>
      <c r="O133" s="6">
        <f>CHAR(10)</f>
      </c>
      <c r="P133" s="6">
        <f>IF(MOD(V133,5)=0,CONCATENATE(O133,O133,K133,K133,O133,O133,O133)," ")</f>
      </c>
      <c r="Q133" s="6">
        <f>IF(V133=5,CONCATENATE(O133,O133,O133,K133,O133,"&lt;center&gt;",O133,O133,"&lt;?php",O133,Q$1,O133,"?&gt;",O133,O133,"&lt;/center&gt;",O133,K133,O133,O133,O133,O133),"")</f>
      </c>
      <c r="R133" s="6">
        <f>IF(V133=10,CONCATENATE(O133,O133,O133,K133,O133,"&lt;center&gt;",O133,O133,"&lt;?php",O133,R$1,O133,"?&gt;",O133,O133,"&lt;/center&gt;",O133,K133,O133,O133,O133,O133),"")</f>
      </c>
      <c r="S133" s="6">
        <f>IF(V133=15,CONCATENATE(O133,O133,O133,K133,O133,"&lt;center&gt;",O133,O133,"&lt;?php",O133,S$1,O133,"?&gt;",O133,O133,"&lt;/center&gt;",O133,K133,O133,O133,O133,O133),"")</f>
      </c>
      <c r="T133" s="6">
        <f>IF(V133=20,CONCATENATE(O133,O133,O133,K133,O133,"&lt;center&gt;",O133,O133,"&lt;?php",O133,T$1,O133,"?&gt;",O133,O133,"&lt;/center&gt;",O133,K133,O133,O133,O133,O133),"")</f>
      </c>
      <c r="U133" s="6">
        <f>IF(V133=25,CONCATENATE(O133,O133,O133,O133,"&lt;?php",O133,U$1,O133,"?&gt;",O133,O133,O133,O133,O133),"")</f>
      </c>
      <c r="V133" s="11">
        <f>V132+1</f>
      </c>
      <c r="W133" s="5" t="s">
        <v>383</v>
      </c>
      <c r="X133" s="5" t="s">
        <v>384</v>
      </c>
      <c r="Y133" s="5" t="s">
        <v>385</v>
      </c>
      <c r="Z133" s="5" t="s">
        <v>386</v>
      </c>
      <c r="AA133" s="4">
        <f>CONCATENATE(TEs!B25," ",TEs!A25)</f>
      </c>
      <c r="AB133" s="6">
        <f>TEs!E25</f>
      </c>
      <c r="AC133" s="6">
        <f>TEs!C25</f>
      </c>
      <c r="AD133" s="11">
        <f>TEs!D25</f>
      </c>
      <c r="AE133" s="11">
        <f>TEs!O25</f>
      </c>
      <c r="AF133" s="11">
        <f>TEs!P25</f>
      </c>
      <c r="AG133" s="11">
        <f>TEs!T25</f>
      </c>
      <c r="AH133" s="11">
        <f>TEs!R25</f>
      </c>
      <c r="AI133" s="11">
        <f>AF133</f>
      </c>
      <c r="AJ133" s="6">
        <f>AA133</f>
      </c>
      <c r="AK133" s="11">
        <f>ROUNDDOWN(AF133/2,0)</f>
      </c>
      <c r="AL133" s="11">
        <f>ROUNDUP(0.37*AF133,0)</f>
      </c>
      <c r="AM133" s="11">
        <f>ROUNDUP(0.4*AF133,0)</f>
      </c>
      <c r="AN133" s="11">
        <f>IF(AF133&gt;1,ROUNDUP(0.43*AF133,0),1)</f>
      </c>
      <c r="AO133" s="11">
        <f>IF(AG133&gt;1,ROUNDUP(0.59*AG133,0),1)</f>
      </c>
      <c r="AP133" s="11">
        <f>IF(AH133&gt;1,ROUNDUP(0.34*AH133,0),1)</f>
      </c>
      <c r="AQ133" s="11">
        <f>IF(AI133&gt;1,ROUNDUP(0.36*AI133,0),1)</f>
      </c>
    </row>
    <row x14ac:dyDescent="0.25" r="134" customHeight="1" ht="17.25">
      <c r="A134" s="3"/>
      <c r="B134" s="6">
        <f>IF(AA134&lt;&gt;AC134,CONCATENATE(I134,AA134,L134,AB134,L134,AC134,M134,N134,AD134,M134,J134,P134,Q134,R134,S134,T134,U134),CONCATENATE(I134,AA134,L134,AB134,M134,N134,AD134,M134,J134,P134,Q134,R134,S134,T134,U134))</f>
      </c>
      <c r="C134" s="6">
        <f>IF(AA134&lt;&gt;AC134,CONCATENATE(I134,AA134,L134,AB134,L134,AC134,M134,N134,AD134,M134,W134,X134,Z134,AN134,Y134,J134,P134,Q134,R134,S134,T134,U134),CONCATENATE(I134,AA134,L134,AB134,M134,N134,AD134,M134,W134,X134,Z134,AN134,Y134,J134,P134,Q134,R134,S134,T134,U134))</f>
      </c>
      <c r="D134" s="6">
        <f>IF(AA134&lt;&gt;AC134,CONCATENATE(I134,AA134,L134,AB134,L134,AC134,M134,N134,AD134,M134,W134,X134,Z134,AO134,Y134,J134,P134,Q134,R134,S134,T134,U134),CONCATENATE(I134,AA134,L134,AB134,M134,N134,AD134,M134,W134,X134,Z134,AO134,Y134,J134,P134,Q134,R134,S134,T134,U134))</f>
      </c>
      <c r="E134" s="6">
        <f>IF(AA134&lt;&gt;AC134,CONCATENATE(I134,AA134,L134,AB134,L134,AC134,M134,N134,AD134,M134,W134,X134,Z134,AP134,Y134,J134,P134,Q134,R134,S134,T134,U134),CONCATENATE(I134,AA134,L134,AB134,M134,N134,AD134,M134,W134,X134,Z134,AP134,Y134,J134,P134,Q134,R134,S134,T134,U134))</f>
      </c>
      <c r="F134" s="6">
        <f>IF(AA134&lt;&gt;AC134,CONCATENATE(I134,AA134,L134,AB134,L134,AC134,M134,N134,AD134,M134,W134,X134,Z134,AQ134,Y134,J134,P134,Q134,R134,S134,T134,U134),CONCATENATE(I134,AA134,L134,AB134,M134,N134,AD134,M134,W134,X134,Z134,AQ134,Y134,J134,P134,Q134,R134,S134,T134,U134))</f>
      </c>
      <c r="G134" s="3" t="s">
        <v>375</v>
      </c>
      <c r="H134" s="3" t="s">
        <v>376</v>
      </c>
      <c r="I134" s="3" t="s">
        <v>377</v>
      </c>
      <c r="J134" s="3" t="s">
        <v>378</v>
      </c>
      <c r="K134" s="3" t="s">
        <v>379</v>
      </c>
      <c r="L134" s="3" t="s">
        <v>380</v>
      </c>
      <c r="M134" s="3" t="s">
        <v>381</v>
      </c>
      <c r="N134" s="3" t="s">
        <v>382</v>
      </c>
      <c r="O134" s="6">
        <f>CHAR(10)</f>
      </c>
      <c r="P134" s="6">
        <f>IF(MOD(V134,5)=0,CONCATENATE(O134,O134,K134,K134,O134,O134,O134)," ")</f>
      </c>
      <c r="Q134" s="6">
        <f>IF(V134=5,CONCATENATE(O134,O134,O134,K134,O134,"&lt;center&gt;",O134,O134,"&lt;?php",O134,Q$1,O134,"?&gt;",O134,O134,"&lt;/center&gt;",O134,K134,O134,O134,O134,O134),"")</f>
      </c>
      <c r="R134" s="6">
        <f>IF(V134=10,CONCATENATE(O134,O134,O134,K134,O134,"&lt;center&gt;",O134,O134,"&lt;?php",O134,R$1,O134,"?&gt;",O134,O134,"&lt;/center&gt;",O134,K134,O134,O134,O134,O134),"")</f>
      </c>
      <c r="S134" s="6">
        <f>IF(V134=15,CONCATENATE(O134,O134,O134,K134,O134,"&lt;center&gt;",O134,O134,"&lt;?php",O134,S$1,O134,"?&gt;",O134,O134,"&lt;/center&gt;",O134,K134,O134,O134,O134,O134),"")</f>
      </c>
      <c r="T134" s="6">
        <f>IF(V134=20,CONCATENATE(O134,O134,O134,K134,O134,"&lt;center&gt;",O134,O134,"&lt;?php",O134,T$1,O134,"?&gt;",O134,O134,"&lt;/center&gt;",O134,K134,O134,O134,O134,O134),"")</f>
      </c>
      <c r="U134" s="6">
        <f>IF(V134=25,CONCATENATE(O134,O134,O134,O134,"&lt;?php",O134,U$1,O134,"?&gt;",O134,O134,O134,O134,O134),"")</f>
      </c>
      <c r="V134" s="11">
        <f>V133+1</f>
      </c>
      <c r="W134" s="5" t="s">
        <v>383</v>
      </c>
      <c r="X134" s="5" t="s">
        <v>384</v>
      </c>
      <c r="Y134" s="5" t="s">
        <v>385</v>
      </c>
      <c r="Z134" s="5" t="s">
        <v>386</v>
      </c>
      <c r="AA134" s="4">
        <f>CONCATENATE(TEs!B26," ",TEs!A26)</f>
      </c>
      <c r="AB134" s="6">
        <f>TEs!E26</f>
      </c>
      <c r="AC134" s="6">
        <f>TEs!C26</f>
      </c>
      <c r="AD134" s="11">
        <f>TEs!D26</f>
      </c>
      <c r="AE134" s="11">
        <f>TEs!O26</f>
      </c>
      <c r="AF134" s="11">
        <f>TEs!P26</f>
      </c>
      <c r="AG134" s="11">
        <f>TEs!T26</f>
      </c>
      <c r="AH134" s="11">
        <f>TEs!R26</f>
      </c>
      <c r="AI134" s="11">
        <f>AF134</f>
      </c>
      <c r="AJ134" s="6">
        <f>AA134</f>
      </c>
      <c r="AK134" s="11">
        <f>ROUNDDOWN(AF134/2,0)</f>
      </c>
      <c r="AL134" s="11">
        <f>ROUNDUP(0.37*AF134,0)</f>
      </c>
      <c r="AM134" s="11">
        <f>ROUNDUP(0.4*AF134,0)</f>
      </c>
      <c r="AN134" s="11">
        <f>IF(AF134&gt;1,ROUNDUP(0.43*AF134,0),1)</f>
      </c>
      <c r="AO134" s="11">
        <f>IF(AG134&gt;1,ROUNDUP(0.59*AG134,0),1)</f>
      </c>
      <c r="AP134" s="11">
        <f>IF(AH134&gt;1,ROUNDUP(0.34*AH134,0),1)</f>
      </c>
      <c r="AQ134" s="11">
        <f>IF(AI134&gt;1,ROUNDUP(0.36*AI134,0),1)</f>
      </c>
    </row>
    <row x14ac:dyDescent="0.25" r="135" customHeight="1" ht="17.25">
      <c r="A135" s="3"/>
      <c r="B135" s="6">
        <f>IF(AA135&lt;&gt;AC135,CONCATENATE(I135,AA135,L135,AB135,L135,AC135,M135,N135,AD135,M135,J135,P135,Q135,R135,S135,T135,U135),CONCATENATE(I135,AA135,L135,AB135,M135,N135,AD135,M135,J135,P135,Q135,R135,S135,T135,U135))</f>
      </c>
      <c r="C135" s="6">
        <f>IF(AA135&lt;&gt;AC135,CONCATENATE(I135,AA135,L135,AB135,L135,AC135,M135,N135,AD135,M135,W135,X135,Z135,AN135,Y135,J135,P135,Q135,R135,S135,T135,U135),CONCATENATE(I135,AA135,L135,AB135,M135,N135,AD135,M135,W135,X135,Z135,AN135,Y135,J135,P135,Q135,R135,S135,T135,U135))</f>
      </c>
      <c r="D135" s="6">
        <f>IF(AA135&lt;&gt;AC135,CONCATENATE(I135,AA135,L135,AB135,L135,AC135,M135,N135,AD135,M135,W135,X135,Z135,AO135,Y135,J135,P135,Q135,R135,S135,T135,U135),CONCATENATE(I135,AA135,L135,AB135,M135,N135,AD135,M135,W135,X135,Z135,AO135,Y135,J135,P135,Q135,R135,S135,T135,U135))</f>
      </c>
      <c r="E135" s="6">
        <f>IF(AA135&lt;&gt;AC135,CONCATENATE(I135,AA135,L135,AB135,L135,AC135,M135,N135,AD135,M135,W135,X135,Z135,AP135,Y135,J135,P135,Q135,R135,S135,T135,U135),CONCATENATE(I135,AA135,L135,AB135,M135,N135,AD135,M135,W135,X135,Z135,AP135,Y135,J135,P135,Q135,R135,S135,T135,U135))</f>
      </c>
      <c r="F135" s="6">
        <f>IF(AA135&lt;&gt;AC135,CONCATENATE(I135,AA135,L135,AB135,L135,AC135,M135,N135,AD135,M135,W135,X135,Z135,AQ135,Y135,J135,P135,Q135,R135,S135,T135,U135),CONCATENATE(I135,AA135,L135,AB135,M135,N135,AD135,M135,W135,X135,Z135,AQ135,Y135,J135,P135,Q135,R135,S135,T135,U135))</f>
      </c>
      <c r="G135" s="3" t="s">
        <v>375</v>
      </c>
      <c r="H135" s="3" t="s">
        <v>376</v>
      </c>
      <c r="I135" s="3" t="s">
        <v>377</v>
      </c>
      <c r="J135" s="3" t="s">
        <v>378</v>
      </c>
      <c r="K135" s="3" t="s">
        <v>379</v>
      </c>
      <c r="L135" s="3" t="s">
        <v>380</v>
      </c>
      <c r="M135" s="3" t="s">
        <v>381</v>
      </c>
      <c r="N135" s="3" t="s">
        <v>382</v>
      </c>
      <c r="O135" s="6">
        <f>CHAR(10)</f>
      </c>
      <c r="P135" s="6">
        <f>IF(MOD(V135,5)=0,CONCATENATE(O135,O135,K135,K135,O135,O135,O135)," ")</f>
      </c>
      <c r="Q135" s="6">
        <f>IF(V135=5,CONCATENATE(O135,O135,O135,K135,O135,"&lt;center&gt;",O135,O135,"&lt;?php",O135,Q$1,O135,"?&gt;",O135,O135,"&lt;/center&gt;",O135,K135,O135,O135,O135,O135),"")</f>
      </c>
      <c r="R135" s="6">
        <f>IF(V135=10,CONCATENATE(O135,O135,O135,K135,O135,"&lt;center&gt;",O135,O135,"&lt;?php",O135,R$1,O135,"?&gt;",O135,O135,"&lt;/center&gt;",O135,K135,O135,O135,O135,O135),"")</f>
      </c>
      <c r="S135" s="6">
        <f>IF(V135=15,CONCATENATE(O135,O135,O135,K135,O135,"&lt;center&gt;",O135,O135,"&lt;?php",O135,S$1,O135,"?&gt;",O135,O135,"&lt;/center&gt;",O135,K135,O135,O135,O135,O135),"")</f>
      </c>
      <c r="T135" s="6">
        <f>IF(V135=20,CONCATENATE(O135,O135,O135,K135,O135,"&lt;center&gt;",O135,O135,"&lt;?php",O135,T$1,O135,"?&gt;",O135,O135,"&lt;/center&gt;",O135,K135,O135,O135,O135,O135),"")</f>
      </c>
      <c r="U135" s="6">
        <f>IF(V135=25,CONCATENATE(O135,O135,O135,O135,"&lt;?php",O135,U$1,O135,"?&gt;",O135,O135,O135,O135,O135),"")</f>
      </c>
      <c r="V135" s="11">
        <f>V134+1</f>
      </c>
      <c r="W135" s="5" t="s">
        <v>383</v>
      </c>
      <c r="X135" s="5" t="s">
        <v>384</v>
      </c>
      <c r="Y135" s="5" t="s">
        <v>385</v>
      </c>
      <c r="Z135" s="5" t="s">
        <v>386</v>
      </c>
      <c r="AA135" s="4">
        <f>CONCATENATE(TEs!B27," ",TEs!A27)</f>
      </c>
      <c r="AB135" s="6">
        <f>TEs!E27</f>
      </c>
      <c r="AC135" s="6">
        <f>TEs!C27</f>
      </c>
      <c r="AD135" s="11">
        <f>TEs!D27</f>
      </c>
      <c r="AE135" s="11">
        <f>TEs!O27</f>
      </c>
      <c r="AF135" s="11">
        <f>TEs!P27</f>
      </c>
      <c r="AG135" s="11">
        <f>TEs!T27</f>
      </c>
      <c r="AH135" s="11">
        <f>TEs!R27</f>
      </c>
      <c r="AI135" s="11">
        <f>AF135</f>
      </c>
      <c r="AJ135" s="6">
        <f>AA135</f>
      </c>
      <c r="AK135" s="11">
        <f>ROUNDDOWN(AF135/2,0)</f>
      </c>
      <c r="AL135" s="11">
        <f>ROUNDUP(0.37*AF135,0)</f>
      </c>
      <c r="AM135" s="11">
        <f>ROUNDUP(0.4*AF135,0)</f>
      </c>
      <c r="AN135" s="11">
        <f>IF(AF135&gt;1,ROUNDUP(0.43*AF135,0),1)</f>
      </c>
      <c r="AO135" s="11">
        <f>IF(AG135&gt;1,ROUNDUP(0.59*AG135,0),1)</f>
      </c>
      <c r="AP135" s="11">
        <f>IF(AH135&gt;1,ROUNDUP(0.34*AH135,0),1)</f>
      </c>
      <c r="AQ135" s="11">
        <f>IF(AI135&gt;1,ROUNDUP(0.36*AI135,0),1)</f>
      </c>
    </row>
    <row x14ac:dyDescent="0.25" r="136" customHeight="1" ht="17.25">
      <c r="A136" s="3"/>
      <c r="B136" s="6">
        <f>IF(AA136&lt;&gt;AC136,CONCATENATE(I136,AA136,L136,AB136,L136,AC136,M136,N136,AD136,M136,J136,P136,Q136,R136,S136,T136,U136),CONCATENATE(I136,AA136,L136,AB136,M136,N136,AD136,M136,J136,P136,Q136,R136,S136,T136,U136))</f>
      </c>
      <c r="C136" s="6">
        <f>IF(AA136&lt;&gt;AC136,CONCATENATE(I136,AA136,L136,AB136,L136,AC136,M136,N136,AD136,M136,W136,X136,Z136,AN136,Y136,J136,P136,Q136,R136,S136,T136,U136),CONCATENATE(I136,AA136,L136,AB136,M136,N136,AD136,M136,W136,X136,Z136,AN136,Y136,J136,P136,Q136,R136,S136,T136,U136))</f>
      </c>
      <c r="D136" s="6">
        <f>IF(AA136&lt;&gt;AC136,CONCATENATE(I136,AA136,L136,AB136,L136,AC136,M136,N136,AD136,M136,W136,X136,Z136,AO136,Y136,J136,P136,Q136,R136,S136,T136,U136),CONCATENATE(I136,AA136,L136,AB136,M136,N136,AD136,M136,W136,X136,Z136,AO136,Y136,J136,P136,Q136,R136,S136,T136,U136))</f>
      </c>
      <c r="E136" s="6">
        <f>IF(AA136&lt;&gt;AC136,CONCATENATE(I136,AA136,L136,AB136,L136,AC136,M136,N136,AD136,M136,W136,X136,Z136,AP136,Y136,J136,P136,Q136,R136,S136,T136,U136),CONCATENATE(I136,AA136,L136,AB136,M136,N136,AD136,M136,W136,X136,Z136,AP136,Y136,J136,P136,Q136,R136,S136,T136,U136))</f>
      </c>
      <c r="F136" s="6">
        <f>IF(AA136&lt;&gt;AC136,CONCATENATE(I136,AA136,L136,AB136,L136,AC136,M136,N136,AD136,M136,W136,X136,Z136,AQ136,Y136,J136,P136,Q136,R136,S136,T136,U136),CONCATENATE(I136,AA136,L136,AB136,M136,N136,AD136,M136,W136,X136,Z136,AQ136,Y136,J136,P136,Q136,R136,S136,T136,U136))</f>
      </c>
      <c r="G136" s="3" t="s">
        <v>375</v>
      </c>
      <c r="H136" s="3" t="s">
        <v>376</v>
      </c>
      <c r="I136" s="3" t="s">
        <v>377</v>
      </c>
      <c r="J136" s="3" t="s">
        <v>378</v>
      </c>
      <c r="K136" s="3" t="s">
        <v>379</v>
      </c>
      <c r="L136" s="3" t="s">
        <v>380</v>
      </c>
      <c r="M136" s="3" t="s">
        <v>381</v>
      </c>
      <c r="N136" s="3" t="s">
        <v>382</v>
      </c>
      <c r="O136" s="6">
        <f>CHAR(10)</f>
      </c>
      <c r="P136" s="6">
        <f>IF(MOD(V136,5)=0,CONCATENATE(O136,O136,K136,K136,O136,O136,O136)," ")</f>
      </c>
      <c r="Q136" s="6">
        <f>IF(V136=5,CONCATENATE(O136,O136,O136,K136,O136,"&lt;center&gt;",O136,O136,"&lt;?php",O136,Q$1,O136,"?&gt;",O136,O136,"&lt;/center&gt;",O136,K136,O136,O136,O136,O136),"")</f>
      </c>
      <c r="R136" s="6">
        <f>IF(V136=10,CONCATENATE(O136,O136,O136,K136,O136,"&lt;center&gt;",O136,O136,"&lt;?php",O136,R$1,O136,"?&gt;",O136,O136,"&lt;/center&gt;",O136,K136,O136,O136,O136,O136),"")</f>
      </c>
      <c r="S136" s="6">
        <f>IF(V136=15,CONCATENATE(O136,O136,O136,K136,O136,"&lt;center&gt;",O136,O136,"&lt;?php",O136,S$1,O136,"?&gt;",O136,O136,"&lt;/center&gt;",O136,K136,O136,O136,O136,O136),"")</f>
      </c>
      <c r="T136" s="6">
        <f>IF(V136=20,CONCATENATE(O136,O136,O136,K136,O136,"&lt;center&gt;",O136,O136,"&lt;?php",O136,T$1,O136,"?&gt;",O136,O136,"&lt;/center&gt;",O136,K136,O136,O136,O136,O136),"")</f>
      </c>
      <c r="U136" s="6">
        <f>IF(V136=25,CONCATENATE(O136,O136,O136,O136,"&lt;?php",O136,U$1,O136,"?&gt;",O136,O136,O136,O136,O136),"")</f>
      </c>
      <c r="V136" s="11">
        <f>V135+1</f>
      </c>
      <c r="W136" s="5" t="s">
        <v>383</v>
      </c>
      <c r="X136" s="5" t="s">
        <v>384</v>
      </c>
      <c r="Y136" s="5" t="s">
        <v>385</v>
      </c>
      <c r="Z136" s="5" t="s">
        <v>386</v>
      </c>
      <c r="AA136" s="4">
        <f>CONCATENATE(TEs!B28," ",TEs!A28)</f>
      </c>
      <c r="AB136" s="6">
        <f>TEs!E28</f>
      </c>
      <c r="AC136" s="6">
        <f>TEs!C28</f>
      </c>
      <c r="AD136" s="11">
        <f>TEs!D28</f>
      </c>
      <c r="AE136" s="11">
        <f>TEs!O28</f>
      </c>
      <c r="AF136" s="11">
        <f>TEs!P28</f>
      </c>
      <c r="AG136" s="11">
        <f>TEs!T28</f>
      </c>
      <c r="AH136" s="11">
        <f>TEs!R28</f>
      </c>
      <c r="AI136" s="11">
        <f>AF136</f>
      </c>
      <c r="AJ136" s="6">
        <f>AA136</f>
      </c>
      <c r="AK136" s="11">
        <f>ROUNDDOWN(AF136/2,0)</f>
      </c>
      <c r="AL136" s="11">
        <f>ROUNDUP(0.37*AF136,0)</f>
      </c>
      <c r="AM136" s="11">
        <f>ROUNDUP(0.4*AF136,0)</f>
      </c>
      <c r="AN136" s="11">
        <f>IF(AF136&gt;1,ROUNDUP(0.43*AF136,0),1)</f>
      </c>
      <c r="AO136" s="11">
        <f>IF(AG136&gt;1,ROUNDUP(0.59*AG136,0),1)</f>
      </c>
      <c r="AP136" s="11">
        <f>IF(AH136&gt;1,ROUNDUP(0.34*AH136,0),1)</f>
      </c>
      <c r="AQ136" s="11">
        <f>IF(AI136&gt;1,ROUNDUP(0.36*AI136,0),1)</f>
      </c>
    </row>
    <row x14ac:dyDescent="0.25" r="137" customHeight="1" ht="17.25">
      <c r="A137" s="3"/>
      <c r="B137" s="6">
        <f>IF(AA137&lt;&gt;AC137,CONCATENATE(I137,AA137,L137,AB137,L137,AC137,M137,N137,AD137,M137,J137,P137,Q137,R137,S137,T137,U137),CONCATENATE(I137,AA137,L137,AB137,M137,N137,AD137,M137,J137,P137,Q137,R137,S137,T137,U137))</f>
      </c>
      <c r="C137" s="6">
        <f>IF(AA137&lt;&gt;AC137,CONCATENATE(I137,AA137,L137,AB137,L137,AC137,M137,N137,AD137,M137,W137,X137,Z137,AN137,Y137,J137,P137,Q137,R137,S137,T137,U137),CONCATENATE(I137,AA137,L137,AB137,M137,N137,AD137,M137,W137,X137,Z137,AN137,Y137,J137,P137,Q137,R137,S137,T137,U137))</f>
      </c>
      <c r="D137" s="6">
        <f>IF(AA137&lt;&gt;AC137,CONCATENATE(I137,AA137,L137,AB137,L137,AC137,M137,N137,AD137,M137,W137,X137,Z137,AO137,Y137,J137,P137,Q137,R137,S137,T137,U137),CONCATENATE(I137,AA137,L137,AB137,M137,N137,AD137,M137,W137,X137,Z137,AO137,Y137,J137,P137,Q137,R137,S137,T137,U137))</f>
      </c>
      <c r="E137" s="6">
        <f>IF(AA137&lt;&gt;AC137,CONCATENATE(I137,AA137,L137,AB137,L137,AC137,M137,N137,AD137,M137,W137,X137,Z137,AP137,Y137,J137,P137,Q137,R137,S137,T137,U137),CONCATENATE(I137,AA137,L137,AB137,M137,N137,AD137,M137,W137,X137,Z137,AP137,Y137,J137,P137,Q137,R137,S137,T137,U137))</f>
      </c>
      <c r="F137" s="6">
        <f>IF(AA137&lt;&gt;AC137,CONCATENATE(I137,AA137,L137,AB137,L137,AC137,M137,N137,AD137,M137,W137,X137,Z137,AQ137,Y137,J137,P137,Q137,R137,S137,T137,U137),CONCATENATE(I137,AA137,L137,AB137,M137,N137,AD137,M137,W137,X137,Z137,AQ137,Y137,J137,P137,Q137,R137,S137,T137,U137))</f>
      </c>
      <c r="G137" s="3" t="s">
        <v>375</v>
      </c>
      <c r="H137" s="3" t="s">
        <v>376</v>
      </c>
      <c r="I137" s="3" t="s">
        <v>377</v>
      </c>
      <c r="J137" s="3" t="s">
        <v>378</v>
      </c>
      <c r="K137" s="3" t="s">
        <v>379</v>
      </c>
      <c r="L137" s="3" t="s">
        <v>380</v>
      </c>
      <c r="M137" s="3" t="s">
        <v>381</v>
      </c>
      <c r="N137" s="3" t="s">
        <v>382</v>
      </c>
      <c r="O137" s="6">
        <f>CHAR(10)</f>
      </c>
      <c r="P137" s="6">
        <f>IF(MOD(V137,5)=0,CONCATENATE(O137,O137,K137,K137,O137,O137,O137)," ")</f>
      </c>
      <c r="Q137" s="6">
        <f>IF(V137=5,CONCATENATE(O137,O137,O137,K137,O137,"&lt;center&gt;",O137,O137,"&lt;?php",O137,Q$1,O137,"?&gt;",O137,O137,"&lt;/center&gt;",O137,K137,O137,O137,O137,O137),"")</f>
      </c>
      <c r="R137" s="6">
        <f>IF(V137=10,CONCATENATE(O137,O137,O137,K137,O137,"&lt;center&gt;",O137,O137,"&lt;?php",O137,R$1,O137,"?&gt;",O137,O137,"&lt;/center&gt;",O137,K137,O137,O137,O137,O137),"")</f>
      </c>
      <c r="S137" s="6">
        <f>IF(V137=15,CONCATENATE(O137,O137,O137,K137,O137,"&lt;center&gt;",O137,O137,"&lt;?php",O137,S$1,O137,"?&gt;",O137,O137,"&lt;/center&gt;",O137,K137,O137,O137,O137,O137),"")</f>
      </c>
      <c r="T137" s="6">
        <f>IF(V137=20,CONCATENATE(O137,O137,O137,K137,O137,"&lt;center&gt;",O137,O137,"&lt;?php",O137,T$1,O137,"?&gt;",O137,O137,"&lt;/center&gt;",O137,K137,O137,O137,O137,O137),"")</f>
      </c>
      <c r="U137" s="6">
        <f>IF(V137=25,CONCATENATE(O137,O137,O137,O137,"&lt;?php",O137,U$1,O137,"?&gt;",O137,O137,O137,O137,O137),"")</f>
      </c>
      <c r="V137" s="11">
        <f>V136+1</f>
      </c>
      <c r="W137" s="5" t="s">
        <v>383</v>
      </c>
      <c r="X137" s="5" t="s">
        <v>384</v>
      </c>
      <c r="Y137" s="5" t="s">
        <v>385</v>
      </c>
      <c r="Z137" s="5" t="s">
        <v>386</v>
      </c>
      <c r="AA137" s="4">
        <f>CONCATENATE(TEs!B29," ",TEs!A29)</f>
      </c>
      <c r="AB137" s="6">
        <f>TEs!E29</f>
      </c>
      <c r="AC137" s="6">
        <f>TEs!C29</f>
      </c>
      <c r="AD137" s="11">
        <f>TEs!D29</f>
      </c>
      <c r="AE137" s="11">
        <f>TEs!O29</f>
      </c>
      <c r="AF137" s="11">
        <f>TEs!P29</f>
      </c>
      <c r="AG137" s="11">
        <f>TEs!T29</f>
      </c>
      <c r="AH137" s="11">
        <f>TEs!R29</f>
      </c>
      <c r="AI137" s="11">
        <f>AF137</f>
      </c>
      <c r="AJ137" s="6">
        <f>AA137</f>
      </c>
      <c r="AK137" s="11">
        <f>ROUNDDOWN(AF137/2,0)</f>
      </c>
      <c r="AL137" s="11">
        <f>ROUNDUP(0.37*AF137,0)</f>
      </c>
      <c r="AM137" s="11">
        <f>ROUNDUP(0.4*AF137,0)</f>
      </c>
      <c r="AN137" s="11">
        <f>IF(AF137&gt;1,ROUNDUP(0.43*AF137,0),1)</f>
      </c>
      <c r="AO137" s="11">
        <f>IF(AG137&gt;1,ROUNDUP(0.59*AG137,0),1)</f>
      </c>
      <c r="AP137" s="11">
        <f>IF(AH137&gt;1,ROUNDUP(0.34*AH137,0),1)</f>
      </c>
      <c r="AQ137" s="11">
        <f>IF(AI137&gt;1,ROUNDUP(0.36*AI137,0),1)</f>
      </c>
    </row>
    <row x14ac:dyDescent="0.25" r="138" customHeight="1" ht="17.25">
      <c r="A138" s="3"/>
      <c r="B138" s="6">
        <f>IF(AA138&lt;&gt;AC138,CONCATENATE(I138,AA138,L138,AB138,L138,AC138,M138,N138,AD138,M138,J138,P138,Q138,R138,S138,T138,U138),CONCATENATE(I138,AA138,L138,AB138,M138,N138,AD138,M138,J138,P138,Q138,R138,S138,T138,U138))</f>
      </c>
      <c r="C138" s="6">
        <f>IF(AA138&lt;&gt;AC138,CONCATENATE(I138,AA138,L138,AB138,L138,AC138,M138,N138,AD138,M138,W138,X138,Z138,AN138,Y138,J138,P138,Q138,R138,S138,T138,U138),CONCATENATE(I138,AA138,L138,AB138,M138,N138,AD138,M138,W138,X138,Z138,AN138,Y138,J138,P138,Q138,R138,S138,T138,U138))</f>
      </c>
      <c r="D138" s="6">
        <f>IF(AA138&lt;&gt;AC138,CONCATENATE(I138,AA138,L138,AB138,L138,AC138,M138,N138,AD138,M138,W138,X138,Z138,AO138,Y138,J138,P138,Q138,R138,S138,T138,U138),CONCATENATE(I138,AA138,L138,AB138,M138,N138,AD138,M138,W138,X138,Z138,AO138,Y138,J138,P138,Q138,R138,S138,T138,U138))</f>
      </c>
      <c r="E138" s="6">
        <f>IF(AA138&lt;&gt;AC138,CONCATENATE(I138,AA138,L138,AB138,L138,AC138,M138,N138,AD138,M138,W138,X138,Z138,AP138,Y138,J138,P138,Q138,R138,S138,T138,U138),CONCATENATE(I138,AA138,L138,AB138,M138,N138,AD138,M138,W138,X138,Z138,AP138,Y138,J138,P138,Q138,R138,S138,T138,U138))</f>
      </c>
      <c r="F138" s="6">
        <f>IF(AA138&lt;&gt;AC138,CONCATENATE(I138,AA138,L138,AB138,L138,AC138,M138,N138,AD138,M138,W138,X138,Z138,AQ138,Y138,J138,P138,Q138,R138,S138,T138,U138),CONCATENATE(I138,AA138,L138,AB138,M138,N138,AD138,M138,W138,X138,Z138,AQ138,Y138,J138,P138,Q138,R138,S138,T138,U138))</f>
      </c>
      <c r="G138" s="3" t="s">
        <v>375</v>
      </c>
      <c r="H138" s="3" t="s">
        <v>376</v>
      </c>
      <c r="I138" s="3" t="s">
        <v>377</v>
      </c>
      <c r="J138" s="3" t="s">
        <v>378</v>
      </c>
      <c r="K138" s="3" t="s">
        <v>379</v>
      </c>
      <c r="L138" s="3" t="s">
        <v>380</v>
      </c>
      <c r="M138" s="3" t="s">
        <v>381</v>
      </c>
      <c r="N138" s="3" t="s">
        <v>382</v>
      </c>
      <c r="O138" s="6">
        <f>CHAR(10)</f>
      </c>
      <c r="P138" s="6">
        <f>IF(MOD(V138,5)=0,CONCATENATE(O138,O138,K138,K138,O138,O138,O138)," ")</f>
      </c>
      <c r="Q138" s="6">
        <f>IF(V138=5,CONCATENATE(O138,O138,O138,K138,O138,"&lt;center&gt;",O138,O138,"&lt;?php",O138,Q$1,O138,"?&gt;",O138,O138,"&lt;/center&gt;",O138,K138,O138,O138,O138,O138),"")</f>
      </c>
      <c r="R138" s="6">
        <f>IF(V138=10,CONCATENATE(O138,O138,O138,K138,O138,"&lt;center&gt;",O138,O138,"&lt;?php",O138,R$1,O138,"?&gt;",O138,O138,"&lt;/center&gt;",O138,K138,O138,O138,O138,O138),"")</f>
      </c>
      <c r="S138" s="6">
        <f>IF(V138=15,CONCATENATE(O138,O138,O138,K138,O138,"&lt;center&gt;",O138,O138,"&lt;?php",O138,S$1,O138,"?&gt;",O138,O138,"&lt;/center&gt;",O138,K138,O138,O138,O138,O138),"")</f>
      </c>
      <c r="T138" s="6">
        <f>IF(V138=20,CONCATENATE(O138,O138,O138,K138,O138,"&lt;center&gt;",O138,O138,"&lt;?php",O138,T$1,O138,"?&gt;",O138,O138,"&lt;/center&gt;",O138,K138,O138,O138,O138,O138),"")</f>
      </c>
      <c r="U138" s="6">
        <f>IF(V138=25,CONCATENATE(O138,O138,O138,O138,"&lt;?php",O138,U$1,O138,"?&gt;",O138,O138,O138,O138,O138),"")</f>
      </c>
      <c r="V138" s="11">
        <f>V137+1</f>
      </c>
      <c r="W138" s="5" t="s">
        <v>383</v>
      </c>
      <c r="X138" s="5" t="s">
        <v>384</v>
      </c>
      <c r="Y138" s="5" t="s">
        <v>385</v>
      </c>
      <c r="Z138" s="5" t="s">
        <v>386</v>
      </c>
      <c r="AA138" s="4">
        <f>CONCATENATE(TEs!B30," ",TEs!A30)</f>
      </c>
      <c r="AB138" s="6">
        <f>TEs!E30</f>
      </c>
      <c r="AC138" s="6">
        <f>TEs!C30</f>
      </c>
      <c r="AD138" s="11">
        <f>TEs!D30</f>
      </c>
      <c r="AE138" s="11">
        <f>TEs!O30</f>
      </c>
      <c r="AF138" s="11">
        <f>TEs!P30</f>
      </c>
      <c r="AG138" s="11">
        <f>TEs!T30</f>
      </c>
      <c r="AH138" s="11">
        <f>TEs!R30</f>
      </c>
      <c r="AI138" s="11">
        <f>AF138</f>
      </c>
      <c r="AJ138" s="6">
        <f>AA138</f>
      </c>
      <c r="AK138" s="11">
        <f>ROUNDDOWN(AF138/2,0)</f>
      </c>
      <c r="AL138" s="11">
        <f>ROUNDUP(0.37*AF138,0)</f>
      </c>
      <c r="AM138" s="11">
        <f>ROUNDUP(0.4*AF138,0)</f>
      </c>
      <c r="AN138" s="11">
        <f>IF(AF138&gt;1,ROUNDUP(0.43*AF138,0),1)</f>
      </c>
      <c r="AO138" s="11">
        <f>IF(AG138&gt;1,ROUNDUP(0.59*AG138,0),1)</f>
      </c>
      <c r="AP138" s="11">
        <f>IF(AH138&gt;1,ROUNDUP(0.34*AH138,0),1)</f>
      </c>
      <c r="AQ138" s="11">
        <f>IF(AI138&gt;1,ROUNDUP(0.36*AI138,0),1)</f>
      </c>
    </row>
    <row x14ac:dyDescent="0.25" r="139" customHeight="1" ht="17.25">
      <c r="A139" s="3"/>
      <c r="B139" s="6">
        <f>IF(AA139&lt;&gt;AC139,CONCATENATE(I139,AA139,L139,AB139,L139,AC139,M139,N139,AD139,M139,J139,P139,Q139,R139,S139,T139,U139),CONCATENATE(I139,AA139,L139,AB139,M139,N139,AD139,M139,J139,P139,Q139,R139,S139,T139,U139))</f>
      </c>
      <c r="C139" s="6">
        <f>IF(AA139&lt;&gt;AC139,CONCATENATE(I139,AA139,L139,AB139,L139,AC139,M139,N139,AD139,M139,W139,X139,Z139,AN139,Y139,J139,P139,Q139,R139,S139,T139,U139),CONCATENATE(I139,AA139,L139,AB139,M139,N139,AD139,M139,W139,X139,Z139,AN139,Y139,J139,P139,Q139,R139,S139,T139,U139))</f>
      </c>
      <c r="D139" s="6">
        <f>IF(AA139&lt;&gt;AC139,CONCATENATE(I139,AA139,L139,AB139,L139,AC139,M139,N139,AD139,M139,W139,X139,Z139,AO139,Y139,J139,P139,Q139,R139,S139,T139,U139),CONCATENATE(I139,AA139,L139,AB139,M139,N139,AD139,M139,W139,X139,Z139,AO139,Y139,J139,P139,Q139,R139,S139,T139,U139))</f>
      </c>
      <c r="E139" s="6">
        <f>IF(AA139&lt;&gt;AC139,CONCATENATE(I139,AA139,L139,AB139,L139,AC139,M139,N139,AD139,M139,W139,X139,Z139,AP139,Y139,J139,P139,Q139,R139,S139,T139,U139),CONCATENATE(I139,AA139,L139,AB139,M139,N139,AD139,M139,W139,X139,Z139,AP139,Y139,J139,P139,Q139,R139,S139,T139,U139))</f>
      </c>
      <c r="F139" s="6">
        <f>IF(AA139&lt;&gt;AC139,CONCATENATE(I139,AA139,L139,AB139,L139,AC139,M139,N139,AD139,M139,W139,X139,Z139,AQ139,Y139,J139,P139,Q139,R139,S139,T139,U139),CONCATENATE(I139,AA139,L139,AB139,M139,N139,AD139,M139,W139,X139,Z139,AQ139,Y139,J139,P139,Q139,R139,S139,T139,U139))</f>
      </c>
      <c r="G139" s="3" t="s">
        <v>375</v>
      </c>
      <c r="H139" s="3" t="s">
        <v>376</v>
      </c>
      <c r="I139" s="3" t="s">
        <v>377</v>
      </c>
      <c r="J139" s="3" t="s">
        <v>378</v>
      </c>
      <c r="K139" s="3" t="s">
        <v>379</v>
      </c>
      <c r="L139" s="3" t="s">
        <v>380</v>
      </c>
      <c r="M139" s="3" t="s">
        <v>381</v>
      </c>
      <c r="N139" s="3" t="s">
        <v>382</v>
      </c>
      <c r="O139" s="6">
        <f>CHAR(10)</f>
      </c>
      <c r="P139" s="6">
        <f>IF(MOD(V139,5)=0,CONCATENATE(O139,O139,K139,K139,O139,O139,O139)," ")</f>
      </c>
      <c r="Q139" s="6">
        <f>IF(V139=5,CONCATENATE(O139,O139,O139,K139,O139,"&lt;center&gt;",O139,O139,"&lt;?php",O139,Q$1,O139,"?&gt;",O139,O139,"&lt;/center&gt;",O139,K139,O139,O139,O139,O139),"")</f>
      </c>
      <c r="R139" s="6">
        <f>IF(V139=10,CONCATENATE(O139,O139,O139,K139,O139,"&lt;center&gt;",O139,O139,"&lt;?php",O139,R$1,O139,"?&gt;",O139,O139,"&lt;/center&gt;",O139,K139,O139,O139,O139,O139),"")</f>
      </c>
      <c r="S139" s="6">
        <f>IF(V139=15,CONCATENATE(O139,O139,O139,K139,O139,"&lt;center&gt;",O139,O139,"&lt;?php",O139,S$1,O139,"?&gt;",O139,O139,"&lt;/center&gt;",O139,K139,O139,O139,O139,O139),"")</f>
      </c>
      <c r="T139" s="6">
        <f>IF(V139=20,CONCATENATE(O139,O139,O139,K139,O139,"&lt;center&gt;",O139,O139,"&lt;?php",O139,T$1,O139,"?&gt;",O139,O139,"&lt;/center&gt;",O139,K139,O139,O139,O139,O139),"")</f>
      </c>
      <c r="U139" s="6">
        <f>IF(V139=25,CONCATENATE(O139,O139,O139,O139,"&lt;?php",O139,U$1,O139,"?&gt;",O139,O139,O139,O139,O139),"")</f>
      </c>
      <c r="V139" s="11">
        <f>V138+1</f>
      </c>
      <c r="W139" s="5" t="s">
        <v>383</v>
      </c>
      <c r="X139" s="5" t="s">
        <v>384</v>
      </c>
      <c r="Y139" s="5" t="s">
        <v>385</v>
      </c>
      <c r="Z139" s="5" t="s">
        <v>386</v>
      </c>
      <c r="AA139" s="4">
        <f>CONCATENATE(TEs!B31," ",TEs!A31)</f>
      </c>
      <c r="AB139" s="6">
        <f>TEs!E31</f>
      </c>
      <c r="AC139" s="6">
        <f>TEs!C31</f>
      </c>
      <c r="AD139" s="11">
        <f>TEs!D31</f>
      </c>
      <c r="AE139" s="11">
        <f>TEs!O31</f>
      </c>
      <c r="AF139" s="11">
        <f>TEs!P31</f>
      </c>
      <c r="AG139" s="11">
        <f>TEs!T31</f>
      </c>
      <c r="AH139" s="11">
        <f>TEs!R31</f>
      </c>
      <c r="AI139" s="11">
        <f>AF139</f>
      </c>
      <c r="AJ139" s="6">
        <f>AA139</f>
      </c>
      <c r="AK139" s="11">
        <f>ROUNDDOWN(AF139/2,0)</f>
      </c>
      <c r="AL139" s="11">
        <f>ROUNDUP(0.37*AF139,0)</f>
      </c>
      <c r="AM139" s="11">
        <f>ROUNDUP(0.4*AF139,0)</f>
      </c>
      <c r="AN139" s="11">
        <f>IF(AF139&gt;1,ROUNDUP(0.43*AF139,0),1)</f>
      </c>
      <c r="AO139" s="11">
        <f>IF(AG139&gt;1,ROUNDUP(0.59*AG139,0),1)</f>
      </c>
      <c r="AP139" s="11">
        <f>IF(AH139&gt;1,ROUNDUP(0.34*AH139,0),1)</f>
      </c>
      <c r="AQ139" s="11">
        <f>IF(AI139&gt;1,ROUNDUP(0.36*AI139,0),1)</f>
      </c>
    </row>
    <row x14ac:dyDescent="0.25" r="140" customHeight="1" ht="17.25">
      <c r="A140" s="3"/>
      <c r="B140" s="6">
        <f>IF(AA140&lt;&gt;AC140,CONCATENATE(I140,AA140,L140,AB140,L140,AC140,M140,N140,AD140,M140,J140,P140,Q140,R140,S140,T140,U140),CONCATENATE(I140,AA140,L140,AB140,M140,N140,AD140,M140,J140,P140,Q140,R140,S140,T140,U140))</f>
      </c>
      <c r="C140" s="6">
        <f>IF(AA140&lt;&gt;AC140,CONCATENATE(I140,AA140,L140,AB140,L140,AC140,M140,N140,AD140,M140,W140,X140,Z140,AN140,Y140,J140,P140,Q140,R140,S140,T140,U140),CONCATENATE(I140,AA140,L140,AB140,M140,N140,AD140,M140,W140,X140,Z140,AN140,Y140,J140,P140,Q140,R140,S140,T140,U140))</f>
      </c>
      <c r="D140" s="6">
        <f>IF(AA140&lt;&gt;AC140,CONCATENATE(I140,AA140,L140,AB140,L140,AC140,M140,N140,AD140,M140,W140,X140,Z140,AO140,Y140,J140,P140,Q140,R140,S140,T140,U140),CONCATENATE(I140,AA140,L140,AB140,M140,N140,AD140,M140,W140,X140,Z140,AO140,Y140,J140,P140,Q140,R140,S140,T140,U140))</f>
      </c>
      <c r="E140" s="6">
        <f>IF(AA140&lt;&gt;AC140,CONCATENATE(I140,AA140,L140,AB140,L140,AC140,M140,N140,AD140,M140,W140,X140,Z140,AP140,Y140,J140,P140,Q140,R140,S140,T140,U140),CONCATENATE(I140,AA140,L140,AB140,M140,N140,AD140,M140,W140,X140,Z140,AP140,Y140,J140,P140,Q140,R140,S140,T140,U140))</f>
      </c>
      <c r="F140" s="6">
        <f>IF(AA140&lt;&gt;AC140,CONCATENATE(I140,AA140,L140,AB140,L140,AC140,M140,N140,AD140,M140,W140,X140,Z140,AQ140,Y140,J140,P140,Q140,R140,S140,T140,U140),CONCATENATE(I140,AA140,L140,AB140,M140,N140,AD140,M140,W140,X140,Z140,AQ140,Y140,J140,P140,Q140,R140,S140,T140,U140))</f>
      </c>
      <c r="G140" s="3" t="s">
        <v>375</v>
      </c>
      <c r="H140" s="3" t="s">
        <v>376</v>
      </c>
      <c r="I140" s="3" t="s">
        <v>377</v>
      </c>
      <c r="J140" s="3" t="s">
        <v>378</v>
      </c>
      <c r="K140" s="3" t="s">
        <v>379</v>
      </c>
      <c r="L140" s="3" t="s">
        <v>380</v>
      </c>
      <c r="M140" s="3" t="s">
        <v>381</v>
      </c>
      <c r="N140" s="3" t="s">
        <v>382</v>
      </c>
      <c r="O140" s="6">
        <f>CHAR(10)</f>
      </c>
      <c r="P140" s="6">
        <f>IF(MOD(V140,5)=0,CONCATENATE(O140,O140,K140,K140,O140,O140,O140)," ")</f>
      </c>
      <c r="Q140" s="6">
        <f>IF(V140=5,CONCATENATE(O140,O140,O140,K140,O140,"&lt;center&gt;",O140,O140,"&lt;?php",O140,Q$1,O140,"?&gt;",O140,O140,"&lt;/center&gt;",O140,K140,O140,O140,O140,O140),"")</f>
      </c>
      <c r="R140" s="6">
        <f>IF(V140=10,CONCATENATE(O140,O140,O140,K140,O140,"&lt;center&gt;",O140,O140,"&lt;?php",O140,R$1,O140,"?&gt;",O140,O140,"&lt;/center&gt;",O140,K140,O140,O140,O140,O140),"")</f>
      </c>
      <c r="S140" s="6">
        <f>IF(V140=15,CONCATENATE(O140,O140,O140,K140,O140,"&lt;center&gt;",O140,O140,"&lt;?php",O140,S$1,O140,"?&gt;",O140,O140,"&lt;/center&gt;",O140,K140,O140,O140,O140,O140),"")</f>
      </c>
      <c r="T140" s="6">
        <f>IF(V140=20,CONCATENATE(O140,O140,O140,K140,O140,"&lt;center&gt;",O140,O140,"&lt;?php",O140,T$1,O140,"?&gt;",O140,O140,"&lt;/center&gt;",O140,K140,O140,O140,O140,O140),"")</f>
      </c>
      <c r="U140" s="6">
        <f>IF(V140=25,CONCATENATE(O140,O140,O140,O140,"&lt;?php",O140,U$1,O140,"?&gt;",O140,O140,O140,O140,O140),"")</f>
      </c>
      <c r="V140" s="11">
        <f>V139+1</f>
      </c>
      <c r="W140" s="5" t="s">
        <v>383</v>
      </c>
      <c r="X140" s="5" t="s">
        <v>384</v>
      </c>
      <c r="Y140" s="5" t="s">
        <v>385</v>
      </c>
      <c r="Z140" s="5" t="s">
        <v>386</v>
      </c>
      <c r="AA140" s="4">
        <f>CONCATENATE(TEs!B32," ",TEs!A32)</f>
      </c>
      <c r="AB140" s="6">
        <f>TEs!E32</f>
      </c>
      <c r="AC140" s="6">
        <f>TEs!C32</f>
      </c>
      <c r="AD140" s="11">
        <f>TEs!D32</f>
      </c>
      <c r="AE140" s="11">
        <f>TEs!O32</f>
      </c>
      <c r="AF140" s="11">
        <f>TEs!P32</f>
      </c>
      <c r="AG140" s="11">
        <f>TEs!T32</f>
      </c>
      <c r="AH140" s="11">
        <f>TEs!R32</f>
      </c>
      <c r="AI140" s="11">
        <f>AF140</f>
      </c>
      <c r="AJ140" s="6">
        <f>AA140</f>
      </c>
      <c r="AK140" s="11">
        <f>ROUNDDOWN(AF140/2,0)</f>
      </c>
      <c r="AL140" s="11">
        <f>ROUNDUP(0.37*AF140,0)</f>
      </c>
      <c r="AM140" s="11">
        <f>ROUNDUP(0.4*AF140,0)</f>
      </c>
      <c r="AN140" s="11">
        <f>IF(AF140&gt;1,ROUNDUP(0.43*AF140,0),1)</f>
      </c>
      <c r="AO140" s="11">
        <f>IF(AG140&gt;1,ROUNDUP(0.59*AG140,0),1)</f>
      </c>
      <c r="AP140" s="11">
        <f>IF(AH140&gt;1,ROUNDUP(0.34*AH140,0),1)</f>
      </c>
      <c r="AQ140" s="11">
        <f>IF(AI140&gt;1,ROUNDUP(0.36*AI140,0),1)</f>
      </c>
    </row>
    <row x14ac:dyDescent="0.25" r="141" customHeight="1" ht="17.25">
      <c r="A141" s="3"/>
      <c r="B141" s="6">
        <f>IF(AA141&lt;&gt;AC141,CONCATENATE(I141,AA141,L141,AB141,L141,AC141,M141,N141,AD141,M141,J141,P141,Q141,R141,S141,T141,U141),CONCATENATE(I141,AA141,L141,AB141,M141,N141,AD141,M141,J141,P141,Q141,R141,S141,T141,U141))</f>
      </c>
      <c r="C141" s="6">
        <f>IF(AA141&lt;&gt;AC141,CONCATENATE(I141,AA141,L141,AB141,L141,AC141,M141,N141,AD141,M141,W141,X141,Z141,AN141,Y141,J141,P141,Q141,R141,S141,T141,U141),CONCATENATE(I141,AA141,L141,AB141,M141,N141,AD141,M141,W141,X141,Z141,AN141,Y141,J141,P141,Q141,R141,S141,T141,U141))</f>
      </c>
      <c r="D141" s="6">
        <f>IF(AA141&lt;&gt;AC141,CONCATENATE(I141,AA141,L141,AB141,L141,AC141,M141,N141,AD141,M141,W141,X141,Z141,AO141,Y141,J141,P141,Q141,R141,S141,T141,U141),CONCATENATE(I141,AA141,L141,AB141,M141,N141,AD141,M141,W141,X141,Z141,AO141,Y141,J141,P141,Q141,R141,S141,T141,U141))</f>
      </c>
      <c r="E141" s="6">
        <f>IF(AA141&lt;&gt;AC141,CONCATENATE(I141,AA141,L141,AB141,L141,AC141,M141,N141,AD141,M141,W141,X141,Z141,AP141,Y141,J141,P141,Q141,R141,S141,T141,U141),CONCATENATE(I141,AA141,L141,AB141,M141,N141,AD141,M141,W141,X141,Z141,AP141,Y141,J141,P141,Q141,R141,S141,T141,U141))</f>
      </c>
      <c r="F141" s="6">
        <f>IF(AA141&lt;&gt;AC141,CONCATENATE(I141,AA141,L141,AB141,L141,AC141,M141,N141,AD141,M141,W141,X141,Z141,AQ141,Y141,J141,P141,Q141,R141,S141,T141,U141),CONCATENATE(I141,AA141,L141,AB141,M141,N141,AD141,M141,W141,X141,Z141,AQ141,Y141,J141,P141,Q141,R141,S141,T141,U141))</f>
      </c>
      <c r="G141" s="3" t="s">
        <v>375</v>
      </c>
      <c r="H141" s="3" t="s">
        <v>376</v>
      </c>
      <c r="I141" s="3" t="s">
        <v>377</v>
      </c>
      <c r="J141" s="3" t="s">
        <v>378</v>
      </c>
      <c r="K141" s="3" t="s">
        <v>379</v>
      </c>
      <c r="L141" s="3" t="s">
        <v>380</v>
      </c>
      <c r="M141" s="3" t="s">
        <v>381</v>
      </c>
      <c r="N141" s="3" t="s">
        <v>382</v>
      </c>
      <c r="O141" s="6">
        <f>CHAR(10)</f>
      </c>
      <c r="P141" s="6">
        <f>IF(MOD(V141,5)=0,CONCATENATE(O141,O141,K141,K141,O141,O141,O141)," ")</f>
      </c>
      <c r="Q141" s="6">
        <f>IF(V141=5,CONCATENATE(O141,O141,O141,K141,O141,"&lt;center&gt;",O141,O141,"&lt;?php",O141,Q$1,O141,"?&gt;",O141,O141,"&lt;/center&gt;",O141,K141,O141,O141,O141,O141),"")</f>
      </c>
      <c r="R141" s="6">
        <f>IF(V141=10,CONCATENATE(O141,O141,O141,K141,O141,"&lt;center&gt;",O141,O141,"&lt;?php",O141,R$1,O141,"?&gt;",O141,O141,"&lt;/center&gt;",O141,K141,O141,O141,O141,O141),"")</f>
      </c>
      <c r="S141" s="6">
        <f>IF(V141=15,CONCATENATE(O141,O141,O141,K141,O141,"&lt;center&gt;",O141,O141,"&lt;?php",O141,S$1,O141,"?&gt;",O141,O141,"&lt;/center&gt;",O141,K141,O141,O141,O141,O141),"")</f>
      </c>
      <c r="T141" s="6">
        <f>IF(V141=20,CONCATENATE(O141,O141,O141,K141,O141,"&lt;center&gt;",O141,O141,"&lt;?php",O141,T$1,O141,"?&gt;",O141,O141,"&lt;/center&gt;",O141,K141,O141,O141,O141,O141),"")</f>
      </c>
      <c r="U141" s="6">
        <f>IF(V141=25,CONCATENATE(O141,O141,O141,O141,"&lt;?php",O141,U$1,O141,"?&gt;",O141,O141,O141,O141,O141),"")</f>
      </c>
      <c r="V141" s="11">
        <f>V140+1</f>
      </c>
      <c r="W141" s="5" t="s">
        <v>383</v>
      </c>
      <c r="X141" s="5" t="s">
        <v>384</v>
      </c>
      <c r="Y141" s="5" t="s">
        <v>385</v>
      </c>
      <c r="Z141" s="5" t="s">
        <v>386</v>
      </c>
      <c r="AA141" s="4">
        <f>CONCATENATE(TEs!B33," ",TEs!A33)</f>
      </c>
      <c r="AB141" s="6">
        <f>TEs!E33</f>
      </c>
      <c r="AC141" s="6">
        <f>TEs!C33</f>
      </c>
      <c r="AD141" s="11">
        <f>TEs!D33</f>
      </c>
      <c r="AE141" s="11">
        <f>TEs!O33</f>
      </c>
      <c r="AF141" s="11">
        <f>TEs!P33</f>
      </c>
      <c r="AG141" s="11">
        <f>TEs!T33</f>
      </c>
      <c r="AH141" s="11">
        <f>TEs!R33</f>
      </c>
      <c r="AI141" s="11">
        <f>AF141</f>
      </c>
      <c r="AJ141" s="6">
        <f>AA141</f>
      </c>
      <c r="AK141" s="11">
        <f>ROUNDDOWN(AF141/2,0)</f>
      </c>
      <c r="AL141" s="11">
        <f>ROUNDUP(0.37*AF141,0)</f>
      </c>
      <c r="AM141" s="11">
        <f>ROUNDUP(0.4*AF141,0)</f>
      </c>
      <c r="AN141" s="11">
        <f>IF(AF141&gt;1,ROUNDUP(0.43*AF141,0),1)</f>
      </c>
      <c r="AO141" s="11">
        <f>IF(AG141&gt;1,ROUNDUP(0.59*AG141,0),1)</f>
      </c>
      <c r="AP141" s="11">
        <f>IF(AH141&gt;1,ROUNDUP(0.34*AH141,0),1)</f>
      </c>
      <c r="AQ141" s="11">
        <f>IF(AI141&gt;1,ROUNDUP(0.36*AI141,0),1)</f>
      </c>
    </row>
    <row x14ac:dyDescent="0.25" r="142" customHeight="1" ht="17.25">
      <c r="A142" s="3"/>
      <c r="B142" s="6">
        <f>IF(AA142&lt;&gt;AC142,CONCATENATE(I142,AA142,L142,AB142,L142,AC142,M142,N142,AD142,M142,J142,P142,Q142,R142,S142,T142,U142),CONCATENATE(I142,AA142,L142,AB142,M142,N142,AD142,M142,J142,P142,Q142,R142,S142,T142,U142))</f>
      </c>
      <c r="C142" s="6">
        <f>IF(AA142&lt;&gt;AC142,CONCATENATE(I142,AA142,L142,AB142,L142,AC142,M142,N142,AD142,M142,W142,X142,Z142,AN142,Y142,J142,P142,Q142,R142,S142,T142,U142),CONCATENATE(I142,AA142,L142,AB142,M142,N142,AD142,M142,W142,X142,Z142,AN142,Y142,J142,P142,Q142,R142,S142,T142,U142))</f>
      </c>
      <c r="D142" s="6">
        <f>IF(AA142&lt;&gt;AC142,CONCATENATE(I142,AA142,L142,AB142,L142,AC142,M142,N142,AD142,M142,W142,X142,Z142,AO142,Y142,J142,P142,Q142,R142,S142,T142,U142),CONCATENATE(I142,AA142,L142,AB142,M142,N142,AD142,M142,W142,X142,Z142,AO142,Y142,J142,P142,Q142,R142,S142,T142,U142))</f>
      </c>
      <c r="E142" s="6">
        <f>IF(AA142&lt;&gt;AC142,CONCATENATE(I142,AA142,L142,AB142,L142,AC142,M142,N142,AD142,M142,W142,X142,Z142,AP142,Y142,J142,P142,Q142,R142,S142,T142,U142),CONCATENATE(I142,AA142,L142,AB142,M142,N142,AD142,M142,W142,X142,Z142,AP142,Y142,J142,P142,Q142,R142,S142,T142,U142))</f>
      </c>
      <c r="F142" s="6">
        <f>IF(AA142&lt;&gt;AC142,CONCATENATE(I142,AA142,L142,AB142,L142,AC142,M142,N142,AD142,M142,W142,X142,Z142,AQ142,Y142,J142,P142,Q142,R142,S142,T142,U142),CONCATENATE(I142,AA142,L142,AB142,M142,N142,AD142,M142,W142,X142,Z142,AQ142,Y142,J142,P142,Q142,R142,S142,T142,U142))</f>
      </c>
      <c r="G142" s="3" t="s">
        <v>375</v>
      </c>
      <c r="H142" s="3" t="s">
        <v>376</v>
      </c>
      <c r="I142" s="3" t="s">
        <v>377</v>
      </c>
      <c r="J142" s="3" t="s">
        <v>378</v>
      </c>
      <c r="K142" s="3" t="s">
        <v>379</v>
      </c>
      <c r="L142" s="3" t="s">
        <v>380</v>
      </c>
      <c r="M142" s="3" t="s">
        <v>381</v>
      </c>
      <c r="N142" s="3" t="s">
        <v>382</v>
      </c>
      <c r="O142" s="6">
        <f>CHAR(10)</f>
      </c>
      <c r="P142" s="6">
        <f>IF(MOD(V142,5)=0,CONCATENATE(O142,O142,K142,K142,O142,O142,O142)," ")</f>
      </c>
      <c r="Q142" s="6">
        <f>IF(V142=5,CONCATENATE(O142,O142,O142,K142,O142,"&lt;center&gt;",O142,O142,"&lt;?php",O142,Q$1,O142,"?&gt;",O142,O142,"&lt;/center&gt;",O142,K142,O142,O142,O142,O142),"")</f>
      </c>
      <c r="R142" s="6">
        <f>IF(V142=10,CONCATENATE(O142,O142,O142,K142,O142,"&lt;center&gt;",O142,O142,"&lt;?php",O142,R$1,O142,"?&gt;",O142,O142,"&lt;/center&gt;",O142,K142,O142,O142,O142,O142),"")</f>
      </c>
      <c r="S142" s="6">
        <f>IF(V142=15,CONCATENATE(O142,O142,O142,K142,O142,"&lt;center&gt;",O142,O142,"&lt;?php",O142,S$1,O142,"?&gt;",O142,O142,"&lt;/center&gt;",O142,K142,O142,O142,O142,O142),"")</f>
      </c>
      <c r="T142" s="6">
        <f>IF(V142=20,CONCATENATE(O142,O142,O142,K142,O142,"&lt;center&gt;",O142,O142,"&lt;?php",O142,T$1,O142,"?&gt;",O142,O142,"&lt;/center&gt;",O142,K142,O142,O142,O142,O142),"")</f>
      </c>
      <c r="U142" s="6">
        <f>IF(V142=25,CONCATENATE(O142,O142,O142,O142,"&lt;?php",O142,U$1,O142,"?&gt;",O142,O142,O142,O142,O142),"")</f>
      </c>
      <c r="V142" s="11">
        <f>V141+1</f>
      </c>
      <c r="W142" s="5" t="s">
        <v>383</v>
      </c>
      <c r="X142" s="5" t="s">
        <v>384</v>
      </c>
      <c r="Y142" s="5" t="s">
        <v>385</v>
      </c>
      <c r="Z142" s="5" t="s">
        <v>386</v>
      </c>
      <c r="AA142" s="4">
        <f>CONCATENATE(TEs!B34," ",TEs!A34)</f>
      </c>
      <c r="AB142" s="6">
        <f>TEs!E34</f>
      </c>
      <c r="AC142" s="6">
        <f>TEs!C34</f>
      </c>
      <c r="AD142" s="11">
        <f>TEs!D34</f>
      </c>
      <c r="AE142" s="11">
        <f>TEs!O34</f>
      </c>
      <c r="AF142" s="11">
        <f>TEs!P34</f>
      </c>
      <c r="AG142" s="11">
        <f>TEs!T34</f>
      </c>
      <c r="AH142" s="11">
        <f>TEs!R34</f>
      </c>
      <c r="AI142" s="11">
        <f>AF142</f>
      </c>
      <c r="AJ142" s="6">
        <f>AA142</f>
      </c>
      <c r="AK142" s="11">
        <f>ROUNDDOWN(AF142/2,0)</f>
      </c>
      <c r="AL142" s="11">
        <f>ROUNDUP(0.37*AF142,0)</f>
      </c>
      <c r="AM142" s="11">
        <f>ROUNDUP(0.4*AF142,0)</f>
      </c>
      <c r="AN142" s="11">
        <f>IF(AF142&gt;1,ROUNDUP(0.43*AF142,0),1)</f>
      </c>
      <c r="AO142" s="11">
        <f>IF(AG142&gt;1,ROUNDUP(0.59*AG142,0),1)</f>
      </c>
      <c r="AP142" s="11">
        <f>IF(AH142&gt;1,ROUNDUP(0.34*AH142,0),1)</f>
      </c>
      <c r="AQ142" s="11">
        <f>IF(AI142&gt;1,ROUNDUP(0.36*AI142,0),1)</f>
      </c>
    </row>
    <row x14ac:dyDescent="0.25" r="143" customHeight="1" ht="17.25">
      <c r="A143" s="3"/>
      <c r="B143" s="6">
        <f>IF(AA143&lt;&gt;AC143,CONCATENATE(I143,AA143,L143,AB143,L143,AC143,M143,N143,AD143,M143,J143,P143,Q143,R143,S143,T143,U143),CONCATENATE(I143,AA143,L143,AB143,M143,N143,AD143,M143,J143,P143,Q143,R143,S143,T143,U143))</f>
      </c>
      <c r="C143" s="6">
        <f>IF(AA143&lt;&gt;AC143,CONCATENATE(I143,AA143,L143,AB143,L143,AC143,M143,N143,AD143,M143,W143,X143,Z143,AN143,Y143,J143,P143,Q143,R143,S143,T143,U143),CONCATENATE(I143,AA143,L143,AB143,M143,N143,AD143,M143,W143,X143,Z143,AN143,Y143,J143,P143,Q143,R143,S143,T143,U143))</f>
      </c>
      <c r="D143" s="6">
        <f>IF(AA143&lt;&gt;AC143,CONCATENATE(I143,AA143,L143,AB143,L143,AC143,M143,N143,AD143,M143,W143,X143,Z143,AO143,Y143,J143,P143,Q143,R143,S143,T143,U143),CONCATENATE(I143,AA143,L143,AB143,M143,N143,AD143,M143,W143,X143,Z143,AO143,Y143,J143,P143,Q143,R143,S143,T143,U143))</f>
      </c>
      <c r="E143" s="6">
        <f>IF(AA143&lt;&gt;AC143,CONCATENATE(I143,AA143,L143,AB143,L143,AC143,M143,N143,AD143,M143,W143,X143,Z143,AP143,Y143,J143,P143,Q143,R143,S143,T143,U143),CONCATENATE(I143,AA143,L143,AB143,M143,N143,AD143,M143,W143,X143,Z143,AP143,Y143,J143,P143,Q143,R143,S143,T143,U143))</f>
      </c>
      <c r="F143" s="6">
        <f>IF(AA143&lt;&gt;AC143,CONCATENATE(I143,AA143,L143,AB143,L143,AC143,M143,N143,AD143,M143,W143,X143,Z143,AQ143,Y143,J143,P143,Q143,R143,S143,T143,U143),CONCATENATE(I143,AA143,L143,AB143,M143,N143,AD143,M143,W143,X143,Z143,AQ143,Y143,J143,P143,Q143,R143,S143,T143,U143))</f>
      </c>
      <c r="G143" s="3" t="s">
        <v>375</v>
      </c>
      <c r="H143" s="3" t="s">
        <v>376</v>
      </c>
      <c r="I143" s="3" t="s">
        <v>377</v>
      </c>
      <c r="J143" s="3" t="s">
        <v>378</v>
      </c>
      <c r="K143" s="3" t="s">
        <v>379</v>
      </c>
      <c r="L143" s="3" t="s">
        <v>380</v>
      </c>
      <c r="M143" s="3" t="s">
        <v>381</v>
      </c>
      <c r="N143" s="3" t="s">
        <v>382</v>
      </c>
      <c r="O143" s="6">
        <f>CHAR(10)</f>
      </c>
      <c r="P143" s="6">
        <f>IF(MOD(V143,5)=0,CONCATENATE(O143,O143,K143,K143,O143,O143,O143)," ")</f>
      </c>
      <c r="Q143" s="6">
        <f>IF(V143=5,CONCATENATE(O143,O143,O143,K143,O143,"&lt;center&gt;",O143,O143,"&lt;?php",O143,Q$1,O143,"?&gt;",O143,O143,"&lt;/center&gt;",O143,K143,O143,O143,O143,O143),"")</f>
      </c>
      <c r="R143" s="6">
        <f>IF(V143=10,CONCATENATE(O143,O143,O143,K143,O143,"&lt;center&gt;",O143,O143,"&lt;?php",O143,R$1,O143,"?&gt;",O143,O143,"&lt;/center&gt;",O143,K143,O143,O143,O143,O143),"")</f>
      </c>
      <c r="S143" s="6">
        <f>IF(V143=15,CONCATENATE(O143,O143,O143,K143,O143,"&lt;center&gt;",O143,O143,"&lt;?php",O143,S$1,O143,"?&gt;",O143,O143,"&lt;/center&gt;",O143,K143,O143,O143,O143,O143),"")</f>
      </c>
      <c r="T143" s="6">
        <f>IF(V143=20,CONCATENATE(O143,O143,O143,K143,O143,"&lt;center&gt;",O143,O143,"&lt;?php",O143,T$1,O143,"?&gt;",O143,O143,"&lt;/center&gt;",O143,K143,O143,O143,O143,O143),"")</f>
      </c>
      <c r="U143" s="6">
        <f>IF(V143=25,CONCATENATE(O143,O143,O143,O143,"&lt;?php",O143,U$1,O143,"?&gt;",O143,O143,O143,O143,O143),"")</f>
      </c>
      <c r="V143" s="11">
        <f>V142+1</f>
      </c>
      <c r="W143" s="5" t="s">
        <v>383</v>
      </c>
      <c r="X143" s="5" t="s">
        <v>384</v>
      </c>
      <c r="Y143" s="5" t="s">
        <v>385</v>
      </c>
      <c r="Z143" s="5" t="s">
        <v>386</v>
      </c>
      <c r="AA143" s="4">
        <f>CONCATENATE(TEs!B35," ",TEs!A35)</f>
      </c>
      <c r="AB143" s="6">
        <f>TEs!E35</f>
      </c>
      <c r="AC143" s="6">
        <f>TEs!C35</f>
      </c>
      <c r="AD143" s="11">
        <f>TEs!D35</f>
      </c>
      <c r="AE143" s="11">
        <f>TEs!O35</f>
      </c>
      <c r="AF143" s="11">
        <f>TEs!P35</f>
      </c>
      <c r="AG143" s="11">
        <f>TEs!T35</f>
      </c>
      <c r="AH143" s="11">
        <f>TEs!R35</f>
      </c>
      <c r="AI143" s="11">
        <f>AF143</f>
      </c>
      <c r="AJ143" s="6">
        <f>AA143</f>
      </c>
      <c r="AK143" s="11">
        <f>ROUNDDOWN(AF143/2,0)</f>
      </c>
      <c r="AL143" s="11">
        <f>ROUNDUP(0.37*AF143,0)</f>
      </c>
      <c r="AM143" s="11">
        <f>ROUNDUP(0.4*AF143,0)</f>
      </c>
      <c r="AN143" s="11">
        <f>IF(AF143&gt;1,ROUNDUP(0.43*AF143,0),1)</f>
      </c>
      <c r="AO143" s="11">
        <f>IF(AG143&gt;1,ROUNDUP(0.59*AG143,0),1)</f>
      </c>
      <c r="AP143" s="11">
        <f>IF(AH143&gt;1,ROUNDUP(0.34*AH143,0),1)</f>
      </c>
      <c r="AQ143" s="11">
        <f>IF(AI143&gt;1,ROUNDUP(0.36*AI143,0),1)</f>
      </c>
    </row>
    <row x14ac:dyDescent="0.25" r="144" customHeight="1" ht="17.25">
      <c r="A144" s="3"/>
      <c r="B144" s="6">
        <f>IF(AA144&lt;&gt;AC144,CONCATENATE(I144,AA144,L144,AB144,L144,AC144,M144,N144,AD144,M144,J144,P144,Q144,R144,S144,T144,U144),CONCATENATE(I144,AA144,L144,AB144,M144,N144,AD144,M144,J144,P144,Q144,R144,S144,T144,U144))</f>
      </c>
      <c r="C144" s="6">
        <f>IF(AA144&lt;&gt;AC144,CONCATENATE(I144,AA144,L144,AB144,L144,AC144,M144,N144,AD144,M144,W144,X144,Z144,AN144,Y144,J144,P144,Q144,R144,S144,T144,U144),CONCATENATE(I144,AA144,L144,AB144,M144,N144,AD144,M144,W144,X144,Z144,AN144,Y144,J144,P144,Q144,R144,S144,T144,U144))</f>
      </c>
      <c r="D144" s="6">
        <f>IF(AA144&lt;&gt;AC144,CONCATENATE(I144,AA144,L144,AB144,L144,AC144,M144,N144,AD144,M144,W144,X144,Z144,AO144,Y144,J144,P144,Q144,R144,S144,T144,U144),CONCATENATE(I144,AA144,L144,AB144,M144,N144,AD144,M144,W144,X144,Z144,AO144,Y144,J144,P144,Q144,R144,S144,T144,U144))</f>
      </c>
      <c r="E144" s="6">
        <f>IF(AA144&lt;&gt;AC144,CONCATENATE(I144,AA144,L144,AB144,L144,AC144,M144,N144,AD144,M144,W144,X144,Z144,AP144,Y144,J144,P144,Q144,R144,S144,T144,U144),CONCATENATE(I144,AA144,L144,AB144,M144,N144,AD144,M144,W144,X144,Z144,AP144,Y144,J144,P144,Q144,R144,S144,T144,U144))</f>
      </c>
      <c r="F144" s="6">
        <f>IF(AA144&lt;&gt;AC144,CONCATENATE(I144,AA144,L144,AB144,L144,AC144,M144,N144,AD144,M144,W144,X144,Z144,AQ144,Y144,J144,P144,Q144,R144,S144,T144,U144),CONCATENATE(I144,AA144,L144,AB144,M144,N144,AD144,M144,W144,X144,Z144,AQ144,Y144,J144,P144,Q144,R144,S144,T144,U144))</f>
      </c>
      <c r="G144" s="3" t="s">
        <v>375</v>
      </c>
      <c r="H144" s="3" t="s">
        <v>376</v>
      </c>
      <c r="I144" s="3" t="s">
        <v>377</v>
      </c>
      <c r="J144" s="3" t="s">
        <v>378</v>
      </c>
      <c r="K144" s="3" t="s">
        <v>379</v>
      </c>
      <c r="L144" s="3" t="s">
        <v>380</v>
      </c>
      <c r="M144" s="3" t="s">
        <v>381</v>
      </c>
      <c r="N144" s="3" t="s">
        <v>382</v>
      </c>
      <c r="O144" s="6">
        <f>CHAR(10)</f>
      </c>
      <c r="P144" s="6">
        <f>IF(MOD(V144,5)=0,CONCATENATE(O144,O144,K144,K144,O144,O144,O144)," ")</f>
      </c>
      <c r="Q144" s="6">
        <f>IF(V144=5,CONCATENATE(O144,O144,O144,K144,O144,"&lt;center&gt;",O144,O144,"&lt;?php",O144,Q$1,O144,"?&gt;",O144,O144,"&lt;/center&gt;",O144,K144,O144,O144,O144,O144),"")</f>
      </c>
      <c r="R144" s="6">
        <f>IF(V144=10,CONCATENATE(O144,O144,O144,K144,O144,"&lt;center&gt;",O144,O144,"&lt;?php",O144,R$1,O144,"?&gt;",O144,O144,"&lt;/center&gt;",O144,K144,O144,O144,O144,O144),"")</f>
      </c>
      <c r="S144" s="6">
        <f>IF(V144=15,CONCATENATE(O144,O144,O144,K144,O144,"&lt;center&gt;",O144,O144,"&lt;?php",O144,S$1,O144,"?&gt;",O144,O144,"&lt;/center&gt;",O144,K144,O144,O144,O144,O144),"")</f>
      </c>
      <c r="T144" s="6">
        <f>IF(V144=20,CONCATENATE(O144,O144,O144,K144,O144,"&lt;center&gt;",O144,O144,"&lt;?php",O144,T$1,O144,"?&gt;",O144,O144,"&lt;/center&gt;",O144,K144,O144,O144,O144,O144),"")</f>
      </c>
      <c r="U144" s="6">
        <f>IF(V144=25,CONCATENATE(O144,O144,O144,O144,"&lt;?php",O144,U$1,O144,"?&gt;",O144,O144,O144,O144,O144),"")</f>
      </c>
      <c r="V144" s="11">
        <f>V143+1</f>
      </c>
      <c r="W144" s="5" t="s">
        <v>383</v>
      </c>
      <c r="X144" s="5" t="s">
        <v>384</v>
      </c>
      <c r="Y144" s="5" t="s">
        <v>385</v>
      </c>
      <c r="Z144" s="5" t="s">
        <v>386</v>
      </c>
      <c r="AA144" s="4">
        <f>CONCATENATE(TEs!B36," ",TEs!A36)</f>
      </c>
      <c r="AB144" s="6">
        <f>TEs!E36</f>
      </c>
      <c r="AC144" s="6">
        <f>TEs!C36</f>
      </c>
      <c r="AD144" s="11">
        <f>TEs!D36</f>
      </c>
      <c r="AE144" s="11">
        <f>TEs!O36</f>
      </c>
      <c r="AF144" s="11">
        <f>TEs!P36</f>
      </c>
      <c r="AG144" s="11">
        <f>TEs!T36</f>
      </c>
      <c r="AH144" s="11">
        <f>TEs!R36</f>
      </c>
      <c r="AI144" s="11">
        <f>AF144</f>
      </c>
      <c r="AJ144" s="6">
        <f>AA144</f>
      </c>
      <c r="AK144" s="11">
        <f>ROUNDDOWN(AF144/2,0)</f>
      </c>
      <c r="AL144" s="11">
        <f>ROUNDUP(0.37*AF144,0)</f>
      </c>
      <c r="AM144" s="11">
        <f>ROUNDUP(0.4*AF144,0)</f>
      </c>
      <c r="AN144" s="11">
        <f>IF(AF144&gt;1,ROUNDUP(0.43*AF144,0),1)</f>
      </c>
      <c r="AO144" s="11">
        <f>IF(AG144&gt;1,ROUNDUP(0.59*AG144,0),1)</f>
      </c>
      <c r="AP144" s="11">
        <f>IF(AH144&gt;1,ROUNDUP(0.34*AH144,0),1)</f>
      </c>
      <c r="AQ144" s="11">
        <f>IF(AI144&gt;1,ROUNDUP(0.36*AI144,0),1)</f>
      </c>
    </row>
    <row x14ac:dyDescent="0.25" r="145" customHeight="1" ht="17.25">
      <c r="A145" s="3"/>
      <c r="B145" s="6">
        <f>IF(AA145&lt;&gt;AC145,CONCATENATE(I145,AA145,L145,AB145,L145,AC145,M145,N145,AD145,M145,J145,P145,Q145,R145,S145,T145,U145),CONCATENATE(I145,AA145,L145,AB145,M145,N145,AD145,M145,J145,P145,Q145,R145,S145,T145,U145))</f>
      </c>
      <c r="C145" s="6">
        <f>IF(AA145&lt;&gt;AC145,CONCATENATE(I145,AA145,L145,AB145,L145,AC145,M145,N145,AD145,M145,W145,X145,Z145,AN145,Y145,J145,P145,Q145,R145,S145,T145,U145),CONCATENATE(I145,AA145,L145,AB145,M145,N145,AD145,M145,W145,X145,Z145,AN145,Y145,J145,P145,Q145,R145,S145,T145,U145))</f>
      </c>
      <c r="D145" s="6">
        <f>IF(AA145&lt;&gt;AC145,CONCATENATE(I145,AA145,L145,AB145,L145,AC145,M145,N145,AD145,M145,W145,X145,Z145,AO145,Y145,J145,P145,Q145,R145,S145,T145,U145),CONCATENATE(I145,AA145,L145,AB145,M145,N145,AD145,M145,W145,X145,Z145,AO145,Y145,J145,P145,Q145,R145,S145,T145,U145))</f>
      </c>
      <c r="E145" s="6">
        <f>IF(AA145&lt;&gt;AC145,CONCATENATE(I145,AA145,L145,AB145,L145,AC145,M145,N145,AD145,M145,W145,X145,Z145,AP145,Y145,J145,P145,Q145,R145,S145,T145,U145),CONCATENATE(I145,AA145,L145,AB145,M145,N145,AD145,M145,W145,X145,Z145,AP145,Y145,J145,P145,Q145,R145,S145,T145,U145))</f>
      </c>
      <c r="F145" s="6">
        <f>IF(AA145&lt;&gt;AC145,CONCATENATE(I145,AA145,L145,AB145,L145,AC145,M145,N145,AD145,M145,W145,X145,Z145,AQ145,Y145,J145,P145,Q145,R145,S145,T145,U145),CONCATENATE(I145,AA145,L145,AB145,M145,N145,AD145,M145,W145,X145,Z145,AQ145,Y145,J145,P145,Q145,R145,S145,T145,U145))</f>
      </c>
      <c r="G145" s="3" t="s">
        <v>375</v>
      </c>
      <c r="H145" s="3" t="s">
        <v>376</v>
      </c>
      <c r="I145" s="3" t="s">
        <v>377</v>
      </c>
      <c r="J145" s="3" t="s">
        <v>378</v>
      </c>
      <c r="K145" s="3" t="s">
        <v>379</v>
      </c>
      <c r="L145" s="3" t="s">
        <v>380</v>
      </c>
      <c r="M145" s="3" t="s">
        <v>381</v>
      </c>
      <c r="N145" s="3" t="s">
        <v>382</v>
      </c>
      <c r="O145" s="6">
        <f>CHAR(10)</f>
      </c>
      <c r="P145" s="6">
        <f>IF(MOD(V145,5)=0,CONCATENATE(O145,O145,K145,K145,O145,O145,O145)," ")</f>
      </c>
      <c r="Q145" s="6">
        <f>IF(V145=5,CONCATENATE(O145,O145,O145,K145,O145,"&lt;center&gt;",O145,O145,"&lt;?php",O145,Q$1,O145,"?&gt;",O145,O145,"&lt;/center&gt;",O145,K145,O145,O145,O145,O145),"")</f>
      </c>
      <c r="R145" s="6">
        <f>IF(V145=10,CONCATENATE(O145,O145,O145,K145,O145,"&lt;center&gt;",O145,O145,"&lt;?php",O145,R$1,O145,"?&gt;",O145,O145,"&lt;/center&gt;",O145,K145,O145,O145,O145,O145),"")</f>
      </c>
      <c r="S145" s="6">
        <f>IF(V145=15,CONCATENATE(O145,O145,O145,K145,O145,"&lt;center&gt;",O145,O145,"&lt;?php",O145,S$1,O145,"?&gt;",O145,O145,"&lt;/center&gt;",O145,K145,O145,O145,O145,O145),"")</f>
      </c>
      <c r="T145" s="6">
        <f>IF(V145=20,CONCATENATE(O145,O145,O145,K145,O145,"&lt;center&gt;",O145,O145,"&lt;?php",O145,T$1,O145,"?&gt;",O145,O145,"&lt;/center&gt;",O145,K145,O145,O145,O145,O145),"")</f>
      </c>
      <c r="U145" s="6">
        <f>IF(V145=25,CONCATENATE(O145,O145,O145,O145,"&lt;?php",O145,U$1,O145,"?&gt;",O145,O145,O145,O145,O145),"")</f>
      </c>
      <c r="V145" s="11">
        <f>V144+1</f>
      </c>
      <c r="W145" s="5" t="s">
        <v>383</v>
      </c>
      <c r="X145" s="5" t="s">
        <v>384</v>
      </c>
      <c r="Y145" s="5" t="s">
        <v>385</v>
      </c>
      <c r="Z145" s="5" t="s">
        <v>386</v>
      </c>
      <c r="AA145" s="4">
        <f>CONCATENATE(TEs!B37," ",TEs!A37)</f>
      </c>
      <c r="AB145" s="6">
        <f>TEs!E37</f>
      </c>
      <c r="AC145" s="6">
        <f>TEs!C37</f>
      </c>
      <c r="AD145" s="11">
        <f>TEs!D37</f>
      </c>
      <c r="AE145" s="11">
        <f>TEs!O37</f>
      </c>
      <c r="AF145" s="11">
        <f>TEs!P37</f>
      </c>
      <c r="AG145" s="11">
        <f>TEs!T37</f>
      </c>
      <c r="AH145" s="11">
        <f>TEs!R37</f>
      </c>
      <c r="AI145" s="11">
        <f>AF145</f>
      </c>
      <c r="AJ145" s="6">
        <f>AA145</f>
      </c>
      <c r="AK145" s="11">
        <f>ROUNDDOWN(AF145/2,0)</f>
      </c>
      <c r="AL145" s="11">
        <f>ROUNDUP(0.37*AF145,0)</f>
      </c>
      <c r="AM145" s="11">
        <f>ROUNDUP(0.4*AF145,0)</f>
      </c>
      <c r="AN145" s="11">
        <f>IF(AF145&gt;1,ROUNDUP(0.43*AF145,0),1)</f>
      </c>
      <c r="AO145" s="11">
        <f>IF(AG145&gt;1,ROUNDUP(0.59*AG145,0),1)</f>
      </c>
      <c r="AP145" s="11">
        <f>IF(AH145&gt;1,ROUNDUP(0.34*AH145,0),1)</f>
      </c>
      <c r="AQ145" s="11">
        <f>IF(AI145&gt;1,ROUNDUP(0.36*AI145,0),1)</f>
      </c>
    </row>
    <row x14ac:dyDescent="0.25" r="146" customHeight="1" ht="17.25">
      <c r="A146" s="3"/>
      <c r="B146" s="6">
        <f>IF(AA146&lt;&gt;AC146,CONCATENATE(I146,AA146,L146,AB146,L146,AC146,M146,N146,AD146,M146,J146,P146,Q146,R146,S146,T146,U146),CONCATENATE(I146,AA146,L146,AB146,M146,N146,AD146,M146,J146,P146,Q146,R146,S146,T146,U146))</f>
      </c>
      <c r="C146" s="6">
        <f>IF(AA146&lt;&gt;AC146,CONCATENATE(I146,AA146,L146,AB146,L146,AC146,M146,N146,AD146,M146,W146,X146,Z146,AN146,Y146,J146,P146,Q146,R146,S146,T146,U146),CONCATENATE(I146,AA146,L146,AB146,M146,N146,AD146,M146,W146,X146,Z146,AN146,Y146,J146,P146,Q146,R146,S146,T146,U146))</f>
      </c>
      <c r="D146" s="6">
        <f>IF(AA146&lt;&gt;AC146,CONCATENATE(I146,AA146,L146,AB146,L146,AC146,M146,N146,AD146,M146,W146,X146,Z146,AO146,Y146,J146,P146,Q146,R146,S146,T146,U146),CONCATENATE(I146,AA146,L146,AB146,M146,N146,AD146,M146,W146,X146,Z146,AO146,Y146,J146,P146,Q146,R146,S146,T146,U146))</f>
      </c>
      <c r="E146" s="6">
        <f>IF(AA146&lt;&gt;AC146,CONCATENATE(I146,AA146,L146,AB146,L146,AC146,M146,N146,AD146,M146,W146,X146,Z146,AP146,Y146,J146,P146,Q146,R146,S146,T146,U146),CONCATENATE(I146,AA146,L146,AB146,M146,N146,AD146,M146,W146,X146,Z146,AP146,Y146,J146,P146,Q146,R146,S146,T146,U146))</f>
      </c>
      <c r="F146" s="6">
        <f>IF(AA146&lt;&gt;AC146,CONCATENATE(I146,AA146,L146,AB146,L146,AC146,M146,N146,AD146,M146,W146,X146,Z146,AQ146,Y146,J146,P146,Q146,R146,S146,T146,U146),CONCATENATE(I146,AA146,L146,AB146,M146,N146,AD146,M146,W146,X146,Z146,AQ146,Y146,J146,P146,Q146,R146,S146,T146,U146))</f>
      </c>
      <c r="G146" s="3" t="s">
        <v>375</v>
      </c>
      <c r="H146" s="3" t="s">
        <v>376</v>
      </c>
      <c r="I146" s="3" t="s">
        <v>377</v>
      </c>
      <c r="J146" s="3" t="s">
        <v>378</v>
      </c>
      <c r="K146" s="3" t="s">
        <v>379</v>
      </c>
      <c r="L146" s="3" t="s">
        <v>380</v>
      </c>
      <c r="M146" s="3" t="s">
        <v>381</v>
      </c>
      <c r="N146" s="3" t="s">
        <v>382</v>
      </c>
      <c r="O146" s="6">
        <f>CHAR(10)</f>
      </c>
      <c r="P146" s="6">
        <f>IF(MOD(V146,5)=0,CONCATENATE(O146,O146,K146,K146,O146,O146,O146)," ")</f>
      </c>
      <c r="Q146" s="6">
        <f>IF(V146=5,CONCATENATE(O146,O146,O146,K146,O146,"&lt;center&gt;",O146,O146,"&lt;?php",O146,Q$1,O146,"?&gt;",O146,O146,"&lt;/center&gt;",O146,K146,O146,O146,O146,O146),"")</f>
      </c>
      <c r="R146" s="6">
        <f>IF(V146=10,CONCATENATE(O146,O146,O146,K146,O146,"&lt;center&gt;",O146,O146,"&lt;?php",O146,R$1,O146,"?&gt;",O146,O146,"&lt;/center&gt;",O146,K146,O146,O146,O146,O146),"")</f>
      </c>
      <c r="S146" s="6">
        <f>IF(V146=15,CONCATENATE(O146,O146,O146,K146,O146,"&lt;center&gt;",O146,O146,"&lt;?php",O146,S$1,O146,"?&gt;",O146,O146,"&lt;/center&gt;",O146,K146,O146,O146,O146,O146),"")</f>
      </c>
      <c r="T146" s="6">
        <f>IF(V146=20,CONCATENATE(O146,O146,O146,K146,O146,"&lt;center&gt;",O146,O146,"&lt;?php",O146,T$1,O146,"?&gt;",O146,O146,"&lt;/center&gt;",O146,K146,O146,O146,O146,O146),"")</f>
      </c>
      <c r="U146" s="6">
        <f>IF(V146=25,CONCATENATE(O146,O146,O146,O146,"&lt;?php",O146,U$1,O146,"?&gt;",O146,O146,O146,O146,O146),"")</f>
      </c>
      <c r="V146" s="11">
        <f>V145+1</f>
      </c>
      <c r="W146" s="5" t="s">
        <v>383</v>
      </c>
      <c r="X146" s="5" t="s">
        <v>384</v>
      </c>
      <c r="Y146" s="5" t="s">
        <v>385</v>
      </c>
      <c r="Z146" s="5" t="s">
        <v>386</v>
      </c>
      <c r="AA146" s="4">
        <f>CONCATENATE(TEs!B38," ",TEs!A38)</f>
      </c>
      <c r="AB146" s="6">
        <f>TEs!E38</f>
      </c>
      <c r="AC146" s="6">
        <f>TEs!C38</f>
      </c>
      <c r="AD146" s="11">
        <f>TEs!D38</f>
      </c>
      <c r="AE146" s="11">
        <f>TEs!O38</f>
      </c>
      <c r="AF146" s="11">
        <f>TEs!P38</f>
      </c>
      <c r="AG146" s="11">
        <f>TEs!T38</f>
      </c>
      <c r="AH146" s="11">
        <f>TEs!R38</f>
      </c>
      <c r="AI146" s="11">
        <f>AF146</f>
      </c>
      <c r="AJ146" s="6">
        <f>AA146</f>
      </c>
      <c r="AK146" s="11">
        <f>ROUNDDOWN(AF146/2,0)</f>
      </c>
      <c r="AL146" s="11">
        <f>ROUNDUP(0.37*AF146,0)</f>
      </c>
      <c r="AM146" s="11">
        <f>ROUNDUP(0.4*AF146,0)</f>
      </c>
      <c r="AN146" s="11">
        <f>IF(AF146&gt;1,ROUNDUP(0.43*AF146,0),1)</f>
      </c>
      <c r="AO146" s="11">
        <f>IF(AG146&gt;1,ROUNDUP(0.59*AG146,0),1)</f>
      </c>
      <c r="AP146" s="11">
        <f>IF(AH146&gt;1,ROUNDUP(0.34*AH146,0),1)</f>
      </c>
      <c r="AQ146" s="11">
        <f>IF(AI146&gt;1,ROUNDUP(0.36*AI146,0),1)</f>
      </c>
    </row>
    <row x14ac:dyDescent="0.25" r="147" customHeight="1" ht="17.25">
      <c r="A147" s="3"/>
      <c r="B147" s="6">
        <f>IF(AA147&lt;&gt;AC147,CONCATENATE(I147,AA147,L147,AB147,L147,AC147,M147,N147,AD147,M147,J147,P147,Q147,R147,S147,T147,U147),CONCATENATE(I147,AA147,L147,AB147,M147,N147,AD147,M147,J147,P147,Q147,R147,S147,T147,U147))</f>
      </c>
      <c r="C147" s="6">
        <f>IF(AA147&lt;&gt;AC147,CONCATENATE(I147,AA147,L147,AB147,L147,AC147,M147,N147,AD147,M147,W147,X147,Z147,AN147,Y147,J147,P147,Q147,R147,S147,T147,U147),CONCATENATE(I147,AA147,L147,AB147,M147,N147,AD147,M147,W147,X147,Z147,AN147,Y147,J147,P147,Q147,R147,S147,T147,U147))</f>
      </c>
      <c r="D147" s="6">
        <f>IF(AA147&lt;&gt;AC147,CONCATENATE(I147,AA147,L147,AB147,L147,AC147,M147,N147,AD147,M147,W147,X147,Z147,AO147,Y147,J147,P147,Q147,R147,S147,T147,U147),CONCATENATE(I147,AA147,L147,AB147,M147,N147,AD147,M147,W147,X147,Z147,AO147,Y147,J147,P147,Q147,R147,S147,T147,U147))</f>
      </c>
      <c r="E147" s="6">
        <f>IF(AA147&lt;&gt;AC147,CONCATENATE(I147,AA147,L147,AB147,L147,AC147,M147,N147,AD147,M147,W147,X147,Z147,AP147,Y147,J147,P147,Q147,R147,S147,T147,U147),CONCATENATE(I147,AA147,L147,AB147,M147,N147,AD147,M147,W147,X147,Z147,AP147,Y147,J147,P147,Q147,R147,S147,T147,U147))</f>
      </c>
      <c r="F147" s="6">
        <f>IF(AA147&lt;&gt;AC147,CONCATENATE(I147,AA147,L147,AB147,L147,AC147,M147,N147,AD147,M147,W147,X147,Z147,AQ147,Y147,J147,P147,Q147,R147,S147,T147,U147),CONCATENATE(I147,AA147,L147,AB147,M147,N147,AD147,M147,W147,X147,Z147,AQ147,Y147,J147,P147,Q147,R147,S147,T147,U147))</f>
      </c>
      <c r="G147" s="3" t="s">
        <v>375</v>
      </c>
      <c r="H147" s="3" t="s">
        <v>376</v>
      </c>
      <c r="I147" s="3" t="s">
        <v>377</v>
      </c>
      <c r="J147" s="3" t="s">
        <v>378</v>
      </c>
      <c r="K147" s="3" t="s">
        <v>379</v>
      </c>
      <c r="L147" s="3" t="s">
        <v>380</v>
      </c>
      <c r="M147" s="3" t="s">
        <v>381</v>
      </c>
      <c r="N147" s="3" t="s">
        <v>382</v>
      </c>
      <c r="O147" s="6">
        <f>CHAR(10)</f>
      </c>
      <c r="P147" s="6">
        <f>IF(MOD(V147,5)=0,CONCATENATE(O147,O147,K147,K147,O147,O147,O147)," ")</f>
      </c>
      <c r="Q147" s="6">
        <f>IF(V147=5,CONCATENATE(O147,O147,O147,K147,O147,"&lt;center&gt;",O147,O147,"&lt;?php",O147,Q$1,O147,"?&gt;",O147,O147,"&lt;/center&gt;",O147,K147,O147,O147,O147,O147),"")</f>
      </c>
      <c r="R147" s="6">
        <f>IF(V147=10,CONCATENATE(O147,O147,O147,K147,O147,"&lt;center&gt;",O147,O147,"&lt;?php",O147,R$1,O147,"?&gt;",O147,O147,"&lt;/center&gt;",O147,K147,O147,O147,O147,O147),"")</f>
      </c>
      <c r="S147" s="6">
        <f>IF(V147=15,CONCATENATE(O147,O147,O147,K147,O147,"&lt;center&gt;",O147,O147,"&lt;?php",O147,S$1,O147,"?&gt;",O147,O147,"&lt;/center&gt;",O147,K147,O147,O147,O147,O147),"")</f>
      </c>
      <c r="T147" s="6">
        <f>IF(V147=20,CONCATENATE(O147,O147,O147,K147,O147,"&lt;center&gt;",O147,O147,"&lt;?php",O147,T$1,O147,"?&gt;",O147,O147,"&lt;/center&gt;",O147,K147,O147,O147,O147,O147),"")</f>
      </c>
      <c r="U147" s="6">
        <f>IF(V147=25,CONCATENATE(O147,O147,O147,O147,"&lt;?php",O147,U$1,O147,"?&gt;",O147,O147,O147,O147,O147),"")</f>
      </c>
      <c r="V147" s="11">
        <f>V146+1</f>
      </c>
      <c r="W147" s="5" t="s">
        <v>383</v>
      </c>
      <c r="X147" s="5" t="s">
        <v>384</v>
      </c>
      <c r="Y147" s="5" t="s">
        <v>385</v>
      </c>
      <c r="Z147" s="5" t="s">
        <v>386</v>
      </c>
      <c r="AA147" s="4">
        <f>CONCATENATE(TEs!B39," ",TEs!A39)</f>
      </c>
      <c r="AB147" s="6">
        <f>TEs!E39</f>
      </c>
      <c r="AC147" s="6">
        <f>TEs!C39</f>
      </c>
      <c r="AD147" s="11">
        <f>TEs!D39</f>
      </c>
      <c r="AE147" s="11">
        <f>TEs!O39</f>
      </c>
      <c r="AF147" s="11">
        <f>TEs!P39</f>
      </c>
      <c r="AG147" s="11">
        <f>TEs!T39</f>
      </c>
      <c r="AH147" s="11">
        <f>TEs!R39</f>
      </c>
      <c r="AI147" s="11">
        <f>AF147</f>
      </c>
      <c r="AJ147" s="6">
        <f>AA147</f>
      </c>
      <c r="AK147" s="11">
        <f>ROUNDDOWN(AF147/2,0)</f>
      </c>
      <c r="AL147" s="11">
        <f>ROUNDUP(0.37*AF147,0)</f>
      </c>
      <c r="AM147" s="11">
        <f>ROUNDUP(0.4*AF147,0)</f>
      </c>
      <c r="AN147" s="11">
        <f>IF(AF147&gt;1,ROUNDUP(0.43*AF147,0),1)</f>
      </c>
      <c r="AO147" s="11">
        <f>IF(AG147&gt;1,ROUNDUP(0.59*AG147,0),1)</f>
      </c>
      <c r="AP147" s="11">
        <f>IF(AH147&gt;1,ROUNDUP(0.34*AH147,0),1)</f>
      </c>
      <c r="AQ147" s="11">
        <f>IF(AI147&gt;1,ROUNDUP(0.36*AI147,0),1)</f>
      </c>
    </row>
    <row x14ac:dyDescent="0.25" r="148" customHeight="1" ht="17.25">
      <c r="A148" s="3"/>
      <c r="B148" s="6">
        <f>IF(AA148&lt;&gt;AC148,CONCATENATE(I148,AA148,L148,AB148,L148,AC148,M148,N148,AD148,M148,J148,P148,Q148,R148,S148,T148,U148),CONCATENATE(I148,AA148,L148,AB148,M148,N148,AD148,M148,J148,P148,Q148,R148,S148,T148,U148))</f>
      </c>
      <c r="C148" s="6">
        <f>IF(AA148&lt;&gt;AC148,CONCATENATE(I148,AA148,L148,AB148,L148,AC148,M148,N148,AD148,M148,W148,X148,Z148,AN148,Y148,J148,P148,Q148,R148,S148,T148,U148),CONCATENATE(I148,AA148,L148,AB148,M148,N148,AD148,M148,W148,X148,Z148,AN148,Y148,J148,P148,Q148,R148,S148,T148,U148))</f>
      </c>
      <c r="D148" s="6">
        <f>IF(AA148&lt;&gt;AC148,CONCATENATE(I148,AA148,L148,AB148,L148,AC148,M148,N148,AD148,M148,W148,X148,Z148,AO148,Y148,J148,P148,Q148,R148,S148,T148,U148),CONCATENATE(I148,AA148,L148,AB148,M148,N148,AD148,M148,W148,X148,Z148,AO148,Y148,J148,P148,Q148,R148,S148,T148,U148))</f>
      </c>
      <c r="E148" s="6">
        <f>IF(AA148&lt;&gt;AC148,CONCATENATE(I148,AA148,L148,AB148,L148,AC148,M148,N148,AD148,M148,W148,X148,Z148,AP148,Y148,J148,P148,Q148,R148,S148,T148,U148),CONCATENATE(I148,AA148,L148,AB148,M148,N148,AD148,M148,W148,X148,Z148,AP148,Y148,J148,P148,Q148,R148,S148,T148,U148))</f>
      </c>
      <c r="F148" s="6">
        <f>IF(AA148&lt;&gt;AC148,CONCATENATE(I148,AA148,L148,AB148,L148,AC148,M148,N148,AD148,M148,W148,X148,Z148,AQ148,Y148,J148,P148,Q148,R148,S148,T148,U148),CONCATENATE(I148,AA148,L148,AB148,M148,N148,AD148,M148,W148,X148,Z148,AQ148,Y148,J148,P148,Q148,R148,S148,T148,U148))</f>
      </c>
      <c r="G148" s="3" t="s">
        <v>375</v>
      </c>
      <c r="H148" s="3" t="s">
        <v>376</v>
      </c>
      <c r="I148" s="3" t="s">
        <v>377</v>
      </c>
      <c r="J148" s="3" t="s">
        <v>378</v>
      </c>
      <c r="K148" s="3" t="s">
        <v>379</v>
      </c>
      <c r="L148" s="3" t="s">
        <v>380</v>
      </c>
      <c r="M148" s="3" t="s">
        <v>381</v>
      </c>
      <c r="N148" s="3" t="s">
        <v>382</v>
      </c>
      <c r="O148" s="6">
        <f>CHAR(10)</f>
      </c>
      <c r="P148" s="6">
        <f>IF(MOD(V148,5)=0,CONCATENATE(O148,O148,K148,K148,O148,O148,O148)," ")</f>
      </c>
      <c r="Q148" s="6">
        <f>IF(V148=5,CONCATENATE(O148,O148,O148,K148,O148,"&lt;center&gt;",O148,O148,"&lt;?php",O148,Q$1,O148,"?&gt;",O148,O148,"&lt;/center&gt;",O148,K148,O148,O148,O148,O148),"")</f>
      </c>
      <c r="R148" s="6">
        <f>IF(V148=10,CONCATENATE(O148,O148,O148,K148,O148,"&lt;center&gt;",O148,O148,"&lt;?php",O148,R$1,O148,"?&gt;",O148,O148,"&lt;/center&gt;",O148,K148,O148,O148,O148,O148),"")</f>
      </c>
      <c r="S148" s="6">
        <f>IF(V148=15,CONCATENATE(O148,O148,O148,K148,O148,"&lt;center&gt;",O148,O148,"&lt;?php",O148,S$1,O148,"?&gt;",O148,O148,"&lt;/center&gt;",O148,K148,O148,O148,O148,O148),"")</f>
      </c>
      <c r="T148" s="6">
        <f>IF(V148=20,CONCATENATE(O148,O148,O148,K148,O148,"&lt;center&gt;",O148,O148,"&lt;?php",O148,T$1,O148,"?&gt;",O148,O148,"&lt;/center&gt;",O148,K148,O148,O148,O148,O148),"")</f>
      </c>
      <c r="U148" s="6">
        <f>IF(V148=25,CONCATENATE(O148,O148,O148,O148,"&lt;?php",O148,U$1,O148,"?&gt;",O148,O148,O148,O148,O148),"")</f>
      </c>
      <c r="V148" s="11">
        <f>V147+1</f>
      </c>
      <c r="W148" s="5" t="s">
        <v>383</v>
      </c>
      <c r="X148" s="5" t="s">
        <v>384</v>
      </c>
      <c r="Y148" s="5" t="s">
        <v>385</v>
      </c>
      <c r="Z148" s="5" t="s">
        <v>386</v>
      </c>
      <c r="AA148" s="4">
        <f>CONCATENATE(TEs!B40," ",TEs!A40)</f>
      </c>
      <c r="AB148" s="6">
        <f>TEs!E40</f>
      </c>
      <c r="AC148" s="6">
        <f>TEs!C40</f>
      </c>
      <c r="AD148" s="11">
        <f>TEs!D40</f>
      </c>
      <c r="AE148" s="11">
        <f>TEs!O40</f>
      </c>
      <c r="AF148" s="11">
        <f>TEs!P40</f>
      </c>
      <c r="AG148" s="11">
        <f>TEs!T40</f>
      </c>
      <c r="AH148" s="11">
        <f>TEs!R40</f>
      </c>
      <c r="AI148" s="11">
        <f>AF148</f>
      </c>
      <c r="AJ148" s="6">
        <f>AA148</f>
      </c>
      <c r="AK148" s="11">
        <f>ROUNDDOWN(AF148/2,0)</f>
      </c>
      <c r="AL148" s="11">
        <f>ROUNDUP(0.37*AF148,0)</f>
      </c>
      <c r="AM148" s="11">
        <f>ROUNDUP(0.4*AF148,0)</f>
      </c>
      <c r="AN148" s="11">
        <f>IF(AF148&gt;1,ROUNDUP(0.43*AF148,0),1)</f>
      </c>
      <c r="AO148" s="11">
        <f>IF(AG148&gt;1,ROUNDUP(0.59*AG148,0),1)</f>
      </c>
      <c r="AP148" s="11">
        <f>IF(AH148&gt;1,ROUNDUP(0.34*AH148,0),1)</f>
      </c>
      <c r="AQ148" s="11">
        <f>IF(AI148&gt;1,ROUNDUP(0.36*AI148,0),1)</f>
      </c>
    </row>
    <row x14ac:dyDescent="0.25" r="149" customHeight="1" ht="17.25">
      <c r="A149" s="3"/>
      <c r="B149" s="6">
        <f>IF(AA149&lt;&gt;AC149,CONCATENATE(I149,AA149,L149,AB149,L149,AC149,M149,N149,AD149,M149,J149,P149,Q149,R149,S149,T149,U149),CONCATENATE(I149,AA149,L149,AB149,M149,N149,AD149,M149,J149,P149,Q149,R149,S149,T149,U149))</f>
      </c>
      <c r="C149" s="6">
        <f>IF(AA149&lt;&gt;AC149,CONCATENATE(I149,AA149,L149,AB149,L149,AC149,M149,N149,AD149,M149,W149,X149,Z149,AN149,Y149,J149,P149,Q149,R149,S149,T149,U149),CONCATENATE(I149,AA149,L149,AB149,M149,N149,AD149,M149,W149,X149,Z149,AN149,Y149,J149,P149,Q149,R149,S149,T149,U149))</f>
      </c>
      <c r="D149" s="6">
        <f>IF(AA149&lt;&gt;AC149,CONCATENATE(I149,AA149,L149,AB149,L149,AC149,M149,N149,AD149,M149,W149,X149,Z149,AO149,Y149,J149,P149,Q149,R149,S149,T149,U149),CONCATENATE(I149,AA149,L149,AB149,M149,N149,AD149,M149,W149,X149,Z149,AO149,Y149,J149,P149,Q149,R149,S149,T149,U149))</f>
      </c>
      <c r="E149" s="6">
        <f>IF(AA149&lt;&gt;AC149,CONCATENATE(I149,AA149,L149,AB149,L149,AC149,M149,N149,AD149,M149,W149,X149,Z149,AP149,Y149,J149,P149,Q149,R149,S149,T149,U149),CONCATENATE(I149,AA149,L149,AB149,M149,N149,AD149,M149,W149,X149,Z149,AP149,Y149,J149,P149,Q149,R149,S149,T149,U149))</f>
      </c>
      <c r="F149" s="6">
        <f>IF(AA149&lt;&gt;AC149,CONCATENATE(I149,AA149,L149,AB149,L149,AC149,M149,N149,AD149,M149,W149,X149,Z149,AQ149,Y149,J149,P149,Q149,R149,S149,T149,U149),CONCATENATE(I149,AA149,L149,AB149,M149,N149,AD149,M149,W149,X149,Z149,AQ149,Y149,J149,P149,Q149,R149,S149,T149,U149))</f>
      </c>
      <c r="G149" s="3" t="s">
        <v>375</v>
      </c>
      <c r="H149" s="3" t="s">
        <v>376</v>
      </c>
      <c r="I149" s="3" t="s">
        <v>377</v>
      </c>
      <c r="J149" s="3" t="s">
        <v>378</v>
      </c>
      <c r="K149" s="3" t="s">
        <v>379</v>
      </c>
      <c r="L149" s="3" t="s">
        <v>380</v>
      </c>
      <c r="M149" s="3" t="s">
        <v>381</v>
      </c>
      <c r="N149" s="3" t="s">
        <v>382</v>
      </c>
      <c r="O149" s="6">
        <f>CHAR(10)</f>
      </c>
      <c r="P149" s="6">
        <f>IF(MOD(V149,5)=0,CONCATENATE(O149,O149,K149,K149,O149,O149,O149)," ")</f>
      </c>
      <c r="Q149" s="6">
        <f>IF(V149=5,CONCATENATE(O149,O149,O149,K149,O149,"&lt;center&gt;",O149,O149,"&lt;?php",O149,Q$1,O149,"?&gt;",O149,O149,"&lt;/center&gt;",O149,K149,O149,O149,O149,O149),"")</f>
      </c>
      <c r="R149" s="6">
        <f>IF(V149=10,CONCATENATE(O149,O149,O149,K149,O149,"&lt;center&gt;",O149,O149,"&lt;?php",O149,R$1,O149,"?&gt;",O149,O149,"&lt;/center&gt;",O149,K149,O149,O149,O149,O149),"")</f>
      </c>
      <c r="S149" s="6">
        <f>IF(V149=15,CONCATENATE(O149,O149,O149,K149,O149,"&lt;center&gt;",O149,O149,"&lt;?php",O149,S$1,O149,"?&gt;",O149,O149,"&lt;/center&gt;",O149,K149,O149,O149,O149,O149),"")</f>
      </c>
      <c r="T149" s="6">
        <f>IF(V149=20,CONCATENATE(O149,O149,O149,K149,O149,"&lt;center&gt;",O149,O149,"&lt;?php",O149,T$1,O149,"?&gt;",O149,O149,"&lt;/center&gt;",O149,K149,O149,O149,O149,O149),"")</f>
      </c>
      <c r="U149" s="6">
        <f>IF(V149=25,CONCATENATE(O149,O149,O149,O149,"&lt;?php",O149,U$1,O149,"?&gt;",O149,O149,O149,O149,O149),"")</f>
      </c>
      <c r="V149" s="11">
        <f>V148+1</f>
      </c>
      <c r="W149" s="5" t="s">
        <v>383</v>
      </c>
      <c r="X149" s="5" t="s">
        <v>384</v>
      </c>
      <c r="Y149" s="5" t="s">
        <v>385</v>
      </c>
      <c r="Z149" s="5" t="s">
        <v>386</v>
      </c>
      <c r="AA149" s="4">
        <f>CONCATENATE(TEs!B41," ",TEs!A41)</f>
      </c>
      <c r="AB149" s="6">
        <f>TEs!E41</f>
      </c>
      <c r="AC149" s="6">
        <f>TEs!C41</f>
      </c>
      <c r="AD149" s="11">
        <f>TEs!D41</f>
      </c>
      <c r="AE149" s="11">
        <f>TEs!O41</f>
      </c>
      <c r="AF149" s="11">
        <f>TEs!P41</f>
      </c>
      <c r="AG149" s="11">
        <f>TEs!T41</f>
      </c>
      <c r="AH149" s="11">
        <f>TEs!R41</f>
      </c>
      <c r="AI149" s="11">
        <f>AF149</f>
      </c>
      <c r="AJ149" s="6">
        <f>AA149</f>
      </c>
      <c r="AK149" s="11">
        <f>ROUNDDOWN(AF149/2,0)</f>
      </c>
      <c r="AL149" s="11">
        <f>ROUNDUP(0.37*AF149,0)</f>
      </c>
      <c r="AM149" s="11">
        <f>ROUNDUP(0.4*AF149,0)</f>
      </c>
      <c r="AN149" s="11">
        <f>IF(AF149&gt;1,ROUNDUP(0.43*AF149,0),1)</f>
      </c>
      <c r="AO149" s="11">
        <f>IF(AG149&gt;1,ROUNDUP(0.59*AG149,0),1)</f>
      </c>
      <c r="AP149" s="11">
        <f>IF(AH149&gt;1,ROUNDUP(0.34*AH149,0),1)</f>
      </c>
      <c r="AQ149" s="11">
        <f>IF(AI149&gt;1,ROUNDUP(0.36*AI149,0),1)</f>
      </c>
    </row>
    <row x14ac:dyDescent="0.25" r="150" customHeight="1" ht="17.25">
      <c r="A150" s="3"/>
      <c r="B150" s="6">
        <f>IF(AA150&lt;&gt;AC150,CONCATENATE(I150,AA150,L150,AB150,L150,AC150,M150,N150,AD150,M150,J150,P150,Q150,R150,S150,T150,U150),CONCATENATE(I150,AA150,L150,AB150,M150,N150,AD150,M150,J150,P150,Q150,R150,S150,T150,U150))</f>
      </c>
      <c r="C150" s="6">
        <f>IF(AA150&lt;&gt;AC150,CONCATENATE(I150,AA150,L150,AB150,L150,AC150,M150,N150,AD150,M150,W150,X150,Z150,AN150,Y150,J150,P150,Q150,R150,S150,T150,U150),CONCATENATE(I150,AA150,L150,AB150,M150,N150,AD150,M150,W150,X150,Z150,AN150,Y150,J150,P150,Q150,R150,S150,T150,U150))</f>
      </c>
      <c r="D150" s="6">
        <f>IF(AA150&lt;&gt;AC150,CONCATENATE(I150,AA150,L150,AB150,L150,AC150,M150,N150,AD150,M150,W150,X150,Z150,AO150,Y150,J150,P150,Q150,R150,S150,T150,U150),CONCATENATE(I150,AA150,L150,AB150,M150,N150,AD150,M150,W150,X150,Z150,AO150,Y150,J150,P150,Q150,R150,S150,T150,U150))</f>
      </c>
      <c r="E150" s="6">
        <f>IF(AA150&lt;&gt;AC150,CONCATENATE(I150,AA150,L150,AB150,L150,AC150,M150,N150,AD150,M150,W150,X150,Z150,AP150,Y150,J150,P150,Q150,R150,S150,T150,U150),CONCATENATE(I150,AA150,L150,AB150,M150,N150,AD150,M150,W150,X150,Z150,AP150,Y150,J150,P150,Q150,R150,S150,T150,U150))</f>
      </c>
      <c r="F150" s="6">
        <f>IF(AA150&lt;&gt;AC150,CONCATENATE(I150,AA150,L150,AB150,L150,AC150,M150,N150,AD150,M150,W150,X150,Z150,AQ150,Y150,J150,P150,Q150,R150,S150,T150,U150),CONCATENATE(I150,AA150,L150,AB150,M150,N150,AD150,M150,W150,X150,Z150,AQ150,Y150,J150,P150,Q150,R150,S150,T150,U150))</f>
      </c>
      <c r="G150" s="3" t="s">
        <v>375</v>
      </c>
      <c r="H150" s="3" t="s">
        <v>376</v>
      </c>
      <c r="I150" s="3" t="s">
        <v>377</v>
      </c>
      <c r="J150" s="3" t="s">
        <v>378</v>
      </c>
      <c r="K150" s="3" t="s">
        <v>379</v>
      </c>
      <c r="L150" s="3" t="s">
        <v>380</v>
      </c>
      <c r="M150" s="3" t="s">
        <v>381</v>
      </c>
      <c r="N150" s="3" t="s">
        <v>382</v>
      </c>
      <c r="O150" s="6">
        <f>CHAR(10)</f>
      </c>
      <c r="P150" s="6">
        <f>IF(MOD(V150,5)=0,CONCATENATE(O150,O150,K150,K150,O150,O150,O150)," ")</f>
      </c>
      <c r="Q150" s="6">
        <f>IF(V150=5,CONCATENATE(O150,O150,O150,K150,O150,"&lt;center&gt;",O150,O150,"&lt;?php",O150,Q$1,O150,"?&gt;",O150,O150,"&lt;/center&gt;",O150,K150,O150,O150,O150,O150),"")</f>
      </c>
      <c r="R150" s="6">
        <f>IF(V150=10,CONCATENATE(O150,O150,O150,K150,O150,"&lt;center&gt;",O150,O150,"&lt;?php",O150,R$1,O150,"?&gt;",O150,O150,"&lt;/center&gt;",O150,K150,O150,O150,O150,O150),"")</f>
      </c>
      <c r="S150" s="6">
        <f>IF(V150=15,CONCATENATE(O150,O150,O150,K150,O150,"&lt;center&gt;",O150,O150,"&lt;?php",O150,S$1,O150,"?&gt;",O150,O150,"&lt;/center&gt;",O150,K150,O150,O150,O150,O150),"")</f>
      </c>
      <c r="T150" s="6">
        <f>IF(V150=20,CONCATENATE(O150,O150,O150,K150,O150,"&lt;center&gt;",O150,O150,"&lt;?php",O150,T$1,O150,"?&gt;",O150,O150,"&lt;/center&gt;",O150,K150,O150,O150,O150,O150),"")</f>
      </c>
      <c r="U150" s="6">
        <f>IF(V150=25,CONCATENATE(O150,O150,O150,O150,"&lt;?php",O150,U$1,O150,"?&gt;",O150,O150,O150,O150,O150),"")</f>
      </c>
      <c r="V150" s="11">
        <f>V149+1</f>
      </c>
      <c r="W150" s="5" t="s">
        <v>383</v>
      </c>
      <c r="X150" s="5" t="s">
        <v>384</v>
      </c>
      <c r="Y150" s="5" t="s">
        <v>385</v>
      </c>
      <c r="Z150" s="5" t="s">
        <v>386</v>
      </c>
      <c r="AA150" s="4">
        <f>CONCATENATE(TEs!B42," ",TEs!A42)</f>
      </c>
      <c r="AB150" s="6">
        <f>TEs!E42</f>
      </c>
      <c r="AC150" s="6">
        <f>TEs!C42</f>
      </c>
      <c r="AD150" s="11">
        <f>TEs!D42</f>
      </c>
      <c r="AE150" s="11">
        <f>TEs!O42</f>
      </c>
      <c r="AF150" s="11">
        <f>TEs!P42</f>
      </c>
      <c r="AG150" s="11">
        <f>TEs!T42</f>
      </c>
      <c r="AH150" s="11">
        <f>TEs!R42</f>
      </c>
      <c r="AI150" s="11">
        <f>AF150</f>
      </c>
      <c r="AJ150" s="6">
        <f>AA150</f>
      </c>
      <c r="AK150" s="11">
        <f>ROUNDDOWN(AF150/2,0)</f>
      </c>
      <c r="AL150" s="11">
        <f>ROUNDUP(0.37*AF150,0)</f>
      </c>
      <c r="AM150" s="11">
        <f>ROUNDUP(0.4*AF150,0)</f>
      </c>
      <c r="AN150" s="11">
        <f>IF(AF150&gt;1,ROUNDUP(0.43*AF150,0),1)</f>
      </c>
      <c r="AO150" s="11">
        <f>IF(AG150&gt;1,ROUNDUP(0.59*AG150,0),1)</f>
      </c>
      <c r="AP150" s="11">
        <f>IF(AH150&gt;1,ROUNDUP(0.34*AH150,0),1)</f>
      </c>
      <c r="AQ150" s="11">
        <f>IF(AI150&gt;1,ROUNDUP(0.36*AI150,0),1)</f>
      </c>
    </row>
    <row x14ac:dyDescent="0.25" r="151" customHeight="1" ht="17.25">
      <c r="A151" s="3"/>
      <c r="B151" s="6">
        <f>IF(AA151&lt;&gt;AC151,CONCATENATE(I151,AA151,L151,AB151,L151,AC151,M151,N151,AD151,M151,J151,P151,Q151,R151,S151,T151,U151),CONCATENATE(I151,AA151,L151,AB151,M151,N151,AD151,M151,J151,P151,Q151,R151,S151,T151,U151))</f>
      </c>
      <c r="C151" s="6">
        <f>IF(AA151&lt;&gt;AC151,CONCATENATE(I151,AA151,L151,AB151,L151,AC151,M151,N151,AD151,M151,W151,X151,Z151,AN151,Y151,J151,P151,Q151,R151,S151,T151,U151),CONCATENATE(I151,AA151,L151,AB151,M151,N151,AD151,M151,W151,X151,Z151,AN151,Y151,J151,P151,Q151,R151,S151,T151,U151))</f>
      </c>
      <c r="D151" s="6">
        <f>IF(AA151&lt;&gt;AC151,CONCATENATE(I151,AA151,L151,AB151,L151,AC151,M151,N151,AD151,M151,W151,X151,Z151,AO151,Y151,J151,P151,Q151,R151,S151,T151,U151),CONCATENATE(I151,AA151,L151,AB151,M151,N151,AD151,M151,W151,X151,Z151,AO151,Y151,J151,P151,Q151,R151,S151,T151,U151))</f>
      </c>
      <c r="E151" s="6">
        <f>IF(AA151&lt;&gt;AC151,CONCATENATE(I151,AA151,L151,AB151,L151,AC151,M151,N151,AD151,M151,W151,X151,Z151,AP151,Y151,J151,P151,Q151,R151,S151,T151,U151),CONCATENATE(I151,AA151,L151,AB151,M151,N151,AD151,M151,W151,X151,Z151,AP151,Y151,J151,P151,Q151,R151,S151,T151,U151))</f>
      </c>
      <c r="F151" s="6">
        <f>IF(AA151&lt;&gt;AC151,CONCATENATE(I151,AA151,L151,AB151,L151,AC151,M151,N151,AD151,M151,W151,X151,Z151,AQ151,Y151,J151,P151,Q151,R151,S151,T151,U151),CONCATENATE(I151,AA151,L151,AB151,M151,N151,AD151,M151,W151,X151,Z151,AQ151,Y151,J151,P151,Q151,R151,S151,T151,U151))</f>
      </c>
      <c r="G151" s="3" t="s">
        <v>375</v>
      </c>
      <c r="H151" s="3" t="s">
        <v>376</v>
      </c>
      <c r="I151" s="3" t="s">
        <v>377</v>
      </c>
      <c r="J151" s="3" t="s">
        <v>378</v>
      </c>
      <c r="K151" s="3" t="s">
        <v>379</v>
      </c>
      <c r="L151" s="3" t="s">
        <v>380</v>
      </c>
      <c r="M151" s="3" t="s">
        <v>381</v>
      </c>
      <c r="N151" s="3" t="s">
        <v>382</v>
      </c>
      <c r="O151" s="6">
        <f>CHAR(10)</f>
      </c>
      <c r="P151" s="6">
        <f>IF(MOD(V151,5)=0,CONCATENATE(O151,O151,K151,K151,O151,O151,O151)," ")</f>
      </c>
      <c r="Q151" s="6">
        <f>IF(V151=5,CONCATENATE(O151,O151,O151,K151,O151,"&lt;center&gt;",O151,O151,"&lt;?php",O151,Q$1,O151,"?&gt;",O151,O151,"&lt;/center&gt;",O151,K151,O151,O151,O151,O151),"")</f>
      </c>
      <c r="R151" s="6">
        <f>IF(V151=10,CONCATENATE(O151,O151,O151,K151,O151,"&lt;center&gt;",O151,O151,"&lt;?php",O151,R$1,O151,"?&gt;",O151,O151,"&lt;/center&gt;",O151,K151,O151,O151,O151,O151),"")</f>
      </c>
      <c r="S151" s="6">
        <f>IF(V151=15,CONCATENATE(O151,O151,O151,K151,O151,"&lt;center&gt;",O151,O151,"&lt;?php",O151,S$1,O151,"?&gt;",O151,O151,"&lt;/center&gt;",O151,K151,O151,O151,O151,O151),"")</f>
      </c>
      <c r="T151" s="6">
        <f>IF(V151=20,CONCATENATE(O151,O151,O151,K151,O151,"&lt;center&gt;",O151,O151,"&lt;?php",O151,T$1,O151,"?&gt;",O151,O151,"&lt;/center&gt;",O151,K151,O151,O151,O151,O151),"")</f>
      </c>
      <c r="U151" s="6">
        <f>IF(V151=25,CONCATENATE(O151,O151,O151,O151,"&lt;?php",O151,U$1,O151,"?&gt;",O151,O151,O151,O151,O151),"")</f>
      </c>
      <c r="V151" s="11">
        <f>V150+1</f>
      </c>
      <c r="W151" s="5" t="s">
        <v>383</v>
      </c>
      <c r="X151" s="5" t="s">
        <v>384</v>
      </c>
      <c r="Y151" s="5" t="s">
        <v>385</v>
      </c>
      <c r="Z151" s="5" t="s">
        <v>386</v>
      </c>
      <c r="AA151" s="4">
        <f>CONCATENATE(TEs!B43," ",TEs!A43)</f>
      </c>
      <c r="AB151" s="6">
        <f>TEs!E43</f>
      </c>
      <c r="AC151" s="6">
        <f>TEs!C43</f>
      </c>
      <c r="AD151" s="11">
        <f>TEs!D43</f>
      </c>
      <c r="AE151" s="11">
        <f>TEs!O43</f>
      </c>
      <c r="AF151" s="11">
        <f>TEs!P43</f>
      </c>
      <c r="AG151" s="11">
        <f>TEs!T43</f>
      </c>
      <c r="AH151" s="11">
        <f>TEs!R43</f>
      </c>
      <c r="AI151" s="11">
        <f>AF151</f>
      </c>
      <c r="AJ151" s="6">
        <f>AA151</f>
      </c>
      <c r="AK151" s="11">
        <f>ROUNDDOWN(AF151/2,0)</f>
      </c>
      <c r="AL151" s="11">
        <f>ROUNDUP(0.37*AF151,0)</f>
      </c>
      <c r="AM151" s="11">
        <f>ROUNDUP(0.4*AF151,0)</f>
      </c>
      <c r="AN151" s="11">
        <f>IF(AF151&gt;1,ROUNDUP(0.43*AF151,0),1)</f>
      </c>
      <c r="AO151" s="11">
        <f>IF(AG151&gt;1,ROUNDUP(0.59*AG151,0),1)</f>
      </c>
      <c r="AP151" s="11">
        <f>IF(AH151&gt;1,ROUNDUP(0.34*AH151,0),1)</f>
      </c>
      <c r="AQ151" s="11">
        <f>IF(AI151&gt;1,ROUNDUP(0.36*AI151,0),1)</f>
      </c>
    </row>
    <row x14ac:dyDescent="0.25" r="152" customHeight="1" ht="17.25">
      <c r="A152" s="3"/>
      <c r="B152" s="6">
        <f>IF(AA152&lt;&gt;AC152,CONCATENATE(I152,AA152,L152,AB152,L152,AC152,M152,N152,AD152,M152,J152,P152,Q152,R152,S152,T152,U152),CONCATENATE(I152,AA152,L152,AB152,M152,N152,AD152,M152,J152,P152,Q152,R152,S152,T152,U152))</f>
      </c>
      <c r="C152" s="6">
        <f>IF(AA152&lt;&gt;AC152,CONCATENATE(I152,AA152,L152,AB152,L152,AC152,M152,N152,AD152,M152,W152,X152,Z152,AN152,Y152,J152,P152,Q152,R152,S152,T152,U152),CONCATENATE(I152,AA152,L152,AB152,M152,N152,AD152,M152,W152,X152,Z152,AN152,Y152,J152,P152,Q152,R152,S152,T152,U152))</f>
      </c>
      <c r="D152" s="6">
        <f>IF(AA152&lt;&gt;AC152,CONCATENATE(I152,AA152,L152,AB152,L152,AC152,M152,N152,AD152,M152,W152,X152,Z152,AO152,Y152,J152,P152,Q152,R152,S152,T152,U152),CONCATENATE(I152,AA152,L152,AB152,M152,N152,AD152,M152,W152,X152,Z152,AO152,Y152,J152,P152,Q152,R152,S152,T152,U152))</f>
      </c>
      <c r="E152" s="6">
        <f>IF(AA152&lt;&gt;AC152,CONCATENATE(I152,AA152,L152,AB152,L152,AC152,M152,N152,AD152,M152,W152,X152,Z152,AP152,Y152,J152,P152,Q152,R152,S152,T152,U152),CONCATENATE(I152,AA152,L152,AB152,M152,N152,AD152,M152,W152,X152,Z152,AP152,Y152,J152,P152,Q152,R152,S152,T152,U152))</f>
      </c>
      <c r="F152" s="6">
        <f>IF(AA152&lt;&gt;AC152,CONCATENATE(I152,AA152,L152,AB152,L152,AC152,M152,N152,AD152,M152,W152,X152,Z152,AQ152,Y152,J152,P152,Q152,R152,S152,T152,U152),CONCATENATE(I152,AA152,L152,AB152,M152,N152,AD152,M152,W152,X152,Z152,AQ152,Y152,J152,P152,Q152,R152,S152,T152,U152))</f>
      </c>
      <c r="G152" s="3" t="s">
        <v>375</v>
      </c>
      <c r="H152" s="3" t="s">
        <v>376</v>
      </c>
      <c r="I152" s="3" t="s">
        <v>377</v>
      </c>
      <c r="J152" s="3" t="s">
        <v>378</v>
      </c>
      <c r="K152" s="3" t="s">
        <v>379</v>
      </c>
      <c r="L152" s="3" t="s">
        <v>380</v>
      </c>
      <c r="M152" s="3" t="s">
        <v>381</v>
      </c>
      <c r="N152" s="3" t="s">
        <v>382</v>
      </c>
      <c r="O152" s="6">
        <f>CHAR(10)</f>
      </c>
      <c r="P152" s="6">
        <f>IF(MOD(V152,5)=0,CONCATENATE(O152,O152,K152,K152,O152,O152,O152)," ")</f>
      </c>
      <c r="Q152" s="6">
        <f>IF(V152=5,CONCATENATE(O152,O152,O152,K152,O152,"&lt;center&gt;",O152,O152,"&lt;?php",O152,Q$1,O152,"?&gt;",O152,O152,"&lt;/center&gt;",O152,K152,O152,O152,O152,O152),"")</f>
      </c>
      <c r="R152" s="6">
        <f>IF(V152=10,CONCATENATE(O152,O152,O152,K152,O152,"&lt;center&gt;",O152,O152,"&lt;?php",O152,R$1,O152,"?&gt;",O152,O152,"&lt;/center&gt;",O152,K152,O152,O152,O152,O152),"")</f>
      </c>
      <c r="S152" s="6">
        <f>IF(V152=15,CONCATENATE(O152,O152,O152,K152,O152,"&lt;center&gt;",O152,O152,"&lt;?php",O152,S$1,O152,"?&gt;",O152,O152,"&lt;/center&gt;",O152,K152,O152,O152,O152,O152),"")</f>
      </c>
      <c r="T152" s="6">
        <f>IF(V152=20,CONCATENATE(O152,O152,O152,K152,O152,"&lt;center&gt;",O152,O152,"&lt;?php",O152,T$1,O152,"?&gt;",O152,O152,"&lt;/center&gt;",O152,K152,O152,O152,O152,O152),"")</f>
      </c>
      <c r="U152" s="6">
        <f>IF(V152=25,CONCATENATE(O152,O152,O152,O152,"&lt;?php",O152,U$1,O152,"?&gt;",O152,O152,O152,O152,O152),"")</f>
      </c>
      <c r="V152" s="11">
        <f>V151+1</f>
      </c>
      <c r="W152" s="5" t="s">
        <v>383</v>
      </c>
      <c r="X152" s="5" t="s">
        <v>384</v>
      </c>
      <c r="Y152" s="5" t="s">
        <v>385</v>
      </c>
      <c r="Z152" s="5" t="s">
        <v>386</v>
      </c>
      <c r="AA152" s="4">
        <f>CONCATENATE(TEs!B44," ",TEs!A44)</f>
      </c>
      <c r="AB152" s="6">
        <f>TEs!E44</f>
      </c>
      <c r="AC152" s="6">
        <f>TEs!C44</f>
      </c>
      <c r="AD152" s="11">
        <f>TEs!D44</f>
      </c>
      <c r="AE152" s="11">
        <f>TEs!O44</f>
      </c>
      <c r="AF152" s="11">
        <f>TEs!P44</f>
      </c>
      <c r="AG152" s="11">
        <f>TEs!T44</f>
      </c>
      <c r="AH152" s="11">
        <f>TEs!R44</f>
      </c>
      <c r="AI152" s="11">
        <f>AF152</f>
      </c>
      <c r="AJ152" s="6">
        <f>AA152</f>
      </c>
      <c r="AK152" s="11">
        <f>ROUNDDOWN(AF152/2,0)</f>
      </c>
      <c r="AL152" s="11">
        <f>ROUNDUP(0.37*AF152,0)</f>
      </c>
      <c r="AM152" s="11">
        <f>ROUNDUP(0.4*AF152,0)</f>
      </c>
      <c r="AN152" s="11">
        <f>IF(AF152&gt;0.5,ROUNDUP(0.43*AF152,0),0)</f>
      </c>
      <c r="AO152" s="11">
        <f>IF(AG152&gt;0.5,ROUNDUP(0.59*AG152,0),0)</f>
      </c>
      <c r="AP152" s="11">
        <f>IF(AH152&gt;0.5,ROUNDUP(0.34*AH152,0),0)</f>
      </c>
      <c r="AQ152" s="11">
        <f>IF(AI152&gt;0.5,ROUNDUP(0.36*AI152,0),0)</f>
      </c>
    </row>
    <row x14ac:dyDescent="0.25" r="153" customHeight="1" ht="17.25">
      <c r="A153" s="3"/>
      <c r="B153" s="6">
        <f>IF(AA153&lt;&gt;AC153,CONCATENATE(I153,AA153,L153,AB153,L153,AC153,M153,N153,AD153,M153,J153,P153,Q153,R153,S153,T153,U153),CONCATENATE(I153,AA153,L153,AB153,M153,N153,AD153,M153,J153,P153,Q153,R153,S153,T153,U153))</f>
      </c>
      <c r="C153" s="6">
        <f>IF(AA153&lt;&gt;AC153,CONCATENATE(I153,AA153,L153,AB153,L153,AC153,M153,N153,AD153,M153,W153,X153,Z153,AN153,Y153,J153,P153,Q153,R153,S153,T153,U153),CONCATENATE(I153,AA153,L153,AB153,M153,N153,AD153,M153,W153,X153,Z153,AN153,Y153,J153,P153,Q153,R153,S153,T153,U153))</f>
      </c>
      <c r="D153" s="6">
        <f>IF(AA153&lt;&gt;AC153,CONCATENATE(I153,AA153,L153,AB153,L153,AC153,M153,N153,AD153,M153,W153,X153,Z153,AO153,Y153,J153,P153,Q153,R153,S153,T153,U153),CONCATENATE(I153,AA153,L153,AB153,M153,N153,AD153,M153,W153,X153,Z153,AO153,Y153,J153,P153,Q153,R153,S153,T153,U153))</f>
      </c>
      <c r="E153" s="6">
        <f>IF(AA153&lt;&gt;AC153,CONCATENATE(I153,AA153,L153,AB153,L153,AC153,M153,N153,AD153,M153,W153,X153,Z153,AP153,Y153,J153,P153,Q153,R153,S153,T153,U153),CONCATENATE(I153,AA153,L153,AB153,M153,N153,AD153,M153,W153,X153,Z153,AP153,Y153,J153,P153,Q153,R153,S153,T153,U153))</f>
      </c>
      <c r="F153" s="6">
        <f>IF(AA153&lt;&gt;AC153,CONCATENATE(I153,AA153,L153,AB153,L153,AC153,M153,N153,AD153,M153,W153,X153,Z153,AQ153,Y153,J153,P153,Q153,R153,S153,T153,U153),CONCATENATE(I153,AA153,L153,AB153,M153,N153,AD153,M153,W153,X153,Z153,AQ153,Y153,J153,P153,Q153,R153,S153,T153,U153))</f>
      </c>
      <c r="G153" s="3" t="s">
        <v>375</v>
      </c>
      <c r="H153" s="3" t="s">
        <v>376</v>
      </c>
      <c r="I153" s="3" t="s">
        <v>377</v>
      </c>
      <c r="J153" s="3" t="s">
        <v>378</v>
      </c>
      <c r="K153" s="3" t="s">
        <v>379</v>
      </c>
      <c r="L153" s="3" t="s">
        <v>380</v>
      </c>
      <c r="M153" s="3" t="s">
        <v>381</v>
      </c>
      <c r="N153" s="3" t="s">
        <v>382</v>
      </c>
      <c r="O153" s="6">
        <f>CHAR(10)</f>
      </c>
      <c r="P153" s="6">
        <f>IF(MOD(V153,5)=0,CONCATENATE(O153,O153,K153,K153,O153,O153,O153)," ")</f>
      </c>
      <c r="Q153" s="6">
        <f>IF(V153=5,CONCATENATE(O153,O153,O153,K153,O153,"&lt;center&gt;",O153,O153,"&lt;?php",O153,Q$1,O153,"?&gt;",O153,O153,"&lt;/center&gt;",O153,K153,O153,O153,O153,O153),"")</f>
      </c>
      <c r="R153" s="6">
        <f>IF(V153=10,CONCATENATE(O153,O153,O153,K153,O153,"&lt;center&gt;",O153,O153,"&lt;?php",O153,R$1,O153,"?&gt;",O153,O153,"&lt;/center&gt;",O153,K153,O153,O153,O153,O153),"")</f>
      </c>
      <c r="S153" s="6">
        <f>IF(V153=15,CONCATENATE(O153,O153,O153,K153,O153,"&lt;center&gt;",O153,O153,"&lt;?php",O153,S$1,O153,"?&gt;",O153,O153,"&lt;/center&gt;",O153,K153,O153,O153,O153,O153),"")</f>
      </c>
      <c r="T153" s="6">
        <f>IF(V153=20,CONCATENATE(O153,O153,O153,K153,O153,"&lt;center&gt;",O153,O153,"&lt;?php",O153,T$1,O153,"?&gt;",O153,O153,"&lt;/center&gt;",O153,K153,O153,O153,O153,O153),"")</f>
      </c>
      <c r="U153" s="6">
        <f>IF(V153=25,CONCATENATE(O153,O153,O153,O153,"&lt;?php",O153,U$1,O153,"?&gt;",O153,O153,O153,O153,O153),"")</f>
      </c>
      <c r="V153" s="11">
        <f>V152+1</f>
      </c>
      <c r="W153" s="5" t="s">
        <v>383</v>
      </c>
      <c r="X153" s="5" t="s">
        <v>384</v>
      </c>
      <c r="Y153" s="5" t="s">
        <v>385</v>
      </c>
      <c r="Z153" s="5" t="s">
        <v>386</v>
      </c>
      <c r="AA153" s="4">
        <f>CONCATENATE(TEs!B45," ",TEs!A45)</f>
      </c>
      <c r="AB153" s="6">
        <f>TEs!E45</f>
      </c>
      <c r="AC153" s="6">
        <f>TEs!C45</f>
      </c>
      <c r="AD153" s="11">
        <f>TEs!D45</f>
      </c>
      <c r="AE153" s="11">
        <f>TEs!O45</f>
      </c>
      <c r="AF153" s="11">
        <f>TEs!P45</f>
      </c>
      <c r="AG153" s="11">
        <f>TEs!T45</f>
      </c>
      <c r="AH153" s="11">
        <f>TEs!R45</f>
      </c>
      <c r="AI153" s="11">
        <f>AF153</f>
      </c>
      <c r="AJ153" s="6">
        <f>AA153</f>
      </c>
      <c r="AK153" s="11">
        <f>ROUNDDOWN(AF153/2,0)</f>
      </c>
      <c r="AL153" s="11">
        <f>ROUNDUP(0.37*AF153,0)</f>
      </c>
      <c r="AM153" s="11">
        <f>ROUNDUP(0.4*AF153,0)</f>
      </c>
      <c r="AN153" s="11">
        <f>IF(AF153&gt;0.5,ROUNDUP(0.43*AF153,0),0)</f>
      </c>
      <c r="AO153" s="11">
        <f>IF(AG153&gt;0.5,ROUNDUP(0.59*AG153,0),0)</f>
      </c>
      <c r="AP153" s="11">
        <f>IF(AH153&gt;0.5,ROUNDUP(0.34*AH153,0),0)</f>
      </c>
      <c r="AQ153" s="11">
        <f>IF(AI153&gt;0.5,ROUNDUP(0.36*AI153,0),0)</f>
      </c>
    </row>
    <row x14ac:dyDescent="0.25" r="154" customHeight="1" ht="17.25">
      <c r="A154" s="3"/>
      <c r="B154" s="6">
        <f>IF(AA154&lt;&gt;AC154,CONCATENATE(I154,AA154,L154,AB154,L154,AC154,M154,N154,AD154,M154,J154,P154,Q154,R154,S154,T154,U154),CONCATENATE(I154,AA154,L154,AB154,M154,N154,AD154,M154,J154,P154,Q154,R154,S154,T154,U154))</f>
      </c>
      <c r="C154" s="6">
        <f>IF(AA154&lt;&gt;AC154,CONCATENATE(I154,AA154,L154,AB154,L154,AC154,M154,N154,AD154,M154,W154,X154,Z154,AN154,Y154,J154,P154,Q154,R154,S154,T154,U154),CONCATENATE(I154,AA154,L154,AB154,M154,N154,AD154,M154,W154,X154,Z154,AN154,Y154,J154,P154,Q154,R154,S154,T154,U154))</f>
      </c>
      <c r="D154" s="6">
        <f>IF(AA154&lt;&gt;AC154,CONCATENATE(I154,AA154,L154,AB154,L154,AC154,M154,N154,AD154,M154,W154,X154,Z154,AO154,Y154,J154,P154,Q154,R154,S154,T154,U154),CONCATENATE(I154,AA154,L154,AB154,M154,N154,AD154,M154,W154,X154,Z154,AO154,Y154,J154,P154,Q154,R154,S154,T154,U154))</f>
      </c>
      <c r="E154" s="6">
        <f>IF(AA154&lt;&gt;AC154,CONCATENATE(I154,AA154,L154,AB154,L154,AC154,M154,N154,AD154,M154,W154,X154,Z154,AP154,Y154,J154,P154,Q154,R154,S154,T154,U154),CONCATENATE(I154,AA154,L154,AB154,M154,N154,AD154,M154,W154,X154,Z154,AP154,Y154,J154,P154,Q154,R154,S154,T154,U154))</f>
      </c>
      <c r="F154" s="6">
        <f>IF(AA154&lt;&gt;AC154,CONCATENATE(I154,AA154,L154,AB154,L154,AC154,M154,N154,AD154,M154,W154,X154,Z154,AQ154,Y154,J154,P154,Q154,R154,S154,T154,U154),CONCATENATE(I154,AA154,L154,AB154,M154,N154,AD154,M154,W154,X154,Z154,AQ154,Y154,J154,P154,Q154,R154,S154,T154,U154))</f>
      </c>
      <c r="G154" s="3" t="s">
        <v>375</v>
      </c>
      <c r="H154" s="3" t="s">
        <v>376</v>
      </c>
      <c r="I154" s="3" t="s">
        <v>377</v>
      </c>
      <c r="J154" s="3" t="s">
        <v>378</v>
      </c>
      <c r="K154" s="3" t="s">
        <v>379</v>
      </c>
      <c r="L154" s="3" t="s">
        <v>380</v>
      </c>
      <c r="M154" s="3" t="s">
        <v>381</v>
      </c>
      <c r="N154" s="3" t="s">
        <v>382</v>
      </c>
      <c r="O154" s="6">
        <f>CHAR(10)</f>
      </c>
      <c r="P154" s="6">
        <f>IF(MOD(V154,5)=0,CONCATENATE(O154,O154,K154,K154,O154,O154,O154)," ")</f>
      </c>
      <c r="Q154" s="6">
        <f>IF(V154=5,CONCATENATE(O154,O154,O154,K154,O154,"&lt;center&gt;",O154,O154,"&lt;?php",O154,Q$1,O154,"?&gt;",O154,O154,"&lt;/center&gt;",O154,K154,O154,O154,O154,O154),"")</f>
      </c>
      <c r="R154" s="6">
        <f>IF(V154=10,CONCATENATE(O154,O154,O154,K154,O154,"&lt;center&gt;",O154,O154,"&lt;?php",O154,R$1,O154,"?&gt;",O154,O154,"&lt;/center&gt;",O154,K154,O154,O154,O154,O154),"")</f>
      </c>
      <c r="S154" s="6">
        <f>IF(V154=15,CONCATENATE(O154,O154,O154,K154,O154,"&lt;center&gt;",O154,O154,"&lt;?php",O154,S$1,O154,"?&gt;",O154,O154,"&lt;/center&gt;",O154,K154,O154,O154,O154,O154),"")</f>
      </c>
      <c r="T154" s="6">
        <f>IF(V154=20,CONCATENATE(O154,O154,O154,K154,O154,"&lt;center&gt;",O154,O154,"&lt;?php",O154,T$1,O154,"?&gt;",O154,O154,"&lt;/center&gt;",O154,K154,O154,O154,O154,O154),"")</f>
      </c>
      <c r="U154" s="6">
        <f>IF(V154=25,CONCATENATE(O154,O154,O154,O154,"&lt;?php",O154,U$1,O154,"?&gt;",O154,O154,O154,O154,O154),"")</f>
      </c>
      <c r="V154" s="11">
        <f>V153+1</f>
      </c>
      <c r="W154" s="5" t="s">
        <v>383</v>
      </c>
      <c r="X154" s="5" t="s">
        <v>384</v>
      </c>
      <c r="Y154" s="5" t="s">
        <v>385</v>
      </c>
      <c r="Z154" s="5" t="s">
        <v>386</v>
      </c>
      <c r="AA154" s="4">
        <f>CONCATENATE(WRs!B2," ",WRs!A2)</f>
      </c>
      <c r="AB154" s="6">
        <f>WRs!E2</f>
      </c>
      <c r="AC154" s="6">
        <f>WRs!C2</f>
      </c>
      <c r="AD154" s="11">
        <f>WRs!D2</f>
      </c>
      <c r="AE154" s="11">
        <f>WRs!O2</f>
      </c>
      <c r="AF154" s="11">
        <f>WRs!P2</f>
      </c>
      <c r="AG154" s="11">
        <f>WRs!T2</f>
      </c>
      <c r="AH154" s="11">
        <f>WRs!R2</f>
      </c>
      <c r="AI154" s="11">
        <f>AF154</f>
      </c>
      <c r="AJ154" s="6">
        <f>AA154</f>
      </c>
      <c r="AK154" s="11">
        <f>ROUNDDOWN(AF154/2,0)</f>
      </c>
      <c r="AL154" s="11">
        <f>ROUNDUP(0.37*AF154,0)</f>
      </c>
      <c r="AM154" s="11">
        <f>ROUNDUP(0.4*AF154,0)</f>
      </c>
      <c r="AN154" s="11">
        <f>IF(AF154&gt;1,ROUNDUP(0.43*AF154,0),1)</f>
      </c>
      <c r="AO154" s="11">
        <f>IF(AG154&gt;1,ROUNDUP(0.59*AG154,0),1)</f>
      </c>
      <c r="AP154" s="11">
        <f>IF(AH154&gt;1,ROUNDUP(0.34*AH154,0),1)</f>
      </c>
      <c r="AQ154" s="11">
        <f>IF(AI154&gt;1,ROUNDUP(0.36*AI154,0),1)</f>
      </c>
    </row>
    <row x14ac:dyDescent="0.25" r="155" customHeight="1" ht="17.25">
      <c r="A155" s="3"/>
      <c r="B155" s="6">
        <f>IF(AA155&lt;&gt;AC155,CONCATENATE(I155,AA155,L155,AB155,L155,AC155,M155,N155,AD155,M155,J155,P155,Q155,R155,S155,T155,U155),CONCATENATE(I155,AA155,L155,AB155,M155,N155,AD155,M155,J155,P155,Q155,R155,S155,T155,U155))</f>
      </c>
      <c r="C155" s="6">
        <f>IF(AA155&lt;&gt;AC155,CONCATENATE(I155,AA155,L155,AB155,L155,AC155,M155,N155,AD155,M155,W155,X155,Z155,AN155,Y155,J155,P155,Q155,R155,S155,T155,U155),CONCATENATE(I155,AA155,L155,AB155,M155,N155,AD155,M155,W155,X155,Z155,AN155,Y155,J155,P155,Q155,R155,S155,T155,U155))</f>
      </c>
      <c r="D155" s="6">
        <f>IF(AA155&lt;&gt;AC155,CONCATENATE(I155,AA155,L155,AB155,L155,AC155,M155,N155,AD155,M155,W155,X155,Z155,AO155,Y155,J155,P155,Q155,R155,S155,T155,U155),CONCATENATE(I155,AA155,L155,AB155,M155,N155,AD155,M155,W155,X155,Z155,AO155,Y155,J155,P155,Q155,R155,S155,T155,U155))</f>
      </c>
      <c r="E155" s="6">
        <f>IF(AA155&lt;&gt;AC155,CONCATENATE(I155,AA155,L155,AB155,L155,AC155,M155,N155,AD155,M155,W155,X155,Z155,AP155,Y155,J155,P155,Q155,R155,S155,T155,U155),CONCATENATE(I155,AA155,L155,AB155,M155,N155,AD155,M155,W155,X155,Z155,AP155,Y155,J155,P155,Q155,R155,S155,T155,U155))</f>
      </c>
      <c r="F155" s="6">
        <f>IF(AA155&lt;&gt;AC155,CONCATENATE(I155,AA155,L155,AB155,L155,AC155,M155,N155,AD155,M155,W155,X155,Z155,AQ155,Y155,J155,P155,Q155,R155,S155,T155,U155),CONCATENATE(I155,AA155,L155,AB155,M155,N155,AD155,M155,W155,X155,Z155,AQ155,Y155,J155,P155,Q155,R155,S155,T155,U155))</f>
      </c>
      <c r="G155" s="3" t="s">
        <v>375</v>
      </c>
      <c r="H155" s="3" t="s">
        <v>376</v>
      </c>
      <c r="I155" s="3" t="s">
        <v>377</v>
      </c>
      <c r="J155" s="3" t="s">
        <v>378</v>
      </c>
      <c r="K155" s="3" t="s">
        <v>379</v>
      </c>
      <c r="L155" s="3" t="s">
        <v>380</v>
      </c>
      <c r="M155" s="3" t="s">
        <v>381</v>
      </c>
      <c r="N155" s="3" t="s">
        <v>382</v>
      </c>
      <c r="O155" s="6">
        <f>CHAR(10)</f>
      </c>
      <c r="P155" s="6">
        <f>IF(MOD(V155,5)=0,CONCATENATE(O155,O155,K155,K155,O155,O155,O155)," ")</f>
      </c>
      <c r="Q155" s="6">
        <f>IF(V155=5,CONCATENATE(O155,O155,O155,K155,O155,"&lt;center&gt;",O155,O155,"&lt;?php",O155,Q$1,O155,"?&gt;",O155,O155,"&lt;/center&gt;",O155,K155,O155,O155,O155,O155),"")</f>
      </c>
      <c r="R155" s="6">
        <f>IF(V155=10,CONCATENATE(O155,O155,O155,K155,O155,"&lt;center&gt;",O155,O155,"&lt;?php",O155,R$1,O155,"?&gt;",O155,O155,"&lt;/center&gt;",O155,K155,O155,O155,O155,O155),"")</f>
      </c>
      <c r="S155" s="6">
        <f>IF(V155=15,CONCATENATE(O155,O155,O155,K155,O155,"&lt;center&gt;",O155,O155,"&lt;?php",O155,S$1,O155,"?&gt;",O155,O155,"&lt;/center&gt;",O155,K155,O155,O155,O155,O155),"")</f>
      </c>
      <c r="T155" s="6">
        <f>IF(V155=20,CONCATENATE(O155,O155,O155,K155,O155,"&lt;center&gt;",O155,O155,"&lt;?php",O155,T$1,O155,"?&gt;",O155,O155,"&lt;/center&gt;",O155,K155,O155,O155,O155,O155),"")</f>
      </c>
      <c r="U155" s="6">
        <f>IF(V155=25,CONCATENATE(O155,O155,O155,O155,"&lt;?php",O155,U$1,O155,"?&gt;",O155,O155,O155,O155,O155),"")</f>
      </c>
      <c r="V155" s="11">
        <f>V154+1</f>
      </c>
      <c r="W155" s="5" t="s">
        <v>383</v>
      </c>
      <c r="X155" s="5" t="s">
        <v>384</v>
      </c>
      <c r="Y155" s="5" t="s">
        <v>385</v>
      </c>
      <c r="Z155" s="5" t="s">
        <v>386</v>
      </c>
      <c r="AA155" s="4">
        <f>CONCATENATE(WRs!B3," ",WRs!A3)</f>
      </c>
      <c r="AB155" s="6">
        <f>WRs!E3</f>
      </c>
      <c r="AC155" s="6">
        <f>WRs!C3</f>
      </c>
      <c r="AD155" s="11">
        <f>WRs!D3</f>
      </c>
      <c r="AE155" s="11">
        <f>WRs!O3</f>
      </c>
      <c r="AF155" s="11">
        <f>WRs!P3</f>
      </c>
      <c r="AG155" s="11">
        <f>WRs!T3</f>
      </c>
      <c r="AH155" s="11">
        <f>WRs!R3</f>
      </c>
      <c r="AI155" s="11">
        <f>AF155</f>
      </c>
      <c r="AJ155" s="6">
        <f>AA155</f>
      </c>
      <c r="AK155" s="11">
        <f>ROUNDDOWN(AF155/2,0)</f>
      </c>
      <c r="AL155" s="11">
        <f>ROUNDUP(0.37*AF155,0)</f>
      </c>
      <c r="AM155" s="11">
        <f>ROUNDUP(0.4*AF155,0)</f>
      </c>
      <c r="AN155" s="11">
        <f>IF(AF155&gt;1,ROUNDUP(0.43*AF155,0),1)</f>
      </c>
      <c r="AO155" s="11">
        <f>IF(AG155&gt;1,ROUNDUP(0.59*AG155,0),1)</f>
      </c>
      <c r="AP155" s="11">
        <f>IF(AH155&gt;1,ROUNDUP(0.34*AH155,0),1)</f>
      </c>
      <c r="AQ155" s="11">
        <f>IF(AI155&gt;1,ROUNDUP(0.36*AI155,0),1)</f>
      </c>
    </row>
    <row x14ac:dyDescent="0.25" r="156" customHeight="1" ht="17.25">
      <c r="A156" s="3"/>
      <c r="B156" s="6">
        <f>IF(AA156&lt;&gt;AC156,CONCATENATE(I156,AA156,L156,AB156,L156,AC156,M156,N156,AD156,M156,J156,P156,Q156,R156,S156,T156,U156),CONCATENATE(I156,AA156,L156,AB156,M156,N156,AD156,M156,J156,P156,Q156,R156,S156,T156,U156))</f>
      </c>
      <c r="C156" s="6">
        <f>IF(AA156&lt;&gt;AC156,CONCATENATE(I156,AA156,L156,AB156,L156,AC156,M156,N156,AD156,M156,W156,X156,Z156,AN156,Y156,J156,P156,Q156,R156,S156,T156,U156),CONCATENATE(I156,AA156,L156,AB156,M156,N156,AD156,M156,W156,X156,Z156,AN156,Y156,J156,P156,Q156,R156,S156,T156,U156))</f>
      </c>
      <c r="D156" s="6">
        <f>IF(AA156&lt;&gt;AC156,CONCATENATE(I156,AA156,L156,AB156,L156,AC156,M156,N156,AD156,M156,W156,X156,Z156,AO156,Y156,J156,P156,Q156,R156,S156,T156,U156),CONCATENATE(I156,AA156,L156,AB156,M156,N156,AD156,M156,W156,X156,Z156,AO156,Y156,J156,P156,Q156,R156,S156,T156,U156))</f>
      </c>
      <c r="E156" s="6">
        <f>IF(AA156&lt;&gt;AC156,CONCATENATE(I156,AA156,L156,AB156,L156,AC156,M156,N156,AD156,M156,W156,X156,Z156,AP156,Y156,J156,P156,Q156,R156,S156,T156,U156),CONCATENATE(I156,AA156,L156,AB156,M156,N156,AD156,M156,W156,X156,Z156,AP156,Y156,J156,P156,Q156,R156,S156,T156,U156))</f>
      </c>
      <c r="F156" s="6">
        <f>IF(AA156&lt;&gt;AC156,CONCATENATE(I156,AA156,L156,AB156,L156,AC156,M156,N156,AD156,M156,W156,X156,Z156,AQ156,Y156,J156,P156,Q156,R156,S156,T156,U156),CONCATENATE(I156,AA156,L156,AB156,M156,N156,AD156,M156,W156,X156,Z156,AQ156,Y156,J156,P156,Q156,R156,S156,T156,U156))</f>
      </c>
      <c r="G156" s="3" t="s">
        <v>375</v>
      </c>
      <c r="H156" s="3" t="s">
        <v>376</v>
      </c>
      <c r="I156" s="3" t="s">
        <v>377</v>
      </c>
      <c r="J156" s="3" t="s">
        <v>378</v>
      </c>
      <c r="K156" s="3" t="s">
        <v>379</v>
      </c>
      <c r="L156" s="3" t="s">
        <v>380</v>
      </c>
      <c r="M156" s="3" t="s">
        <v>381</v>
      </c>
      <c r="N156" s="3" t="s">
        <v>382</v>
      </c>
      <c r="O156" s="6">
        <f>CHAR(10)</f>
      </c>
      <c r="P156" s="6">
        <f>IF(MOD(V156,5)=0,CONCATENATE(O156,O156,K156,K156,O156,O156,O156)," ")</f>
      </c>
      <c r="Q156" s="6">
        <f>IF(V156=5,CONCATENATE(O156,O156,O156,K156,O156,"&lt;center&gt;",O156,O156,"&lt;?php",O156,Q$1,O156,"?&gt;",O156,O156,"&lt;/center&gt;",O156,K156,O156,O156,O156,O156),"")</f>
      </c>
      <c r="R156" s="6">
        <f>IF(V156=10,CONCATENATE(O156,O156,O156,K156,O156,"&lt;center&gt;",O156,O156,"&lt;?php",O156,R$1,O156,"?&gt;",O156,O156,"&lt;/center&gt;",O156,K156,O156,O156,O156,O156),"")</f>
      </c>
      <c r="S156" s="6">
        <f>IF(V156=15,CONCATENATE(O156,O156,O156,K156,O156,"&lt;center&gt;",O156,O156,"&lt;?php",O156,S$1,O156,"?&gt;",O156,O156,"&lt;/center&gt;",O156,K156,O156,O156,O156,O156),"")</f>
      </c>
      <c r="T156" s="6">
        <f>IF(V156=20,CONCATENATE(O156,O156,O156,K156,O156,"&lt;center&gt;",O156,O156,"&lt;?php",O156,T$1,O156,"?&gt;",O156,O156,"&lt;/center&gt;",O156,K156,O156,O156,O156,O156),"")</f>
      </c>
      <c r="U156" s="6">
        <f>IF(V156=25,CONCATENATE(O156,O156,O156,O156,"&lt;?php",O156,U$1,O156,"?&gt;",O156,O156,O156,O156,O156),"")</f>
      </c>
      <c r="V156" s="11">
        <f>V155+1</f>
      </c>
      <c r="W156" s="5" t="s">
        <v>383</v>
      </c>
      <c r="X156" s="5" t="s">
        <v>384</v>
      </c>
      <c r="Y156" s="5" t="s">
        <v>385</v>
      </c>
      <c r="Z156" s="5" t="s">
        <v>386</v>
      </c>
      <c r="AA156" s="4">
        <f>CONCATENATE(WRs!B4," ",WRs!A4)</f>
      </c>
      <c r="AB156" s="6">
        <f>WRs!E4</f>
      </c>
      <c r="AC156" s="6">
        <f>WRs!C4</f>
      </c>
      <c r="AD156" s="11">
        <f>WRs!D4</f>
      </c>
      <c r="AE156" s="11">
        <f>WRs!O4</f>
      </c>
      <c r="AF156" s="11">
        <f>WRs!P4</f>
      </c>
      <c r="AG156" s="11">
        <f>WRs!T4</f>
      </c>
      <c r="AH156" s="11">
        <f>WRs!R4</f>
      </c>
      <c r="AI156" s="11">
        <f>AF156</f>
      </c>
      <c r="AJ156" s="6">
        <f>AA156</f>
      </c>
      <c r="AK156" s="11">
        <f>ROUNDDOWN(AF156/2,0)</f>
      </c>
      <c r="AL156" s="11">
        <f>ROUNDUP(0.37*AF156,0)</f>
      </c>
      <c r="AM156" s="11">
        <f>ROUNDUP(0.4*AF156,0)</f>
      </c>
      <c r="AN156" s="11">
        <f>IF(AF156&gt;1,ROUNDUP(0.43*AF156,0),1)</f>
      </c>
      <c r="AO156" s="11">
        <f>IF(AG156&gt;1,ROUNDUP(0.59*AG156,0),1)</f>
      </c>
      <c r="AP156" s="11">
        <f>IF(AH156&gt;1,ROUNDUP(0.34*AH156,0),1)</f>
      </c>
      <c r="AQ156" s="11">
        <f>IF(AI156&gt;1,ROUNDUP(0.36*AI156,0),1)</f>
      </c>
    </row>
    <row x14ac:dyDescent="0.25" r="157" customHeight="1" ht="17.25">
      <c r="A157" s="3"/>
      <c r="B157" s="6">
        <f>IF(AA157&lt;&gt;AC157,CONCATENATE(I157,AA157,L157,AB157,L157,AC157,M157,N157,AD157,M157,J157,P157,Q157,R157,S157,T157,U157),CONCATENATE(I157,AA157,L157,AB157,M157,N157,AD157,M157,J157,P157,Q157,R157,S157,T157,U157))</f>
      </c>
      <c r="C157" s="6">
        <f>IF(AA157&lt;&gt;AC157,CONCATENATE(I157,AA157,L157,AB157,L157,AC157,M157,N157,AD157,M157,W157,X157,Z157,AN157,Y157,J157,P157,Q157,R157,S157,T157,U157),CONCATENATE(I157,AA157,L157,AB157,M157,N157,AD157,M157,W157,X157,Z157,AN157,Y157,J157,P157,Q157,R157,S157,T157,U157))</f>
      </c>
      <c r="D157" s="6">
        <f>IF(AA157&lt;&gt;AC157,CONCATENATE(I157,AA157,L157,AB157,L157,AC157,M157,N157,AD157,M157,W157,X157,Z157,AO157,Y157,J157,P157,Q157,R157,S157,T157,U157),CONCATENATE(I157,AA157,L157,AB157,M157,N157,AD157,M157,W157,X157,Z157,AO157,Y157,J157,P157,Q157,R157,S157,T157,U157))</f>
      </c>
      <c r="E157" s="6">
        <f>IF(AA157&lt;&gt;AC157,CONCATENATE(I157,AA157,L157,AB157,L157,AC157,M157,N157,AD157,M157,W157,X157,Z157,AP157,Y157,J157,P157,Q157,R157,S157,T157,U157),CONCATENATE(I157,AA157,L157,AB157,M157,N157,AD157,M157,W157,X157,Z157,AP157,Y157,J157,P157,Q157,R157,S157,T157,U157))</f>
      </c>
      <c r="F157" s="6">
        <f>IF(AA157&lt;&gt;AC157,CONCATENATE(I157,AA157,L157,AB157,L157,AC157,M157,N157,AD157,M157,W157,X157,Z157,AQ157,Y157,J157,P157,Q157,R157,S157,T157,U157),CONCATENATE(I157,AA157,L157,AB157,M157,N157,AD157,M157,W157,X157,Z157,AQ157,Y157,J157,P157,Q157,R157,S157,T157,U157))</f>
      </c>
      <c r="G157" s="3" t="s">
        <v>375</v>
      </c>
      <c r="H157" s="3" t="s">
        <v>376</v>
      </c>
      <c r="I157" s="3" t="s">
        <v>377</v>
      </c>
      <c r="J157" s="3" t="s">
        <v>378</v>
      </c>
      <c r="K157" s="3" t="s">
        <v>379</v>
      </c>
      <c r="L157" s="3" t="s">
        <v>380</v>
      </c>
      <c r="M157" s="3" t="s">
        <v>381</v>
      </c>
      <c r="N157" s="3" t="s">
        <v>382</v>
      </c>
      <c r="O157" s="6">
        <f>CHAR(10)</f>
      </c>
      <c r="P157" s="6">
        <f>IF(MOD(V157,5)=0,CONCATENATE(O157,O157,K157,K157,O157,O157,O157)," ")</f>
      </c>
      <c r="Q157" s="6">
        <f>IF(V157=5,CONCATENATE(O157,O157,O157,K157,O157,"&lt;center&gt;",O157,O157,"&lt;?php",O157,Q$1,O157,"?&gt;",O157,O157,"&lt;/center&gt;",O157,K157,O157,O157,O157,O157),"")</f>
      </c>
      <c r="R157" s="6">
        <f>IF(V157=10,CONCATENATE(O157,O157,O157,K157,O157,"&lt;center&gt;",O157,O157,"&lt;?php",O157,R$1,O157,"?&gt;",O157,O157,"&lt;/center&gt;",O157,K157,O157,O157,O157,O157),"")</f>
      </c>
      <c r="S157" s="6">
        <f>IF(V157=15,CONCATENATE(O157,O157,O157,K157,O157,"&lt;center&gt;",O157,O157,"&lt;?php",O157,S$1,O157,"?&gt;",O157,O157,"&lt;/center&gt;",O157,K157,O157,O157,O157,O157),"")</f>
      </c>
      <c r="T157" s="6">
        <f>IF(V157=20,CONCATENATE(O157,O157,O157,K157,O157,"&lt;center&gt;",O157,O157,"&lt;?php",O157,T$1,O157,"?&gt;",O157,O157,"&lt;/center&gt;",O157,K157,O157,O157,O157,O157),"")</f>
      </c>
      <c r="U157" s="6">
        <f>IF(V157=25,CONCATENATE(O157,O157,O157,O157,"&lt;?php",O157,U$1,O157,"?&gt;",O157,O157,O157,O157,O157),"")</f>
      </c>
      <c r="V157" s="11">
        <f>V156+1</f>
      </c>
      <c r="W157" s="5" t="s">
        <v>383</v>
      </c>
      <c r="X157" s="5" t="s">
        <v>384</v>
      </c>
      <c r="Y157" s="5" t="s">
        <v>385</v>
      </c>
      <c r="Z157" s="5" t="s">
        <v>386</v>
      </c>
      <c r="AA157" s="4">
        <f>CONCATENATE(WRs!B5," ",WRs!A5)</f>
      </c>
      <c r="AB157" s="6">
        <f>WRs!E5</f>
      </c>
      <c r="AC157" s="6">
        <f>WRs!C5</f>
      </c>
      <c r="AD157" s="11">
        <f>WRs!D5</f>
      </c>
      <c r="AE157" s="11">
        <f>WRs!O5</f>
      </c>
      <c r="AF157" s="11">
        <f>WRs!P5</f>
      </c>
      <c r="AG157" s="11">
        <f>WRs!T5</f>
      </c>
      <c r="AH157" s="11">
        <f>WRs!R5</f>
      </c>
      <c r="AI157" s="11">
        <f>AF157</f>
      </c>
      <c r="AJ157" s="6">
        <f>AA157</f>
      </c>
      <c r="AK157" s="11">
        <f>ROUNDDOWN(AF157/2,0)</f>
      </c>
      <c r="AL157" s="11">
        <f>ROUNDUP(0.37*AF157,0)</f>
      </c>
      <c r="AM157" s="11">
        <f>ROUNDUP(0.4*AF157,0)</f>
      </c>
      <c r="AN157" s="11">
        <f>IF(AF157&gt;1,ROUNDUP(0.43*AF157,0),1)</f>
      </c>
      <c r="AO157" s="11">
        <f>IF(AG157&gt;1,ROUNDUP(0.59*AG157,0),1)</f>
      </c>
      <c r="AP157" s="11">
        <f>IF(AH157&gt;1,ROUNDUP(0.34*AH157,0),1)</f>
      </c>
      <c r="AQ157" s="11">
        <f>IF(AI157&gt;1,ROUNDUP(0.36*AI157,0),1)</f>
      </c>
    </row>
    <row x14ac:dyDescent="0.25" r="158" customHeight="1" ht="17.25">
      <c r="A158" s="3"/>
      <c r="B158" s="6">
        <f>IF(AA158&lt;&gt;AC158,CONCATENATE(I158,AA158,L158,AB158,L158,AC158,M158,N158,AD158,M158,J158,P158,Q158,R158,S158,T158,U158),CONCATENATE(I158,AA158,L158,AB158,M158,N158,AD158,M158,J158,P158,Q158,R158,S158,T158,U158))</f>
      </c>
      <c r="C158" s="6">
        <f>IF(AA158&lt;&gt;AC158,CONCATENATE(I158,AA158,L158,AB158,L158,AC158,M158,N158,AD158,M158,W158,X158,Z158,AN158,Y158,J158,P158,Q158,R158,S158,T158,U158),CONCATENATE(I158,AA158,L158,AB158,M158,N158,AD158,M158,W158,X158,Z158,AN158,Y158,J158,P158,Q158,R158,S158,T158,U158))</f>
      </c>
      <c r="D158" s="6">
        <f>IF(AA158&lt;&gt;AC158,CONCATENATE(I158,AA158,L158,AB158,L158,AC158,M158,N158,AD158,M158,W158,X158,Z158,AO158,Y158,J158,P158,Q158,R158,S158,T158,U158),CONCATENATE(I158,AA158,L158,AB158,M158,N158,AD158,M158,W158,X158,Z158,AO158,Y158,J158,P158,Q158,R158,S158,T158,U158))</f>
      </c>
      <c r="E158" s="6">
        <f>IF(AA158&lt;&gt;AC158,CONCATENATE(I158,AA158,L158,AB158,L158,AC158,M158,N158,AD158,M158,W158,X158,Z158,AP158,Y158,J158,P158,Q158,R158,S158,T158,U158),CONCATENATE(I158,AA158,L158,AB158,M158,N158,AD158,M158,W158,X158,Z158,AP158,Y158,J158,P158,Q158,R158,S158,T158,U158))</f>
      </c>
      <c r="F158" s="6">
        <f>IF(AA158&lt;&gt;AC158,CONCATENATE(I158,AA158,L158,AB158,L158,AC158,M158,N158,AD158,M158,W158,X158,Z158,AQ158,Y158,J158,P158,Q158,R158,S158,T158,U158),CONCATENATE(I158,AA158,L158,AB158,M158,N158,AD158,M158,W158,X158,Z158,AQ158,Y158,J158,P158,Q158,R158,S158,T158,U158))</f>
      </c>
      <c r="G158" s="3" t="s">
        <v>375</v>
      </c>
      <c r="H158" s="3" t="s">
        <v>376</v>
      </c>
      <c r="I158" s="3" t="s">
        <v>377</v>
      </c>
      <c r="J158" s="3" t="s">
        <v>378</v>
      </c>
      <c r="K158" s="3" t="s">
        <v>379</v>
      </c>
      <c r="L158" s="3" t="s">
        <v>380</v>
      </c>
      <c r="M158" s="3" t="s">
        <v>381</v>
      </c>
      <c r="N158" s="3" t="s">
        <v>382</v>
      </c>
      <c r="O158" s="6">
        <f>CHAR(10)</f>
      </c>
      <c r="P158" s="6">
        <f>IF(MOD(V158,5)=0,CONCATENATE(O158,O158,K158,K158,O158,O158,O158)," ")</f>
      </c>
      <c r="Q158" s="6">
        <f>IF(V158=5,CONCATENATE(O158,O158,O158,K158,O158,"&lt;center&gt;",O158,O158,"&lt;?php",O158,Q$1,O158,"?&gt;",O158,O158,"&lt;/center&gt;",O158,K158,O158,O158,O158,O158),"")</f>
      </c>
      <c r="R158" s="6">
        <f>IF(V158=10,CONCATENATE(O158,O158,O158,K158,O158,"&lt;center&gt;",O158,O158,"&lt;?php",O158,R$1,O158,"?&gt;",O158,O158,"&lt;/center&gt;",O158,K158,O158,O158,O158,O158),"")</f>
      </c>
      <c r="S158" s="6">
        <f>IF(V158=15,CONCATENATE(O158,O158,O158,K158,O158,"&lt;center&gt;",O158,O158,"&lt;?php",O158,S$1,O158,"?&gt;",O158,O158,"&lt;/center&gt;",O158,K158,O158,O158,O158,O158),"")</f>
      </c>
      <c r="T158" s="6">
        <f>IF(V158=20,CONCATENATE(O158,O158,O158,K158,O158,"&lt;center&gt;",O158,O158,"&lt;?php",O158,T$1,O158,"?&gt;",O158,O158,"&lt;/center&gt;",O158,K158,O158,O158,O158,O158),"")</f>
      </c>
      <c r="U158" s="6">
        <f>IF(V158=25,CONCATENATE(O158,O158,O158,O158,"&lt;?php",O158,U$1,O158,"?&gt;",O158,O158,O158,O158,O158),"")</f>
      </c>
      <c r="V158" s="11">
        <f>V157+1</f>
      </c>
      <c r="W158" s="5" t="s">
        <v>383</v>
      </c>
      <c r="X158" s="5" t="s">
        <v>384</v>
      </c>
      <c r="Y158" s="5" t="s">
        <v>385</v>
      </c>
      <c r="Z158" s="5" t="s">
        <v>386</v>
      </c>
      <c r="AA158" s="4">
        <f>CONCATENATE(WRs!B6," ",WRs!A6)</f>
      </c>
      <c r="AB158" s="6">
        <f>WRs!E6</f>
      </c>
      <c r="AC158" s="6">
        <f>WRs!C6</f>
      </c>
      <c r="AD158" s="11">
        <f>WRs!D6</f>
      </c>
      <c r="AE158" s="11">
        <f>WRs!O6</f>
      </c>
      <c r="AF158" s="11">
        <f>WRs!P6</f>
      </c>
      <c r="AG158" s="11">
        <f>WRs!T6</f>
      </c>
      <c r="AH158" s="11">
        <f>WRs!R6</f>
      </c>
      <c r="AI158" s="11">
        <f>AF158</f>
      </c>
      <c r="AJ158" s="6">
        <f>AA158</f>
      </c>
      <c r="AK158" s="11">
        <f>ROUNDDOWN(AF158/2,0)</f>
      </c>
      <c r="AL158" s="11">
        <f>ROUNDUP(0.37*AF158,0)</f>
      </c>
      <c r="AM158" s="11">
        <f>ROUNDUP(0.4*AF158,0)</f>
      </c>
      <c r="AN158" s="11">
        <f>IF(AF158&gt;1,ROUNDUP(0.43*AF158,0),1)</f>
      </c>
      <c r="AO158" s="11">
        <f>IF(AG158&gt;1,ROUNDUP(0.59*AG158,0),1)</f>
      </c>
      <c r="AP158" s="11">
        <f>IF(AH158&gt;1,ROUNDUP(0.34*AH158,0),1)</f>
      </c>
      <c r="AQ158" s="11">
        <f>IF(AI158&gt;1,ROUNDUP(0.36*AI158,0),1)</f>
      </c>
    </row>
    <row x14ac:dyDescent="0.25" r="159" customHeight="1" ht="17.25">
      <c r="A159" s="3"/>
      <c r="B159" s="6">
        <f>IF(AA159&lt;&gt;AC159,CONCATENATE(I159,AA159,L159,AB159,L159,AC159,M159,N159,AD159,M159,J159,P159,Q159,R159,S159,T159,U159),CONCATENATE(I159,AA159,L159,AB159,M159,N159,AD159,M159,J159,P159,Q159,R159,S159,T159,U159))</f>
      </c>
      <c r="C159" s="6">
        <f>IF(AA159&lt;&gt;AC159,CONCATENATE(I159,AA159,L159,AB159,L159,AC159,M159,N159,AD159,M159,W159,X159,Z159,AN159,Y159,J159,P159,Q159,R159,S159,T159,U159),CONCATENATE(I159,AA159,L159,AB159,M159,N159,AD159,M159,W159,X159,Z159,AN159,Y159,J159,P159,Q159,R159,S159,T159,U159))</f>
      </c>
      <c r="D159" s="6">
        <f>IF(AA159&lt;&gt;AC159,CONCATENATE(I159,AA159,L159,AB159,L159,AC159,M159,N159,AD159,M159,W159,X159,Z159,AO159,Y159,J159,P159,Q159,R159,S159,T159,U159),CONCATENATE(I159,AA159,L159,AB159,M159,N159,AD159,M159,W159,X159,Z159,AO159,Y159,J159,P159,Q159,R159,S159,T159,U159))</f>
      </c>
      <c r="E159" s="6">
        <f>IF(AA159&lt;&gt;AC159,CONCATENATE(I159,AA159,L159,AB159,L159,AC159,M159,N159,AD159,M159,W159,X159,Z159,AP159,Y159,J159,P159,Q159,R159,S159,T159,U159),CONCATENATE(I159,AA159,L159,AB159,M159,N159,AD159,M159,W159,X159,Z159,AP159,Y159,J159,P159,Q159,R159,S159,T159,U159))</f>
      </c>
      <c r="F159" s="6">
        <f>IF(AA159&lt;&gt;AC159,CONCATENATE(I159,AA159,L159,AB159,L159,AC159,M159,N159,AD159,M159,W159,X159,Z159,AQ159,Y159,J159,P159,Q159,R159,S159,T159,U159),CONCATENATE(I159,AA159,L159,AB159,M159,N159,AD159,M159,W159,X159,Z159,AQ159,Y159,J159,P159,Q159,R159,S159,T159,U159))</f>
      </c>
      <c r="G159" s="3" t="s">
        <v>375</v>
      </c>
      <c r="H159" s="3" t="s">
        <v>376</v>
      </c>
      <c r="I159" s="3" t="s">
        <v>377</v>
      </c>
      <c r="J159" s="3" t="s">
        <v>378</v>
      </c>
      <c r="K159" s="3" t="s">
        <v>379</v>
      </c>
      <c r="L159" s="3" t="s">
        <v>380</v>
      </c>
      <c r="M159" s="3" t="s">
        <v>381</v>
      </c>
      <c r="N159" s="3" t="s">
        <v>382</v>
      </c>
      <c r="O159" s="6">
        <f>CHAR(10)</f>
      </c>
      <c r="P159" s="6">
        <f>IF(MOD(V159,5)=0,CONCATENATE(O159,O159,K159,K159,O159,O159,O159)," ")</f>
      </c>
      <c r="Q159" s="6">
        <f>IF(V159=5,CONCATENATE(O159,O159,O159,K159,O159,"&lt;center&gt;",O159,O159,"&lt;?php",O159,Q$1,O159,"?&gt;",O159,O159,"&lt;/center&gt;",O159,K159,O159,O159,O159,O159),"")</f>
      </c>
      <c r="R159" s="6">
        <f>IF(V159=10,CONCATENATE(O159,O159,O159,K159,O159,"&lt;center&gt;",O159,O159,"&lt;?php",O159,R$1,O159,"?&gt;",O159,O159,"&lt;/center&gt;",O159,K159,O159,O159,O159,O159),"")</f>
      </c>
      <c r="S159" s="6">
        <f>IF(V159=15,CONCATENATE(O159,O159,O159,K159,O159,"&lt;center&gt;",O159,O159,"&lt;?php",O159,S$1,O159,"?&gt;",O159,O159,"&lt;/center&gt;",O159,K159,O159,O159,O159,O159),"")</f>
      </c>
      <c r="T159" s="6">
        <f>IF(V159=20,CONCATENATE(O159,O159,O159,K159,O159,"&lt;center&gt;",O159,O159,"&lt;?php",O159,T$1,O159,"?&gt;",O159,O159,"&lt;/center&gt;",O159,K159,O159,O159,O159,O159),"")</f>
      </c>
      <c r="U159" s="6">
        <f>IF(V159=25,CONCATENATE(O159,O159,O159,O159,"&lt;?php",O159,U$1,O159,"?&gt;",O159,O159,O159,O159,O159),"")</f>
      </c>
      <c r="V159" s="11">
        <f>V158+1</f>
      </c>
      <c r="W159" s="5" t="s">
        <v>383</v>
      </c>
      <c r="X159" s="5" t="s">
        <v>384</v>
      </c>
      <c r="Y159" s="5" t="s">
        <v>385</v>
      </c>
      <c r="Z159" s="5" t="s">
        <v>386</v>
      </c>
      <c r="AA159" s="4">
        <f>CONCATENATE(WRs!B7," ",WRs!A7)</f>
      </c>
      <c r="AB159" s="6">
        <f>WRs!E7</f>
      </c>
      <c r="AC159" s="6">
        <f>WRs!C7</f>
      </c>
      <c r="AD159" s="11">
        <f>WRs!D7</f>
      </c>
      <c r="AE159" s="11">
        <f>WRs!O7</f>
      </c>
      <c r="AF159" s="11">
        <f>WRs!P7</f>
      </c>
      <c r="AG159" s="11">
        <f>WRs!T7</f>
      </c>
      <c r="AH159" s="11">
        <f>WRs!R7</f>
      </c>
      <c r="AI159" s="11">
        <f>AF159</f>
      </c>
      <c r="AJ159" s="6">
        <f>AA159</f>
      </c>
      <c r="AK159" s="11">
        <f>ROUNDDOWN(AF159/2,0)</f>
      </c>
      <c r="AL159" s="11">
        <f>ROUNDUP(0.37*AF159,0)</f>
      </c>
      <c r="AM159" s="11">
        <f>ROUNDUP(0.4*AF159,0)</f>
      </c>
      <c r="AN159" s="11">
        <f>IF(AF159&gt;1,ROUNDUP(0.43*AF159,0),1)</f>
      </c>
      <c r="AO159" s="11">
        <f>IF(AG159&gt;1,ROUNDUP(0.59*AG159,0),1)</f>
      </c>
      <c r="AP159" s="11">
        <f>IF(AH159&gt;1,ROUNDUP(0.34*AH159,0),1)</f>
      </c>
      <c r="AQ159" s="11">
        <f>IF(AI159&gt;1,ROUNDUP(0.36*AI159,0),1)</f>
      </c>
    </row>
    <row x14ac:dyDescent="0.25" r="160" customHeight="1" ht="17.25">
      <c r="A160" s="3"/>
      <c r="B160" s="6">
        <f>IF(AA160&lt;&gt;AC160,CONCATENATE(I160,AA160,L160,AB160,L160,AC160,M160,N160,AD160,M160,J160,P160,Q160,R160,S160,T160,U160),CONCATENATE(I160,AA160,L160,AB160,M160,N160,AD160,M160,J160,P160,Q160,R160,S160,T160,U160))</f>
      </c>
      <c r="C160" s="6">
        <f>IF(AA160&lt;&gt;AC160,CONCATENATE(I160,AA160,L160,AB160,L160,AC160,M160,N160,AD160,M160,W160,X160,Z160,AN160,Y160,J160,P160,Q160,R160,S160,T160,U160),CONCATENATE(I160,AA160,L160,AB160,M160,N160,AD160,M160,W160,X160,Z160,AN160,Y160,J160,P160,Q160,R160,S160,T160,U160))</f>
      </c>
      <c r="D160" s="6">
        <f>IF(AA160&lt;&gt;AC160,CONCATENATE(I160,AA160,L160,AB160,L160,AC160,M160,N160,AD160,M160,W160,X160,Z160,AO160,Y160,J160,P160,Q160,R160,S160,T160,U160),CONCATENATE(I160,AA160,L160,AB160,M160,N160,AD160,M160,W160,X160,Z160,AO160,Y160,J160,P160,Q160,R160,S160,T160,U160))</f>
      </c>
      <c r="E160" s="6">
        <f>IF(AA160&lt;&gt;AC160,CONCATENATE(I160,AA160,L160,AB160,L160,AC160,M160,N160,AD160,M160,W160,X160,Z160,AP160,Y160,J160,P160,Q160,R160,S160,T160,U160),CONCATENATE(I160,AA160,L160,AB160,M160,N160,AD160,M160,W160,X160,Z160,AP160,Y160,J160,P160,Q160,R160,S160,T160,U160))</f>
      </c>
      <c r="F160" s="6">
        <f>IF(AA160&lt;&gt;AC160,CONCATENATE(I160,AA160,L160,AB160,L160,AC160,M160,N160,AD160,M160,W160,X160,Z160,AQ160,Y160,J160,P160,Q160,R160,S160,T160,U160),CONCATENATE(I160,AA160,L160,AB160,M160,N160,AD160,M160,W160,X160,Z160,AQ160,Y160,J160,P160,Q160,R160,S160,T160,U160))</f>
      </c>
      <c r="G160" s="3" t="s">
        <v>375</v>
      </c>
      <c r="H160" s="3" t="s">
        <v>376</v>
      </c>
      <c r="I160" s="3" t="s">
        <v>377</v>
      </c>
      <c r="J160" s="3" t="s">
        <v>378</v>
      </c>
      <c r="K160" s="3" t="s">
        <v>379</v>
      </c>
      <c r="L160" s="3" t="s">
        <v>380</v>
      </c>
      <c r="M160" s="3" t="s">
        <v>381</v>
      </c>
      <c r="N160" s="3" t="s">
        <v>382</v>
      </c>
      <c r="O160" s="6">
        <f>CHAR(10)</f>
      </c>
      <c r="P160" s="6">
        <f>IF(MOD(V160,5)=0,CONCATENATE(O160,O160,K160,K160,O160,O160,O160)," ")</f>
      </c>
      <c r="Q160" s="6">
        <f>IF(V160=5,CONCATENATE(O160,O160,O160,K160,O160,"&lt;center&gt;",O160,O160,"&lt;?php",O160,Q$1,O160,"?&gt;",O160,O160,"&lt;/center&gt;",O160,K160,O160,O160,O160,O160),"")</f>
      </c>
      <c r="R160" s="6">
        <f>IF(V160=10,CONCATENATE(O160,O160,O160,K160,O160,"&lt;center&gt;",O160,O160,"&lt;?php",O160,R$1,O160,"?&gt;",O160,O160,"&lt;/center&gt;",O160,K160,O160,O160,O160,O160),"")</f>
      </c>
      <c r="S160" s="6">
        <f>IF(V160=15,CONCATENATE(O160,O160,O160,K160,O160,"&lt;center&gt;",O160,O160,"&lt;?php",O160,S$1,O160,"?&gt;",O160,O160,"&lt;/center&gt;",O160,K160,O160,O160,O160,O160),"")</f>
      </c>
      <c r="T160" s="6">
        <f>IF(V160=20,CONCATENATE(O160,O160,O160,K160,O160,"&lt;center&gt;",O160,O160,"&lt;?php",O160,T$1,O160,"?&gt;",O160,O160,"&lt;/center&gt;",O160,K160,O160,O160,O160,O160),"")</f>
      </c>
      <c r="U160" s="6">
        <f>IF(V160=25,CONCATENATE(O160,O160,O160,O160,"&lt;?php",O160,U$1,O160,"?&gt;",O160,O160,O160,O160,O160),"")</f>
      </c>
      <c r="V160" s="11">
        <f>V159+1</f>
      </c>
      <c r="W160" s="5" t="s">
        <v>383</v>
      </c>
      <c r="X160" s="5" t="s">
        <v>384</v>
      </c>
      <c r="Y160" s="5" t="s">
        <v>385</v>
      </c>
      <c r="Z160" s="5" t="s">
        <v>386</v>
      </c>
      <c r="AA160" s="4">
        <f>CONCATENATE(WRs!B8," ",WRs!A8)</f>
      </c>
      <c r="AB160" s="6">
        <f>WRs!E8</f>
      </c>
      <c r="AC160" s="6">
        <f>WRs!C8</f>
      </c>
      <c r="AD160" s="11">
        <f>WRs!D8</f>
      </c>
      <c r="AE160" s="11">
        <f>WRs!O8</f>
      </c>
      <c r="AF160" s="11">
        <f>WRs!P8</f>
      </c>
      <c r="AG160" s="11">
        <f>WRs!T8</f>
      </c>
      <c r="AH160" s="11">
        <f>WRs!R8</f>
      </c>
      <c r="AI160" s="11">
        <f>AF160</f>
      </c>
      <c r="AJ160" s="6">
        <f>AA160</f>
      </c>
      <c r="AK160" s="11">
        <f>ROUNDDOWN(AF160/2,0)</f>
      </c>
      <c r="AL160" s="11">
        <f>ROUNDUP(0.37*AF160,0)</f>
      </c>
      <c r="AM160" s="11">
        <f>ROUNDUP(0.4*AF160,0)</f>
      </c>
      <c r="AN160" s="11">
        <f>IF(AF160&gt;1,ROUNDUP(0.43*AF160,0),1)</f>
      </c>
      <c r="AO160" s="11">
        <f>IF(AG160&gt;1,ROUNDUP(0.59*AG160,0),1)</f>
      </c>
      <c r="AP160" s="11">
        <f>IF(AH160&gt;1,ROUNDUP(0.34*AH160,0),1)</f>
      </c>
      <c r="AQ160" s="11">
        <f>IF(AI160&gt;1,ROUNDUP(0.36*AI160,0),1)</f>
      </c>
    </row>
    <row x14ac:dyDescent="0.25" r="161" customHeight="1" ht="17.25">
      <c r="A161" s="3"/>
      <c r="B161" s="6">
        <f>IF(AA161&lt;&gt;AC161,CONCATENATE(I161,AA161,L161,AB161,L161,AC161,M161,N161,AD161,M161,J161,P161,Q161,R161,S161,T161,U161),CONCATENATE(I161,AA161,L161,AB161,M161,N161,AD161,M161,J161,P161,Q161,R161,S161,T161,U161))</f>
      </c>
      <c r="C161" s="6">
        <f>IF(AA161&lt;&gt;AC161,CONCATENATE(I161,AA161,L161,AB161,L161,AC161,M161,N161,AD161,M161,W161,X161,Z161,AN161,Y161,J161,P161,Q161,R161,S161,T161,U161),CONCATENATE(I161,AA161,L161,AB161,M161,N161,AD161,M161,W161,X161,Z161,AN161,Y161,J161,P161,Q161,R161,S161,T161,U161))</f>
      </c>
      <c r="D161" s="6">
        <f>IF(AA161&lt;&gt;AC161,CONCATENATE(I161,AA161,L161,AB161,L161,AC161,M161,N161,AD161,M161,W161,X161,Z161,AO161,Y161,J161,P161,Q161,R161,S161,T161,U161),CONCATENATE(I161,AA161,L161,AB161,M161,N161,AD161,M161,W161,X161,Z161,AO161,Y161,J161,P161,Q161,R161,S161,T161,U161))</f>
      </c>
      <c r="E161" s="6">
        <f>IF(AA161&lt;&gt;AC161,CONCATENATE(I161,AA161,L161,AB161,L161,AC161,M161,N161,AD161,M161,W161,X161,Z161,AP161,Y161,J161,P161,Q161,R161,S161,T161,U161),CONCATENATE(I161,AA161,L161,AB161,M161,N161,AD161,M161,W161,X161,Z161,AP161,Y161,J161,P161,Q161,R161,S161,T161,U161))</f>
      </c>
      <c r="F161" s="6">
        <f>IF(AA161&lt;&gt;AC161,CONCATENATE(I161,AA161,L161,AB161,L161,AC161,M161,N161,AD161,M161,W161,X161,Z161,AQ161,Y161,J161,P161,Q161,R161,S161,T161,U161),CONCATENATE(I161,AA161,L161,AB161,M161,N161,AD161,M161,W161,X161,Z161,AQ161,Y161,J161,P161,Q161,R161,S161,T161,U161))</f>
      </c>
      <c r="G161" s="3" t="s">
        <v>375</v>
      </c>
      <c r="H161" s="3" t="s">
        <v>376</v>
      </c>
      <c r="I161" s="3" t="s">
        <v>377</v>
      </c>
      <c r="J161" s="3" t="s">
        <v>378</v>
      </c>
      <c r="K161" s="3" t="s">
        <v>379</v>
      </c>
      <c r="L161" s="3" t="s">
        <v>380</v>
      </c>
      <c r="M161" s="3" t="s">
        <v>381</v>
      </c>
      <c r="N161" s="3" t="s">
        <v>382</v>
      </c>
      <c r="O161" s="6">
        <f>CHAR(10)</f>
      </c>
      <c r="P161" s="6">
        <f>IF(MOD(V161,5)=0,CONCATENATE(O161,O161,K161,K161,O161,O161,O161)," ")</f>
      </c>
      <c r="Q161" s="6">
        <f>IF(V161=5,CONCATENATE(O161,O161,O161,K161,O161,"&lt;center&gt;",O161,O161,"&lt;?php",O161,Q$1,O161,"?&gt;",O161,O161,"&lt;/center&gt;",O161,K161,O161,O161,O161,O161),"")</f>
      </c>
      <c r="R161" s="6">
        <f>IF(V161=10,CONCATENATE(O161,O161,O161,K161,O161,"&lt;center&gt;",O161,O161,"&lt;?php",O161,R$1,O161,"?&gt;",O161,O161,"&lt;/center&gt;",O161,K161,O161,O161,O161,O161),"")</f>
      </c>
      <c r="S161" s="6">
        <f>IF(V161=15,CONCATENATE(O161,O161,O161,K161,O161,"&lt;center&gt;",O161,O161,"&lt;?php",O161,S$1,O161,"?&gt;",O161,O161,"&lt;/center&gt;",O161,K161,O161,O161,O161,O161),"")</f>
      </c>
      <c r="T161" s="6">
        <f>IF(V161=20,CONCATENATE(O161,O161,O161,K161,O161,"&lt;center&gt;",O161,O161,"&lt;?php",O161,T$1,O161,"?&gt;",O161,O161,"&lt;/center&gt;",O161,K161,O161,O161,O161,O161),"")</f>
      </c>
      <c r="U161" s="6">
        <f>IF(V161=25,CONCATENATE(O161,O161,O161,O161,"&lt;?php",O161,U$1,O161,"?&gt;",O161,O161,O161,O161,O161),"")</f>
      </c>
      <c r="V161" s="11">
        <f>V160+1</f>
      </c>
      <c r="W161" s="5" t="s">
        <v>383</v>
      </c>
      <c r="X161" s="5" t="s">
        <v>384</v>
      </c>
      <c r="Y161" s="5" t="s">
        <v>385</v>
      </c>
      <c r="Z161" s="5" t="s">
        <v>386</v>
      </c>
      <c r="AA161" s="4">
        <f>CONCATENATE(WRs!B9," ",WRs!A9)</f>
      </c>
      <c r="AB161" s="6">
        <f>WRs!E9</f>
      </c>
      <c r="AC161" s="6">
        <f>WRs!C9</f>
      </c>
      <c r="AD161" s="11">
        <f>WRs!D9</f>
      </c>
      <c r="AE161" s="11">
        <f>WRs!O9</f>
      </c>
      <c r="AF161" s="11">
        <f>WRs!P9</f>
      </c>
      <c r="AG161" s="11">
        <f>WRs!T9</f>
      </c>
      <c r="AH161" s="11">
        <f>WRs!R9</f>
      </c>
      <c r="AI161" s="11">
        <f>AF161</f>
      </c>
      <c r="AJ161" s="6">
        <f>AA161</f>
      </c>
      <c r="AK161" s="11">
        <f>ROUNDDOWN(AF161/2,0)</f>
      </c>
      <c r="AL161" s="11">
        <f>ROUNDUP(0.37*AF161,0)</f>
      </c>
      <c r="AM161" s="11">
        <f>ROUNDUP(0.4*AF161,0)</f>
      </c>
      <c r="AN161" s="11">
        <f>IF(AF161&gt;1,ROUNDUP(0.43*AF161,0),1)</f>
      </c>
      <c r="AO161" s="11">
        <f>IF(AG161&gt;1,ROUNDUP(0.59*AG161,0),1)</f>
      </c>
      <c r="AP161" s="11">
        <f>IF(AH161&gt;1,ROUNDUP(0.34*AH161,0),1)</f>
      </c>
      <c r="AQ161" s="11">
        <f>IF(AI161&gt;1,ROUNDUP(0.36*AI161,0),1)</f>
      </c>
    </row>
    <row x14ac:dyDescent="0.25" r="162" customHeight="1" ht="17.25">
      <c r="A162" s="3"/>
      <c r="B162" s="6">
        <f>IF(AA162&lt;&gt;AC162,CONCATENATE(I162,AA162,L162,AB162,L162,AC162,M162,N162,AD162,M162,J162,P162,Q162,R162,S162,T162,U162),CONCATENATE(I162,AA162,L162,AB162,M162,N162,AD162,M162,J162,P162,Q162,R162,S162,T162,U162))</f>
      </c>
      <c r="C162" s="6">
        <f>IF(AA162&lt;&gt;AC162,CONCATENATE(I162,AA162,L162,AB162,L162,AC162,M162,N162,AD162,M162,W162,X162,Z162,AN162,Y162,J162,P162,Q162,R162,S162,T162,U162),CONCATENATE(I162,AA162,L162,AB162,M162,N162,AD162,M162,W162,X162,Z162,AN162,Y162,J162,P162,Q162,R162,S162,T162,U162))</f>
      </c>
      <c r="D162" s="6">
        <f>IF(AA162&lt;&gt;AC162,CONCATENATE(I162,AA162,L162,AB162,L162,AC162,M162,N162,AD162,M162,W162,X162,Z162,AO162,Y162,J162,P162,Q162,R162,S162,T162,U162),CONCATENATE(I162,AA162,L162,AB162,M162,N162,AD162,M162,W162,X162,Z162,AO162,Y162,J162,P162,Q162,R162,S162,T162,U162))</f>
      </c>
      <c r="E162" s="6">
        <f>IF(AA162&lt;&gt;AC162,CONCATENATE(I162,AA162,L162,AB162,L162,AC162,M162,N162,AD162,M162,W162,X162,Z162,AP162,Y162,J162,P162,Q162,R162,S162,T162,U162),CONCATENATE(I162,AA162,L162,AB162,M162,N162,AD162,M162,W162,X162,Z162,AP162,Y162,J162,P162,Q162,R162,S162,T162,U162))</f>
      </c>
      <c r="F162" s="6">
        <f>IF(AA162&lt;&gt;AC162,CONCATENATE(I162,AA162,L162,AB162,L162,AC162,M162,N162,AD162,M162,W162,X162,Z162,AQ162,Y162,J162,P162,Q162,R162,S162,T162,U162),CONCATENATE(I162,AA162,L162,AB162,M162,N162,AD162,M162,W162,X162,Z162,AQ162,Y162,J162,P162,Q162,R162,S162,T162,U162))</f>
      </c>
      <c r="G162" s="3" t="s">
        <v>375</v>
      </c>
      <c r="H162" s="3" t="s">
        <v>376</v>
      </c>
      <c r="I162" s="3" t="s">
        <v>377</v>
      </c>
      <c r="J162" s="3" t="s">
        <v>378</v>
      </c>
      <c r="K162" s="3" t="s">
        <v>379</v>
      </c>
      <c r="L162" s="3" t="s">
        <v>380</v>
      </c>
      <c r="M162" s="3" t="s">
        <v>381</v>
      </c>
      <c r="N162" s="3" t="s">
        <v>382</v>
      </c>
      <c r="O162" s="6">
        <f>CHAR(10)</f>
      </c>
      <c r="P162" s="6">
        <f>IF(MOD(V162,5)=0,CONCATENATE(O162,O162,K162,K162,O162,O162,O162)," ")</f>
      </c>
      <c r="Q162" s="6">
        <f>IF(V162=5,CONCATENATE(O162,O162,O162,K162,O162,"&lt;center&gt;",O162,O162,"&lt;?php",O162,Q$1,O162,"?&gt;",O162,O162,"&lt;/center&gt;",O162,K162,O162,O162,O162,O162),"")</f>
      </c>
      <c r="R162" s="6">
        <f>IF(V162=10,CONCATENATE(O162,O162,O162,K162,O162,"&lt;center&gt;",O162,O162,"&lt;?php",O162,R$1,O162,"?&gt;",O162,O162,"&lt;/center&gt;",O162,K162,O162,O162,O162,O162),"")</f>
      </c>
      <c r="S162" s="6">
        <f>IF(V162=15,CONCATENATE(O162,O162,O162,K162,O162,"&lt;center&gt;",O162,O162,"&lt;?php",O162,S$1,O162,"?&gt;",O162,O162,"&lt;/center&gt;",O162,K162,O162,O162,O162,O162),"")</f>
      </c>
      <c r="T162" s="6">
        <f>IF(V162=20,CONCATENATE(O162,O162,O162,K162,O162,"&lt;center&gt;",O162,O162,"&lt;?php",O162,T$1,O162,"?&gt;",O162,O162,"&lt;/center&gt;",O162,K162,O162,O162,O162,O162),"")</f>
      </c>
      <c r="U162" s="6">
        <f>IF(V162=25,CONCATENATE(O162,O162,O162,O162,"&lt;?php",O162,U$1,O162,"?&gt;",O162,O162,O162,O162,O162),"")</f>
      </c>
      <c r="V162" s="11">
        <f>V161+1</f>
      </c>
      <c r="W162" s="5" t="s">
        <v>383</v>
      </c>
      <c r="X162" s="5" t="s">
        <v>384</v>
      </c>
      <c r="Y162" s="5" t="s">
        <v>385</v>
      </c>
      <c r="Z162" s="5" t="s">
        <v>386</v>
      </c>
      <c r="AA162" s="4">
        <f>CONCATENATE(WRs!B10," ",WRs!A10)</f>
      </c>
      <c r="AB162" s="6">
        <f>WRs!E10</f>
      </c>
      <c r="AC162" s="6">
        <f>WRs!C10</f>
      </c>
      <c r="AD162" s="11">
        <f>WRs!D10</f>
      </c>
      <c r="AE162" s="11">
        <f>WRs!O10</f>
      </c>
      <c r="AF162" s="11">
        <f>WRs!P10</f>
      </c>
      <c r="AG162" s="11">
        <f>WRs!T10</f>
      </c>
      <c r="AH162" s="11">
        <f>WRs!R10</f>
      </c>
      <c r="AI162" s="11">
        <f>AF162</f>
      </c>
      <c r="AJ162" s="6">
        <f>AA162</f>
      </c>
      <c r="AK162" s="11">
        <f>ROUNDDOWN(AF162/2,0)</f>
      </c>
      <c r="AL162" s="11">
        <f>ROUNDUP(0.37*AF162,0)</f>
      </c>
      <c r="AM162" s="11">
        <f>ROUNDUP(0.4*AF162,0)</f>
      </c>
      <c r="AN162" s="11">
        <f>IF(AF162&gt;1,ROUNDUP(0.43*AF162,0),1)</f>
      </c>
      <c r="AO162" s="11">
        <f>IF(AG162&gt;1,ROUNDUP(0.59*AG162,0),1)</f>
      </c>
      <c r="AP162" s="11">
        <f>IF(AH162&gt;1,ROUNDUP(0.34*AH162,0),1)</f>
      </c>
      <c r="AQ162" s="11">
        <f>IF(AI162&gt;1,ROUNDUP(0.36*AI162,0),1)</f>
      </c>
    </row>
    <row x14ac:dyDescent="0.25" r="163" customHeight="1" ht="17.25">
      <c r="A163" s="3"/>
      <c r="B163" s="6">
        <f>IF(AA163&lt;&gt;AC163,CONCATENATE(I163,AA163,L163,AB163,L163,AC163,M163,N163,AD163,M163,J163,P163,Q163,R163,S163,T163,U163),CONCATENATE(I163,AA163,L163,AB163,M163,N163,AD163,M163,J163,P163,Q163,R163,S163,T163,U163))</f>
      </c>
      <c r="C163" s="6">
        <f>IF(AA163&lt;&gt;AC163,CONCATENATE(I163,AA163,L163,AB163,L163,AC163,M163,N163,AD163,M163,W163,X163,Z163,AN163,Y163,J163,P163,Q163,R163,S163,T163,U163),CONCATENATE(I163,AA163,L163,AB163,M163,N163,AD163,M163,W163,X163,Z163,AN163,Y163,J163,P163,Q163,R163,S163,T163,U163))</f>
      </c>
      <c r="D163" s="6">
        <f>IF(AA163&lt;&gt;AC163,CONCATENATE(I163,AA163,L163,AB163,L163,AC163,M163,N163,AD163,M163,W163,X163,Z163,AO163,Y163,J163,P163,Q163,R163,S163,T163,U163),CONCATENATE(I163,AA163,L163,AB163,M163,N163,AD163,M163,W163,X163,Z163,AO163,Y163,J163,P163,Q163,R163,S163,T163,U163))</f>
      </c>
      <c r="E163" s="6">
        <f>IF(AA163&lt;&gt;AC163,CONCATENATE(I163,AA163,L163,AB163,L163,AC163,M163,N163,AD163,M163,W163,X163,Z163,AP163,Y163,J163,P163,Q163,R163,S163,T163,U163),CONCATENATE(I163,AA163,L163,AB163,M163,N163,AD163,M163,W163,X163,Z163,AP163,Y163,J163,P163,Q163,R163,S163,T163,U163))</f>
      </c>
      <c r="F163" s="6">
        <f>IF(AA163&lt;&gt;AC163,CONCATENATE(I163,AA163,L163,AB163,L163,AC163,M163,N163,AD163,M163,W163,X163,Z163,AQ163,Y163,J163,P163,Q163,R163,S163,T163,U163),CONCATENATE(I163,AA163,L163,AB163,M163,N163,AD163,M163,W163,X163,Z163,AQ163,Y163,J163,P163,Q163,R163,S163,T163,U163))</f>
      </c>
      <c r="G163" s="3" t="s">
        <v>375</v>
      </c>
      <c r="H163" s="3" t="s">
        <v>376</v>
      </c>
      <c r="I163" s="3" t="s">
        <v>377</v>
      </c>
      <c r="J163" s="3" t="s">
        <v>378</v>
      </c>
      <c r="K163" s="3" t="s">
        <v>379</v>
      </c>
      <c r="L163" s="3" t="s">
        <v>380</v>
      </c>
      <c r="M163" s="3" t="s">
        <v>381</v>
      </c>
      <c r="N163" s="3" t="s">
        <v>382</v>
      </c>
      <c r="O163" s="6">
        <f>CHAR(10)</f>
      </c>
      <c r="P163" s="6">
        <f>IF(MOD(V163,5)=0,CONCATENATE(O163,O163,K163,K163,O163,O163,O163)," ")</f>
      </c>
      <c r="Q163" s="6">
        <f>IF(V163=5,CONCATENATE(O163,O163,O163,K163,O163,"&lt;center&gt;",O163,O163,"&lt;?php",O163,Q$1,O163,"?&gt;",O163,O163,"&lt;/center&gt;",O163,K163,O163,O163,O163,O163),"")</f>
      </c>
      <c r="R163" s="6">
        <f>IF(V163=10,CONCATENATE(O163,O163,O163,K163,O163,"&lt;center&gt;",O163,O163,"&lt;?php",O163,R$1,O163,"?&gt;",O163,O163,"&lt;/center&gt;",O163,K163,O163,O163,O163,O163),"")</f>
      </c>
      <c r="S163" s="6">
        <f>IF(V163=15,CONCATENATE(O163,O163,O163,K163,O163,"&lt;center&gt;",O163,O163,"&lt;?php",O163,S$1,O163,"?&gt;",O163,O163,"&lt;/center&gt;",O163,K163,O163,O163,O163,O163),"")</f>
      </c>
      <c r="T163" s="6">
        <f>IF(V163=20,CONCATENATE(O163,O163,O163,K163,O163,"&lt;center&gt;",O163,O163,"&lt;?php",O163,T$1,O163,"?&gt;",O163,O163,"&lt;/center&gt;",O163,K163,O163,O163,O163,O163),"")</f>
      </c>
      <c r="U163" s="6">
        <f>IF(V163=25,CONCATENATE(O163,O163,O163,O163,"&lt;?php",O163,U$1,O163,"?&gt;",O163,O163,O163,O163,O163),"")</f>
      </c>
      <c r="V163" s="11">
        <f>V162+1</f>
      </c>
      <c r="W163" s="5" t="s">
        <v>383</v>
      </c>
      <c r="X163" s="5" t="s">
        <v>384</v>
      </c>
      <c r="Y163" s="5" t="s">
        <v>385</v>
      </c>
      <c r="Z163" s="5" t="s">
        <v>386</v>
      </c>
      <c r="AA163" s="4">
        <f>CONCATENATE(WRs!B11," ",WRs!A11)</f>
      </c>
      <c r="AB163" s="6">
        <f>WRs!E11</f>
      </c>
      <c r="AC163" s="6">
        <f>WRs!C11</f>
      </c>
      <c r="AD163" s="11">
        <f>WRs!D11</f>
      </c>
      <c r="AE163" s="11">
        <f>WRs!O11</f>
      </c>
      <c r="AF163" s="11">
        <f>WRs!P11</f>
      </c>
      <c r="AG163" s="11">
        <f>WRs!T11</f>
      </c>
      <c r="AH163" s="11">
        <f>WRs!R11</f>
      </c>
      <c r="AI163" s="11">
        <f>AF163</f>
      </c>
      <c r="AJ163" s="6">
        <f>AA163</f>
      </c>
      <c r="AK163" s="11">
        <f>ROUNDDOWN(AF163/2,0)</f>
      </c>
      <c r="AL163" s="11">
        <f>ROUNDUP(0.37*AF163,0)</f>
      </c>
      <c r="AM163" s="11">
        <f>ROUNDUP(0.4*AF163,0)</f>
      </c>
      <c r="AN163" s="11">
        <f>IF(AF163&gt;1,ROUNDUP(0.43*AF163,0),1)</f>
      </c>
      <c r="AO163" s="11">
        <f>IF(AG163&gt;1,ROUNDUP(0.59*AG163,0),1)</f>
      </c>
      <c r="AP163" s="11">
        <f>IF(AH163&gt;1,ROUNDUP(0.34*AH163,0),1)</f>
      </c>
      <c r="AQ163" s="11">
        <f>IF(AI163&gt;1,ROUNDUP(0.36*AI163,0),1)</f>
      </c>
    </row>
    <row x14ac:dyDescent="0.25" r="164" customHeight="1" ht="17.25">
      <c r="A164" s="3"/>
      <c r="B164" s="6">
        <f>IF(AA164&lt;&gt;AC164,CONCATENATE(I164,AA164,L164,AB164,L164,AC164,M164,N164,AD164,M164,J164,P164,Q164,R164,S164,T164,U164),CONCATENATE(I164,AA164,L164,AB164,M164,N164,AD164,M164,J164,P164,Q164,R164,S164,T164,U164))</f>
      </c>
      <c r="C164" s="6">
        <f>IF(AA164&lt;&gt;AC164,CONCATENATE(I164,AA164,L164,AB164,L164,AC164,M164,N164,AD164,M164,W164,X164,Z164,AN164,Y164,J164,P164,Q164,R164,S164,T164,U164),CONCATENATE(I164,AA164,L164,AB164,M164,N164,AD164,M164,W164,X164,Z164,AN164,Y164,J164,P164,Q164,R164,S164,T164,U164))</f>
      </c>
      <c r="D164" s="6">
        <f>IF(AA164&lt;&gt;AC164,CONCATENATE(I164,AA164,L164,AB164,L164,AC164,M164,N164,AD164,M164,W164,X164,Z164,AO164,Y164,J164,P164,Q164,R164,S164,T164,U164),CONCATENATE(I164,AA164,L164,AB164,M164,N164,AD164,M164,W164,X164,Z164,AO164,Y164,J164,P164,Q164,R164,S164,T164,U164))</f>
      </c>
      <c r="E164" s="6">
        <f>IF(AA164&lt;&gt;AC164,CONCATENATE(I164,AA164,L164,AB164,L164,AC164,M164,N164,AD164,M164,W164,X164,Z164,AP164,Y164,J164,P164,Q164,R164,S164,T164,U164),CONCATENATE(I164,AA164,L164,AB164,M164,N164,AD164,M164,W164,X164,Z164,AP164,Y164,J164,P164,Q164,R164,S164,T164,U164))</f>
      </c>
      <c r="F164" s="6">
        <f>IF(AA164&lt;&gt;AC164,CONCATENATE(I164,AA164,L164,AB164,L164,AC164,M164,N164,AD164,M164,W164,X164,Z164,AQ164,Y164,J164,P164,Q164,R164,S164,T164,U164),CONCATENATE(I164,AA164,L164,AB164,M164,N164,AD164,M164,W164,X164,Z164,AQ164,Y164,J164,P164,Q164,R164,S164,T164,U164))</f>
      </c>
      <c r="G164" s="3" t="s">
        <v>375</v>
      </c>
      <c r="H164" s="3" t="s">
        <v>376</v>
      </c>
      <c r="I164" s="3" t="s">
        <v>377</v>
      </c>
      <c r="J164" s="3" t="s">
        <v>378</v>
      </c>
      <c r="K164" s="3" t="s">
        <v>379</v>
      </c>
      <c r="L164" s="3" t="s">
        <v>380</v>
      </c>
      <c r="M164" s="3" t="s">
        <v>381</v>
      </c>
      <c r="N164" s="3" t="s">
        <v>382</v>
      </c>
      <c r="O164" s="6">
        <f>CHAR(10)</f>
      </c>
      <c r="P164" s="6">
        <f>IF(MOD(V164,5)=0,CONCATENATE(O164,O164,K164,K164,O164,O164,O164)," ")</f>
      </c>
      <c r="Q164" s="6">
        <f>IF(V164=5,CONCATENATE(O164,O164,O164,K164,O164,"&lt;center&gt;",O164,O164,"&lt;?php",O164,Q$1,O164,"?&gt;",O164,O164,"&lt;/center&gt;",O164,K164,O164,O164,O164,O164),"")</f>
      </c>
      <c r="R164" s="6">
        <f>IF(V164=10,CONCATENATE(O164,O164,O164,K164,O164,"&lt;center&gt;",O164,O164,"&lt;?php",O164,R$1,O164,"?&gt;",O164,O164,"&lt;/center&gt;",O164,K164,O164,O164,O164,O164),"")</f>
      </c>
      <c r="S164" s="6">
        <f>IF(V164=15,CONCATENATE(O164,O164,O164,K164,O164,"&lt;center&gt;",O164,O164,"&lt;?php",O164,S$1,O164,"?&gt;",O164,O164,"&lt;/center&gt;",O164,K164,O164,O164,O164,O164),"")</f>
      </c>
      <c r="T164" s="6">
        <f>IF(V164=20,CONCATENATE(O164,O164,O164,K164,O164,"&lt;center&gt;",O164,O164,"&lt;?php",O164,T$1,O164,"?&gt;",O164,O164,"&lt;/center&gt;",O164,K164,O164,O164,O164,O164),"")</f>
      </c>
      <c r="U164" s="6">
        <f>IF(V164=25,CONCATENATE(O164,O164,O164,O164,"&lt;?php",O164,U$1,O164,"?&gt;",O164,O164,O164,O164,O164),"")</f>
      </c>
      <c r="V164" s="11">
        <f>V163+1</f>
      </c>
      <c r="W164" s="5" t="s">
        <v>383</v>
      </c>
      <c r="X164" s="5" t="s">
        <v>384</v>
      </c>
      <c r="Y164" s="5" t="s">
        <v>385</v>
      </c>
      <c r="Z164" s="5" t="s">
        <v>386</v>
      </c>
      <c r="AA164" s="4">
        <f>CONCATENATE(WRs!B12," ",WRs!A12)</f>
      </c>
      <c r="AB164" s="6">
        <f>WRs!E12</f>
      </c>
      <c r="AC164" s="6">
        <f>WRs!C12</f>
      </c>
      <c r="AD164" s="11">
        <f>WRs!D12</f>
      </c>
      <c r="AE164" s="11">
        <f>WRs!O12</f>
      </c>
      <c r="AF164" s="11">
        <f>WRs!P12</f>
      </c>
      <c r="AG164" s="11">
        <f>WRs!T12</f>
      </c>
      <c r="AH164" s="11">
        <f>WRs!R12</f>
      </c>
      <c r="AI164" s="11">
        <f>AF164</f>
      </c>
      <c r="AJ164" s="6">
        <f>AA164</f>
      </c>
      <c r="AK164" s="11">
        <f>ROUNDDOWN(AF164/2,0)</f>
      </c>
      <c r="AL164" s="11">
        <f>ROUNDUP(0.37*AF164,0)</f>
      </c>
      <c r="AM164" s="11">
        <f>ROUNDUP(0.4*AF164,0)</f>
      </c>
      <c r="AN164" s="11">
        <f>IF(AF164&gt;1,ROUNDUP(0.43*AF164,0),1)</f>
      </c>
      <c r="AO164" s="11">
        <f>IF(AG164&gt;1,ROUNDUP(0.59*AG164,0),1)</f>
      </c>
      <c r="AP164" s="11">
        <f>IF(AH164&gt;1,ROUNDUP(0.34*AH164,0),1)</f>
      </c>
      <c r="AQ164" s="11">
        <f>IF(AI164&gt;1,ROUNDUP(0.36*AI164,0),1)</f>
      </c>
    </row>
    <row x14ac:dyDescent="0.25" r="165" customHeight="1" ht="17.25">
      <c r="A165" s="3"/>
      <c r="B165" s="6">
        <f>IF(AA165&lt;&gt;AC165,CONCATENATE(I165,AA165,L165,AB165,L165,AC165,M165,N165,AD165,M165,J165,P165,Q165,R165,S165,T165,U165),CONCATENATE(I165,AA165,L165,AB165,M165,N165,AD165,M165,J165,P165,Q165,R165,S165,T165,U165))</f>
      </c>
      <c r="C165" s="6">
        <f>IF(AA165&lt;&gt;AC165,CONCATENATE(I165,AA165,L165,AB165,L165,AC165,M165,N165,AD165,M165,W165,X165,Z165,AN165,Y165,J165,P165,Q165,R165,S165,T165,U165),CONCATENATE(I165,AA165,L165,AB165,M165,N165,AD165,M165,W165,X165,Z165,AN165,Y165,J165,P165,Q165,R165,S165,T165,U165))</f>
      </c>
      <c r="D165" s="6">
        <f>IF(AA165&lt;&gt;AC165,CONCATENATE(I165,AA165,L165,AB165,L165,AC165,M165,N165,AD165,M165,W165,X165,Z165,AO165,Y165,J165,P165,Q165,R165,S165,T165,U165),CONCATENATE(I165,AA165,L165,AB165,M165,N165,AD165,M165,W165,X165,Z165,AO165,Y165,J165,P165,Q165,R165,S165,T165,U165))</f>
      </c>
      <c r="E165" s="6">
        <f>IF(AA165&lt;&gt;AC165,CONCATENATE(I165,AA165,L165,AB165,L165,AC165,M165,N165,AD165,M165,W165,X165,Z165,AP165,Y165,J165,P165,Q165,R165,S165,T165,U165),CONCATENATE(I165,AA165,L165,AB165,M165,N165,AD165,M165,W165,X165,Z165,AP165,Y165,J165,P165,Q165,R165,S165,T165,U165))</f>
      </c>
      <c r="F165" s="6">
        <f>IF(AA165&lt;&gt;AC165,CONCATENATE(I165,AA165,L165,AB165,L165,AC165,M165,N165,AD165,M165,W165,X165,Z165,AQ165,Y165,J165,P165,Q165,R165,S165,T165,U165),CONCATENATE(I165,AA165,L165,AB165,M165,N165,AD165,M165,W165,X165,Z165,AQ165,Y165,J165,P165,Q165,R165,S165,T165,U165))</f>
      </c>
      <c r="G165" s="3" t="s">
        <v>375</v>
      </c>
      <c r="H165" s="3" t="s">
        <v>376</v>
      </c>
      <c r="I165" s="3" t="s">
        <v>377</v>
      </c>
      <c r="J165" s="3" t="s">
        <v>378</v>
      </c>
      <c r="K165" s="3" t="s">
        <v>379</v>
      </c>
      <c r="L165" s="3" t="s">
        <v>380</v>
      </c>
      <c r="M165" s="3" t="s">
        <v>381</v>
      </c>
      <c r="N165" s="3" t="s">
        <v>382</v>
      </c>
      <c r="O165" s="6">
        <f>CHAR(10)</f>
      </c>
      <c r="P165" s="6">
        <f>IF(MOD(V165,5)=0,CONCATENATE(O165,O165,K165,K165,O165,O165,O165)," ")</f>
      </c>
      <c r="Q165" s="6">
        <f>IF(V165=5,CONCATENATE(O165,O165,O165,K165,O165,"&lt;center&gt;",O165,O165,"&lt;?php",O165,Q$1,O165,"?&gt;",O165,O165,"&lt;/center&gt;",O165,K165,O165,O165,O165,O165),"")</f>
      </c>
      <c r="R165" s="6">
        <f>IF(V165=10,CONCATENATE(O165,O165,O165,K165,O165,"&lt;center&gt;",O165,O165,"&lt;?php",O165,R$1,O165,"?&gt;",O165,O165,"&lt;/center&gt;",O165,K165,O165,O165,O165,O165),"")</f>
      </c>
      <c r="S165" s="6">
        <f>IF(V165=15,CONCATENATE(O165,O165,O165,K165,O165,"&lt;center&gt;",O165,O165,"&lt;?php",O165,S$1,O165,"?&gt;",O165,O165,"&lt;/center&gt;",O165,K165,O165,O165,O165,O165),"")</f>
      </c>
      <c r="T165" s="6">
        <f>IF(V165=20,CONCATENATE(O165,O165,O165,K165,O165,"&lt;center&gt;",O165,O165,"&lt;?php",O165,T$1,O165,"?&gt;",O165,O165,"&lt;/center&gt;",O165,K165,O165,O165,O165,O165),"")</f>
      </c>
      <c r="U165" s="6">
        <f>IF(V165=25,CONCATENATE(O165,O165,O165,O165,"&lt;?php",O165,U$1,O165,"?&gt;",O165,O165,O165,O165,O165),"")</f>
      </c>
      <c r="V165" s="11">
        <f>V164+1</f>
      </c>
      <c r="W165" s="5" t="s">
        <v>383</v>
      </c>
      <c r="X165" s="5" t="s">
        <v>384</v>
      </c>
      <c r="Y165" s="5" t="s">
        <v>385</v>
      </c>
      <c r="Z165" s="5" t="s">
        <v>386</v>
      </c>
      <c r="AA165" s="4">
        <f>CONCATENATE(WRs!B13," ",WRs!A13)</f>
      </c>
      <c r="AB165" s="6">
        <f>WRs!E13</f>
      </c>
      <c r="AC165" s="6">
        <f>WRs!C13</f>
      </c>
      <c r="AD165" s="11">
        <f>WRs!D13</f>
      </c>
      <c r="AE165" s="11">
        <f>WRs!O13</f>
      </c>
      <c r="AF165" s="11">
        <f>WRs!P13</f>
      </c>
      <c r="AG165" s="11">
        <f>WRs!T13</f>
      </c>
      <c r="AH165" s="11">
        <f>WRs!R13</f>
      </c>
      <c r="AI165" s="11">
        <f>AF165</f>
      </c>
      <c r="AJ165" s="6">
        <f>AA165</f>
      </c>
      <c r="AK165" s="11">
        <f>ROUNDDOWN(AF165/2,0)</f>
      </c>
      <c r="AL165" s="11">
        <f>ROUNDUP(0.37*AF165,0)</f>
      </c>
      <c r="AM165" s="11">
        <f>ROUNDUP(0.4*AF165,0)</f>
      </c>
      <c r="AN165" s="11">
        <f>IF(AF165&gt;1,ROUNDUP(0.43*AF165,0),1)</f>
      </c>
      <c r="AO165" s="11">
        <f>IF(AG165&gt;1,ROUNDUP(0.59*AG165,0),1)</f>
      </c>
      <c r="AP165" s="11">
        <f>IF(AH165&gt;1,ROUNDUP(0.34*AH165,0),1)</f>
      </c>
      <c r="AQ165" s="11">
        <f>IF(AI165&gt;1,ROUNDUP(0.36*AI165,0),1)</f>
      </c>
    </row>
    <row x14ac:dyDescent="0.25" r="166" customHeight="1" ht="17.25">
      <c r="A166" s="3"/>
      <c r="B166" s="6">
        <f>IF(AA166&lt;&gt;AC166,CONCATENATE(I166,AA166,L166,AB166,L166,AC166,M166,N166,AD166,M166,J166,P166,Q166,R166,S166,T166,U166),CONCATENATE(I166,AA166,L166,AB166,M166,N166,AD166,M166,J166,P166,Q166,R166,S166,T166,U166))</f>
      </c>
      <c r="C166" s="6">
        <f>IF(AA166&lt;&gt;AC166,CONCATENATE(I166,AA166,L166,AB166,L166,AC166,M166,N166,AD166,M166,W166,X166,Z166,AN166,Y166,J166,P166,Q166,R166,S166,T166,U166),CONCATENATE(I166,AA166,L166,AB166,M166,N166,AD166,M166,W166,X166,Z166,AN166,Y166,J166,P166,Q166,R166,S166,T166,U166))</f>
      </c>
      <c r="D166" s="6">
        <f>IF(AA166&lt;&gt;AC166,CONCATENATE(I166,AA166,L166,AB166,L166,AC166,M166,N166,AD166,M166,W166,X166,Z166,AO166,Y166,J166,P166,Q166,R166,S166,T166,U166),CONCATENATE(I166,AA166,L166,AB166,M166,N166,AD166,M166,W166,X166,Z166,AO166,Y166,J166,P166,Q166,R166,S166,T166,U166))</f>
      </c>
      <c r="E166" s="6">
        <f>IF(AA166&lt;&gt;AC166,CONCATENATE(I166,AA166,L166,AB166,L166,AC166,M166,N166,AD166,M166,W166,X166,Z166,AP166,Y166,J166,P166,Q166,R166,S166,T166,U166),CONCATENATE(I166,AA166,L166,AB166,M166,N166,AD166,M166,W166,X166,Z166,AP166,Y166,J166,P166,Q166,R166,S166,T166,U166))</f>
      </c>
      <c r="F166" s="6">
        <f>IF(AA166&lt;&gt;AC166,CONCATENATE(I166,AA166,L166,AB166,L166,AC166,M166,N166,AD166,M166,W166,X166,Z166,AQ166,Y166,J166,P166,Q166,R166,S166,T166,U166),CONCATENATE(I166,AA166,L166,AB166,M166,N166,AD166,M166,W166,X166,Z166,AQ166,Y166,J166,P166,Q166,R166,S166,T166,U166))</f>
      </c>
      <c r="G166" s="3" t="s">
        <v>375</v>
      </c>
      <c r="H166" s="3" t="s">
        <v>376</v>
      </c>
      <c r="I166" s="3" t="s">
        <v>377</v>
      </c>
      <c r="J166" s="3" t="s">
        <v>378</v>
      </c>
      <c r="K166" s="3" t="s">
        <v>379</v>
      </c>
      <c r="L166" s="3" t="s">
        <v>380</v>
      </c>
      <c r="M166" s="3" t="s">
        <v>381</v>
      </c>
      <c r="N166" s="3" t="s">
        <v>382</v>
      </c>
      <c r="O166" s="6">
        <f>CHAR(10)</f>
      </c>
      <c r="P166" s="6">
        <f>IF(MOD(V166,5)=0,CONCATENATE(O166,O166,K166,K166,O166,O166,O166)," ")</f>
      </c>
      <c r="Q166" s="6">
        <f>IF(V166=5,CONCATENATE(O166,O166,O166,K166,O166,"&lt;center&gt;",O166,O166,"&lt;?php",O166,Q$1,O166,"?&gt;",O166,O166,"&lt;/center&gt;",O166,K166,O166,O166,O166,O166),"")</f>
      </c>
      <c r="R166" s="6">
        <f>IF(V166=10,CONCATENATE(O166,O166,O166,K166,O166,"&lt;center&gt;",O166,O166,"&lt;?php",O166,R$1,O166,"?&gt;",O166,O166,"&lt;/center&gt;",O166,K166,O166,O166,O166,O166),"")</f>
      </c>
      <c r="S166" s="6">
        <f>IF(V166=15,CONCATENATE(O166,O166,O166,K166,O166,"&lt;center&gt;",O166,O166,"&lt;?php",O166,S$1,O166,"?&gt;",O166,O166,"&lt;/center&gt;",O166,K166,O166,O166,O166,O166),"")</f>
      </c>
      <c r="T166" s="6">
        <f>IF(V166=20,CONCATENATE(O166,O166,O166,K166,O166,"&lt;center&gt;",O166,O166,"&lt;?php",O166,T$1,O166,"?&gt;",O166,O166,"&lt;/center&gt;",O166,K166,O166,O166,O166,O166),"")</f>
      </c>
      <c r="U166" s="6">
        <f>IF(V166=25,CONCATENATE(O166,O166,O166,O166,"&lt;?php",O166,U$1,O166,"?&gt;",O166,O166,O166,O166,O166),"")</f>
      </c>
      <c r="V166" s="11">
        <f>V165+1</f>
      </c>
      <c r="W166" s="5" t="s">
        <v>383</v>
      </c>
      <c r="X166" s="5" t="s">
        <v>384</v>
      </c>
      <c r="Y166" s="5" t="s">
        <v>385</v>
      </c>
      <c r="Z166" s="5" t="s">
        <v>386</v>
      </c>
      <c r="AA166" s="4">
        <f>CONCATENATE(WRs!B14," ",WRs!A14)</f>
      </c>
      <c r="AB166" s="6">
        <f>WRs!E14</f>
      </c>
      <c r="AC166" s="6">
        <f>WRs!C14</f>
      </c>
      <c r="AD166" s="11">
        <f>WRs!D14</f>
      </c>
      <c r="AE166" s="11">
        <f>WRs!O14</f>
      </c>
      <c r="AF166" s="11">
        <f>WRs!P14</f>
      </c>
      <c r="AG166" s="11">
        <f>WRs!T14</f>
      </c>
      <c r="AH166" s="11">
        <f>WRs!R14</f>
      </c>
      <c r="AI166" s="11">
        <f>AF166</f>
      </c>
      <c r="AJ166" s="6">
        <f>AA166</f>
      </c>
      <c r="AK166" s="11">
        <f>ROUNDDOWN(AF166/2,0)</f>
      </c>
      <c r="AL166" s="11">
        <f>ROUNDUP(0.37*AF166,0)</f>
      </c>
      <c r="AM166" s="11">
        <f>ROUNDUP(0.4*AF166,0)</f>
      </c>
      <c r="AN166" s="11">
        <f>IF(AF166&gt;1,ROUNDUP(0.43*AF166,0),1)</f>
      </c>
      <c r="AO166" s="11">
        <f>IF(AG166&gt;1,ROUNDUP(0.59*AG166,0),1)</f>
      </c>
      <c r="AP166" s="11">
        <f>IF(AH166&gt;1,ROUNDUP(0.34*AH166,0),1)</f>
      </c>
      <c r="AQ166" s="11">
        <f>IF(AI166&gt;1,ROUNDUP(0.36*AI166,0),1)</f>
      </c>
    </row>
    <row x14ac:dyDescent="0.25" r="167" customHeight="1" ht="17.25">
      <c r="A167" s="3"/>
      <c r="B167" s="6">
        <f>IF(AA167&lt;&gt;AC167,CONCATENATE(I167,AA167,L167,AB167,L167,AC167,M167,N167,AD167,M167,J167,P167,Q167,R167,S167,T167,U167),CONCATENATE(I167,AA167,L167,AB167,M167,N167,AD167,M167,J167,P167,Q167,R167,S167,T167,U167))</f>
      </c>
      <c r="C167" s="6">
        <f>IF(AA167&lt;&gt;AC167,CONCATENATE(I167,AA167,L167,AB167,L167,AC167,M167,N167,AD167,M167,W167,X167,Z167,AN167,Y167,J167,P167,Q167,R167,S167,T167,U167),CONCATENATE(I167,AA167,L167,AB167,M167,N167,AD167,M167,W167,X167,Z167,AN167,Y167,J167,P167,Q167,R167,S167,T167,U167))</f>
      </c>
      <c r="D167" s="6">
        <f>IF(AA167&lt;&gt;AC167,CONCATENATE(I167,AA167,L167,AB167,L167,AC167,M167,N167,AD167,M167,W167,X167,Z167,AO167,Y167,J167,P167,Q167,R167,S167,T167,U167),CONCATENATE(I167,AA167,L167,AB167,M167,N167,AD167,M167,W167,X167,Z167,AO167,Y167,J167,P167,Q167,R167,S167,T167,U167))</f>
      </c>
      <c r="E167" s="6">
        <f>IF(AA167&lt;&gt;AC167,CONCATENATE(I167,AA167,L167,AB167,L167,AC167,M167,N167,AD167,M167,W167,X167,Z167,AP167,Y167,J167,P167,Q167,R167,S167,T167,U167),CONCATENATE(I167,AA167,L167,AB167,M167,N167,AD167,M167,W167,X167,Z167,AP167,Y167,J167,P167,Q167,R167,S167,T167,U167))</f>
      </c>
      <c r="F167" s="6">
        <f>IF(AA167&lt;&gt;AC167,CONCATENATE(I167,AA167,L167,AB167,L167,AC167,M167,N167,AD167,M167,W167,X167,Z167,AQ167,Y167,J167,P167,Q167,R167,S167,T167,U167),CONCATENATE(I167,AA167,L167,AB167,M167,N167,AD167,M167,W167,X167,Z167,AQ167,Y167,J167,P167,Q167,R167,S167,T167,U167))</f>
      </c>
      <c r="G167" s="3" t="s">
        <v>375</v>
      </c>
      <c r="H167" s="3" t="s">
        <v>376</v>
      </c>
      <c r="I167" s="3" t="s">
        <v>377</v>
      </c>
      <c r="J167" s="3" t="s">
        <v>378</v>
      </c>
      <c r="K167" s="3" t="s">
        <v>379</v>
      </c>
      <c r="L167" s="3" t="s">
        <v>380</v>
      </c>
      <c r="M167" s="3" t="s">
        <v>381</v>
      </c>
      <c r="N167" s="3" t="s">
        <v>382</v>
      </c>
      <c r="O167" s="6">
        <f>CHAR(10)</f>
      </c>
      <c r="P167" s="6">
        <f>IF(MOD(V167,5)=0,CONCATENATE(O167,O167,K167,K167,O167,O167,O167)," ")</f>
      </c>
      <c r="Q167" s="6">
        <f>IF(V167=5,CONCATENATE(O167,O167,O167,K167,O167,"&lt;center&gt;",O167,O167,"&lt;?php",O167,Q$1,O167,"?&gt;",O167,O167,"&lt;/center&gt;",O167,K167,O167,O167,O167,O167),"")</f>
      </c>
      <c r="R167" s="6">
        <f>IF(V167=10,CONCATENATE(O167,O167,O167,K167,O167,"&lt;center&gt;",O167,O167,"&lt;?php",O167,R$1,O167,"?&gt;",O167,O167,"&lt;/center&gt;",O167,K167,O167,O167,O167,O167),"")</f>
      </c>
      <c r="S167" s="6">
        <f>IF(V167=15,CONCATENATE(O167,O167,O167,K167,O167,"&lt;center&gt;",O167,O167,"&lt;?php",O167,S$1,O167,"?&gt;",O167,O167,"&lt;/center&gt;",O167,K167,O167,O167,O167,O167),"")</f>
      </c>
      <c r="T167" s="6">
        <f>IF(V167=20,CONCATENATE(O167,O167,O167,K167,O167,"&lt;center&gt;",O167,O167,"&lt;?php",O167,T$1,O167,"?&gt;",O167,O167,"&lt;/center&gt;",O167,K167,O167,O167,O167,O167),"")</f>
      </c>
      <c r="U167" s="6">
        <f>IF(V167=25,CONCATENATE(O167,O167,O167,O167,"&lt;?php",O167,U$1,O167,"?&gt;",O167,O167,O167,O167,O167),"")</f>
      </c>
      <c r="V167" s="11">
        <f>V166+1</f>
      </c>
      <c r="W167" s="5" t="s">
        <v>383</v>
      </c>
      <c r="X167" s="5" t="s">
        <v>384</v>
      </c>
      <c r="Y167" s="5" t="s">
        <v>385</v>
      </c>
      <c r="Z167" s="5" t="s">
        <v>386</v>
      </c>
      <c r="AA167" s="4">
        <f>CONCATENATE(WRs!B15," ",WRs!A15)</f>
      </c>
      <c r="AB167" s="6">
        <f>WRs!E15</f>
      </c>
      <c r="AC167" s="6">
        <f>WRs!C15</f>
      </c>
      <c r="AD167" s="11">
        <f>WRs!D15</f>
      </c>
      <c r="AE167" s="11">
        <f>WRs!O15</f>
      </c>
      <c r="AF167" s="11">
        <f>WRs!P15</f>
      </c>
      <c r="AG167" s="11">
        <f>WRs!T15</f>
      </c>
      <c r="AH167" s="11">
        <f>WRs!R15</f>
      </c>
      <c r="AI167" s="11">
        <f>AF167</f>
      </c>
      <c r="AJ167" s="6">
        <f>AA167</f>
      </c>
      <c r="AK167" s="11">
        <f>ROUNDDOWN(AF167/2,0)</f>
      </c>
      <c r="AL167" s="11">
        <f>ROUNDUP(0.37*AF167,0)</f>
      </c>
      <c r="AM167" s="11">
        <f>ROUNDUP(0.4*AF167,0)</f>
      </c>
      <c r="AN167" s="11">
        <f>IF(AF167&gt;1,ROUNDUP(0.43*AF167,0),1)</f>
      </c>
      <c r="AO167" s="11">
        <f>IF(AG167&gt;1,ROUNDUP(0.59*AG167,0),1)</f>
      </c>
      <c r="AP167" s="11">
        <f>IF(AH167&gt;1,ROUNDUP(0.34*AH167,0),1)</f>
      </c>
      <c r="AQ167" s="11">
        <f>IF(AI167&gt;1,ROUNDUP(0.36*AI167,0),1)</f>
      </c>
    </row>
    <row x14ac:dyDescent="0.25" r="168" customHeight="1" ht="17.25">
      <c r="A168" s="3"/>
      <c r="B168" s="6">
        <f>IF(AA168&lt;&gt;AC168,CONCATENATE(I168,AA168,L168,AB168,L168,AC168,M168,N168,AD168,M168,J168,P168,Q168,R168,S168,T168,U168),CONCATENATE(I168,AA168,L168,AB168,M168,N168,AD168,M168,J168,P168,Q168,R168,S168,T168,U168))</f>
      </c>
      <c r="C168" s="6">
        <f>IF(AA168&lt;&gt;AC168,CONCATENATE(I168,AA168,L168,AB168,L168,AC168,M168,N168,AD168,M168,W168,X168,Z168,AN168,Y168,J168,P168,Q168,R168,S168,T168,U168),CONCATENATE(I168,AA168,L168,AB168,M168,N168,AD168,M168,W168,X168,Z168,AN168,Y168,J168,P168,Q168,R168,S168,T168,U168))</f>
      </c>
      <c r="D168" s="6">
        <f>IF(AA168&lt;&gt;AC168,CONCATENATE(I168,AA168,L168,AB168,L168,AC168,M168,N168,AD168,M168,W168,X168,Z168,AO168,Y168,J168,P168,Q168,R168,S168,T168,U168),CONCATENATE(I168,AA168,L168,AB168,M168,N168,AD168,M168,W168,X168,Z168,AO168,Y168,J168,P168,Q168,R168,S168,T168,U168))</f>
      </c>
      <c r="E168" s="6">
        <f>IF(AA168&lt;&gt;AC168,CONCATENATE(I168,AA168,L168,AB168,L168,AC168,M168,N168,AD168,M168,W168,X168,Z168,AP168,Y168,J168,P168,Q168,R168,S168,T168,U168),CONCATENATE(I168,AA168,L168,AB168,M168,N168,AD168,M168,W168,X168,Z168,AP168,Y168,J168,P168,Q168,R168,S168,T168,U168))</f>
      </c>
      <c r="F168" s="6">
        <f>IF(AA168&lt;&gt;AC168,CONCATENATE(I168,AA168,L168,AB168,L168,AC168,M168,N168,AD168,M168,W168,X168,Z168,AQ168,Y168,J168,P168,Q168,R168,S168,T168,U168),CONCATENATE(I168,AA168,L168,AB168,M168,N168,AD168,M168,W168,X168,Z168,AQ168,Y168,J168,P168,Q168,R168,S168,T168,U168))</f>
      </c>
      <c r="G168" s="3" t="s">
        <v>375</v>
      </c>
      <c r="H168" s="3" t="s">
        <v>376</v>
      </c>
      <c r="I168" s="3" t="s">
        <v>377</v>
      </c>
      <c r="J168" s="3" t="s">
        <v>378</v>
      </c>
      <c r="K168" s="3" t="s">
        <v>379</v>
      </c>
      <c r="L168" s="3" t="s">
        <v>380</v>
      </c>
      <c r="M168" s="3" t="s">
        <v>381</v>
      </c>
      <c r="N168" s="3" t="s">
        <v>382</v>
      </c>
      <c r="O168" s="6">
        <f>CHAR(10)</f>
      </c>
      <c r="P168" s="6">
        <f>IF(MOD(V168,5)=0,CONCATENATE(O168,O168,K168,K168,O168,O168,O168)," ")</f>
      </c>
      <c r="Q168" s="6">
        <f>IF(V168=5,CONCATENATE(O168,O168,O168,K168,O168,"&lt;center&gt;",O168,O168,"&lt;?php",O168,Q$1,O168,"?&gt;",O168,O168,"&lt;/center&gt;",O168,K168,O168,O168,O168,O168),"")</f>
      </c>
      <c r="R168" s="6">
        <f>IF(V168=10,CONCATENATE(O168,O168,O168,K168,O168,"&lt;center&gt;",O168,O168,"&lt;?php",O168,R$1,O168,"?&gt;",O168,O168,"&lt;/center&gt;",O168,K168,O168,O168,O168,O168),"")</f>
      </c>
      <c r="S168" s="6">
        <f>IF(V168=15,CONCATENATE(O168,O168,O168,K168,O168,"&lt;center&gt;",O168,O168,"&lt;?php",O168,S$1,O168,"?&gt;",O168,O168,"&lt;/center&gt;",O168,K168,O168,O168,O168,O168),"")</f>
      </c>
      <c r="T168" s="6">
        <f>IF(V168=20,CONCATENATE(O168,O168,O168,K168,O168,"&lt;center&gt;",O168,O168,"&lt;?php",O168,T$1,O168,"?&gt;",O168,O168,"&lt;/center&gt;",O168,K168,O168,O168,O168,O168),"")</f>
      </c>
      <c r="U168" s="6">
        <f>IF(V168=25,CONCATENATE(O168,O168,O168,O168,"&lt;?php",O168,U$1,O168,"?&gt;",O168,O168,O168,O168,O168),"")</f>
      </c>
      <c r="V168" s="11">
        <f>V167+1</f>
      </c>
      <c r="W168" s="5" t="s">
        <v>383</v>
      </c>
      <c r="X168" s="5" t="s">
        <v>384</v>
      </c>
      <c r="Y168" s="5" t="s">
        <v>385</v>
      </c>
      <c r="Z168" s="5" t="s">
        <v>386</v>
      </c>
      <c r="AA168" s="4">
        <f>CONCATENATE(WRs!B16," ",WRs!A16)</f>
      </c>
      <c r="AB168" s="6">
        <f>WRs!E16</f>
      </c>
      <c r="AC168" s="6">
        <f>WRs!C16</f>
      </c>
      <c r="AD168" s="11">
        <f>WRs!D16</f>
      </c>
      <c r="AE168" s="11">
        <f>WRs!O17</f>
      </c>
      <c r="AF168" s="11">
        <f>WRs!P16</f>
      </c>
      <c r="AG168" s="11">
        <f>WRs!T16</f>
      </c>
      <c r="AH168" s="11">
        <f>WRs!R16</f>
      </c>
      <c r="AI168" s="11">
        <f>AF168</f>
      </c>
      <c r="AJ168" s="6">
        <f>AA168</f>
      </c>
      <c r="AK168" s="11">
        <f>ROUNDDOWN(AF168/2,0)</f>
      </c>
      <c r="AL168" s="11">
        <f>ROUNDUP(0.37*AF168,0)</f>
      </c>
      <c r="AM168" s="11">
        <f>ROUNDUP(0.4*AF168,0)</f>
      </c>
      <c r="AN168" s="11">
        <f>IF(AF168&gt;1,ROUNDUP(0.43*AF168,0),1)</f>
      </c>
      <c r="AO168" s="11">
        <f>IF(AG168&gt;1,ROUNDUP(0.59*AG168,0),1)</f>
      </c>
      <c r="AP168" s="11">
        <f>IF(AH168&gt;1,ROUNDUP(0.34*AH168,0),1)</f>
      </c>
      <c r="AQ168" s="11">
        <f>IF(AI168&gt;1,ROUNDUP(0.36*AI168,0),1)</f>
      </c>
    </row>
    <row x14ac:dyDescent="0.25" r="169" customHeight="1" ht="17.25">
      <c r="A169" s="3"/>
      <c r="B169" s="6">
        <f>IF(AA169&lt;&gt;AC169,CONCATENATE(I169,AA169,L169,AB169,L169,AC169,M169,N169,AD169,M169,J169,P169,Q169,R169,S169,T169,U169),CONCATENATE(I169,AA169,L169,AB169,M169,N169,AD169,M169,J169,P169,Q169,R169,S169,T169,U169))</f>
      </c>
      <c r="C169" s="6">
        <f>IF(AA169&lt;&gt;AC169,CONCATENATE(I169,AA169,L169,AB169,L169,AC169,M169,N169,AD169,M169,W169,X169,Z169,AN169,Y169,J169,P169,Q169,R169,S169,T169,U169),CONCATENATE(I169,AA169,L169,AB169,M169,N169,AD169,M169,W169,X169,Z169,AN169,Y169,J169,P169,Q169,R169,S169,T169,U169))</f>
      </c>
      <c r="D169" s="6">
        <f>IF(AA169&lt;&gt;AC169,CONCATENATE(I169,AA169,L169,AB169,L169,AC169,M169,N169,AD169,M169,W169,X169,Z169,AO169,Y169,J169,P169,Q169,R169,S169,T169,U169),CONCATENATE(I169,AA169,L169,AB169,M169,N169,AD169,M169,W169,X169,Z169,AO169,Y169,J169,P169,Q169,R169,S169,T169,U169))</f>
      </c>
      <c r="E169" s="6">
        <f>IF(AA169&lt;&gt;AC169,CONCATENATE(I169,AA169,L169,AB169,L169,AC169,M169,N169,AD169,M169,W169,X169,Z169,AP169,Y169,J169,P169,Q169,R169,S169,T169,U169),CONCATENATE(I169,AA169,L169,AB169,M169,N169,AD169,M169,W169,X169,Z169,AP169,Y169,J169,P169,Q169,R169,S169,T169,U169))</f>
      </c>
      <c r="F169" s="6">
        <f>IF(AA169&lt;&gt;AC169,CONCATENATE(I169,AA169,L169,AB169,L169,AC169,M169,N169,AD169,M169,W169,X169,Z169,AQ169,Y169,J169,P169,Q169,R169,S169,T169,U169),CONCATENATE(I169,AA169,L169,AB169,M169,N169,AD169,M169,W169,X169,Z169,AQ169,Y169,J169,P169,Q169,R169,S169,T169,U169))</f>
      </c>
      <c r="G169" s="3" t="s">
        <v>375</v>
      </c>
      <c r="H169" s="3" t="s">
        <v>376</v>
      </c>
      <c r="I169" s="3" t="s">
        <v>377</v>
      </c>
      <c r="J169" s="3" t="s">
        <v>378</v>
      </c>
      <c r="K169" s="3" t="s">
        <v>379</v>
      </c>
      <c r="L169" s="3" t="s">
        <v>380</v>
      </c>
      <c r="M169" s="3" t="s">
        <v>381</v>
      </c>
      <c r="N169" s="3" t="s">
        <v>382</v>
      </c>
      <c r="O169" s="6">
        <f>CHAR(10)</f>
      </c>
      <c r="P169" s="6">
        <f>IF(MOD(V169,5)=0,CONCATENATE(O169,O169,K169,K169,O169,O169,O169)," ")</f>
      </c>
      <c r="Q169" s="6">
        <f>IF(V169=5,CONCATENATE(O169,O169,O169,K169,O169,"&lt;center&gt;",O169,O169,"&lt;?php",O169,Q$1,O169,"?&gt;",O169,O169,"&lt;/center&gt;",O169,K169,O169,O169,O169,O169),"")</f>
      </c>
      <c r="R169" s="6">
        <f>IF(V169=10,CONCATENATE(O169,O169,O169,K169,O169,"&lt;center&gt;",O169,O169,"&lt;?php",O169,R$1,O169,"?&gt;",O169,O169,"&lt;/center&gt;",O169,K169,O169,O169,O169,O169),"")</f>
      </c>
      <c r="S169" s="6">
        <f>IF(V169=15,CONCATENATE(O169,O169,O169,K169,O169,"&lt;center&gt;",O169,O169,"&lt;?php",O169,S$1,O169,"?&gt;",O169,O169,"&lt;/center&gt;",O169,K169,O169,O169,O169,O169),"")</f>
      </c>
      <c r="T169" s="6">
        <f>IF(V169=20,CONCATENATE(O169,O169,O169,K169,O169,"&lt;center&gt;",O169,O169,"&lt;?php",O169,T$1,O169,"?&gt;",O169,O169,"&lt;/center&gt;",O169,K169,O169,O169,O169,O169),"")</f>
      </c>
      <c r="U169" s="6">
        <f>IF(V169=25,CONCATENATE(O169,O169,O169,O169,"&lt;?php",O169,U$1,O169,"?&gt;",O169,O169,O169,O169,O169),"")</f>
      </c>
      <c r="V169" s="11">
        <f>V168+1</f>
      </c>
      <c r="W169" s="5" t="s">
        <v>383</v>
      </c>
      <c r="X169" s="5" t="s">
        <v>384</v>
      </c>
      <c r="Y169" s="5" t="s">
        <v>385</v>
      </c>
      <c r="Z169" s="5" t="s">
        <v>386</v>
      </c>
      <c r="AA169" s="4">
        <f>CONCATENATE(WRs!B17," ",WRs!A17)</f>
      </c>
      <c r="AB169" s="6">
        <f>WRs!E17</f>
      </c>
      <c r="AC169" s="6">
        <f>WRs!C17</f>
      </c>
      <c r="AD169" s="11">
        <f>WRs!D17</f>
      </c>
      <c r="AE169" s="11">
        <f>WRs!O16</f>
      </c>
      <c r="AF169" s="11">
        <f>WRs!P17</f>
      </c>
      <c r="AG169" s="11">
        <f>WRs!T17</f>
      </c>
      <c r="AH169" s="11">
        <f>WRs!R17</f>
      </c>
      <c r="AI169" s="11">
        <f>AF169</f>
      </c>
      <c r="AJ169" s="6">
        <f>AA169</f>
      </c>
      <c r="AK169" s="11">
        <f>ROUNDDOWN(AF169/2,0)</f>
      </c>
      <c r="AL169" s="11">
        <f>ROUNDUP(0.37*AF169,0)</f>
      </c>
      <c r="AM169" s="11">
        <f>ROUNDUP(0.4*AF169,0)</f>
      </c>
      <c r="AN169" s="11">
        <f>IF(AF169&gt;1,ROUNDUP(0.43*AF169,0),1)</f>
      </c>
      <c r="AO169" s="11">
        <f>IF(AG169&gt;1,ROUNDUP(0.59*AG169,0),1)</f>
      </c>
      <c r="AP169" s="11">
        <f>IF(AH169&gt;1,ROUNDUP(0.34*AH169,0),1)</f>
      </c>
      <c r="AQ169" s="11">
        <f>IF(AI169&gt;1,ROUNDUP(0.36*AI169,0),1)</f>
      </c>
    </row>
    <row x14ac:dyDescent="0.25" r="170" customHeight="1" ht="17.25">
      <c r="A170" s="3"/>
      <c r="B170" s="6">
        <f>IF(AA170&lt;&gt;AC170,CONCATENATE(I170,AA170,L170,AB170,L170,AC170,M170,N170,AD170,M170,J170,P170,Q170,R170,S170,T170,U170),CONCATENATE(I170,AA170,L170,AB170,M170,N170,AD170,M170,J170,P170,Q170,R170,S170,T170,U170))</f>
      </c>
      <c r="C170" s="6">
        <f>IF(AA170&lt;&gt;AC170,CONCATENATE(I170,AA170,L170,AB170,L170,AC170,M170,N170,AD170,M170,W170,X170,Z170,AN170,Y170,J170,P170,Q170,R170,S170,T170,U170),CONCATENATE(I170,AA170,L170,AB170,M170,N170,AD170,M170,W170,X170,Z170,AN170,Y170,J170,P170,Q170,R170,S170,T170,U170))</f>
      </c>
      <c r="D170" s="6">
        <f>IF(AA170&lt;&gt;AC170,CONCATENATE(I170,AA170,L170,AB170,L170,AC170,M170,N170,AD170,M170,W170,X170,Z170,AO170,Y170,J170,P170,Q170,R170,S170,T170,U170),CONCATENATE(I170,AA170,L170,AB170,M170,N170,AD170,M170,W170,X170,Z170,AO170,Y170,J170,P170,Q170,R170,S170,T170,U170))</f>
      </c>
      <c r="E170" s="6">
        <f>IF(AA170&lt;&gt;AC170,CONCATENATE(I170,AA170,L170,AB170,L170,AC170,M170,N170,AD170,M170,W170,X170,Z170,AP170,Y170,J170,P170,Q170,R170,S170,T170,U170),CONCATENATE(I170,AA170,L170,AB170,M170,N170,AD170,M170,W170,X170,Z170,AP170,Y170,J170,P170,Q170,R170,S170,T170,U170))</f>
      </c>
      <c r="F170" s="6">
        <f>IF(AA170&lt;&gt;AC170,CONCATENATE(I170,AA170,L170,AB170,L170,AC170,M170,N170,AD170,M170,W170,X170,Z170,AQ170,Y170,J170,P170,Q170,R170,S170,T170,U170),CONCATENATE(I170,AA170,L170,AB170,M170,N170,AD170,M170,W170,X170,Z170,AQ170,Y170,J170,P170,Q170,R170,S170,T170,U170))</f>
      </c>
      <c r="G170" s="3" t="s">
        <v>375</v>
      </c>
      <c r="H170" s="3" t="s">
        <v>376</v>
      </c>
      <c r="I170" s="3" t="s">
        <v>377</v>
      </c>
      <c r="J170" s="3" t="s">
        <v>378</v>
      </c>
      <c r="K170" s="3" t="s">
        <v>379</v>
      </c>
      <c r="L170" s="3" t="s">
        <v>380</v>
      </c>
      <c r="M170" s="3" t="s">
        <v>381</v>
      </c>
      <c r="N170" s="3" t="s">
        <v>382</v>
      </c>
      <c r="O170" s="6">
        <f>CHAR(10)</f>
      </c>
      <c r="P170" s="6">
        <f>IF(MOD(V170,5)=0,CONCATENATE(O170,O170,K170,K170,O170,O170,O170)," ")</f>
      </c>
      <c r="Q170" s="6">
        <f>IF(V170=5,CONCATENATE(O170,O170,O170,K170,O170,"&lt;center&gt;",O170,O170,"&lt;?php",O170,Q$1,O170,"?&gt;",O170,O170,"&lt;/center&gt;",O170,K170,O170,O170,O170,O170),"")</f>
      </c>
      <c r="R170" s="6">
        <f>IF(V170=10,CONCATENATE(O170,O170,O170,K170,O170,"&lt;center&gt;",O170,O170,"&lt;?php",O170,R$1,O170,"?&gt;",O170,O170,"&lt;/center&gt;",O170,K170,O170,O170,O170,O170),"")</f>
      </c>
      <c r="S170" s="6">
        <f>IF(V170=15,CONCATENATE(O170,O170,O170,K170,O170,"&lt;center&gt;",O170,O170,"&lt;?php",O170,S$1,O170,"?&gt;",O170,O170,"&lt;/center&gt;",O170,K170,O170,O170,O170,O170),"")</f>
      </c>
      <c r="T170" s="6">
        <f>IF(V170=20,CONCATENATE(O170,O170,O170,K170,O170,"&lt;center&gt;",O170,O170,"&lt;?php",O170,T$1,O170,"?&gt;",O170,O170,"&lt;/center&gt;",O170,K170,O170,O170,O170,O170),"")</f>
      </c>
      <c r="U170" s="6">
        <f>IF(V170=25,CONCATENATE(O170,O170,O170,O170,"&lt;?php",O170,U$1,O170,"?&gt;",O170,O170,O170,O170,O170),"")</f>
      </c>
      <c r="V170" s="11">
        <f>V169+1</f>
      </c>
      <c r="W170" s="5" t="s">
        <v>383</v>
      </c>
      <c r="X170" s="5" t="s">
        <v>384</v>
      </c>
      <c r="Y170" s="5" t="s">
        <v>385</v>
      </c>
      <c r="Z170" s="5" t="s">
        <v>386</v>
      </c>
      <c r="AA170" s="4">
        <f>CONCATENATE(WRs!B18," ",WRs!A18)</f>
      </c>
      <c r="AB170" s="6">
        <f>WRs!E18</f>
      </c>
      <c r="AC170" s="6">
        <f>WRs!C18</f>
      </c>
      <c r="AD170" s="11">
        <f>WRs!D18</f>
      </c>
      <c r="AE170" s="11">
        <f>WRs!O18</f>
      </c>
      <c r="AF170" s="11">
        <f>WRs!P18</f>
      </c>
      <c r="AG170" s="11">
        <f>WRs!T18</f>
      </c>
      <c r="AH170" s="11">
        <f>WRs!R18</f>
      </c>
      <c r="AI170" s="11">
        <f>AF170</f>
      </c>
      <c r="AJ170" s="6">
        <f>AA170</f>
      </c>
      <c r="AK170" s="11">
        <f>ROUNDDOWN(AF170/2,0)</f>
      </c>
      <c r="AL170" s="11">
        <f>ROUNDUP(0.37*AF170,0)</f>
      </c>
      <c r="AM170" s="11">
        <f>ROUNDUP(0.4*AF170,0)</f>
      </c>
      <c r="AN170" s="11">
        <f>IF(AF170&gt;1,ROUNDUP(0.43*AF170,0),1)</f>
      </c>
      <c r="AO170" s="11">
        <f>IF(AG170&gt;1,ROUNDUP(0.59*AG170,0),1)</f>
      </c>
      <c r="AP170" s="11">
        <f>IF(AH170&gt;1,ROUNDUP(0.34*AH170,0),1)</f>
      </c>
      <c r="AQ170" s="11">
        <f>IF(AI170&gt;1,ROUNDUP(0.36*AI170,0),1)</f>
      </c>
    </row>
    <row x14ac:dyDescent="0.25" r="171" customHeight="1" ht="17.25">
      <c r="A171" s="3"/>
      <c r="B171" s="6">
        <f>IF(AA171&lt;&gt;AC171,CONCATENATE(I171,AA171,L171,AB171,L171,AC171,M171,N171,AD171,M171,J171,P171,Q171,R171,S171,T171,U171),CONCATENATE(I171,AA171,L171,AB171,M171,N171,AD171,M171,J171,P171,Q171,R171,S171,T171,U171))</f>
      </c>
      <c r="C171" s="6">
        <f>IF(AA171&lt;&gt;AC171,CONCATENATE(I171,AA171,L171,AB171,L171,AC171,M171,N171,AD171,M171,W171,X171,Z171,AN171,Y171,J171,P171,Q171,R171,S171,T171,U171),CONCATENATE(I171,AA171,L171,AB171,M171,N171,AD171,M171,W171,X171,Z171,AN171,Y171,J171,P171,Q171,R171,S171,T171,U171))</f>
      </c>
      <c r="D171" s="6">
        <f>IF(AA171&lt;&gt;AC171,CONCATENATE(I171,AA171,L171,AB171,L171,AC171,M171,N171,AD171,M171,W171,X171,Z171,AO171,Y171,J171,P171,Q171,R171,S171,T171,U171),CONCATENATE(I171,AA171,L171,AB171,M171,N171,AD171,M171,W171,X171,Z171,AO171,Y171,J171,P171,Q171,R171,S171,T171,U171))</f>
      </c>
      <c r="E171" s="6">
        <f>IF(AA171&lt;&gt;AC171,CONCATENATE(I171,AA171,L171,AB171,L171,AC171,M171,N171,AD171,M171,W171,X171,Z171,AP171,Y171,J171,P171,Q171,R171,S171,T171,U171),CONCATENATE(I171,AA171,L171,AB171,M171,N171,AD171,M171,W171,X171,Z171,AP171,Y171,J171,P171,Q171,R171,S171,T171,U171))</f>
      </c>
      <c r="F171" s="6">
        <f>IF(AA171&lt;&gt;AC171,CONCATENATE(I171,AA171,L171,AB171,L171,AC171,M171,N171,AD171,M171,W171,X171,Z171,AQ171,Y171,J171,P171,Q171,R171,S171,T171,U171),CONCATENATE(I171,AA171,L171,AB171,M171,N171,AD171,M171,W171,X171,Z171,AQ171,Y171,J171,P171,Q171,R171,S171,T171,U171))</f>
      </c>
      <c r="G171" s="3" t="s">
        <v>375</v>
      </c>
      <c r="H171" s="3" t="s">
        <v>376</v>
      </c>
      <c r="I171" s="3" t="s">
        <v>377</v>
      </c>
      <c r="J171" s="3" t="s">
        <v>378</v>
      </c>
      <c r="K171" s="3" t="s">
        <v>379</v>
      </c>
      <c r="L171" s="3" t="s">
        <v>380</v>
      </c>
      <c r="M171" s="3" t="s">
        <v>381</v>
      </c>
      <c r="N171" s="3" t="s">
        <v>382</v>
      </c>
      <c r="O171" s="6">
        <f>CHAR(10)</f>
      </c>
      <c r="P171" s="6">
        <f>IF(MOD(V171,5)=0,CONCATENATE(O171,O171,K171,K171,O171,O171,O171)," ")</f>
      </c>
      <c r="Q171" s="6">
        <f>IF(V171=5,CONCATENATE(O171,O171,O171,K171,O171,"&lt;center&gt;",O171,O171,"&lt;?php",O171,Q$1,O171,"?&gt;",O171,O171,"&lt;/center&gt;",O171,K171,O171,O171,O171,O171),"")</f>
      </c>
      <c r="R171" s="6">
        <f>IF(V171=10,CONCATENATE(O171,O171,O171,K171,O171,"&lt;center&gt;",O171,O171,"&lt;?php",O171,R$1,O171,"?&gt;",O171,O171,"&lt;/center&gt;",O171,K171,O171,O171,O171,O171),"")</f>
      </c>
      <c r="S171" s="6">
        <f>IF(V171=15,CONCATENATE(O171,O171,O171,K171,O171,"&lt;center&gt;",O171,O171,"&lt;?php",O171,S$1,O171,"?&gt;",O171,O171,"&lt;/center&gt;",O171,K171,O171,O171,O171,O171),"")</f>
      </c>
      <c r="T171" s="6">
        <f>IF(V171=20,CONCATENATE(O171,O171,O171,K171,O171,"&lt;center&gt;",O171,O171,"&lt;?php",O171,T$1,O171,"?&gt;",O171,O171,"&lt;/center&gt;",O171,K171,O171,O171,O171,O171),"")</f>
      </c>
      <c r="U171" s="6">
        <f>IF(V171=25,CONCATENATE(O171,O171,O171,O171,"&lt;?php",O171,U$1,O171,"?&gt;",O171,O171,O171,O171,O171),"")</f>
      </c>
      <c r="V171" s="11">
        <f>V170+1</f>
      </c>
      <c r="W171" s="5" t="s">
        <v>383</v>
      </c>
      <c r="X171" s="5" t="s">
        <v>384</v>
      </c>
      <c r="Y171" s="5" t="s">
        <v>385</v>
      </c>
      <c r="Z171" s="5" t="s">
        <v>386</v>
      </c>
      <c r="AA171" s="4">
        <f>CONCATENATE(WRs!B19," ",WRs!A19)</f>
      </c>
      <c r="AB171" s="6">
        <f>WRs!E19</f>
      </c>
      <c r="AC171" s="6">
        <f>WRs!C19</f>
      </c>
      <c r="AD171" s="11">
        <f>WRs!D19</f>
      </c>
      <c r="AE171" s="11">
        <f>WRs!O19</f>
      </c>
      <c r="AF171" s="11">
        <f>WRs!P19</f>
      </c>
      <c r="AG171" s="11">
        <f>WRs!T19</f>
      </c>
      <c r="AH171" s="11">
        <f>WRs!R19</f>
      </c>
      <c r="AI171" s="11">
        <f>AF171</f>
      </c>
      <c r="AJ171" s="6">
        <f>AA171</f>
      </c>
      <c r="AK171" s="11">
        <f>ROUNDDOWN(AF171/2,0)</f>
      </c>
      <c r="AL171" s="11">
        <f>ROUNDUP(0.37*AF171,0)</f>
      </c>
      <c r="AM171" s="11">
        <f>ROUNDUP(0.4*AF171,0)</f>
      </c>
      <c r="AN171" s="11">
        <f>IF(AF171&gt;1,ROUNDUP(0.43*AF171,0),1)</f>
      </c>
      <c r="AO171" s="11">
        <f>IF(AG171&gt;1,ROUNDUP(0.59*AG171,0),1)</f>
      </c>
      <c r="AP171" s="11">
        <f>IF(AH171&gt;1,ROUNDUP(0.34*AH171,0),1)</f>
      </c>
      <c r="AQ171" s="11">
        <f>IF(AI171&gt;1,ROUNDUP(0.36*AI171,0),1)</f>
      </c>
    </row>
    <row x14ac:dyDescent="0.25" r="172" customHeight="1" ht="17.25">
      <c r="A172" s="3"/>
      <c r="B172" s="6">
        <f>IF(AA172&lt;&gt;AC172,CONCATENATE(I172,AA172,L172,AB172,L172,AC172,M172,N172,AD172,M172,J172,P172,Q172,R172,S172,T172,U172),CONCATENATE(I172,AA172,L172,AB172,M172,N172,AD172,M172,J172,P172,Q172,R172,S172,T172,U172))</f>
      </c>
      <c r="C172" s="6">
        <f>IF(AA172&lt;&gt;AC172,CONCATENATE(I172,AA172,L172,AB172,L172,AC172,M172,N172,AD172,M172,W172,X172,Z172,AN172,Y172,J172,P172,Q172,R172,S172,T172,U172),CONCATENATE(I172,AA172,L172,AB172,M172,N172,AD172,M172,W172,X172,Z172,AN172,Y172,J172,P172,Q172,R172,S172,T172,U172))</f>
      </c>
      <c r="D172" s="6">
        <f>IF(AA172&lt;&gt;AC172,CONCATENATE(I172,AA172,L172,AB172,L172,AC172,M172,N172,AD172,M172,W172,X172,Z172,AO172,Y172,J172,P172,Q172,R172,S172,T172,U172),CONCATENATE(I172,AA172,L172,AB172,M172,N172,AD172,M172,W172,X172,Z172,AO172,Y172,J172,P172,Q172,R172,S172,T172,U172))</f>
      </c>
      <c r="E172" s="6">
        <f>IF(AA172&lt;&gt;AC172,CONCATENATE(I172,AA172,L172,AB172,L172,AC172,M172,N172,AD172,M172,W172,X172,Z172,AP172,Y172,J172,P172,Q172,R172,S172,T172,U172),CONCATENATE(I172,AA172,L172,AB172,M172,N172,AD172,M172,W172,X172,Z172,AP172,Y172,J172,P172,Q172,R172,S172,T172,U172))</f>
      </c>
      <c r="F172" s="6">
        <f>IF(AA172&lt;&gt;AC172,CONCATENATE(I172,AA172,L172,AB172,L172,AC172,M172,N172,AD172,M172,W172,X172,Z172,AQ172,Y172,J172,P172,Q172,R172,S172,T172,U172),CONCATENATE(I172,AA172,L172,AB172,M172,N172,AD172,M172,W172,X172,Z172,AQ172,Y172,J172,P172,Q172,R172,S172,T172,U172))</f>
      </c>
      <c r="G172" s="3" t="s">
        <v>375</v>
      </c>
      <c r="H172" s="3" t="s">
        <v>376</v>
      </c>
      <c r="I172" s="3" t="s">
        <v>377</v>
      </c>
      <c r="J172" s="3" t="s">
        <v>378</v>
      </c>
      <c r="K172" s="3" t="s">
        <v>379</v>
      </c>
      <c r="L172" s="3" t="s">
        <v>380</v>
      </c>
      <c r="M172" s="3" t="s">
        <v>381</v>
      </c>
      <c r="N172" s="3" t="s">
        <v>382</v>
      </c>
      <c r="O172" s="6">
        <f>CHAR(10)</f>
      </c>
      <c r="P172" s="6">
        <f>IF(MOD(V172,5)=0,CONCATENATE(O172,O172,K172,K172,O172,O172,O172)," ")</f>
      </c>
      <c r="Q172" s="6">
        <f>IF(V172=5,CONCATENATE(O172,O172,O172,K172,O172,"&lt;center&gt;",O172,O172,"&lt;?php",O172,Q$1,O172,"?&gt;",O172,O172,"&lt;/center&gt;",O172,K172,O172,O172,O172,O172),"")</f>
      </c>
      <c r="R172" s="6">
        <f>IF(V172=10,CONCATENATE(O172,O172,O172,K172,O172,"&lt;center&gt;",O172,O172,"&lt;?php",O172,R$1,O172,"?&gt;",O172,O172,"&lt;/center&gt;",O172,K172,O172,O172,O172,O172),"")</f>
      </c>
      <c r="S172" s="6">
        <f>IF(V172=15,CONCATENATE(O172,O172,O172,K172,O172,"&lt;center&gt;",O172,O172,"&lt;?php",O172,S$1,O172,"?&gt;",O172,O172,"&lt;/center&gt;",O172,K172,O172,O172,O172,O172),"")</f>
      </c>
      <c r="T172" s="6">
        <f>IF(V172=20,CONCATENATE(O172,O172,O172,K172,O172,"&lt;center&gt;",O172,O172,"&lt;?php",O172,T$1,O172,"?&gt;",O172,O172,"&lt;/center&gt;",O172,K172,O172,O172,O172,O172),"")</f>
      </c>
      <c r="U172" s="6">
        <f>IF(V172=25,CONCATENATE(O172,O172,O172,O172,"&lt;?php",O172,U$1,O172,"?&gt;",O172,O172,O172,O172,O172),"")</f>
      </c>
      <c r="V172" s="11">
        <f>V171+1</f>
      </c>
      <c r="W172" s="5" t="s">
        <v>383</v>
      </c>
      <c r="X172" s="5" t="s">
        <v>384</v>
      </c>
      <c r="Y172" s="5" t="s">
        <v>385</v>
      </c>
      <c r="Z172" s="5" t="s">
        <v>386</v>
      </c>
      <c r="AA172" s="4">
        <f>CONCATENATE(WRs!B20," ",WRs!A20)</f>
      </c>
      <c r="AB172" s="6">
        <f>WRs!E20</f>
      </c>
      <c r="AC172" s="6">
        <f>WRs!C20</f>
      </c>
      <c r="AD172" s="11">
        <f>WRs!D20</f>
      </c>
      <c r="AE172" s="11">
        <f>WRs!O20</f>
      </c>
      <c r="AF172" s="11">
        <f>WRs!P20</f>
      </c>
      <c r="AG172" s="11">
        <f>WRs!T20</f>
      </c>
      <c r="AH172" s="11">
        <f>WRs!R20</f>
      </c>
      <c r="AI172" s="11">
        <f>AF172</f>
      </c>
      <c r="AJ172" s="6">
        <f>AA172</f>
      </c>
      <c r="AK172" s="11">
        <f>ROUNDDOWN(AF172/2,0)</f>
      </c>
      <c r="AL172" s="11">
        <f>ROUNDUP(0.37*AF172,0)</f>
      </c>
      <c r="AM172" s="11">
        <f>ROUNDUP(0.4*AF172,0)</f>
      </c>
      <c r="AN172" s="11">
        <f>IF(AF172&gt;1,ROUNDUP(0.43*AF172,0),1)</f>
      </c>
      <c r="AO172" s="11">
        <f>IF(AG172&gt;1,ROUNDUP(0.59*AG172,0),1)</f>
      </c>
      <c r="AP172" s="11">
        <f>IF(AH172&gt;1,ROUNDUP(0.34*AH172,0),1)</f>
      </c>
      <c r="AQ172" s="11">
        <f>IF(AI172&gt;1,ROUNDUP(0.36*AI172,0),1)</f>
      </c>
    </row>
    <row x14ac:dyDescent="0.25" r="173" customHeight="1" ht="17.25">
      <c r="A173" s="3"/>
      <c r="B173" s="6">
        <f>IF(AA173&lt;&gt;AC173,CONCATENATE(I173,AA173,L173,AB173,L173,AC173,M173,N173,AD173,M173,J173,P173,Q173,R173,S173,T173,U173),CONCATENATE(I173,AA173,L173,AB173,M173,N173,AD173,M173,J173,P173,Q173,R173,S173,T173,U173))</f>
      </c>
      <c r="C173" s="6">
        <f>IF(AA173&lt;&gt;AC173,CONCATENATE(I173,AA173,L173,AB173,L173,AC173,M173,N173,AD173,M173,W173,X173,Z173,AN173,Y173,J173,P173,Q173,R173,S173,T173,U173),CONCATENATE(I173,AA173,L173,AB173,M173,N173,AD173,M173,W173,X173,Z173,AN173,Y173,J173,P173,Q173,R173,S173,T173,U173))</f>
      </c>
      <c r="D173" s="6">
        <f>IF(AA173&lt;&gt;AC173,CONCATENATE(I173,AA173,L173,AB173,L173,AC173,M173,N173,AD173,M173,W173,X173,Z173,AO173,Y173,J173,P173,Q173,R173,S173,T173,U173),CONCATENATE(I173,AA173,L173,AB173,M173,N173,AD173,M173,W173,X173,Z173,AO173,Y173,J173,P173,Q173,R173,S173,T173,U173))</f>
      </c>
      <c r="E173" s="6">
        <f>IF(AA173&lt;&gt;AC173,CONCATENATE(I173,AA173,L173,AB173,L173,AC173,M173,N173,AD173,M173,W173,X173,Z173,AP173,Y173,J173,P173,Q173,R173,S173,T173,U173),CONCATENATE(I173,AA173,L173,AB173,M173,N173,AD173,M173,W173,X173,Z173,AP173,Y173,J173,P173,Q173,R173,S173,T173,U173))</f>
      </c>
      <c r="F173" s="6">
        <f>IF(AA173&lt;&gt;AC173,CONCATENATE(I173,AA173,L173,AB173,L173,AC173,M173,N173,AD173,M173,W173,X173,Z173,AQ173,Y173,J173,P173,Q173,R173,S173,T173,U173),CONCATENATE(I173,AA173,L173,AB173,M173,N173,AD173,M173,W173,X173,Z173,AQ173,Y173,J173,P173,Q173,R173,S173,T173,U173))</f>
      </c>
      <c r="G173" s="3" t="s">
        <v>375</v>
      </c>
      <c r="H173" s="3" t="s">
        <v>376</v>
      </c>
      <c r="I173" s="3" t="s">
        <v>377</v>
      </c>
      <c r="J173" s="3" t="s">
        <v>378</v>
      </c>
      <c r="K173" s="3" t="s">
        <v>379</v>
      </c>
      <c r="L173" s="3" t="s">
        <v>380</v>
      </c>
      <c r="M173" s="3" t="s">
        <v>381</v>
      </c>
      <c r="N173" s="3" t="s">
        <v>382</v>
      </c>
      <c r="O173" s="6">
        <f>CHAR(10)</f>
      </c>
      <c r="P173" s="6">
        <f>IF(MOD(V173,5)=0,CONCATENATE(O173,O173,K173,K173,O173,O173,O173)," ")</f>
      </c>
      <c r="Q173" s="6">
        <f>IF(V173=5,CONCATENATE(O173,O173,O173,K173,O173,"&lt;center&gt;",O173,O173,"&lt;?php",O173,Q$1,O173,"?&gt;",O173,O173,"&lt;/center&gt;",O173,K173,O173,O173,O173,O173),"")</f>
      </c>
      <c r="R173" s="6">
        <f>IF(V173=10,CONCATENATE(O173,O173,O173,K173,O173,"&lt;center&gt;",O173,O173,"&lt;?php",O173,R$1,O173,"?&gt;",O173,O173,"&lt;/center&gt;",O173,K173,O173,O173,O173,O173),"")</f>
      </c>
      <c r="S173" s="6">
        <f>IF(V173=15,CONCATENATE(O173,O173,O173,K173,O173,"&lt;center&gt;",O173,O173,"&lt;?php",O173,S$1,O173,"?&gt;",O173,O173,"&lt;/center&gt;",O173,K173,O173,O173,O173,O173),"")</f>
      </c>
      <c r="T173" s="6">
        <f>IF(V173=20,CONCATENATE(O173,O173,O173,K173,O173,"&lt;center&gt;",O173,O173,"&lt;?php",O173,T$1,O173,"?&gt;",O173,O173,"&lt;/center&gt;",O173,K173,O173,O173,O173,O173),"")</f>
      </c>
      <c r="U173" s="6">
        <f>IF(V173=25,CONCATENATE(O173,O173,O173,O173,"&lt;?php",O173,U$1,O173,"?&gt;",O173,O173,O173,O173,O173),"")</f>
      </c>
      <c r="V173" s="11">
        <f>V172+1</f>
      </c>
      <c r="W173" s="5" t="s">
        <v>383</v>
      </c>
      <c r="X173" s="5" t="s">
        <v>384</v>
      </c>
      <c r="Y173" s="5" t="s">
        <v>385</v>
      </c>
      <c r="Z173" s="5" t="s">
        <v>386</v>
      </c>
      <c r="AA173" s="4">
        <f>CONCATENATE(WRs!B21," ",WRs!A21)</f>
      </c>
      <c r="AB173" s="6">
        <f>WRs!E21</f>
      </c>
      <c r="AC173" s="6">
        <f>WRs!C21</f>
      </c>
      <c r="AD173" s="11">
        <f>WRs!D21</f>
      </c>
      <c r="AE173" s="11">
        <f>WRs!O21</f>
      </c>
      <c r="AF173" s="11">
        <f>WRs!P21</f>
      </c>
      <c r="AG173" s="11">
        <f>WRs!T21</f>
      </c>
      <c r="AH173" s="11">
        <f>WRs!R21</f>
      </c>
      <c r="AI173" s="11">
        <f>AF173</f>
      </c>
      <c r="AJ173" s="6">
        <f>AA173</f>
      </c>
      <c r="AK173" s="11">
        <f>ROUNDDOWN(AF173/2,0)</f>
      </c>
      <c r="AL173" s="11">
        <f>ROUNDUP(0.37*AF173,0)</f>
      </c>
      <c r="AM173" s="11">
        <f>ROUNDUP(0.4*AF173,0)</f>
      </c>
      <c r="AN173" s="11">
        <f>IF(AF173&gt;1,ROUNDUP(0.43*AF173,0),1)</f>
      </c>
      <c r="AO173" s="11">
        <f>IF(AG173&gt;1,ROUNDUP(0.59*AG173,0),1)</f>
      </c>
      <c r="AP173" s="11">
        <f>IF(AH173&gt;1,ROUNDUP(0.34*AH173,0),1)</f>
      </c>
      <c r="AQ173" s="11">
        <f>IF(AI173&gt;1,ROUNDUP(0.36*AI173,0),1)</f>
      </c>
    </row>
    <row x14ac:dyDescent="0.25" r="174" customHeight="1" ht="17.25">
      <c r="A174" s="3"/>
      <c r="B174" s="6">
        <f>IF(AA174&lt;&gt;AC174,CONCATENATE(I174,AA174,L174,AB174,L174,AC174,M174,N174,AD174,M174,J174,P174,Q174,R174,S174,T174,U174),CONCATENATE(I174,AA174,L174,AB174,M174,N174,AD174,M174,J174,P174,Q174,R174,S174,T174,U174))</f>
      </c>
      <c r="C174" s="6">
        <f>IF(AA174&lt;&gt;AC174,CONCATENATE(I174,AA174,L174,AB174,L174,AC174,M174,N174,AD174,M174,W174,X174,Z174,AN174,Y174,J174,P174,Q174,R174,S174,T174,U174),CONCATENATE(I174,AA174,L174,AB174,M174,N174,AD174,M174,W174,X174,Z174,AN174,Y174,J174,P174,Q174,R174,S174,T174,U174))</f>
      </c>
      <c r="D174" s="6">
        <f>IF(AA174&lt;&gt;AC174,CONCATENATE(I174,AA174,L174,AB174,L174,AC174,M174,N174,AD174,M174,W174,X174,Z174,AO174,Y174,J174,P174,Q174,R174,S174,T174,U174),CONCATENATE(I174,AA174,L174,AB174,M174,N174,AD174,M174,W174,X174,Z174,AO174,Y174,J174,P174,Q174,R174,S174,T174,U174))</f>
      </c>
      <c r="E174" s="6">
        <f>IF(AA174&lt;&gt;AC174,CONCATENATE(I174,AA174,L174,AB174,L174,AC174,M174,N174,AD174,M174,W174,X174,Z174,AP174,Y174,J174,P174,Q174,R174,S174,T174,U174),CONCATENATE(I174,AA174,L174,AB174,M174,N174,AD174,M174,W174,X174,Z174,AP174,Y174,J174,P174,Q174,R174,S174,T174,U174))</f>
      </c>
      <c r="F174" s="6">
        <f>IF(AA174&lt;&gt;AC174,CONCATENATE(I174,AA174,L174,AB174,L174,AC174,M174,N174,AD174,M174,W174,X174,Z174,AQ174,Y174,J174,P174,Q174,R174,S174,T174,U174),CONCATENATE(I174,AA174,L174,AB174,M174,N174,AD174,M174,W174,X174,Z174,AQ174,Y174,J174,P174,Q174,R174,S174,T174,U174))</f>
      </c>
      <c r="G174" s="3" t="s">
        <v>375</v>
      </c>
      <c r="H174" s="3" t="s">
        <v>376</v>
      </c>
      <c r="I174" s="3" t="s">
        <v>377</v>
      </c>
      <c r="J174" s="3" t="s">
        <v>378</v>
      </c>
      <c r="K174" s="3" t="s">
        <v>379</v>
      </c>
      <c r="L174" s="3" t="s">
        <v>380</v>
      </c>
      <c r="M174" s="3" t="s">
        <v>381</v>
      </c>
      <c r="N174" s="3" t="s">
        <v>382</v>
      </c>
      <c r="O174" s="6">
        <f>CHAR(10)</f>
      </c>
      <c r="P174" s="6">
        <f>IF(MOD(V174,5)=0,CONCATENATE(O174,O174,K174,K174,O174,O174,O174)," ")</f>
      </c>
      <c r="Q174" s="6">
        <f>IF(V174=5,CONCATENATE(O174,O174,O174,K174,O174,"&lt;center&gt;",O174,O174,"&lt;?php",O174,Q$1,O174,"?&gt;",O174,O174,"&lt;/center&gt;",O174,K174,O174,O174,O174,O174),"")</f>
      </c>
      <c r="R174" s="6">
        <f>IF(V174=10,CONCATENATE(O174,O174,O174,K174,O174,"&lt;center&gt;",O174,O174,"&lt;?php",O174,R$1,O174,"?&gt;",O174,O174,"&lt;/center&gt;",O174,K174,O174,O174,O174,O174),"")</f>
      </c>
      <c r="S174" s="6">
        <f>IF(V174=15,CONCATENATE(O174,O174,O174,K174,O174,"&lt;center&gt;",O174,O174,"&lt;?php",O174,S$1,O174,"?&gt;",O174,O174,"&lt;/center&gt;",O174,K174,O174,O174,O174,O174),"")</f>
      </c>
      <c r="T174" s="6">
        <f>IF(V174=20,CONCATENATE(O174,O174,O174,K174,O174,"&lt;center&gt;",O174,O174,"&lt;?php",O174,T$1,O174,"?&gt;",O174,O174,"&lt;/center&gt;",O174,K174,O174,O174,O174,O174),"")</f>
      </c>
      <c r="U174" s="6">
        <f>IF(V174=25,CONCATENATE(O174,O174,O174,O174,"&lt;?php",O174,U$1,O174,"?&gt;",O174,O174,O174,O174,O174),"")</f>
      </c>
      <c r="V174" s="11">
        <f>V173+1</f>
      </c>
      <c r="W174" s="5" t="s">
        <v>383</v>
      </c>
      <c r="X174" s="5" t="s">
        <v>384</v>
      </c>
      <c r="Y174" s="5" t="s">
        <v>385</v>
      </c>
      <c r="Z174" s="5" t="s">
        <v>386</v>
      </c>
      <c r="AA174" s="4">
        <f>CONCATENATE(WRs!B22," ",WRs!A22)</f>
      </c>
      <c r="AB174" s="6">
        <f>WRs!E22</f>
      </c>
      <c r="AC174" s="6">
        <f>WRs!C22</f>
      </c>
      <c r="AD174" s="11">
        <f>WRs!D22</f>
      </c>
      <c r="AE174" s="11">
        <f>WRs!O22</f>
      </c>
      <c r="AF174" s="11">
        <f>WRs!P22</f>
      </c>
      <c r="AG174" s="11">
        <f>WRs!T22</f>
      </c>
      <c r="AH174" s="11">
        <f>WRs!R22</f>
      </c>
      <c r="AI174" s="11">
        <f>AF174</f>
      </c>
      <c r="AJ174" s="6">
        <f>AA174</f>
      </c>
      <c r="AK174" s="11">
        <f>ROUNDDOWN(AF174/2,0)</f>
      </c>
      <c r="AL174" s="11">
        <f>ROUNDUP(0.37*AF174,0)</f>
      </c>
      <c r="AM174" s="11">
        <f>ROUNDUP(0.4*AF174,0)</f>
      </c>
      <c r="AN174" s="11">
        <f>IF(AF174&gt;1,ROUNDUP(0.43*AF174,0),1)</f>
      </c>
      <c r="AO174" s="11">
        <f>IF(AG174&gt;1,ROUNDUP(0.59*AG174,0),1)</f>
      </c>
      <c r="AP174" s="11">
        <f>IF(AH174&gt;1,ROUNDUP(0.34*AH174,0),1)</f>
      </c>
      <c r="AQ174" s="11">
        <f>IF(AI174&gt;1,ROUNDUP(0.36*AI174,0),1)</f>
      </c>
    </row>
    <row x14ac:dyDescent="0.25" r="175" customHeight="1" ht="17.25">
      <c r="A175" s="3"/>
      <c r="B175" s="6">
        <f>IF(AA175&lt;&gt;AC175,CONCATENATE(I175,AA175,L175,AB175,L175,AC175,M175,N175,AD175,M175,J175,P175,Q175,R175,S175,T175,U175),CONCATENATE(I175,AA175,L175,AB175,M175,N175,AD175,M175,J175,P175,Q175,R175,S175,T175,U175))</f>
      </c>
      <c r="C175" s="6">
        <f>IF(AA175&lt;&gt;AC175,CONCATENATE(I175,AA175,L175,AB175,L175,AC175,M175,N175,AD175,M175,W175,X175,Z175,AN175,Y175,J175,P175,Q175,R175,S175,T175,U175),CONCATENATE(I175,AA175,L175,AB175,M175,N175,AD175,M175,W175,X175,Z175,AN175,Y175,J175,P175,Q175,R175,S175,T175,U175))</f>
      </c>
      <c r="D175" s="6">
        <f>IF(AA175&lt;&gt;AC175,CONCATENATE(I175,AA175,L175,AB175,L175,AC175,M175,N175,AD175,M175,W175,X175,Z175,AO175,Y175,J175,P175,Q175,R175,S175,T175,U175),CONCATENATE(I175,AA175,L175,AB175,M175,N175,AD175,M175,W175,X175,Z175,AO175,Y175,J175,P175,Q175,R175,S175,T175,U175))</f>
      </c>
      <c r="E175" s="6">
        <f>IF(AA175&lt;&gt;AC175,CONCATENATE(I175,AA175,L175,AB175,L175,AC175,M175,N175,AD175,M175,W175,X175,Z175,AP175,Y175,J175,P175,Q175,R175,S175,T175,U175),CONCATENATE(I175,AA175,L175,AB175,M175,N175,AD175,M175,W175,X175,Z175,AP175,Y175,J175,P175,Q175,R175,S175,T175,U175))</f>
      </c>
      <c r="F175" s="6">
        <f>IF(AA175&lt;&gt;AC175,CONCATENATE(I175,AA175,L175,AB175,L175,AC175,M175,N175,AD175,M175,W175,X175,Z175,AQ175,Y175,J175,P175,Q175,R175,S175,T175,U175),CONCATENATE(I175,AA175,L175,AB175,M175,N175,AD175,M175,W175,X175,Z175,AQ175,Y175,J175,P175,Q175,R175,S175,T175,U175))</f>
      </c>
      <c r="G175" s="3" t="s">
        <v>375</v>
      </c>
      <c r="H175" s="3" t="s">
        <v>376</v>
      </c>
      <c r="I175" s="3" t="s">
        <v>377</v>
      </c>
      <c r="J175" s="3" t="s">
        <v>378</v>
      </c>
      <c r="K175" s="3" t="s">
        <v>379</v>
      </c>
      <c r="L175" s="3" t="s">
        <v>380</v>
      </c>
      <c r="M175" s="3" t="s">
        <v>381</v>
      </c>
      <c r="N175" s="3" t="s">
        <v>382</v>
      </c>
      <c r="O175" s="6">
        <f>CHAR(10)</f>
      </c>
      <c r="P175" s="6">
        <f>IF(MOD(V175,5)=0,CONCATENATE(O175,O175,K175,K175,O175,O175,O175)," ")</f>
      </c>
      <c r="Q175" s="6">
        <f>IF(V175=5,CONCATENATE(O175,O175,O175,K175,O175,"&lt;center&gt;",O175,O175,"&lt;?php",O175,Q$1,O175,"?&gt;",O175,O175,"&lt;/center&gt;",O175,K175,O175,O175,O175,O175),"")</f>
      </c>
      <c r="R175" s="6">
        <f>IF(V175=10,CONCATENATE(O175,O175,O175,K175,O175,"&lt;center&gt;",O175,O175,"&lt;?php",O175,R$1,O175,"?&gt;",O175,O175,"&lt;/center&gt;",O175,K175,O175,O175,O175,O175),"")</f>
      </c>
      <c r="S175" s="6">
        <f>IF(V175=15,CONCATENATE(O175,O175,O175,K175,O175,"&lt;center&gt;",O175,O175,"&lt;?php",O175,S$1,O175,"?&gt;",O175,O175,"&lt;/center&gt;",O175,K175,O175,O175,O175,O175),"")</f>
      </c>
      <c r="T175" s="6">
        <f>IF(V175=20,CONCATENATE(O175,O175,O175,K175,O175,"&lt;center&gt;",O175,O175,"&lt;?php",O175,T$1,O175,"?&gt;",O175,O175,"&lt;/center&gt;",O175,K175,O175,O175,O175,O175),"")</f>
      </c>
      <c r="U175" s="6">
        <f>IF(V175=25,CONCATENATE(O175,O175,O175,O175,"&lt;?php",O175,U$1,O175,"?&gt;",O175,O175,O175,O175,O175),"")</f>
      </c>
      <c r="V175" s="11">
        <f>V174+1</f>
      </c>
      <c r="W175" s="5" t="s">
        <v>383</v>
      </c>
      <c r="X175" s="5" t="s">
        <v>384</v>
      </c>
      <c r="Y175" s="5" t="s">
        <v>385</v>
      </c>
      <c r="Z175" s="5" t="s">
        <v>386</v>
      </c>
      <c r="AA175" s="4">
        <f>CONCATENATE(WRs!B24," ",WRs!A24)</f>
      </c>
      <c r="AB175" s="6">
        <f>WRs!E24</f>
      </c>
      <c r="AC175" s="6">
        <f>WRs!C24</f>
      </c>
      <c r="AD175" s="11">
        <f>WRs!D24</f>
      </c>
      <c r="AE175" s="11">
        <f>WRs!O24</f>
      </c>
      <c r="AF175" s="11">
        <f>WRs!P24</f>
      </c>
      <c r="AG175" s="11">
        <f>WRs!T24</f>
      </c>
      <c r="AH175" s="11">
        <f>WRs!R24</f>
      </c>
      <c r="AI175" s="11">
        <f>AF175</f>
      </c>
      <c r="AJ175" s="6">
        <f>AA175</f>
      </c>
      <c r="AK175" s="11">
        <f>ROUNDDOWN(AF175/2,0)</f>
      </c>
      <c r="AL175" s="11">
        <f>ROUNDUP(0.37*AF175,0)</f>
      </c>
      <c r="AM175" s="11">
        <f>ROUNDUP(0.4*AF175,0)</f>
      </c>
      <c r="AN175" s="11">
        <f>IF(AF175&gt;1,ROUNDUP(0.43*AF175,0),1)</f>
      </c>
      <c r="AO175" s="11">
        <f>IF(AG175&gt;1,ROUNDUP(0.59*AG175,0),1)</f>
      </c>
      <c r="AP175" s="11">
        <f>IF(AH175&gt;1,ROUNDUP(0.34*AH175,0),1)</f>
      </c>
      <c r="AQ175" s="11">
        <f>IF(AI175&gt;1,ROUNDUP(0.36*AI175,0),1)</f>
      </c>
    </row>
    <row x14ac:dyDescent="0.25" r="176" customHeight="1" ht="17.25">
      <c r="A176" s="3"/>
      <c r="B176" s="6">
        <f>IF(AA176&lt;&gt;AC176,CONCATENATE(I176,AA176,L176,AB176,L176,AC176,M176,N176,AD176,M176,J176,P176,Q176,R176,S176,T176,U176),CONCATENATE(I176,AA176,L176,AB176,M176,N176,AD176,M176,J176,P176,Q176,R176,S176,T176,U176))</f>
      </c>
      <c r="C176" s="6">
        <f>IF(AA176&lt;&gt;AC176,CONCATENATE(I176,AA176,L176,AB176,L176,AC176,M176,N176,AD176,M176,W176,X176,Z176,AN176,Y176,J176,P176,Q176,R176,S176,T176,U176),CONCATENATE(I176,AA176,L176,AB176,M176,N176,AD176,M176,W176,X176,Z176,AN176,Y176,J176,P176,Q176,R176,S176,T176,U176))</f>
      </c>
      <c r="D176" s="6">
        <f>IF(AA176&lt;&gt;AC176,CONCATENATE(I176,AA176,L176,AB176,L176,AC176,M176,N176,AD176,M176,W176,X176,Z176,AO176,Y176,J176,P176,Q176,R176,S176,T176,U176),CONCATENATE(I176,AA176,L176,AB176,M176,N176,AD176,M176,W176,X176,Z176,AO176,Y176,J176,P176,Q176,R176,S176,T176,U176))</f>
      </c>
      <c r="E176" s="6">
        <f>IF(AA176&lt;&gt;AC176,CONCATENATE(I176,AA176,L176,AB176,L176,AC176,M176,N176,AD176,M176,W176,X176,Z176,AP176,Y176,J176,P176,Q176,R176,S176,T176,U176),CONCATENATE(I176,AA176,L176,AB176,M176,N176,AD176,M176,W176,X176,Z176,AP176,Y176,J176,P176,Q176,R176,S176,T176,U176))</f>
      </c>
      <c r="F176" s="6">
        <f>IF(AA176&lt;&gt;AC176,CONCATENATE(I176,AA176,L176,AB176,L176,AC176,M176,N176,AD176,M176,W176,X176,Z176,AQ176,Y176,J176,P176,Q176,R176,S176,T176,U176),CONCATENATE(I176,AA176,L176,AB176,M176,N176,AD176,M176,W176,X176,Z176,AQ176,Y176,J176,P176,Q176,R176,S176,T176,U176))</f>
      </c>
      <c r="G176" s="3" t="s">
        <v>375</v>
      </c>
      <c r="H176" s="3" t="s">
        <v>376</v>
      </c>
      <c r="I176" s="3" t="s">
        <v>377</v>
      </c>
      <c r="J176" s="3" t="s">
        <v>378</v>
      </c>
      <c r="K176" s="3" t="s">
        <v>379</v>
      </c>
      <c r="L176" s="3" t="s">
        <v>380</v>
      </c>
      <c r="M176" s="3" t="s">
        <v>381</v>
      </c>
      <c r="N176" s="3" t="s">
        <v>382</v>
      </c>
      <c r="O176" s="6">
        <f>CHAR(10)</f>
      </c>
      <c r="P176" s="6">
        <f>IF(MOD(V176,5)=0,CONCATENATE(O176,O176,K176,K176,O176,O176,O176)," ")</f>
      </c>
      <c r="Q176" s="6">
        <f>IF(V176=5,CONCATENATE(O176,O176,O176,K176,O176,"&lt;center&gt;",O176,O176,"&lt;?php",O176,Q$1,O176,"?&gt;",O176,O176,"&lt;/center&gt;",O176,K176,O176,O176,O176,O176),"")</f>
      </c>
      <c r="R176" s="6">
        <f>IF(V176=10,CONCATENATE(O176,O176,O176,K176,O176,"&lt;center&gt;",O176,O176,"&lt;?php",O176,R$1,O176,"?&gt;",O176,O176,"&lt;/center&gt;",O176,K176,O176,O176,O176,O176),"")</f>
      </c>
      <c r="S176" s="6">
        <f>IF(V176=15,CONCATENATE(O176,O176,O176,K176,O176,"&lt;center&gt;",O176,O176,"&lt;?php",O176,S$1,O176,"?&gt;",O176,O176,"&lt;/center&gt;",O176,K176,O176,O176,O176,O176),"")</f>
      </c>
      <c r="T176" s="6">
        <f>IF(V176=20,CONCATENATE(O176,O176,O176,K176,O176,"&lt;center&gt;",O176,O176,"&lt;?php",O176,T$1,O176,"?&gt;",O176,O176,"&lt;/center&gt;",O176,K176,O176,O176,O176,O176),"")</f>
      </c>
      <c r="U176" s="6">
        <f>IF(V176=25,CONCATENATE(O176,O176,O176,O176,"&lt;?php",O176,U$1,O176,"?&gt;",O176,O176,O176,O176,O176),"")</f>
      </c>
      <c r="V176" s="11">
        <f>V175+1</f>
      </c>
      <c r="W176" s="5" t="s">
        <v>383</v>
      </c>
      <c r="X176" s="5" t="s">
        <v>384</v>
      </c>
      <c r="Y176" s="5" t="s">
        <v>385</v>
      </c>
      <c r="Z176" s="5" t="s">
        <v>386</v>
      </c>
      <c r="AA176" s="4">
        <f>CONCATENATE(WRs!B23," ",WRs!A23)</f>
      </c>
      <c r="AB176" s="6">
        <f>WRs!E23</f>
      </c>
      <c r="AC176" s="6">
        <f>WRs!C23</f>
      </c>
      <c r="AD176" s="11">
        <f>WRs!D23</f>
      </c>
      <c r="AE176" s="11">
        <f>WRs!O23</f>
      </c>
      <c r="AF176" s="11">
        <f>WRs!P23</f>
      </c>
      <c r="AG176" s="11">
        <f>WRs!T23</f>
      </c>
      <c r="AH176" s="11">
        <f>WRs!R23</f>
      </c>
      <c r="AI176" s="11">
        <f>AF176</f>
      </c>
      <c r="AJ176" s="6">
        <f>AA176</f>
      </c>
      <c r="AK176" s="11">
        <f>ROUNDDOWN(AF176/2,0)</f>
      </c>
      <c r="AL176" s="11">
        <f>ROUNDUP(0.37*AF176,0)</f>
      </c>
      <c r="AM176" s="11">
        <f>ROUNDUP(0.4*AF176,0)</f>
      </c>
      <c r="AN176" s="11">
        <f>IF(AF176&gt;1,ROUNDUP(0.43*AF176,0),1)</f>
      </c>
      <c r="AO176" s="11">
        <f>IF(AG176&gt;1,ROUNDUP(0.59*AG176,0),1)</f>
      </c>
      <c r="AP176" s="11">
        <f>IF(AH176&gt;1,ROUNDUP(0.34*AH176,0),1)</f>
      </c>
      <c r="AQ176" s="11">
        <f>IF(AI176&gt;1,ROUNDUP(0.36*AI176,0),1)</f>
      </c>
    </row>
    <row x14ac:dyDescent="0.25" r="177" customHeight="1" ht="17.25">
      <c r="A177" s="3"/>
      <c r="B177" s="6">
        <f>IF(AA177&lt;&gt;AC177,CONCATENATE(I177,AA177,L177,AB177,L177,AC177,M177,N177,AD177,M177,J177,P177,Q177,R177,S177,T177,U177),CONCATENATE(I177,AA177,L177,AB177,M177,N177,AD177,M177,J177,P177,Q177,R177,S177,T177,U177))</f>
      </c>
      <c r="C177" s="6">
        <f>IF(AA177&lt;&gt;AC177,CONCATENATE(I177,AA177,L177,AB177,L177,AC177,M177,N177,AD177,M177,W177,X177,Z177,AN177,Y177,J177,P177,Q177,R177,S177,T177,U177),CONCATENATE(I177,AA177,L177,AB177,M177,N177,AD177,M177,W177,X177,Z177,AN177,Y177,J177,P177,Q177,R177,S177,T177,U177))</f>
      </c>
      <c r="D177" s="6">
        <f>IF(AA177&lt;&gt;AC177,CONCATENATE(I177,AA177,L177,AB177,L177,AC177,M177,N177,AD177,M177,W177,X177,Z177,AO177,Y177,J177,P177,Q177,R177,S177,T177,U177),CONCATENATE(I177,AA177,L177,AB177,M177,N177,AD177,M177,W177,X177,Z177,AO177,Y177,J177,P177,Q177,R177,S177,T177,U177))</f>
      </c>
      <c r="E177" s="6">
        <f>IF(AA177&lt;&gt;AC177,CONCATENATE(I177,AA177,L177,AB177,L177,AC177,M177,N177,AD177,M177,W177,X177,Z177,AP177,Y177,J177,P177,Q177,R177,S177,T177,U177),CONCATENATE(I177,AA177,L177,AB177,M177,N177,AD177,M177,W177,X177,Z177,AP177,Y177,J177,P177,Q177,R177,S177,T177,U177))</f>
      </c>
      <c r="F177" s="6">
        <f>IF(AA177&lt;&gt;AC177,CONCATENATE(I177,AA177,L177,AB177,L177,AC177,M177,N177,AD177,M177,W177,X177,Z177,AQ177,Y177,J177,P177,Q177,R177,S177,T177,U177),CONCATENATE(I177,AA177,L177,AB177,M177,N177,AD177,M177,W177,X177,Z177,AQ177,Y177,J177,P177,Q177,R177,S177,T177,U177))</f>
      </c>
      <c r="G177" s="3" t="s">
        <v>375</v>
      </c>
      <c r="H177" s="3" t="s">
        <v>376</v>
      </c>
      <c r="I177" s="3" t="s">
        <v>377</v>
      </c>
      <c r="J177" s="3" t="s">
        <v>378</v>
      </c>
      <c r="K177" s="3" t="s">
        <v>379</v>
      </c>
      <c r="L177" s="3" t="s">
        <v>380</v>
      </c>
      <c r="M177" s="3" t="s">
        <v>381</v>
      </c>
      <c r="N177" s="3" t="s">
        <v>382</v>
      </c>
      <c r="O177" s="6">
        <f>CHAR(10)</f>
      </c>
      <c r="P177" s="6">
        <f>IF(MOD(V177,5)=0,CONCATENATE(O177,O177,K177,K177,O177,O177,O177)," ")</f>
      </c>
      <c r="Q177" s="6">
        <f>IF(V177=5,CONCATENATE(O177,O177,O177,K177,O177,"&lt;center&gt;",O177,O177,"&lt;?php",O177,Q$1,O177,"?&gt;",O177,O177,"&lt;/center&gt;",O177,K177,O177,O177,O177,O177),"")</f>
      </c>
      <c r="R177" s="6">
        <f>IF(V177=10,CONCATENATE(O177,O177,O177,K177,O177,"&lt;center&gt;",O177,O177,"&lt;?php",O177,R$1,O177,"?&gt;",O177,O177,"&lt;/center&gt;",O177,K177,O177,O177,O177,O177),"")</f>
      </c>
      <c r="S177" s="6">
        <f>IF(V177=15,CONCATENATE(O177,O177,O177,K177,O177,"&lt;center&gt;",O177,O177,"&lt;?php",O177,S$1,O177,"?&gt;",O177,O177,"&lt;/center&gt;",O177,K177,O177,O177,O177,O177),"")</f>
      </c>
      <c r="T177" s="6">
        <f>IF(V177=20,CONCATENATE(O177,O177,O177,K177,O177,"&lt;center&gt;",O177,O177,"&lt;?php",O177,T$1,O177,"?&gt;",O177,O177,"&lt;/center&gt;",O177,K177,O177,O177,O177,O177),"")</f>
      </c>
      <c r="U177" s="6">
        <f>IF(V177=25,CONCATENATE(O177,O177,O177,O177,"&lt;?php",O177,U$1,O177,"?&gt;",O177,O177,O177,O177,O177),"")</f>
      </c>
      <c r="V177" s="11">
        <f>V176+1</f>
      </c>
      <c r="W177" s="5" t="s">
        <v>383</v>
      </c>
      <c r="X177" s="5" t="s">
        <v>384</v>
      </c>
      <c r="Y177" s="5" t="s">
        <v>385</v>
      </c>
      <c r="Z177" s="5" t="s">
        <v>386</v>
      </c>
      <c r="AA177" s="4">
        <f>CONCATENATE(WRs!B25," ",WRs!A25)</f>
      </c>
      <c r="AB177" s="6">
        <f>WRs!E25</f>
      </c>
      <c r="AC177" s="6">
        <f>WRs!C25</f>
      </c>
      <c r="AD177" s="11">
        <f>WRs!D25</f>
      </c>
      <c r="AE177" s="11">
        <f>WRs!O25</f>
      </c>
      <c r="AF177" s="11">
        <f>WRs!P25</f>
      </c>
      <c r="AG177" s="11">
        <f>WRs!T25</f>
      </c>
      <c r="AH177" s="11">
        <f>WRs!R25</f>
      </c>
      <c r="AI177" s="11">
        <f>AF177</f>
      </c>
      <c r="AJ177" s="6">
        <f>AA177</f>
      </c>
      <c r="AK177" s="11">
        <f>ROUNDDOWN(AF177/2,0)</f>
      </c>
      <c r="AL177" s="11">
        <f>ROUNDUP(0.37*AF177,0)</f>
      </c>
      <c r="AM177" s="11">
        <f>ROUNDUP(0.4*AF177,0)</f>
      </c>
      <c r="AN177" s="11">
        <f>IF(AF177&gt;1,ROUNDUP(0.43*AF177,0),1)</f>
      </c>
      <c r="AO177" s="11">
        <f>IF(AG177&gt;1,ROUNDUP(0.59*AG177,0),1)</f>
      </c>
      <c r="AP177" s="11">
        <f>IF(AH177&gt;1,ROUNDUP(0.34*AH177,0),1)</f>
      </c>
      <c r="AQ177" s="11">
        <f>IF(AI177&gt;1,ROUNDUP(0.36*AI177,0),1)</f>
      </c>
    </row>
    <row x14ac:dyDescent="0.25" r="178" customHeight="1" ht="17.25">
      <c r="A178" s="3"/>
      <c r="B178" s="6">
        <f>IF(AA178&lt;&gt;AC178,CONCATENATE(I178,AA178,L178,AB178,L178,AC178,M178,N178,AD178,M178,J178,P178,Q178,R178,S178,T178,U178),CONCATENATE(I178,AA178,L178,AB178,M178,N178,AD178,M178,J178,P178,Q178,R178,S178,T178,U178))</f>
      </c>
      <c r="C178" s="6">
        <f>IF(AA178&lt;&gt;AC178,CONCATENATE(I178,AA178,L178,AB178,L178,AC178,M178,N178,AD178,M178,W178,X178,Z178,AN178,Y178,J178,P178,Q178,R178,S178,T178,U178),CONCATENATE(I178,AA178,L178,AB178,M178,N178,AD178,M178,W178,X178,Z178,AN178,Y178,J178,P178,Q178,R178,S178,T178,U178))</f>
      </c>
      <c r="D178" s="6">
        <f>IF(AA178&lt;&gt;AC178,CONCATENATE(I178,AA178,L178,AB178,L178,AC178,M178,N178,AD178,M178,W178,X178,Z178,AO178,Y178,J178,P178,Q178,R178,S178,T178,U178),CONCATENATE(I178,AA178,L178,AB178,M178,N178,AD178,M178,W178,X178,Z178,AO178,Y178,J178,P178,Q178,R178,S178,T178,U178))</f>
      </c>
      <c r="E178" s="6">
        <f>IF(AA178&lt;&gt;AC178,CONCATENATE(I178,AA178,L178,AB178,L178,AC178,M178,N178,AD178,M178,W178,X178,Z178,AP178,Y178,J178,P178,Q178,R178,S178,T178,U178),CONCATENATE(I178,AA178,L178,AB178,M178,N178,AD178,M178,W178,X178,Z178,AP178,Y178,J178,P178,Q178,R178,S178,T178,U178))</f>
      </c>
      <c r="F178" s="6">
        <f>IF(AA178&lt;&gt;AC178,CONCATENATE(I178,AA178,L178,AB178,L178,AC178,M178,N178,AD178,M178,W178,X178,Z178,AQ178,Y178,J178,P178,Q178,R178,S178,T178,U178),CONCATENATE(I178,AA178,L178,AB178,M178,N178,AD178,M178,W178,X178,Z178,AQ178,Y178,J178,P178,Q178,R178,S178,T178,U178))</f>
      </c>
      <c r="G178" s="3" t="s">
        <v>375</v>
      </c>
      <c r="H178" s="3" t="s">
        <v>376</v>
      </c>
      <c r="I178" s="3" t="s">
        <v>377</v>
      </c>
      <c r="J178" s="3" t="s">
        <v>378</v>
      </c>
      <c r="K178" s="3" t="s">
        <v>379</v>
      </c>
      <c r="L178" s="3" t="s">
        <v>380</v>
      </c>
      <c r="M178" s="3" t="s">
        <v>381</v>
      </c>
      <c r="N178" s="3" t="s">
        <v>382</v>
      </c>
      <c r="O178" s="6">
        <f>CHAR(10)</f>
      </c>
      <c r="P178" s="6">
        <f>IF(MOD(V178,5)=0,CONCATENATE(O178,O178,K178,K178,O178,O178,O178)," ")</f>
      </c>
      <c r="Q178" s="6">
        <f>IF(V178=5,CONCATENATE(O178,O178,O178,K178,O178,"&lt;center&gt;",O178,O178,"&lt;?php",O178,Q$1,O178,"?&gt;",O178,O178,"&lt;/center&gt;",O178,K178,O178,O178,O178,O178),"")</f>
      </c>
      <c r="R178" s="6">
        <f>IF(V178=10,CONCATENATE(O178,O178,O178,K178,O178,"&lt;center&gt;",O178,O178,"&lt;?php",O178,R$1,O178,"?&gt;",O178,O178,"&lt;/center&gt;",O178,K178,O178,O178,O178,O178),"")</f>
      </c>
      <c r="S178" s="6">
        <f>IF(V178=15,CONCATENATE(O178,O178,O178,K178,O178,"&lt;center&gt;",O178,O178,"&lt;?php",O178,S$1,O178,"?&gt;",O178,O178,"&lt;/center&gt;",O178,K178,O178,O178,O178,O178),"")</f>
      </c>
      <c r="T178" s="6">
        <f>IF(V178=20,CONCATENATE(O178,O178,O178,K178,O178,"&lt;center&gt;",O178,O178,"&lt;?php",O178,T$1,O178,"?&gt;",O178,O178,"&lt;/center&gt;",O178,K178,O178,O178,O178,O178),"")</f>
      </c>
      <c r="U178" s="6">
        <f>IF(V178=25,CONCATENATE(O178,O178,O178,O178,"&lt;?php",O178,U$1,O178,"?&gt;",O178,O178,O178,O178,O178),"")</f>
      </c>
      <c r="V178" s="11">
        <f>V177+1</f>
      </c>
      <c r="W178" s="5" t="s">
        <v>383</v>
      </c>
      <c r="X178" s="5" t="s">
        <v>384</v>
      </c>
      <c r="Y178" s="5" t="s">
        <v>385</v>
      </c>
      <c r="Z178" s="5" t="s">
        <v>386</v>
      </c>
      <c r="AA178" s="4">
        <f>CONCATENATE(WRs!B26," ",WRs!A26)</f>
      </c>
      <c r="AB178" s="6">
        <f>WRs!E26</f>
      </c>
      <c r="AC178" s="6">
        <f>WRs!C26</f>
      </c>
      <c r="AD178" s="11">
        <f>WRs!D26</f>
      </c>
      <c r="AE178" s="11">
        <f>WRs!O26</f>
      </c>
      <c r="AF178" s="11">
        <f>WRs!P26</f>
      </c>
      <c r="AG178" s="11">
        <f>WRs!T26</f>
      </c>
      <c r="AH178" s="11">
        <f>WRs!R26</f>
      </c>
      <c r="AI178" s="11">
        <f>AF178</f>
      </c>
      <c r="AJ178" s="6">
        <f>AA178</f>
      </c>
      <c r="AK178" s="11">
        <f>ROUNDDOWN(AF178/2,0)</f>
      </c>
      <c r="AL178" s="11">
        <f>ROUNDUP(0.37*AF178,0)</f>
      </c>
      <c r="AM178" s="11">
        <f>ROUNDUP(0.4*AF178,0)</f>
      </c>
      <c r="AN178" s="11">
        <f>IF(AF178&gt;1,ROUNDUP(0.43*AF178,0),1)</f>
      </c>
      <c r="AO178" s="11">
        <f>IF(AG178&gt;1,ROUNDUP(0.59*AG178,0),1)</f>
      </c>
      <c r="AP178" s="11">
        <f>IF(AH178&gt;1,ROUNDUP(0.34*AH178,0),1)</f>
      </c>
      <c r="AQ178" s="11">
        <f>IF(AI178&gt;1,ROUNDUP(0.36*AI178,0),1)</f>
      </c>
    </row>
    <row x14ac:dyDescent="0.25" r="179" customHeight="1" ht="17.25">
      <c r="A179" s="3"/>
      <c r="B179" s="6">
        <f>IF(AA179&lt;&gt;AC179,CONCATENATE(I179,AA179,L179,AB179,L179,AC179,M179,N179,AD179,M179,J179,P179,Q179,R179,S179,T179,U179),CONCATENATE(I179,AA179,L179,AB179,M179,N179,AD179,M179,J179,P179,Q179,R179,S179,T179,U179))</f>
      </c>
      <c r="C179" s="6">
        <f>IF(AA179&lt;&gt;AC179,CONCATENATE(I179,AA179,L179,AB179,L179,AC179,M179,N179,AD179,M179,W179,X179,Z179,AN179,Y179,J179,P179,Q179,R179,S179,T179,U179),CONCATENATE(I179,AA179,L179,AB179,M179,N179,AD179,M179,W179,X179,Z179,AN179,Y179,J179,P179,Q179,R179,S179,T179,U179))</f>
      </c>
      <c r="D179" s="6">
        <f>IF(AA179&lt;&gt;AC179,CONCATENATE(I179,AA179,L179,AB179,L179,AC179,M179,N179,AD179,M179,W179,X179,Z179,AO179,Y179,J179,P179,Q179,R179,S179,T179,U179),CONCATENATE(I179,AA179,L179,AB179,M179,N179,AD179,M179,W179,X179,Z179,AO179,Y179,J179,P179,Q179,R179,S179,T179,U179))</f>
      </c>
      <c r="E179" s="6">
        <f>IF(AA179&lt;&gt;AC179,CONCATENATE(I179,AA179,L179,AB179,L179,AC179,M179,N179,AD179,M179,W179,X179,Z179,AP179,Y179,J179,P179,Q179,R179,S179,T179,U179),CONCATENATE(I179,AA179,L179,AB179,M179,N179,AD179,M179,W179,X179,Z179,AP179,Y179,J179,P179,Q179,R179,S179,T179,U179))</f>
      </c>
      <c r="F179" s="6">
        <f>IF(AA179&lt;&gt;AC179,CONCATENATE(I179,AA179,L179,AB179,L179,AC179,M179,N179,AD179,M179,W179,X179,Z179,AQ179,Y179,J179,P179,Q179,R179,S179,T179,U179),CONCATENATE(I179,AA179,L179,AB179,M179,N179,AD179,M179,W179,X179,Z179,AQ179,Y179,J179,P179,Q179,R179,S179,T179,U179))</f>
      </c>
      <c r="G179" s="3" t="s">
        <v>375</v>
      </c>
      <c r="H179" s="3" t="s">
        <v>376</v>
      </c>
      <c r="I179" s="3" t="s">
        <v>377</v>
      </c>
      <c r="J179" s="3" t="s">
        <v>378</v>
      </c>
      <c r="K179" s="3" t="s">
        <v>379</v>
      </c>
      <c r="L179" s="3" t="s">
        <v>380</v>
      </c>
      <c r="M179" s="3" t="s">
        <v>381</v>
      </c>
      <c r="N179" s="3" t="s">
        <v>382</v>
      </c>
      <c r="O179" s="6">
        <f>CHAR(10)</f>
      </c>
      <c r="P179" s="6">
        <f>IF(MOD(V179,5)=0,CONCATENATE(O179,O179,K179,K179,O179,O179,O179)," ")</f>
      </c>
      <c r="Q179" s="6">
        <f>IF(V179=5,CONCATENATE(O179,O179,O179,K179,O179,"&lt;center&gt;",O179,O179,"&lt;?php",O179,Q$1,O179,"?&gt;",O179,O179,"&lt;/center&gt;",O179,K179,O179,O179,O179,O179),"")</f>
      </c>
      <c r="R179" s="6">
        <f>IF(V179=10,CONCATENATE(O179,O179,O179,K179,O179,"&lt;center&gt;",O179,O179,"&lt;?php",O179,R$1,O179,"?&gt;",O179,O179,"&lt;/center&gt;",O179,K179,O179,O179,O179,O179),"")</f>
      </c>
      <c r="S179" s="6">
        <f>IF(V179=15,CONCATENATE(O179,O179,O179,K179,O179,"&lt;center&gt;",O179,O179,"&lt;?php",O179,S$1,O179,"?&gt;",O179,O179,"&lt;/center&gt;",O179,K179,O179,O179,O179,O179),"")</f>
      </c>
      <c r="T179" s="6">
        <f>IF(V179=20,CONCATENATE(O179,O179,O179,K179,O179,"&lt;center&gt;",O179,O179,"&lt;?php",O179,T$1,O179,"?&gt;",O179,O179,"&lt;/center&gt;",O179,K179,O179,O179,O179,O179),"")</f>
      </c>
      <c r="U179" s="6">
        <f>IF(V179=25,CONCATENATE(O179,O179,O179,O179,"&lt;?php",O179,U$1,O179,"?&gt;",O179,O179,O179,O179,O179),"")</f>
      </c>
      <c r="V179" s="11">
        <f>V178+1</f>
      </c>
      <c r="W179" s="5" t="s">
        <v>383</v>
      </c>
      <c r="X179" s="5" t="s">
        <v>384</v>
      </c>
      <c r="Y179" s="5" t="s">
        <v>385</v>
      </c>
      <c r="Z179" s="5" t="s">
        <v>386</v>
      </c>
      <c r="AA179" s="4">
        <f>CONCATENATE(WRs!B27," ",WRs!A27)</f>
      </c>
      <c r="AB179" s="6">
        <f>WRs!E27</f>
      </c>
      <c r="AC179" s="6">
        <f>WRs!C27</f>
      </c>
      <c r="AD179" s="11">
        <f>WRs!D27</f>
      </c>
      <c r="AE179" s="11">
        <f>WRs!O27</f>
      </c>
      <c r="AF179" s="11">
        <f>WRs!P27</f>
      </c>
      <c r="AG179" s="11">
        <f>WRs!T27</f>
      </c>
      <c r="AH179" s="11">
        <f>WRs!R27</f>
      </c>
      <c r="AI179" s="11">
        <f>AF179</f>
      </c>
      <c r="AJ179" s="6">
        <f>AA179</f>
      </c>
      <c r="AK179" s="11">
        <f>ROUNDDOWN(AF179/2,0)</f>
      </c>
      <c r="AL179" s="11">
        <f>ROUNDUP(0.37*AF179,0)</f>
      </c>
      <c r="AM179" s="11">
        <f>ROUNDUP(0.4*AF179,0)</f>
      </c>
      <c r="AN179" s="11">
        <f>IF(AF179&gt;1,ROUNDUP(0.43*AF179,0),1)</f>
      </c>
      <c r="AO179" s="11">
        <f>IF(AG179&gt;1,ROUNDUP(0.59*AG179,0),1)</f>
      </c>
      <c r="AP179" s="11">
        <f>IF(AH179&gt;1,ROUNDUP(0.34*AH179,0),1)</f>
      </c>
      <c r="AQ179" s="11">
        <f>IF(AI179&gt;1,ROUNDUP(0.36*AI179,0),1)</f>
      </c>
    </row>
    <row x14ac:dyDescent="0.25" r="180" customHeight="1" ht="17.25">
      <c r="A180" s="3"/>
      <c r="B180" s="6">
        <f>IF(AA180&lt;&gt;AC180,CONCATENATE(I180,AA180,L180,AB180,L180,AC180,M180,N180,AD180,M180,J180,P180,Q180,R180,S180,T180,U180),CONCATENATE(I180,AA180,L180,AB180,M180,N180,AD180,M180,J180,P180,Q180,R180,S180,T180,U180))</f>
      </c>
      <c r="C180" s="6">
        <f>IF(AA180&lt;&gt;AC180,CONCATENATE(I180,AA180,L180,AB180,L180,AC180,M180,N180,AD180,M180,W180,X180,Z180,AN180,Y180,J180,P180,Q180,R180,S180,T180,U180),CONCATENATE(I180,AA180,L180,AB180,M180,N180,AD180,M180,W180,X180,Z180,AN180,Y180,J180,P180,Q180,R180,S180,T180,U180))</f>
      </c>
      <c r="D180" s="6">
        <f>IF(AA180&lt;&gt;AC180,CONCATENATE(I180,AA180,L180,AB180,L180,AC180,M180,N180,AD180,M180,W180,X180,Z180,AO180,Y180,J180,P180,Q180,R180,S180,T180,U180),CONCATENATE(I180,AA180,L180,AB180,M180,N180,AD180,M180,W180,X180,Z180,AO180,Y180,J180,P180,Q180,R180,S180,T180,U180))</f>
      </c>
      <c r="E180" s="6">
        <f>IF(AA180&lt;&gt;AC180,CONCATENATE(I180,AA180,L180,AB180,L180,AC180,M180,N180,AD180,M180,W180,X180,Z180,AP180,Y180,J180,P180,Q180,R180,S180,T180,U180),CONCATENATE(I180,AA180,L180,AB180,M180,N180,AD180,M180,W180,X180,Z180,AP180,Y180,J180,P180,Q180,R180,S180,T180,U180))</f>
      </c>
      <c r="F180" s="6">
        <f>IF(AA180&lt;&gt;AC180,CONCATENATE(I180,AA180,L180,AB180,L180,AC180,M180,N180,AD180,M180,W180,X180,Z180,AQ180,Y180,J180,P180,Q180,R180,S180,T180,U180),CONCATENATE(I180,AA180,L180,AB180,M180,N180,AD180,M180,W180,X180,Z180,AQ180,Y180,J180,P180,Q180,R180,S180,T180,U180))</f>
      </c>
      <c r="G180" s="3" t="s">
        <v>375</v>
      </c>
      <c r="H180" s="3" t="s">
        <v>376</v>
      </c>
      <c r="I180" s="3" t="s">
        <v>377</v>
      </c>
      <c r="J180" s="3" t="s">
        <v>378</v>
      </c>
      <c r="K180" s="3" t="s">
        <v>379</v>
      </c>
      <c r="L180" s="3" t="s">
        <v>380</v>
      </c>
      <c r="M180" s="3" t="s">
        <v>381</v>
      </c>
      <c r="N180" s="3" t="s">
        <v>382</v>
      </c>
      <c r="O180" s="6">
        <f>CHAR(10)</f>
      </c>
      <c r="P180" s="6">
        <f>IF(MOD(V180,5)=0,CONCATENATE(O180,O180,K180,K180,O180,O180,O180)," ")</f>
      </c>
      <c r="Q180" s="6">
        <f>IF(V180=5,CONCATENATE(O180,O180,O180,K180,O180,"&lt;center&gt;",O180,O180,"&lt;?php",O180,Q$1,O180,"?&gt;",O180,O180,"&lt;/center&gt;",O180,K180,O180,O180,O180,O180),"")</f>
      </c>
      <c r="R180" s="6">
        <f>IF(V180=10,CONCATENATE(O180,O180,O180,K180,O180,"&lt;center&gt;",O180,O180,"&lt;?php",O180,R$1,O180,"?&gt;",O180,O180,"&lt;/center&gt;",O180,K180,O180,O180,O180,O180),"")</f>
      </c>
      <c r="S180" s="6">
        <f>IF(V180=15,CONCATENATE(O180,O180,O180,K180,O180,"&lt;center&gt;",O180,O180,"&lt;?php",O180,S$1,O180,"?&gt;",O180,O180,"&lt;/center&gt;",O180,K180,O180,O180,O180,O180),"")</f>
      </c>
      <c r="T180" s="6">
        <f>IF(V180=20,CONCATENATE(O180,O180,O180,K180,O180,"&lt;center&gt;",O180,O180,"&lt;?php",O180,T$1,O180,"?&gt;",O180,O180,"&lt;/center&gt;",O180,K180,O180,O180,O180,O180),"")</f>
      </c>
      <c r="U180" s="6">
        <f>IF(V180=25,CONCATENATE(O180,O180,O180,O180,"&lt;?php",O180,U$1,O180,"?&gt;",O180,O180,O180,O180,O180),"")</f>
      </c>
      <c r="V180" s="11">
        <f>V179+1</f>
      </c>
      <c r="W180" s="5" t="s">
        <v>383</v>
      </c>
      <c r="X180" s="5" t="s">
        <v>384</v>
      </c>
      <c r="Y180" s="5" t="s">
        <v>385</v>
      </c>
      <c r="Z180" s="5" t="s">
        <v>386</v>
      </c>
      <c r="AA180" s="4">
        <f>CONCATENATE(WRs!B28," ",WRs!A28)</f>
      </c>
      <c r="AB180" s="6">
        <f>WRs!E28</f>
      </c>
      <c r="AC180" s="6">
        <f>WRs!C28</f>
      </c>
      <c r="AD180" s="11">
        <f>WRs!D28</f>
      </c>
      <c r="AE180" s="11">
        <f>WRs!O28</f>
      </c>
      <c r="AF180" s="11">
        <f>WRs!P28</f>
      </c>
      <c r="AG180" s="11">
        <f>WRs!T28</f>
      </c>
      <c r="AH180" s="11">
        <f>WRs!R28</f>
      </c>
      <c r="AI180" s="11">
        <f>AF180</f>
      </c>
      <c r="AJ180" s="6">
        <f>AA180</f>
      </c>
      <c r="AK180" s="11">
        <f>ROUNDDOWN(AF180/2,0)</f>
      </c>
      <c r="AL180" s="11">
        <f>ROUNDUP(0.37*AF180,0)</f>
      </c>
      <c r="AM180" s="11">
        <f>ROUNDUP(0.4*AF180,0)</f>
      </c>
      <c r="AN180" s="11">
        <f>IF(AF180&gt;1,ROUNDUP(0.43*AF180,0),1)</f>
      </c>
      <c r="AO180" s="11">
        <f>IF(AG180&gt;1,ROUNDUP(0.59*AG180,0),1)</f>
      </c>
      <c r="AP180" s="11">
        <f>IF(AH180&gt;1,ROUNDUP(0.34*AH180,0),1)</f>
      </c>
      <c r="AQ180" s="11">
        <f>IF(AI180&gt;1,ROUNDUP(0.36*AI180,0),1)</f>
      </c>
    </row>
    <row x14ac:dyDescent="0.25" r="181" customHeight="1" ht="17.25">
      <c r="A181" s="3"/>
      <c r="B181" s="6">
        <f>IF(AA181&lt;&gt;AC181,CONCATENATE(I181,AA181,L181,AB181,L181,AC181,M181,N181,AD181,M181,J181,P181,Q181,R181,S181,T181,U181),CONCATENATE(I181,AA181,L181,AB181,M181,N181,AD181,M181,J181,P181,Q181,R181,S181,T181,U181))</f>
      </c>
      <c r="C181" s="6">
        <f>IF(AA181&lt;&gt;AC181,CONCATENATE(I181,AA181,L181,AB181,L181,AC181,M181,N181,AD181,M181,W181,X181,Z181,AN181,Y181,J181,P181,Q181,R181,S181,T181,U181),CONCATENATE(I181,AA181,L181,AB181,M181,N181,AD181,M181,W181,X181,Z181,AN181,Y181,J181,P181,Q181,R181,S181,T181,U181))</f>
      </c>
      <c r="D181" s="6">
        <f>IF(AA181&lt;&gt;AC181,CONCATENATE(I181,AA181,L181,AB181,L181,AC181,M181,N181,AD181,M181,W181,X181,Z181,AO181,Y181,J181,P181,Q181,R181,S181,T181,U181),CONCATENATE(I181,AA181,L181,AB181,M181,N181,AD181,M181,W181,X181,Z181,AO181,Y181,J181,P181,Q181,R181,S181,T181,U181))</f>
      </c>
      <c r="E181" s="6">
        <f>IF(AA181&lt;&gt;AC181,CONCATENATE(I181,AA181,L181,AB181,L181,AC181,M181,N181,AD181,M181,W181,X181,Z181,AP181,Y181,J181,P181,Q181,R181,S181,T181,U181),CONCATENATE(I181,AA181,L181,AB181,M181,N181,AD181,M181,W181,X181,Z181,AP181,Y181,J181,P181,Q181,R181,S181,T181,U181))</f>
      </c>
      <c r="F181" s="6">
        <f>IF(AA181&lt;&gt;AC181,CONCATENATE(I181,AA181,L181,AB181,L181,AC181,M181,N181,AD181,M181,W181,X181,Z181,AQ181,Y181,J181,P181,Q181,R181,S181,T181,U181),CONCATENATE(I181,AA181,L181,AB181,M181,N181,AD181,M181,W181,X181,Z181,AQ181,Y181,J181,P181,Q181,R181,S181,T181,U181))</f>
      </c>
      <c r="G181" s="3" t="s">
        <v>375</v>
      </c>
      <c r="H181" s="3" t="s">
        <v>376</v>
      </c>
      <c r="I181" s="3" t="s">
        <v>377</v>
      </c>
      <c r="J181" s="3" t="s">
        <v>378</v>
      </c>
      <c r="K181" s="3" t="s">
        <v>379</v>
      </c>
      <c r="L181" s="3" t="s">
        <v>380</v>
      </c>
      <c r="M181" s="3" t="s">
        <v>381</v>
      </c>
      <c r="N181" s="3" t="s">
        <v>382</v>
      </c>
      <c r="O181" s="6">
        <f>CHAR(10)</f>
      </c>
      <c r="P181" s="6">
        <f>IF(MOD(V181,5)=0,CONCATENATE(O181,O181,K181,K181,O181,O181,O181)," ")</f>
      </c>
      <c r="Q181" s="6">
        <f>IF(V181=5,CONCATENATE(O181,O181,O181,K181,O181,"&lt;center&gt;",O181,O181,"&lt;?php",O181,Q$1,O181,"?&gt;",O181,O181,"&lt;/center&gt;",O181,K181,O181,O181,O181,O181),"")</f>
      </c>
      <c r="R181" s="6">
        <f>IF(V181=10,CONCATENATE(O181,O181,O181,K181,O181,"&lt;center&gt;",O181,O181,"&lt;?php",O181,R$1,O181,"?&gt;",O181,O181,"&lt;/center&gt;",O181,K181,O181,O181,O181,O181),"")</f>
      </c>
      <c r="S181" s="6">
        <f>IF(V181=15,CONCATENATE(O181,O181,O181,K181,O181,"&lt;center&gt;",O181,O181,"&lt;?php",O181,S$1,O181,"?&gt;",O181,O181,"&lt;/center&gt;",O181,K181,O181,O181,O181,O181),"")</f>
      </c>
      <c r="T181" s="6">
        <f>IF(V181=20,CONCATENATE(O181,O181,O181,K181,O181,"&lt;center&gt;",O181,O181,"&lt;?php",O181,T$1,O181,"?&gt;",O181,O181,"&lt;/center&gt;",O181,K181,O181,O181,O181,O181),"")</f>
      </c>
      <c r="U181" s="6">
        <f>IF(V181=25,CONCATENATE(O181,O181,O181,O181,"&lt;?php",O181,U$1,O181,"?&gt;",O181,O181,O181,O181,O181),"")</f>
      </c>
      <c r="V181" s="11">
        <f>V180+1</f>
      </c>
      <c r="W181" s="5" t="s">
        <v>383</v>
      </c>
      <c r="X181" s="5" t="s">
        <v>384</v>
      </c>
      <c r="Y181" s="5" t="s">
        <v>385</v>
      </c>
      <c r="Z181" s="5" t="s">
        <v>386</v>
      </c>
      <c r="AA181" s="4">
        <f>CONCATENATE(WRs!B29," ",WRs!A29)</f>
      </c>
      <c r="AB181" s="6">
        <f>WRs!E29</f>
      </c>
      <c r="AC181" s="6">
        <f>WRs!C29</f>
      </c>
      <c r="AD181" s="11">
        <f>WRs!D29</f>
      </c>
      <c r="AE181" s="11">
        <f>WRs!O29</f>
      </c>
      <c r="AF181" s="11">
        <f>WRs!P29</f>
      </c>
      <c r="AG181" s="11">
        <f>WRs!T29</f>
      </c>
      <c r="AH181" s="11">
        <f>WRs!R29</f>
      </c>
      <c r="AI181" s="11">
        <f>AF181</f>
      </c>
      <c r="AJ181" s="6">
        <f>AA181</f>
      </c>
      <c r="AK181" s="11">
        <f>ROUNDDOWN(AF181/2,0)</f>
      </c>
      <c r="AL181" s="11">
        <f>ROUNDUP(0.37*AF181,0)</f>
      </c>
      <c r="AM181" s="11">
        <f>ROUNDUP(0.4*AF181,0)</f>
      </c>
      <c r="AN181" s="11">
        <f>IF(AF181&gt;1,ROUNDUP(0.43*AF181,0),1)</f>
      </c>
      <c r="AO181" s="11">
        <f>IF(AG181&gt;1,ROUNDUP(0.59*AG181,0),1)</f>
      </c>
      <c r="AP181" s="11">
        <f>IF(AH181&gt;1,ROUNDUP(0.34*AH181,0),1)</f>
      </c>
      <c r="AQ181" s="11">
        <f>IF(AI181&gt;1,ROUNDUP(0.36*AI181,0),1)</f>
      </c>
    </row>
    <row x14ac:dyDescent="0.25" r="182" customHeight="1" ht="17.25">
      <c r="A182" s="3"/>
      <c r="B182" s="6">
        <f>IF(AA182&lt;&gt;AC182,CONCATENATE(I182,AA182,L182,AB182,L182,AC182,M182,N182,AD182,M182,J182,P182,Q182,R182,S182,T182,U182),CONCATENATE(I182,AA182,L182,AB182,M182,N182,AD182,M182,J182,P182,Q182,R182,S182,T182,U182))</f>
      </c>
      <c r="C182" s="6">
        <f>IF(AA182&lt;&gt;AC182,CONCATENATE(I182,AA182,L182,AB182,L182,AC182,M182,N182,AD182,M182,W182,X182,Z182,AN182,Y182,J182,P182,Q182,R182,S182,T182,U182),CONCATENATE(I182,AA182,L182,AB182,M182,N182,AD182,M182,W182,X182,Z182,AN182,Y182,J182,P182,Q182,R182,S182,T182,U182))</f>
      </c>
      <c r="D182" s="6">
        <f>IF(AA182&lt;&gt;AC182,CONCATENATE(I182,AA182,L182,AB182,L182,AC182,M182,N182,AD182,M182,W182,X182,Z182,AO182,Y182,J182,P182,Q182,R182,S182,T182,U182),CONCATENATE(I182,AA182,L182,AB182,M182,N182,AD182,M182,W182,X182,Z182,AO182,Y182,J182,P182,Q182,R182,S182,T182,U182))</f>
      </c>
      <c r="E182" s="6">
        <f>IF(AA182&lt;&gt;AC182,CONCATENATE(I182,AA182,L182,AB182,L182,AC182,M182,N182,AD182,M182,W182,X182,Z182,AP182,Y182,J182,P182,Q182,R182,S182,T182,U182),CONCATENATE(I182,AA182,L182,AB182,M182,N182,AD182,M182,W182,X182,Z182,AP182,Y182,J182,P182,Q182,R182,S182,T182,U182))</f>
      </c>
      <c r="F182" s="6">
        <f>IF(AA182&lt;&gt;AC182,CONCATENATE(I182,AA182,L182,AB182,L182,AC182,M182,N182,AD182,M182,W182,X182,Z182,AQ182,Y182,J182,P182,Q182,R182,S182,T182,U182),CONCATENATE(I182,AA182,L182,AB182,M182,N182,AD182,M182,W182,X182,Z182,AQ182,Y182,J182,P182,Q182,R182,S182,T182,U182))</f>
      </c>
      <c r="G182" s="3" t="s">
        <v>375</v>
      </c>
      <c r="H182" s="3" t="s">
        <v>376</v>
      </c>
      <c r="I182" s="3" t="s">
        <v>377</v>
      </c>
      <c r="J182" s="3" t="s">
        <v>378</v>
      </c>
      <c r="K182" s="3" t="s">
        <v>379</v>
      </c>
      <c r="L182" s="3" t="s">
        <v>380</v>
      </c>
      <c r="M182" s="3" t="s">
        <v>381</v>
      </c>
      <c r="N182" s="3" t="s">
        <v>382</v>
      </c>
      <c r="O182" s="6">
        <f>CHAR(10)</f>
      </c>
      <c r="P182" s="6">
        <f>IF(MOD(V182,5)=0,CONCATENATE(O182,O182,K182,K182,O182,O182,O182)," ")</f>
      </c>
      <c r="Q182" s="6">
        <f>IF(V182=5,CONCATENATE(O182,O182,O182,K182,O182,"&lt;center&gt;",O182,O182,"&lt;?php",O182,Q$1,O182,"?&gt;",O182,O182,"&lt;/center&gt;",O182,K182,O182,O182,O182,O182),"")</f>
      </c>
      <c r="R182" s="6">
        <f>IF(V182=10,CONCATENATE(O182,O182,O182,K182,O182,"&lt;center&gt;",O182,O182,"&lt;?php",O182,R$1,O182,"?&gt;",O182,O182,"&lt;/center&gt;",O182,K182,O182,O182,O182,O182),"")</f>
      </c>
      <c r="S182" s="6">
        <f>IF(V182=15,CONCATENATE(O182,O182,O182,K182,O182,"&lt;center&gt;",O182,O182,"&lt;?php",O182,S$1,O182,"?&gt;",O182,O182,"&lt;/center&gt;",O182,K182,O182,O182,O182,O182),"")</f>
      </c>
      <c r="T182" s="6">
        <f>IF(V182=20,CONCATENATE(O182,O182,O182,K182,O182,"&lt;center&gt;",O182,O182,"&lt;?php",O182,T$1,O182,"?&gt;",O182,O182,"&lt;/center&gt;",O182,K182,O182,O182,O182,O182),"")</f>
      </c>
      <c r="U182" s="6">
        <f>IF(V182=25,CONCATENATE(O182,O182,O182,O182,"&lt;?php",O182,U$1,O182,"?&gt;",O182,O182,O182,O182,O182),"")</f>
      </c>
      <c r="V182" s="11">
        <f>V181+1</f>
      </c>
      <c r="W182" s="5" t="s">
        <v>383</v>
      </c>
      <c r="X182" s="5" t="s">
        <v>384</v>
      </c>
      <c r="Y182" s="5" t="s">
        <v>385</v>
      </c>
      <c r="Z182" s="5" t="s">
        <v>386</v>
      </c>
      <c r="AA182" s="4">
        <f>CONCATENATE(WRs!B30," ",WRs!A30)</f>
      </c>
      <c r="AB182" s="6">
        <f>WRs!E30</f>
      </c>
      <c r="AC182" s="6">
        <f>WRs!C30</f>
      </c>
      <c r="AD182" s="11">
        <f>WRs!D30</f>
      </c>
      <c r="AE182" s="11">
        <f>WRs!O30</f>
      </c>
      <c r="AF182" s="11">
        <f>WRs!P30</f>
      </c>
      <c r="AG182" s="11">
        <f>WRs!T30</f>
      </c>
      <c r="AH182" s="11">
        <f>WRs!R30</f>
      </c>
      <c r="AI182" s="11">
        <f>AF182</f>
      </c>
      <c r="AJ182" s="6">
        <f>AA182</f>
      </c>
      <c r="AK182" s="11">
        <f>ROUNDDOWN(AF182/2,0)</f>
      </c>
      <c r="AL182" s="11">
        <f>ROUNDUP(0.37*AF182,0)</f>
      </c>
      <c r="AM182" s="11">
        <f>ROUNDUP(0.4*AF182,0)</f>
      </c>
      <c r="AN182" s="11">
        <f>IF(AF182&gt;1,ROUNDUP(0.43*AF182,0),1)</f>
      </c>
      <c r="AO182" s="11">
        <f>IF(AG182&gt;1,ROUNDUP(0.59*AG182,0),1)</f>
      </c>
      <c r="AP182" s="11">
        <f>IF(AH182&gt;1,ROUNDUP(0.34*AH182,0),1)</f>
      </c>
      <c r="AQ182" s="11">
        <f>IF(AI182&gt;1,ROUNDUP(0.36*AI182,0),1)</f>
      </c>
    </row>
    <row x14ac:dyDescent="0.25" r="183" customHeight="1" ht="17.25">
      <c r="A183" s="3"/>
      <c r="B183" s="6">
        <f>IF(AA183&lt;&gt;AC183,CONCATENATE(I183,AA183,L183,AB183,L183,AC183,M183,N183,AD183,M183,J183,P183,Q183,R183,S183,T183,U183),CONCATENATE(I183,AA183,L183,AB183,M183,N183,AD183,M183,J183,P183,Q183,R183,S183,T183,U183))</f>
      </c>
      <c r="C183" s="6">
        <f>IF(AA183&lt;&gt;AC183,CONCATENATE(I183,AA183,L183,AB183,L183,AC183,M183,N183,AD183,M183,W183,X183,Z183,AN183,Y183,J183,P183,Q183,R183,S183,T183,U183),CONCATENATE(I183,AA183,L183,AB183,M183,N183,AD183,M183,W183,X183,Z183,AN183,Y183,J183,P183,Q183,R183,S183,T183,U183))</f>
      </c>
      <c r="D183" s="6">
        <f>IF(AA183&lt;&gt;AC183,CONCATENATE(I183,AA183,L183,AB183,L183,AC183,M183,N183,AD183,M183,W183,X183,Z183,AO183,Y183,J183,P183,Q183,R183,S183,T183,U183),CONCATENATE(I183,AA183,L183,AB183,M183,N183,AD183,M183,W183,X183,Z183,AO183,Y183,J183,P183,Q183,R183,S183,T183,U183))</f>
      </c>
      <c r="E183" s="6">
        <f>IF(AA183&lt;&gt;AC183,CONCATENATE(I183,AA183,L183,AB183,L183,AC183,M183,N183,AD183,M183,W183,X183,Z183,AP183,Y183,J183,P183,Q183,R183,S183,T183,U183),CONCATENATE(I183,AA183,L183,AB183,M183,N183,AD183,M183,W183,X183,Z183,AP183,Y183,J183,P183,Q183,R183,S183,T183,U183))</f>
      </c>
      <c r="F183" s="6">
        <f>IF(AA183&lt;&gt;AC183,CONCATENATE(I183,AA183,L183,AB183,L183,AC183,M183,N183,AD183,M183,W183,X183,Z183,AQ183,Y183,J183,P183,Q183,R183,S183,T183,U183),CONCATENATE(I183,AA183,L183,AB183,M183,N183,AD183,M183,W183,X183,Z183,AQ183,Y183,J183,P183,Q183,R183,S183,T183,U183))</f>
      </c>
      <c r="G183" s="3" t="s">
        <v>375</v>
      </c>
      <c r="H183" s="3" t="s">
        <v>376</v>
      </c>
      <c r="I183" s="3" t="s">
        <v>377</v>
      </c>
      <c r="J183" s="3" t="s">
        <v>378</v>
      </c>
      <c r="K183" s="3" t="s">
        <v>379</v>
      </c>
      <c r="L183" s="3" t="s">
        <v>380</v>
      </c>
      <c r="M183" s="3" t="s">
        <v>381</v>
      </c>
      <c r="N183" s="3" t="s">
        <v>382</v>
      </c>
      <c r="O183" s="6">
        <f>CHAR(10)</f>
      </c>
      <c r="P183" s="6">
        <f>IF(MOD(V183,5)=0,CONCATENATE(O183,O183,K183,K183,O183,O183,O183)," ")</f>
      </c>
      <c r="Q183" s="6">
        <f>IF(V183=5,CONCATENATE(O183,O183,O183,K183,O183,"&lt;center&gt;",O183,O183,"&lt;?php",O183,Q$1,O183,"?&gt;",O183,O183,"&lt;/center&gt;",O183,K183,O183,O183,O183,O183),"")</f>
      </c>
      <c r="R183" s="6">
        <f>IF(V183=10,CONCATENATE(O183,O183,O183,K183,O183,"&lt;center&gt;",O183,O183,"&lt;?php",O183,R$1,O183,"?&gt;",O183,O183,"&lt;/center&gt;",O183,K183,O183,O183,O183,O183),"")</f>
      </c>
      <c r="S183" s="6">
        <f>IF(V183=15,CONCATENATE(O183,O183,O183,K183,O183,"&lt;center&gt;",O183,O183,"&lt;?php",O183,S$1,O183,"?&gt;",O183,O183,"&lt;/center&gt;",O183,K183,O183,O183,O183,O183),"")</f>
      </c>
      <c r="T183" s="6">
        <f>IF(V183=20,CONCATENATE(O183,O183,O183,K183,O183,"&lt;center&gt;",O183,O183,"&lt;?php",O183,T$1,O183,"?&gt;",O183,O183,"&lt;/center&gt;",O183,K183,O183,O183,O183,O183),"")</f>
      </c>
      <c r="U183" s="6">
        <f>IF(V183=25,CONCATENATE(O183,O183,O183,O183,"&lt;?php",O183,U$1,O183,"?&gt;",O183,O183,O183,O183,O183),"")</f>
      </c>
      <c r="V183" s="11">
        <f>V182+1</f>
      </c>
      <c r="W183" s="5" t="s">
        <v>383</v>
      </c>
      <c r="X183" s="5" t="s">
        <v>384</v>
      </c>
      <c r="Y183" s="5" t="s">
        <v>385</v>
      </c>
      <c r="Z183" s="5" t="s">
        <v>386</v>
      </c>
      <c r="AA183" s="4">
        <f>CONCATENATE(WRs!B31," ",WRs!A31)</f>
      </c>
      <c r="AB183" s="6">
        <f>WRs!E31</f>
      </c>
      <c r="AC183" s="6">
        <f>WRs!C31</f>
      </c>
      <c r="AD183" s="11">
        <f>WRs!D31</f>
      </c>
      <c r="AE183" s="11">
        <f>WRs!O31</f>
      </c>
      <c r="AF183" s="11">
        <f>WRs!P31</f>
      </c>
      <c r="AG183" s="11">
        <f>WRs!T31</f>
      </c>
      <c r="AH183" s="11">
        <f>WRs!R31</f>
      </c>
      <c r="AI183" s="11">
        <f>AF183</f>
      </c>
      <c r="AJ183" s="6">
        <f>AA183</f>
      </c>
      <c r="AK183" s="11">
        <f>ROUNDDOWN(AF183/2,0)</f>
      </c>
      <c r="AL183" s="11">
        <f>ROUNDUP(0.37*AF183,0)</f>
      </c>
      <c r="AM183" s="11">
        <f>ROUNDUP(0.4*AF183,0)</f>
      </c>
      <c r="AN183" s="11">
        <f>IF(AF183&gt;1,ROUNDUP(0.43*AF183,0),1)</f>
      </c>
      <c r="AO183" s="11">
        <f>IF(AG183&gt;1,ROUNDUP(0.59*AG183,0),1)</f>
      </c>
      <c r="AP183" s="11">
        <f>IF(AH183&gt;1,ROUNDUP(0.34*AH183,0),1)</f>
      </c>
      <c r="AQ183" s="11">
        <f>IF(AI183&gt;1,ROUNDUP(0.36*AI183,0),1)</f>
      </c>
    </row>
    <row x14ac:dyDescent="0.25" r="184" customHeight="1" ht="17.25">
      <c r="A184" s="3"/>
      <c r="B184" s="6">
        <f>IF(AA184&lt;&gt;AC184,CONCATENATE(I184,AA184,L184,AB184,L184,AC184,M184,N184,AD184,M184,J184,P184,Q184,R184,S184,T184,U184),CONCATENATE(I184,AA184,L184,AB184,M184,N184,AD184,M184,J184,P184,Q184,R184,S184,T184,U184))</f>
      </c>
      <c r="C184" s="6">
        <f>IF(AA184&lt;&gt;AC184,CONCATENATE(I184,AA184,L184,AB184,L184,AC184,M184,N184,AD184,M184,W184,X184,Z184,AN184,Y184,J184,P184,Q184,R184,S184,T184,U184),CONCATENATE(I184,AA184,L184,AB184,M184,N184,AD184,M184,W184,X184,Z184,AN184,Y184,J184,P184,Q184,R184,S184,T184,U184))</f>
      </c>
      <c r="D184" s="6">
        <f>IF(AA184&lt;&gt;AC184,CONCATENATE(I184,AA184,L184,AB184,L184,AC184,M184,N184,AD184,M184,W184,X184,Z184,AO184,Y184,J184,P184,Q184,R184,S184,T184,U184),CONCATENATE(I184,AA184,L184,AB184,M184,N184,AD184,M184,W184,X184,Z184,AO184,Y184,J184,P184,Q184,R184,S184,T184,U184))</f>
      </c>
      <c r="E184" s="6">
        <f>IF(AA184&lt;&gt;AC184,CONCATENATE(I184,AA184,L184,AB184,L184,AC184,M184,N184,AD184,M184,W184,X184,Z184,AP184,Y184,J184,P184,Q184,R184,S184,T184,U184),CONCATENATE(I184,AA184,L184,AB184,M184,N184,AD184,M184,W184,X184,Z184,AP184,Y184,J184,P184,Q184,R184,S184,T184,U184))</f>
      </c>
      <c r="F184" s="6">
        <f>IF(AA184&lt;&gt;AC184,CONCATENATE(I184,AA184,L184,AB184,L184,AC184,M184,N184,AD184,M184,W184,X184,Z184,AQ184,Y184,J184,P184,Q184,R184,S184,T184,U184),CONCATENATE(I184,AA184,L184,AB184,M184,N184,AD184,M184,W184,X184,Z184,AQ184,Y184,J184,P184,Q184,R184,S184,T184,U184))</f>
      </c>
      <c r="G184" s="3" t="s">
        <v>375</v>
      </c>
      <c r="H184" s="3" t="s">
        <v>376</v>
      </c>
      <c r="I184" s="3" t="s">
        <v>377</v>
      </c>
      <c r="J184" s="3" t="s">
        <v>378</v>
      </c>
      <c r="K184" s="3" t="s">
        <v>379</v>
      </c>
      <c r="L184" s="3" t="s">
        <v>380</v>
      </c>
      <c r="M184" s="3" t="s">
        <v>381</v>
      </c>
      <c r="N184" s="3" t="s">
        <v>382</v>
      </c>
      <c r="O184" s="6">
        <f>CHAR(10)</f>
      </c>
      <c r="P184" s="6">
        <f>IF(MOD(V184,5)=0,CONCATENATE(O184,O184,K184,K184,O184,O184,O184)," ")</f>
      </c>
      <c r="Q184" s="6">
        <f>IF(V184=5,CONCATENATE(O184,O184,O184,K184,O184,"&lt;center&gt;",O184,O184,"&lt;?php",O184,Q$1,O184,"?&gt;",O184,O184,"&lt;/center&gt;",O184,K184,O184,O184,O184,O184),"")</f>
      </c>
      <c r="R184" s="6">
        <f>IF(V184=10,CONCATENATE(O184,O184,O184,K184,O184,"&lt;center&gt;",O184,O184,"&lt;?php",O184,R$1,O184,"?&gt;",O184,O184,"&lt;/center&gt;",O184,K184,O184,O184,O184,O184),"")</f>
      </c>
      <c r="S184" s="6">
        <f>IF(V184=15,CONCATENATE(O184,O184,O184,K184,O184,"&lt;center&gt;",O184,O184,"&lt;?php",O184,S$1,O184,"?&gt;",O184,O184,"&lt;/center&gt;",O184,K184,O184,O184,O184,O184),"")</f>
      </c>
      <c r="T184" s="6">
        <f>IF(V184=20,CONCATENATE(O184,O184,O184,K184,O184,"&lt;center&gt;",O184,O184,"&lt;?php",O184,T$1,O184,"?&gt;",O184,O184,"&lt;/center&gt;",O184,K184,O184,O184,O184,O184),"")</f>
      </c>
      <c r="U184" s="6">
        <f>IF(V184=25,CONCATENATE(O184,O184,O184,O184,"&lt;?php",O184,U$1,O184,"?&gt;",O184,O184,O184,O184,O184),"")</f>
      </c>
      <c r="V184" s="11">
        <f>V183+1</f>
      </c>
      <c r="W184" s="5" t="s">
        <v>383</v>
      </c>
      <c r="X184" s="5" t="s">
        <v>384</v>
      </c>
      <c r="Y184" s="5" t="s">
        <v>385</v>
      </c>
      <c r="Z184" s="5" t="s">
        <v>386</v>
      </c>
      <c r="AA184" s="4">
        <f>CONCATENATE(WRs!B32," ",WRs!A32)</f>
      </c>
      <c r="AB184" s="6">
        <f>WRs!E32</f>
      </c>
      <c r="AC184" s="6">
        <f>WRs!C32</f>
      </c>
      <c r="AD184" s="11">
        <f>WRs!D32</f>
      </c>
      <c r="AE184" s="11">
        <f>WRs!O32</f>
      </c>
      <c r="AF184" s="11">
        <f>WRs!P32</f>
      </c>
      <c r="AG184" s="11">
        <f>WRs!T32</f>
      </c>
      <c r="AH184" s="11">
        <f>WRs!R32</f>
      </c>
      <c r="AI184" s="11">
        <f>AF184</f>
      </c>
      <c r="AJ184" s="6">
        <f>AA184</f>
      </c>
      <c r="AK184" s="11">
        <f>ROUNDDOWN(AF184/2,0)</f>
      </c>
      <c r="AL184" s="11">
        <f>ROUNDUP(0.37*AF184,0)</f>
      </c>
      <c r="AM184" s="11">
        <f>ROUNDUP(0.4*AF184,0)</f>
      </c>
      <c r="AN184" s="11">
        <f>IF(AF184&gt;1,ROUNDUP(0.43*AF184,0),1)</f>
      </c>
      <c r="AO184" s="11">
        <f>IF(AG184&gt;1,ROUNDUP(0.59*AG184,0),1)</f>
      </c>
      <c r="AP184" s="11">
        <f>IF(AH184&gt;1,ROUNDUP(0.34*AH184,0),1)</f>
      </c>
      <c r="AQ184" s="11">
        <f>IF(AI184&gt;1,ROUNDUP(0.36*AI184,0),1)</f>
      </c>
    </row>
    <row x14ac:dyDescent="0.25" r="185" customHeight="1" ht="17.25">
      <c r="A185" s="3"/>
      <c r="B185" s="6">
        <f>IF(AA185&lt;&gt;AC185,CONCATENATE(I185,AA185,L185,AB185,L185,AC185,M185,N185,AD185,M185,J185,P185,Q185,R185,S185,T185,U185),CONCATENATE(I185,AA185,L185,AB185,M185,N185,AD185,M185,J185,P185,Q185,R185,S185,T185,U185))</f>
      </c>
      <c r="C185" s="6">
        <f>IF(AA185&lt;&gt;AC185,CONCATENATE(I185,AA185,L185,AB185,L185,AC185,M185,N185,AD185,M185,W185,X185,Z185,AN185,Y185,J185,P185,Q185,R185,S185,T185,U185),CONCATENATE(I185,AA185,L185,AB185,M185,N185,AD185,M185,W185,X185,Z185,AN185,Y185,J185,P185,Q185,R185,S185,T185,U185))</f>
      </c>
      <c r="D185" s="6">
        <f>IF(AA185&lt;&gt;AC185,CONCATENATE(I185,AA185,L185,AB185,L185,AC185,M185,N185,AD185,M185,W185,X185,Z185,AO185,Y185,J185,P185,Q185,R185,S185,T185,U185),CONCATENATE(I185,AA185,L185,AB185,M185,N185,AD185,M185,W185,X185,Z185,AO185,Y185,J185,P185,Q185,R185,S185,T185,U185))</f>
      </c>
      <c r="E185" s="6">
        <f>IF(AA185&lt;&gt;AC185,CONCATENATE(I185,AA185,L185,AB185,L185,AC185,M185,N185,AD185,M185,W185,X185,Z185,AP185,Y185,J185,P185,Q185,R185,S185,T185,U185),CONCATENATE(I185,AA185,L185,AB185,M185,N185,AD185,M185,W185,X185,Z185,AP185,Y185,J185,P185,Q185,R185,S185,T185,U185))</f>
      </c>
      <c r="F185" s="6">
        <f>IF(AA185&lt;&gt;AC185,CONCATENATE(I185,AA185,L185,AB185,L185,AC185,M185,N185,AD185,M185,W185,X185,Z185,AQ185,Y185,J185,P185,Q185,R185,S185,T185,U185),CONCATENATE(I185,AA185,L185,AB185,M185,N185,AD185,M185,W185,X185,Z185,AQ185,Y185,J185,P185,Q185,R185,S185,T185,U185))</f>
      </c>
      <c r="G185" s="3" t="s">
        <v>375</v>
      </c>
      <c r="H185" s="3" t="s">
        <v>376</v>
      </c>
      <c r="I185" s="3" t="s">
        <v>377</v>
      </c>
      <c r="J185" s="3" t="s">
        <v>378</v>
      </c>
      <c r="K185" s="3" t="s">
        <v>379</v>
      </c>
      <c r="L185" s="3" t="s">
        <v>380</v>
      </c>
      <c r="M185" s="3" t="s">
        <v>381</v>
      </c>
      <c r="N185" s="3" t="s">
        <v>382</v>
      </c>
      <c r="O185" s="6">
        <f>CHAR(10)</f>
      </c>
      <c r="P185" s="6">
        <f>IF(MOD(V185,5)=0,CONCATENATE(O185,O185,K185,K185,O185,O185,O185)," ")</f>
      </c>
      <c r="Q185" s="6">
        <f>IF(V185=5,CONCATENATE(O185,O185,O185,K185,O185,"&lt;center&gt;",O185,O185,"&lt;?php",O185,Q$1,O185,"?&gt;",O185,O185,"&lt;/center&gt;",O185,K185,O185,O185,O185,O185),"")</f>
      </c>
      <c r="R185" s="6">
        <f>IF(V185=10,CONCATENATE(O185,O185,O185,K185,O185,"&lt;center&gt;",O185,O185,"&lt;?php",O185,R$1,O185,"?&gt;",O185,O185,"&lt;/center&gt;",O185,K185,O185,O185,O185,O185),"")</f>
      </c>
      <c r="S185" s="6">
        <f>IF(V185=15,CONCATENATE(O185,O185,O185,K185,O185,"&lt;center&gt;",O185,O185,"&lt;?php",O185,S$1,O185,"?&gt;",O185,O185,"&lt;/center&gt;",O185,K185,O185,O185,O185,O185),"")</f>
      </c>
      <c r="T185" s="6">
        <f>IF(V185=20,CONCATENATE(O185,O185,O185,K185,O185,"&lt;center&gt;",O185,O185,"&lt;?php",O185,T$1,O185,"?&gt;",O185,O185,"&lt;/center&gt;",O185,K185,O185,O185,O185,O185),"")</f>
      </c>
      <c r="U185" s="6">
        <f>IF(V185=25,CONCATENATE(O185,O185,O185,O185,"&lt;?php",O185,U$1,O185,"?&gt;",O185,O185,O185,O185,O185),"")</f>
      </c>
      <c r="V185" s="11">
        <f>V184+1</f>
      </c>
      <c r="W185" s="5" t="s">
        <v>383</v>
      </c>
      <c r="X185" s="5" t="s">
        <v>384</v>
      </c>
      <c r="Y185" s="5" t="s">
        <v>385</v>
      </c>
      <c r="Z185" s="5" t="s">
        <v>386</v>
      </c>
      <c r="AA185" s="4">
        <f>CONCATENATE(WRs!B33," ",WRs!A33)</f>
      </c>
      <c r="AB185" s="6">
        <f>WRs!E33</f>
      </c>
      <c r="AC185" s="6">
        <f>WRs!C33</f>
      </c>
      <c r="AD185" s="11">
        <f>WRs!D33</f>
      </c>
      <c r="AE185" s="11">
        <f>WRs!O33</f>
      </c>
      <c r="AF185" s="11">
        <f>WRs!P33</f>
      </c>
      <c r="AG185" s="11">
        <f>WRs!T33</f>
      </c>
      <c r="AH185" s="11">
        <f>WRs!R33</f>
      </c>
      <c r="AI185" s="11">
        <f>AF185</f>
      </c>
      <c r="AJ185" s="6">
        <f>AA185</f>
      </c>
      <c r="AK185" s="11">
        <f>ROUNDDOWN(AF185/2,0)</f>
      </c>
      <c r="AL185" s="11">
        <f>ROUNDUP(0.37*AF185,0)</f>
      </c>
      <c r="AM185" s="11">
        <f>ROUNDUP(0.4*AF185,0)</f>
      </c>
      <c r="AN185" s="11">
        <f>IF(AF185&gt;1,ROUNDUP(0.43*AF185,0),1)</f>
      </c>
      <c r="AO185" s="11">
        <f>IF(AG185&gt;1,ROUNDUP(0.59*AG185,0),1)</f>
      </c>
      <c r="AP185" s="11">
        <f>IF(AH185&gt;1,ROUNDUP(0.34*AH185,0),1)</f>
      </c>
      <c r="AQ185" s="11">
        <f>IF(AI185&gt;1,ROUNDUP(0.36*AI185,0),1)</f>
      </c>
    </row>
    <row x14ac:dyDescent="0.25" r="186" customHeight="1" ht="17.25">
      <c r="A186" s="3"/>
      <c r="B186" s="6">
        <f>IF(AA186&lt;&gt;AC186,CONCATENATE(I186,AA186,L186,AB186,L186,AC186,M186,N186,AD186,M186,J186,P186,Q186,R186,S186,T186,U186),CONCATENATE(I186,AA186,L186,AB186,M186,N186,AD186,M186,J186,P186,Q186,R186,S186,T186,U186))</f>
      </c>
      <c r="C186" s="6">
        <f>IF(AA186&lt;&gt;AC186,CONCATENATE(I186,AA186,L186,AB186,L186,AC186,M186,N186,AD186,M186,W186,X186,Z186,AN186,Y186,J186,P186,Q186,R186,S186,T186,U186),CONCATENATE(I186,AA186,L186,AB186,M186,N186,AD186,M186,W186,X186,Z186,AN186,Y186,J186,P186,Q186,R186,S186,T186,U186))</f>
      </c>
      <c r="D186" s="6">
        <f>IF(AA186&lt;&gt;AC186,CONCATENATE(I186,AA186,L186,AB186,L186,AC186,M186,N186,AD186,M186,W186,X186,Z186,AO186,Y186,J186,P186,Q186,R186,S186,T186,U186),CONCATENATE(I186,AA186,L186,AB186,M186,N186,AD186,M186,W186,X186,Z186,AO186,Y186,J186,P186,Q186,R186,S186,T186,U186))</f>
      </c>
      <c r="E186" s="6">
        <f>IF(AA186&lt;&gt;AC186,CONCATENATE(I186,AA186,L186,AB186,L186,AC186,M186,N186,AD186,M186,W186,X186,Z186,AP186,Y186,J186,P186,Q186,R186,S186,T186,U186),CONCATENATE(I186,AA186,L186,AB186,M186,N186,AD186,M186,W186,X186,Z186,AP186,Y186,J186,P186,Q186,R186,S186,T186,U186))</f>
      </c>
      <c r="F186" s="6">
        <f>IF(AA186&lt;&gt;AC186,CONCATENATE(I186,AA186,L186,AB186,L186,AC186,M186,N186,AD186,M186,W186,X186,Z186,AQ186,Y186,J186,P186,Q186,R186,S186,T186,U186),CONCATENATE(I186,AA186,L186,AB186,M186,N186,AD186,M186,W186,X186,Z186,AQ186,Y186,J186,P186,Q186,R186,S186,T186,U186))</f>
      </c>
      <c r="G186" s="3" t="s">
        <v>375</v>
      </c>
      <c r="H186" s="3" t="s">
        <v>376</v>
      </c>
      <c r="I186" s="3" t="s">
        <v>377</v>
      </c>
      <c r="J186" s="3" t="s">
        <v>378</v>
      </c>
      <c r="K186" s="3" t="s">
        <v>379</v>
      </c>
      <c r="L186" s="3" t="s">
        <v>380</v>
      </c>
      <c r="M186" s="3" t="s">
        <v>381</v>
      </c>
      <c r="N186" s="3" t="s">
        <v>382</v>
      </c>
      <c r="O186" s="6">
        <f>CHAR(10)</f>
      </c>
      <c r="P186" s="6">
        <f>IF(MOD(V186,5)=0,CONCATENATE(O186,O186,K186,K186,O186,O186,O186)," ")</f>
      </c>
      <c r="Q186" s="6">
        <f>IF(V186=5,CONCATENATE(O186,O186,O186,K186,O186,"&lt;center&gt;",O186,O186,"&lt;?php",O186,Q$1,O186,"?&gt;",O186,O186,"&lt;/center&gt;",O186,K186,O186,O186,O186,O186),"")</f>
      </c>
      <c r="R186" s="6">
        <f>IF(V186=10,CONCATENATE(O186,O186,O186,K186,O186,"&lt;center&gt;",O186,O186,"&lt;?php",O186,R$1,O186,"?&gt;",O186,O186,"&lt;/center&gt;",O186,K186,O186,O186,O186,O186),"")</f>
      </c>
      <c r="S186" s="6">
        <f>IF(V186=15,CONCATENATE(O186,O186,O186,K186,O186,"&lt;center&gt;",O186,O186,"&lt;?php",O186,S$1,O186,"?&gt;",O186,O186,"&lt;/center&gt;",O186,K186,O186,O186,O186,O186),"")</f>
      </c>
      <c r="T186" s="6">
        <f>IF(V186=20,CONCATENATE(O186,O186,O186,K186,O186,"&lt;center&gt;",O186,O186,"&lt;?php",O186,T$1,O186,"?&gt;",O186,O186,"&lt;/center&gt;",O186,K186,O186,O186,O186,O186),"")</f>
      </c>
      <c r="U186" s="6">
        <f>IF(V186=25,CONCATENATE(O186,O186,O186,O186,"&lt;?php",O186,U$1,O186,"?&gt;",O186,O186,O186,O186,O186),"")</f>
      </c>
      <c r="V186" s="11">
        <f>V185+1</f>
      </c>
      <c r="W186" s="5" t="s">
        <v>383</v>
      </c>
      <c r="X186" s="5" t="s">
        <v>384</v>
      </c>
      <c r="Y186" s="5" t="s">
        <v>385</v>
      </c>
      <c r="Z186" s="5" t="s">
        <v>386</v>
      </c>
      <c r="AA186" s="4">
        <f>CONCATENATE(WRs!B34," ",WRs!A34)</f>
      </c>
      <c r="AB186" s="6">
        <f>WRs!E34</f>
      </c>
      <c r="AC186" s="6">
        <f>WRs!C34</f>
      </c>
      <c r="AD186" s="11">
        <f>WRs!D34</f>
      </c>
      <c r="AE186" s="11">
        <f>WRs!O34</f>
      </c>
      <c r="AF186" s="11">
        <f>WRs!P34</f>
      </c>
      <c r="AG186" s="11">
        <f>WRs!T34</f>
      </c>
      <c r="AH186" s="11">
        <f>WRs!R34</f>
      </c>
      <c r="AI186" s="11">
        <f>AF186</f>
      </c>
      <c r="AJ186" s="6">
        <f>AA186</f>
      </c>
      <c r="AK186" s="11">
        <f>ROUNDDOWN(AF186/2,0)</f>
      </c>
      <c r="AL186" s="11">
        <f>ROUNDUP(0.37*AF186,0)</f>
      </c>
      <c r="AM186" s="11">
        <f>ROUNDUP(0.4*AF186,0)</f>
      </c>
      <c r="AN186" s="11">
        <f>IF(AF186&gt;1,ROUNDUP(0.43*AF186,0),1)</f>
      </c>
      <c r="AO186" s="11">
        <f>IF(AG186&gt;1,ROUNDUP(0.59*AG186,0),1)</f>
      </c>
      <c r="AP186" s="11">
        <f>IF(AH186&gt;1,ROUNDUP(0.34*AH186,0),1)</f>
      </c>
      <c r="AQ186" s="11">
        <f>IF(AI186&gt;1,ROUNDUP(0.36*AI186,0),1)</f>
      </c>
    </row>
    <row x14ac:dyDescent="0.25" r="187" customHeight="1" ht="17.25">
      <c r="A187" s="3"/>
      <c r="B187" s="6">
        <f>IF(AA187&lt;&gt;AC187,CONCATENATE(I187,AA187,L187,AB187,L187,AC187,M187,N187,AD187,M187,J187,P187,Q187,R187,S187,T187,U187),CONCATENATE(I187,AA187,L187,AB187,M187,N187,AD187,M187,J187,P187,Q187,R187,S187,T187,U187))</f>
      </c>
      <c r="C187" s="6">
        <f>IF(AA187&lt;&gt;AC187,CONCATENATE(I187,AA187,L187,AB187,L187,AC187,M187,N187,AD187,M187,W187,X187,Z187,AN187,Y187,J187,P187,Q187,R187,S187,T187,U187),CONCATENATE(I187,AA187,L187,AB187,M187,N187,AD187,M187,W187,X187,Z187,AN187,Y187,J187,P187,Q187,R187,S187,T187,U187))</f>
      </c>
      <c r="D187" s="6">
        <f>IF(AA187&lt;&gt;AC187,CONCATENATE(I187,AA187,L187,AB187,L187,AC187,M187,N187,AD187,M187,W187,X187,Z187,AO187,Y187,J187,P187,Q187,R187,S187,T187,U187),CONCATENATE(I187,AA187,L187,AB187,M187,N187,AD187,M187,W187,X187,Z187,AO187,Y187,J187,P187,Q187,R187,S187,T187,U187))</f>
      </c>
      <c r="E187" s="6">
        <f>IF(AA187&lt;&gt;AC187,CONCATENATE(I187,AA187,L187,AB187,L187,AC187,M187,N187,AD187,M187,W187,X187,Z187,AP187,Y187,J187,P187,Q187,R187,S187,T187,U187),CONCATENATE(I187,AA187,L187,AB187,M187,N187,AD187,M187,W187,X187,Z187,AP187,Y187,J187,P187,Q187,R187,S187,T187,U187))</f>
      </c>
      <c r="F187" s="6">
        <f>IF(AA187&lt;&gt;AC187,CONCATENATE(I187,AA187,L187,AB187,L187,AC187,M187,N187,AD187,M187,W187,X187,Z187,AQ187,Y187,J187,P187,Q187,R187,S187,T187,U187),CONCATENATE(I187,AA187,L187,AB187,M187,N187,AD187,M187,W187,X187,Z187,AQ187,Y187,J187,P187,Q187,R187,S187,T187,U187))</f>
      </c>
      <c r="G187" s="3" t="s">
        <v>375</v>
      </c>
      <c r="H187" s="3" t="s">
        <v>376</v>
      </c>
      <c r="I187" s="3" t="s">
        <v>377</v>
      </c>
      <c r="J187" s="3" t="s">
        <v>378</v>
      </c>
      <c r="K187" s="3" t="s">
        <v>379</v>
      </c>
      <c r="L187" s="3" t="s">
        <v>380</v>
      </c>
      <c r="M187" s="3" t="s">
        <v>381</v>
      </c>
      <c r="N187" s="3" t="s">
        <v>382</v>
      </c>
      <c r="O187" s="6">
        <f>CHAR(10)</f>
      </c>
      <c r="P187" s="6">
        <f>IF(MOD(V187,5)=0,CONCATENATE(O187,O187,K187,K187,O187,O187,O187)," ")</f>
      </c>
      <c r="Q187" s="6">
        <f>IF(V187=5,CONCATENATE(O187,O187,O187,K187,O187,"&lt;center&gt;",O187,O187,"&lt;?php",O187,Q$1,O187,"?&gt;",O187,O187,"&lt;/center&gt;",O187,K187,O187,O187,O187,O187),"")</f>
      </c>
      <c r="R187" s="6">
        <f>IF(V187=10,CONCATENATE(O187,O187,O187,K187,O187,"&lt;center&gt;",O187,O187,"&lt;?php",O187,R$1,O187,"?&gt;",O187,O187,"&lt;/center&gt;",O187,K187,O187,O187,O187,O187),"")</f>
      </c>
      <c r="S187" s="6">
        <f>IF(V187=15,CONCATENATE(O187,O187,O187,K187,O187,"&lt;center&gt;",O187,O187,"&lt;?php",O187,S$1,O187,"?&gt;",O187,O187,"&lt;/center&gt;",O187,K187,O187,O187,O187,O187),"")</f>
      </c>
      <c r="T187" s="6">
        <f>IF(V187=20,CONCATENATE(O187,O187,O187,K187,O187,"&lt;center&gt;",O187,O187,"&lt;?php",O187,T$1,O187,"?&gt;",O187,O187,"&lt;/center&gt;",O187,K187,O187,O187,O187,O187),"")</f>
      </c>
      <c r="U187" s="6">
        <f>IF(V187=25,CONCATENATE(O187,O187,O187,O187,"&lt;?php",O187,U$1,O187,"?&gt;",O187,O187,O187,O187,O187),"")</f>
      </c>
      <c r="V187" s="11">
        <f>V186+1</f>
      </c>
      <c r="W187" s="5" t="s">
        <v>383</v>
      </c>
      <c r="X187" s="5" t="s">
        <v>384</v>
      </c>
      <c r="Y187" s="5" t="s">
        <v>385</v>
      </c>
      <c r="Z187" s="5" t="s">
        <v>386</v>
      </c>
      <c r="AA187" s="4">
        <f>CONCATENATE(WRs!B35," ",WRs!A35)</f>
      </c>
      <c r="AB187" s="6">
        <f>WRs!E35</f>
      </c>
      <c r="AC187" s="6">
        <f>WRs!C35</f>
      </c>
      <c r="AD187" s="11">
        <f>WRs!D35</f>
      </c>
      <c r="AE187" s="11">
        <f>WRs!O35</f>
      </c>
      <c r="AF187" s="11">
        <f>WRs!P35</f>
      </c>
      <c r="AG187" s="11">
        <f>WRs!T35</f>
      </c>
      <c r="AH187" s="11">
        <f>WRs!R35</f>
      </c>
      <c r="AI187" s="11">
        <f>AF187</f>
      </c>
      <c r="AJ187" s="6">
        <f>AA187</f>
      </c>
      <c r="AK187" s="11">
        <f>ROUNDDOWN(AF187/2,0)</f>
      </c>
      <c r="AL187" s="11">
        <f>ROUNDUP(0.37*AF187,0)</f>
      </c>
      <c r="AM187" s="11">
        <f>ROUNDUP(0.4*AF187,0)</f>
      </c>
      <c r="AN187" s="11">
        <f>IF(AF187&gt;1,ROUNDUP(0.43*AF187,0),1)</f>
      </c>
      <c r="AO187" s="11">
        <f>IF(AG187&gt;1,ROUNDUP(0.59*AG187,0),1)</f>
      </c>
      <c r="AP187" s="11">
        <f>IF(AH187&gt;1,ROUNDUP(0.34*AH187,0),1)</f>
      </c>
      <c r="AQ187" s="11">
        <f>IF(AI187&gt;1,ROUNDUP(0.36*AI187,0),1)</f>
      </c>
    </row>
    <row x14ac:dyDescent="0.25" r="188" customHeight="1" ht="17.25">
      <c r="A188" s="3"/>
      <c r="B188" s="6">
        <f>IF(AA188&lt;&gt;AC188,CONCATENATE(I188,AA188,L188,AB188,L188,AC188,M188,N188,AD188,M188,J188,P188,Q188,R188,S188,T188,U188),CONCATENATE(I188,AA188,L188,AB188,M188,N188,AD188,M188,J188,P188,Q188,R188,S188,T188,U188))</f>
      </c>
      <c r="C188" s="6">
        <f>IF(AA188&lt;&gt;AC188,CONCATENATE(I188,AA188,L188,AB188,L188,AC188,M188,N188,AD188,M188,W188,X188,Z188,AN188,Y188,J188,P188,Q188,R188,S188,T188,U188),CONCATENATE(I188,AA188,L188,AB188,M188,N188,AD188,M188,W188,X188,Z188,AN188,Y188,J188,P188,Q188,R188,S188,T188,U188))</f>
      </c>
      <c r="D188" s="6">
        <f>IF(AA188&lt;&gt;AC188,CONCATENATE(I188,AA188,L188,AB188,L188,AC188,M188,N188,AD188,M188,W188,X188,Z188,AO188,Y188,J188,P188,Q188,R188,S188,T188,U188),CONCATENATE(I188,AA188,L188,AB188,M188,N188,AD188,M188,W188,X188,Z188,AO188,Y188,J188,P188,Q188,R188,S188,T188,U188))</f>
      </c>
      <c r="E188" s="6">
        <f>IF(AA188&lt;&gt;AC188,CONCATENATE(I188,AA188,L188,AB188,L188,AC188,M188,N188,AD188,M188,W188,X188,Z188,AP188,Y188,J188,P188,Q188,R188,S188,T188,U188),CONCATENATE(I188,AA188,L188,AB188,M188,N188,AD188,M188,W188,X188,Z188,AP188,Y188,J188,P188,Q188,R188,S188,T188,U188))</f>
      </c>
      <c r="F188" s="6">
        <f>IF(AA188&lt;&gt;AC188,CONCATENATE(I188,AA188,L188,AB188,L188,AC188,M188,N188,AD188,M188,W188,X188,Z188,AQ188,Y188,J188,P188,Q188,R188,S188,T188,U188),CONCATENATE(I188,AA188,L188,AB188,M188,N188,AD188,M188,W188,X188,Z188,AQ188,Y188,J188,P188,Q188,R188,S188,T188,U188))</f>
      </c>
      <c r="G188" s="3" t="s">
        <v>375</v>
      </c>
      <c r="H188" s="3" t="s">
        <v>376</v>
      </c>
      <c r="I188" s="3" t="s">
        <v>377</v>
      </c>
      <c r="J188" s="3" t="s">
        <v>378</v>
      </c>
      <c r="K188" s="3" t="s">
        <v>379</v>
      </c>
      <c r="L188" s="3" t="s">
        <v>380</v>
      </c>
      <c r="M188" s="3" t="s">
        <v>381</v>
      </c>
      <c r="N188" s="3" t="s">
        <v>382</v>
      </c>
      <c r="O188" s="6">
        <f>CHAR(10)</f>
      </c>
      <c r="P188" s="6">
        <f>IF(MOD(V188,5)=0,CONCATENATE(O188,O188,K188,K188,O188,O188,O188)," ")</f>
      </c>
      <c r="Q188" s="6">
        <f>IF(V188=5,CONCATENATE(O188,O188,O188,K188,O188,"&lt;center&gt;",O188,O188,"&lt;?php",O188,Q$1,O188,"?&gt;",O188,O188,"&lt;/center&gt;",O188,K188,O188,O188,O188,O188),"")</f>
      </c>
      <c r="R188" s="6">
        <f>IF(V188=10,CONCATENATE(O188,O188,O188,K188,O188,"&lt;center&gt;",O188,O188,"&lt;?php",O188,R$1,O188,"?&gt;",O188,O188,"&lt;/center&gt;",O188,K188,O188,O188,O188,O188),"")</f>
      </c>
      <c r="S188" s="6">
        <f>IF(V188=15,CONCATENATE(O188,O188,O188,K188,O188,"&lt;center&gt;",O188,O188,"&lt;?php",O188,S$1,O188,"?&gt;",O188,O188,"&lt;/center&gt;",O188,K188,O188,O188,O188,O188),"")</f>
      </c>
      <c r="T188" s="6">
        <f>IF(V188=20,CONCATENATE(O188,O188,O188,K188,O188,"&lt;center&gt;",O188,O188,"&lt;?php",O188,T$1,O188,"?&gt;",O188,O188,"&lt;/center&gt;",O188,K188,O188,O188,O188,O188),"")</f>
      </c>
      <c r="U188" s="6">
        <f>IF(V188=25,CONCATENATE(O188,O188,O188,O188,"&lt;?php",O188,U$1,O188,"?&gt;",O188,O188,O188,O188,O188),"")</f>
      </c>
      <c r="V188" s="11">
        <f>V187+1</f>
      </c>
      <c r="W188" s="5" t="s">
        <v>383</v>
      </c>
      <c r="X188" s="5" t="s">
        <v>384</v>
      </c>
      <c r="Y188" s="5" t="s">
        <v>385</v>
      </c>
      <c r="Z188" s="5" t="s">
        <v>386</v>
      </c>
      <c r="AA188" s="4">
        <f>CONCATENATE(WRs!B36," ",WRs!A36)</f>
      </c>
      <c r="AB188" s="6">
        <f>WRs!E36</f>
      </c>
      <c r="AC188" s="6">
        <f>WRs!C36</f>
      </c>
      <c r="AD188" s="11">
        <f>WRs!D36</f>
      </c>
      <c r="AE188" s="11">
        <f>WRs!O36</f>
      </c>
      <c r="AF188" s="11">
        <f>WRs!P36</f>
      </c>
      <c r="AG188" s="11">
        <f>WRs!T36</f>
      </c>
      <c r="AH188" s="11">
        <f>WRs!R36</f>
      </c>
      <c r="AI188" s="11">
        <f>AF188</f>
      </c>
      <c r="AJ188" s="6">
        <f>AA188</f>
      </c>
      <c r="AK188" s="11">
        <f>ROUNDDOWN(AF188/2,0)</f>
      </c>
      <c r="AL188" s="11">
        <f>ROUNDUP(0.37*AF188,0)</f>
      </c>
      <c r="AM188" s="11">
        <f>ROUNDUP(0.4*AF188,0)</f>
      </c>
      <c r="AN188" s="11">
        <f>IF(AF188&gt;1,ROUNDUP(0.43*AF188,0),1)</f>
      </c>
      <c r="AO188" s="11">
        <f>IF(AG188&gt;1,ROUNDUP(0.59*AG188,0),1)</f>
      </c>
      <c r="AP188" s="11">
        <f>IF(AH188&gt;1,ROUNDUP(0.34*AH188,0),1)</f>
      </c>
      <c r="AQ188" s="11">
        <f>IF(AI188&gt;1,ROUNDUP(0.36*AI188,0),1)</f>
      </c>
    </row>
    <row x14ac:dyDescent="0.25" r="189" customHeight="1" ht="17.25">
      <c r="A189" s="3"/>
      <c r="B189" s="6">
        <f>IF(AA189&lt;&gt;AC189,CONCATENATE(I189,AA189,L189,AB189,L189,AC189,M189,N189,AD189,M189,J189,P189,Q189,R189,S189,T189,U189),CONCATENATE(I189,AA189,L189,AB189,M189,N189,AD189,M189,J189,P189,Q189,R189,S189,T189,U189))</f>
      </c>
      <c r="C189" s="6">
        <f>IF(AA189&lt;&gt;AC189,CONCATENATE(I189,AA189,L189,AB189,L189,AC189,M189,N189,AD189,M189,W189,X189,Z189,AN189,Y189,J189,P189,Q189,R189,S189,T189,U189),CONCATENATE(I189,AA189,L189,AB189,M189,N189,AD189,M189,W189,X189,Z189,AN189,Y189,J189,P189,Q189,R189,S189,T189,U189))</f>
      </c>
      <c r="D189" s="6">
        <f>IF(AA189&lt;&gt;AC189,CONCATENATE(I189,AA189,L189,AB189,L189,AC189,M189,N189,AD189,M189,W189,X189,Z189,AO189,Y189,J189,P189,Q189,R189,S189,T189,U189),CONCATENATE(I189,AA189,L189,AB189,M189,N189,AD189,M189,W189,X189,Z189,AO189,Y189,J189,P189,Q189,R189,S189,T189,U189))</f>
      </c>
      <c r="E189" s="6">
        <f>IF(AA189&lt;&gt;AC189,CONCATENATE(I189,AA189,L189,AB189,L189,AC189,M189,N189,AD189,M189,W189,X189,Z189,AP189,Y189,J189,P189,Q189,R189,S189,T189,U189),CONCATENATE(I189,AA189,L189,AB189,M189,N189,AD189,M189,W189,X189,Z189,AP189,Y189,J189,P189,Q189,R189,S189,T189,U189))</f>
      </c>
      <c r="F189" s="6">
        <f>IF(AA189&lt;&gt;AC189,CONCATENATE(I189,AA189,L189,AB189,L189,AC189,M189,N189,AD189,M189,W189,X189,Z189,AQ189,Y189,J189,P189,Q189,R189,S189,T189,U189),CONCATENATE(I189,AA189,L189,AB189,M189,N189,AD189,M189,W189,X189,Z189,AQ189,Y189,J189,P189,Q189,R189,S189,T189,U189))</f>
      </c>
      <c r="G189" s="3" t="s">
        <v>375</v>
      </c>
      <c r="H189" s="3" t="s">
        <v>376</v>
      </c>
      <c r="I189" s="3" t="s">
        <v>377</v>
      </c>
      <c r="J189" s="3" t="s">
        <v>378</v>
      </c>
      <c r="K189" s="3" t="s">
        <v>379</v>
      </c>
      <c r="L189" s="3" t="s">
        <v>380</v>
      </c>
      <c r="M189" s="3" t="s">
        <v>381</v>
      </c>
      <c r="N189" s="3" t="s">
        <v>382</v>
      </c>
      <c r="O189" s="6">
        <f>CHAR(10)</f>
      </c>
      <c r="P189" s="6">
        <f>IF(MOD(V189,5)=0,CONCATENATE(O189,O189,K189,K189,O189,O189,O189)," ")</f>
      </c>
      <c r="Q189" s="6">
        <f>IF(V189=5,CONCATENATE(O189,O189,O189,K189,O189,"&lt;center&gt;",O189,O189,"&lt;?php",O189,Q$1,O189,"?&gt;",O189,O189,"&lt;/center&gt;",O189,K189,O189,O189,O189,O189),"")</f>
      </c>
      <c r="R189" s="6">
        <f>IF(V189=10,CONCATENATE(O189,O189,O189,K189,O189,"&lt;center&gt;",O189,O189,"&lt;?php",O189,R$1,O189,"?&gt;",O189,O189,"&lt;/center&gt;",O189,K189,O189,O189,O189,O189),"")</f>
      </c>
      <c r="S189" s="6">
        <f>IF(V189=15,CONCATENATE(O189,O189,O189,K189,O189,"&lt;center&gt;",O189,O189,"&lt;?php",O189,S$1,O189,"?&gt;",O189,O189,"&lt;/center&gt;",O189,K189,O189,O189,O189,O189),"")</f>
      </c>
      <c r="T189" s="6">
        <f>IF(V189=20,CONCATENATE(O189,O189,O189,K189,O189,"&lt;center&gt;",O189,O189,"&lt;?php",O189,T$1,O189,"?&gt;",O189,O189,"&lt;/center&gt;",O189,K189,O189,O189,O189,O189),"")</f>
      </c>
      <c r="U189" s="6">
        <f>IF(V189=25,CONCATENATE(O189,O189,O189,O189,"&lt;?php",O189,U$1,O189,"?&gt;",O189,O189,O189,O189,O189),"")</f>
      </c>
      <c r="V189" s="11">
        <f>V188+1</f>
      </c>
      <c r="W189" s="5" t="s">
        <v>383</v>
      </c>
      <c r="X189" s="5" t="s">
        <v>384</v>
      </c>
      <c r="Y189" s="5" t="s">
        <v>385</v>
      </c>
      <c r="Z189" s="5" t="s">
        <v>386</v>
      </c>
      <c r="AA189" s="4">
        <f>CONCATENATE(WRs!B37," ",WRs!A37)</f>
      </c>
      <c r="AB189" s="6">
        <f>WRs!E37</f>
      </c>
      <c r="AC189" s="6">
        <f>WRs!C37</f>
      </c>
      <c r="AD189" s="11">
        <f>WRs!D37</f>
      </c>
      <c r="AE189" s="11">
        <f>WRs!O37</f>
      </c>
      <c r="AF189" s="11">
        <f>WRs!P37</f>
      </c>
      <c r="AG189" s="11">
        <f>WRs!T37</f>
      </c>
      <c r="AH189" s="11">
        <f>WRs!R37</f>
      </c>
      <c r="AI189" s="11">
        <f>AF189</f>
      </c>
      <c r="AJ189" s="6">
        <f>AA189</f>
      </c>
      <c r="AK189" s="11">
        <f>ROUNDDOWN(AF189/2,0)</f>
      </c>
      <c r="AL189" s="11">
        <f>ROUNDUP(0.37*AF189,0)</f>
      </c>
      <c r="AM189" s="11">
        <f>ROUNDUP(0.4*AF189,0)</f>
      </c>
      <c r="AN189" s="11">
        <f>IF(AF189&gt;1,ROUNDUP(0.43*AF189,0),1)</f>
      </c>
      <c r="AO189" s="11">
        <f>IF(AG189&gt;1,ROUNDUP(0.59*AG189,0),1)</f>
      </c>
      <c r="AP189" s="11">
        <f>IF(AH189&gt;1,ROUNDUP(0.34*AH189,0),1)</f>
      </c>
      <c r="AQ189" s="11">
        <f>IF(AI189&gt;1,ROUNDUP(0.36*AI189,0),1)</f>
      </c>
    </row>
    <row x14ac:dyDescent="0.25" r="190" customHeight="1" ht="17.25">
      <c r="A190" s="3"/>
      <c r="B190" s="6">
        <f>IF(AA190&lt;&gt;AC190,CONCATENATE(I190,AA190,L190,AB190,L190,AC190,M190,N190,AD190,M190,J190,P190,Q190,R190,S190,T190,U190),CONCATENATE(I190,AA190,L190,AB190,M190,N190,AD190,M190,J190,P190,Q190,R190,S190,T190,U190))</f>
      </c>
      <c r="C190" s="6">
        <f>IF(AA190&lt;&gt;AC190,CONCATENATE(I190,AA190,L190,AB190,L190,AC190,M190,N190,AD190,M190,W190,X190,Z190,AN190,Y190,J190,P190,Q190,R190,S190,T190,U190),CONCATENATE(I190,AA190,L190,AB190,M190,N190,AD190,M190,W190,X190,Z190,AN190,Y190,J190,P190,Q190,R190,S190,T190,U190))</f>
      </c>
      <c r="D190" s="6">
        <f>IF(AA190&lt;&gt;AC190,CONCATENATE(I190,AA190,L190,AB190,L190,AC190,M190,N190,AD190,M190,W190,X190,Z190,AO190,Y190,J190,P190,Q190,R190,S190,T190,U190),CONCATENATE(I190,AA190,L190,AB190,M190,N190,AD190,M190,W190,X190,Z190,AO190,Y190,J190,P190,Q190,R190,S190,T190,U190))</f>
      </c>
      <c r="E190" s="6">
        <f>IF(AA190&lt;&gt;AC190,CONCATENATE(I190,AA190,L190,AB190,L190,AC190,M190,N190,AD190,M190,W190,X190,Z190,AP190,Y190,J190,P190,Q190,R190,S190,T190,U190),CONCATENATE(I190,AA190,L190,AB190,M190,N190,AD190,M190,W190,X190,Z190,AP190,Y190,J190,P190,Q190,R190,S190,T190,U190))</f>
      </c>
      <c r="F190" s="6">
        <f>IF(AA190&lt;&gt;AC190,CONCATENATE(I190,AA190,L190,AB190,L190,AC190,M190,N190,AD190,M190,W190,X190,Z190,AQ190,Y190,J190,P190,Q190,R190,S190,T190,U190),CONCATENATE(I190,AA190,L190,AB190,M190,N190,AD190,M190,W190,X190,Z190,AQ190,Y190,J190,P190,Q190,R190,S190,T190,U190))</f>
      </c>
      <c r="G190" s="3" t="s">
        <v>375</v>
      </c>
      <c r="H190" s="3" t="s">
        <v>376</v>
      </c>
      <c r="I190" s="3" t="s">
        <v>377</v>
      </c>
      <c r="J190" s="3" t="s">
        <v>378</v>
      </c>
      <c r="K190" s="3" t="s">
        <v>379</v>
      </c>
      <c r="L190" s="3" t="s">
        <v>380</v>
      </c>
      <c r="M190" s="3" t="s">
        <v>381</v>
      </c>
      <c r="N190" s="3" t="s">
        <v>382</v>
      </c>
      <c r="O190" s="6">
        <f>CHAR(10)</f>
      </c>
      <c r="P190" s="6">
        <f>IF(MOD(V190,5)=0,CONCATENATE(O190,O190,K190,K190,O190,O190,O190)," ")</f>
      </c>
      <c r="Q190" s="6">
        <f>IF(V190=5,CONCATENATE(O190,O190,O190,K190,O190,"&lt;center&gt;",O190,O190,"&lt;?php",O190,Q$1,O190,"?&gt;",O190,O190,"&lt;/center&gt;",O190,K190,O190,O190,O190,O190),"")</f>
      </c>
      <c r="R190" s="6">
        <f>IF(V190=10,CONCATENATE(O190,O190,O190,K190,O190,"&lt;center&gt;",O190,O190,"&lt;?php",O190,R$1,O190,"?&gt;",O190,O190,"&lt;/center&gt;",O190,K190,O190,O190,O190,O190),"")</f>
      </c>
      <c r="S190" s="6">
        <f>IF(V190=15,CONCATENATE(O190,O190,O190,K190,O190,"&lt;center&gt;",O190,O190,"&lt;?php",O190,S$1,O190,"?&gt;",O190,O190,"&lt;/center&gt;",O190,K190,O190,O190,O190,O190),"")</f>
      </c>
      <c r="T190" s="6">
        <f>IF(V190=20,CONCATENATE(O190,O190,O190,K190,O190,"&lt;center&gt;",O190,O190,"&lt;?php",O190,T$1,O190,"?&gt;",O190,O190,"&lt;/center&gt;",O190,K190,O190,O190,O190,O190),"")</f>
      </c>
      <c r="U190" s="6">
        <f>IF(V190=25,CONCATENATE(O190,O190,O190,O190,"&lt;?php",O190,U$1,O190,"?&gt;",O190,O190,O190,O190,O190),"")</f>
      </c>
      <c r="V190" s="11">
        <f>V189+1</f>
      </c>
      <c r="W190" s="5" t="s">
        <v>383</v>
      </c>
      <c r="X190" s="5" t="s">
        <v>384</v>
      </c>
      <c r="Y190" s="5" t="s">
        <v>385</v>
      </c>
      <c r="Z190" s="5" t="s">
        <v>386</v>
      </c>
      <c r="AA190" s="4">
        <f>CONCATENATE(WRs!B38," ",WRs!A38)</f>
      </c>
      <c r="AB190" s="6">
        <f>WRs!E38</f>
      </c>
      <c r="AC190" s="6">
        <f>WRs!C38</f>
      </c>
      <c r="AD190" s="11">
        <f>WRs!D38</f>
      </c>
      <c r="AE190" s="11">
        <f>WRs!O38</f>
      </c>
      <c r="AF190" s="11">
        <f>WRs!P38</f>
      </c>
      <c r="AG190" s="11">
        <f>WRs!T38</f>
      </c>
      <c r="AH190" s="11">
        <f>WRs!R38</f>
      </c>
      <c r="AI190" s="11">
        <f>AF190</f>
      </c>
      <c r="AJ190" s="6">
        <f>AA190</f>
      </c>
      <c r="AK190" s="11">
        <f>ROUNDDOWN(AF190/2,0)</f>
      </c>
      <c r="AL190" s="11">
        <f>ROUNDUP(0.37*AF190,0)</f>
      </c>
      <c r="AM190" s="11">
        <f>ROUNDUP(0.4*AF190,0)</f>
      </c>
      <c r="AN190" s="11">
        <f>IF(AF190&gt;1,ROUNDUP(0.43*AF190,0),1)</f>
      </c>
      <c r="AO190" s="11">
        <f>IF(AG190&gt;1,ROUNDUP(0.59*AG190,0),1)</f>
      </c>
      <c r="AP190" s="11">
        <f>IF(AH190&gt;1,ROUNDUP(0.34*AH190,0),1)</f>
      </c>
      <c r="AQ190" s="11">
        <f>IF(AI190&gt;1,ROUNDUP(0.36*AI190,0),1)</f>
      </c>
    </row>
    <row x14ac:dyDescent="0.25" r="191" customHeight="1" ht="17.25">
      <c r="A191" s="3"/>
      <c r="B191" s="6">
        <f>IF(AA191&lt;&gt;AC191,CONCATENATE(I191,AA191,L191,AB191,L191,AC191,M191,N191,AD191,M191,J191,P191,Q191,R191,S191,T191,U191),CONCATENATE(I191,AA191,L191,AB191,M191,N191,AD191,M191,J191,P191,Q191,R191,S191,T191,U191))</f>
      </c>
      <c r="C191" s="6">
        <f>IF(AA191&lt;&gt;AC191,CONCATENATE(I191,AA191,L191,AB191,L191,AC191,M191,N191,AD191,M191,W191,X191,Z191,AN191,Y191,J191,P191,Q191,R191,S191,T191,U191),CONCATENATE(I191,AA191,L191,AB191,M191,N191,AD191,M191,W191,X191,Z191,AN191,Y191,J191,P191,Q191,R191,S191,T191,U191))</f>
      </c>
      <c r="D191" s="6">
        <f>IF(AA191&lt;&gt;AC191,CONCATENATE(I191,AA191,L191,AB191,L191,AC191,M191,N191,AD191,M191,W191,X191,Z191,AO191,Y191,J191,P191,Q191,R191,S191,T191,U191),CONCATENATE(I191,AA191,L191,AB191,M191,N191,AD191,M191,W191,X191,Z191,AO191,Y191,J191,P191,Q191,R191,S191,T191,U191))</f>
      </c>
      <c r="E191" s="6">
        <f>IF(AA191&lt;&gt;AC191,CONCATENATE(I191,AA191,L191,AB191,L191,AC191,M191,N191,AD191,M191,W191,X191,Z191,AP191,Y191,J191,P191,Q191,R191,S191,T191,U191),CONCATENATE(I191,AA191,L191,AB191,M191,N191,AD191,M191,W191,X191,Z191,AP191,Y191,J191,P191,Q191,R191,S191,T191,U191))</f>
      </c>
      <c r="F191" s="6">
        <f>IF(AA191&lt;&gt;AC191,CONCATENATE(I191,AA191,L191,AB191,L191,AC191,M191,N191,AD191,M191,W191,X191,Z191,AQ191,Y191,J191,P191,Q191,R191,S191,T191,U191),CONCATENATE(I191,AA191,L191,AB191,M191,N191,AD191,M191,W191,X191,Z191,AQ191,Y191,J191,P191,Q191,R191,S191,T191,U191))</f>
      </c>
      <c r="G191" s="3" t="s">
        <v>375</v>
      </c>
      <c r="H191" s="3" t="s">
        <v>376</v>
      </c>
      <c r="I191" s="3" t="s">
        <v>377</v>
      </c>
      <c r="J191" s="3" t="s">
        <v>378</v>
      </c>
      <c r="K191" s="3" t="s">
        <v>379</v>
      </c>
      <c r="L191" s="3" t="s">
        <v>380</v>
      </c>
      <c r="M191" s="3" t="s">
        <v>381</v>
      </c>
      <c r="N191" s="3" t="s">
        <v>382</v>
      </c>
      <c r="O191" s="6">
        <f>CHAR(10)</f>
      </c>
      <c r="P191" s="6">
        <f>IF(MOD(V191,5)=0,CONCATENATE(O191,O191,K191,K191,O191,O191,O191)," ")</f>
      </c>
      <c r="Q191" s="6">
        <f>IF(V191=5,CONCATENATE(O191,O191,O191,K191,O191,"&lt;center&gt;",O191,O191,"&lt;?php",O191,Q$1,O191,"?&gt;",O191,O191,"&lt;/center&gt;",O191,K191,O191,O191,O191,O191),"")</f>
      </c>
      <c r="R191" s="6">
        <f>IF(V191=10,CONCATENATE(O191,O191,O191,K191,O191,"&lt;center&gt;",O191,O191,"&lt;?php",O191,R$1,O191,"?&gt;",O191,O191,"&lt;/center&gt;",O191,K191,O191,O191,O191,O191),"")</f>
      </c>
      <c r="S191" s="6">
        <f>IF(V191=15,CONCATENATE(O191,O191,O191,K191,O191,"&lt;center&gt;",O191,O191,"&lt;?php",O191,S$1,O191,"?&gt;",O191,O191,"&lt;/center&gt;",O191,K191,O191,O191,O191,O191),"")</f>
      </c>
      <c r="T191" s="6">
        <f>IF(V191=20,CONCATENATE(O191,O191,O191,K191,O191,"&lt;center&gt;",O191,O191,"&lt;?php",O191,T$1,O191,"?&gt;",O191,O191,"&lt;/center&gt;",O191,K191,O191,O191,O191,O191),"")</f>
      </c>
      <c r="U191" s="6">
        <f>IF(V191=25,CONCATENATE(O191,O191,O191,O191,"&lt;?php",O191,U$1,O191,"?&gt;",O191,O191,O191,O191,O191),"")</f>
      </c>
      <c r="V191" s="11">
        <f>V190+1</f>
      </c>
      <c r="W191" s="5" t="s">
        <v>383</v>
      </c>
      <c r="X191" s="5" t="s">
        <v>384</v>
      </c>
      <c r="Y191" s="5" t="s">
        <v>385</v>
      </c>
      <c r="Z191" s="5" t="s">
        <v>386</v>
      </c>
      <c r="AA191" s="4">
        <f>CONCATENATE(WRs!B39," ",WRs!A39)</f>
      </c>
      <c r="AB191" s="6">
        <f>WRs!E39</f>
      </c>
      <c r="AC191" s="6">
        <f>WRs!C39</f>
      </c>
      <c r="AD191" s="11">
        <f>WRs!D39</f>
      </c>
      <c r="AE191" s="11">
        <f>WRs!O39</f>
      </c>
      <c r="AF191" s="11">
        <f>WRs!P39</f>
      </c>
      <c r="AG191" s="11">
        <f>WRs!T39</f>
      </c>
      <c r="AH191" s="11">
        <f>WRs!R39</f>
      </c>
      <c r="AI191" s="11">
        <f>AF191</f>
      </c>
      <c r="AJ191" s="6">
        <f>AA191</f>
      </c>
      <c r="AK191" s="11">
        <f>ROUNDDOWN(AF191/2,0)</f>
      </c>
      <c r="AL191" s="11">
        <f>ROUNDUP(0.37*AF191,0)</f>
      </c>
      <c r="AM191" s="11">
        <f>ROUNDUP(0.4*AF191,0)</f>
      </c>
      <c r="AN191" s="11">
        <f>IF(AF191&gt;1,ROUNDUP(0.43*AF191,0),1)</f>
      </c>
      <c r="AO191" s="11">
        <f>IF(AG191&gt;1,ROUNDUP(0.59*AG191,0),1)</f>
      </c>
      <c r="AP191" s="11">
        <f>IF(AH191&gt;1,ROUNDUP(0.34*AH191,0),1)</f>
      </c>
      <c r="AQ191" s="11">
        <f>IF(AI191&gt;1,ROUNDUP(0.36*AI191,0),1)</f>
      </c>
    </row>
    <row x14ac:dyDescent="0.25" r="192" customHeight="1" ht="17.25">
      <c r="A192" s="3"/>
      <c r="B192" s="6">
        <f>IF(AA192&lt;&gt;AC192,CONCATENATE(I192,AA192,L192,AB192,L192,AC192,M192,N192,AD192,M192,J192,P192,Q192,R192,S192,T192,U192),CONCATENATE(I192,AA192,L192,AB192,M192,N192,AD192,M192,J192,P192,Q192,R192,S192,T192,U192))</f>
      </c>
      <c r="C192" s="6">
        <f>IF(AA192&lt;&gt;AC192,CONCATENATE(I192,AA192,L192,AB192,L192,AC192,M192,N192,AD192,M192,W192,X192,Z192,AN192,Y192,J192,P192,Q192,R192,S192,T192,U192),CONCATENATE(I192,AA192,L192,AB192,M192,N192,AD192,M192,W192,X192,Z192,AN192,Y192,J192,P192,Q192,R192,S192,T192,U192))</f>
      </c>
      <c r="D192" s="6">
        <f>IF(AA192&lt;&gt;AC192,CONCATENATE(I192,AA192,L192,AB192,L192,AC192,M192,N192,AD192,M192,W192,X192,Z192,AO192,Y192,J192,P192,Q192,R192,S192,T192,U192),CONCATENATE(I192,AA192,L192,AB192,M192,N192,AD192,M192,W192,X192,Z192,AO192,Y192,J192,P192,Q192,R192,S192,T192,U192))</f>
      </c>
      <c r="E192" s="6">
        <f>IF(AA192&lt;&gt;AC192,CONCATENATE(I192,AA192,L192,AB192,L192,AC192,M192,N192,AD192,M192,W192,X192,Z192,AP192,Y192,J192,P192,Q192,R192,S192,T192,U192),CONCATENATE(I192,AA192,L192,AB192,M192,N192,AD192,M192,W192,X192,Z192,AP192,Y192,J192,P192,Q192,R192,S192,T192,U192))</f>
      </c>
      <c r="F192" s="6">
        <f>IF(AA192&lt;&gt;AC192,CONCATENATE(I192,AA192,L192,AB192,L192,AC192,M192,N192,AD192,M192,W192,X192,Z192,AQ192,Y192,J192,P192,Q192,R192,S192,T192,U192),CONCATENATE(I192,AA192,L192,AB192,M192,N192,AD192,M192,W192,X192,Z192,AQ192,Y192,J192,P192,Q192,R192,S192,T192,U192))</f>
      </c>
      <c r="G192" s="3" t="s">
        <v>375</v>
      </c>
      <c r="H192" s="3" t="s">
        <v>376</v>
      </c>
      <c r="I192" s="3" t="s">
        <v>377</v>
      </c>
      <c r="J192" s="3" t="s">
        <v>378</v>
      </c>
      <c r="K192" s="3" t="s">
        <v>379</v>
      </c>
      <c r="L192" s="3" t="s">
        <v>380</v>
      </c>
      <c r="M192" s="3" t="s">
        <v>381</v>
      </c>
      <c r="N192" s="3" t="s">
        <v>382</v>
      </c>
      <c r="O192" s="6">
        <f>CHAR(10)</f>
      </c>
      <c r="P192" s="6">
        <f>IF(MOD(V192,5)=0,CONCATENATE(O192,O192,K192,K192,O192,O192,O192)," ")</f>
      </c>
      <c r="Q192" s="6">
        <f>IF(V192=5,CONCATENATE(O192,O192,O192,K192,O192,"&lt;center&gt;",O192,O192,"&lt;?php",O192,Q$1,O192,"?&gt;",O192,O192,"&lt;/center&gt;",O192,K192,O192,O192,O192,O192),"")</f>
      </c>
      <c r="R192" s="6">
        <f>IF(V192=10,CONCATENATE(O192,O192,O192,K192,O192,"&lt;center&gt;",O192,O192,"&lt;?php",O192,R$1,O192,"?&gt;",O192,O192,"&lt;/center&gt;",O192,K192,O192,O192,O192,O192),"")</f>
      </c>
      <c r="S192" s="6">
        <f>IF(V192=15,CONCATENATE(O192,O192,O192,K192,O192,"&lt;center&gt;",O192,O192,"&lt;?php",O192,S$1,O192,"?&gt;",O192,O192,"&lt;/center&gt;",O192,K192,O192,O192,O192,O192),"")</f>
      </c>
      <c r="T192" s="6">
        <f>IF(V192=20,CONCATENATE(O192,O192,O192,K192,O192,"&lt;center&gt;",O192,O192,"&lt;?php",O192,T$1,O192,"?&gt;",O192,O192,"&lt;/center&gt;",O192,K192,O192,O192,O192,O192),"")</f>
      </c>
      <c r="U192" s="6">
        <f>IF(V192=25,CONCATENATE(O192,O192,O192,O192,"&lt;?php",O192,U$1,O192,"?&gt;",O192,O192,O192,O192,O192),"")</f>
      </c>
      <c r="V192" s="11">
        <f>V191+1</f>
      </c>
      <c r="W192" s="5" t="s">
        <v>383</v>
      </c>
      <c r="X192" s="5" t="s">
        <v>384</v>
      </c>
      <c r="Y192" s="5" t="s">
        <v>385</v>
      </c>
      <c r="Z192" s="5" t="s">
        <v>386</v>
      </c>
      <c r="AA192" s="4">
        <f>CONCATENATE(WRs!B40," ",WRs!A40)</f>
      </c>
      <c r="AB192" s="6">
        <f>WRs!E40</f>
      </c>
      <c r="AC192" s="6">
        <f>WRs!C40</f>
      </c>
      <c r="AD192" s="11">
        <f>WRs!D40</f>
      </c>
      <c r="AE192" s="11">
        <f>WRs!O40</f>
      </c>
      <c r="AF192" s="11">
        <f>WRs!P40</f>
      </c>
      <c r="AG192" s="11">
        <f>WRs!T40</f>
      </c>
      <c r="AH192" s="11">
        <f>WRs!R40</f>
      </c>
      <c r="AI192" s="11">
        <f>AF192</f>
      </c>
      <c r="AJ192" s="6">
        <f>AA192</f>
      </c>
      <c r="AK192" s="11">
        <f>ROUNDDOWN(AF192/2,0)</f>
      </c>
      <c r="AL192" s="11">
        <f>ROUNDUP(0.37*AF192,0)</f>
      </c>
      <c r="AM192" s="11">
        <f>ROUNDUP(0.4*AF192,0)</f>
      </c>
      <c r="AN192" s="11">
        <f>IF(AF192&gt;1,ROUNDUP(0.43*AF192,0),1)</f>
      </c>
      <c r="AO192" s="11">
        <f>IF(AG192&gt;1,ROUNDUP(0.59*AG192,0),1)</f>
      </c>
      <c r="AP192" s="11">
        <f>IF(AH192&gt;1,ROUNDUP(0.34*AH192,0),1)</f>
      </c>
      <c r="AQ192" s="11">
        <f>IF(AI192&gt;1,ROUNDUP(0.36*AI192,0),1)</f>
      </c>
    </row>
    <row x14ac:dyDescent="0.25" r="193" customHeight="1" ht="17.25">
      <c r="A193" s="3"/>
      <c r="B193" s="6">
        <f>IF(AA193&lt;&gt;AC193,CONCATENATE(I193,AA193,L193,AB193,L193,AC193,M193,N193,AD193,M193,J193,P193,Q193,R193,S193,T193,U193),CONCATENATE(I193,AA193,L193,AB193,M193,N193,AD193,M193,J193,P193,Q193,R193,S193,T193,U193))</f>
      </c>
      <c r="C193" s="6">
        <f>IF(AA193&lt;&gt;AC193,CONCATENATE(I193,AA193,L193,AB193,L193,AC193,M193,N193,AD193,M193,W193,X193,Z193,AN193,Y193,J193,P193,Q193,R193,S193,T193,U193),CONCATENATE(I193,AA193,L193,AB193,M193,N193,AD193,M193,W193,X193,Z193,AN193,Y193,J193,P193,Q193,R193,S193,T193,U193))</f>
      </c>
      <c r="D193" s="6">
        <f>IF(AA193&lt;&gt;AC193,CONCATENATE(I193,AA193,L193,AB193,L193,AC193,M193,N193,AD193,M193,W193,X193,Z193,AO193,Y193,J193,P193,Q193,R193,S193,T193,U193),CONCATENATE(I193,AA193,L193,AB193,M193,N193,AD193,M193,W193,X193,Z193,AO193,Y193,J193,P193,Q193,R193,S193,T193,U193))</f>
      </c>
      <c r="E193" s="6">
        <f>IF(AA193&lt;&gt;AC193,CONCATENATE(I193,AA193,L193,AB193,L193,AC193,M193,N193,AD193,M193,W193,X193,Z193,AP193,Y193,J193,P193,Q193,R193,S193,T193,U193),CONCATENATE(I193,AA193,L193,AB193,M193,N193,AD193,M193,W193,X193,Z193,AP193,Y193,J193,P193,Q193,R193,S193,T193,U193))</f>
      </c>
      <c r="F193" s="6">
        <f>IF(AA193&lt;&gt;AC193,CONCATENATE(I193,AA193,L193,AB193,L193,AC193,M193,N193,AD193,M193,W193,X193,Z193,AQ193,Y193,J193,P193,Q193,R193,S193,T193,U193),CONCATENATE(I193,AA193,L193,AB193,M193,N193,AD193,M193,W193,X193,Z193,AQ193,Y193,J193,P193,Q193,R193,S193,T193,U193))</f>
      </c>
      <c r="G193" s="3" t="s">
        <v>375</v>
      </c>
      <c r="H193" s="3" t="s">
        <v>376</v>
      </c>
      <c r="I193" s="3" t="s">
        <v>377</v>
      </c>
      <c r="J193" s="3" t="s">
        <v>378</v>
      </c>
      <c r="K193" s="3" t="s">
        <v>379</v>
      </c>
      <c r="L193" s="3" t="s">
        <v>380</v>
      </c>
      <c r="M193" s="3" t="s">
        <v>381</v>
      </c>
      <c r="N193" s="3" t="s">
        <v>382</v>
      </c>
      <c r="O193" s="6">
        <f>CHAR(10)</f>
      </c>
      <c r="P193" s="6">
        <f>IF(MOD(V193,5)=0,CONCATENATE(O193,O193,K193,K193,O193,O193,O193)," ")</f>
      </c>
      <c r="Q193" s="6">
        <f>IF(V193=5,CONCATENATE(O193,O193,O193,K193,O193,"&lt;center&gt;",O193,O193,"&lt;?php",O193,Q$1,O193,"?&gt;",O193,O193,"&lt;/center&gt;",O193,K193,O193,O193,O193,O193),"")</f>
      </c>
      <c r="R193" s="6">
        <f>IF(V193=10,CONCATENATE(O193,O193,O193,K193,O193,"&lt;center&gt;",O193,O193,"&lt;?php",O193,R$1,O193,"?&gt;",O193,O193,"&lt;/center&gt;",O193,K193,O193,O193,O193,O193),"")</f>
      </c>
      <c r="S193" s="6">
        <f>IF(V193=15,CONCATENATE(O193,O193,O193,K193,O193,"&lt;center&gt;",O193,O193,"&lt;?php",O193,S$1,O193,"?&gt;",O193,O193,"&lt;/center&gt;",O193,K193,O193,O193,O193,O193),"")</f>
      </c>
      <c r="T193" s="6">
        <f>IF(V193=20,CONCATENATE(O193,O193,O193,K193,O193,"&lt;center&gt;",O193,O193,"&lt;?php",O193,T$1,O193,"?&gt;",O193,O193,"&lt;/center&gt;",O193,K193,O193,O193,O193,O193),"")</f>
      </c>
      <c r="U193" s="6">
        <f>IF(V193=25,CONCATENATE(O193,O193,O193,O193,"&lt;?php",O193,U$1,O193,"?&gt;",O193,O193,O193,O193,O193),"")</f>
      </c>
      <c r="V193" s="11">
        <f>V192+1</f>
      </c>
      <c r="W193" s="5" t="s">
        <v>383</v>
      </c>
      <c r="X193" s="5" t="s">
        <v>384</v>
      </c>
      <c r="Y193" s="5" t="s">
        <v>385</v>
      </c>
      <c r="Z193" s="5" t="s">
        <v>386</v>
      </c>
      <c r="AA193" s="4">
        <f>CONCATENATE(WRs!B41," ",WRs!A41)</f>
      </c>
      <c r="AB193" s="6">
        <f>WRs!E41</f>
      </c>
      <c r="AC193" s="6">
        <f>WRs!C41</f>
      </c>
      <c r="AD193" s="11">
        <f>WRs!D41</f>
      </c>
      <c r="AE193" s="11">
        <f>WRs!O41</f>
      </c>
      <c r="AF193" s="11">
        <f>WRs!P41</f>
      </c>
      <c r="AG193" s="11">
        <f>WRs!T41</f>
      </c>
      <c r="AH193" s="11">
        <f>WRs!R41</f>
      </c>
      <c r="AI193" s="11">
        <f>AF193</f>
      </c>
      <c r="AJ193" s="6">
        <f>AA193</f>
      </c>
      <c r="AK193" s="11">
        <f>ROUNDDOWN(AF193/2,0)</f>
      </c>
      <c r="AL193" s="11">
        <f>ROUNDUP(0.37*AF193,0)</f>
      </c>
      <c r="AM193" s="11">
        <f>ROUNDUP(0.4*AF193,0)</f>
      </c>
      <c r="AN193" s="11">
        <f>IF(AF193&gt;1,ROUNDUP(0.43*AF193,0),1)</f>
      </c>
      <c r="AO193" s="11">
        <f>IF(AG193&gt;1,ROUNDUP(0.59*AG193,0),1)</f>
      </c>
      <c r="AP193" s="11">
        <f>IF(AH193&gt;1,ROUNDUP(0.34*AH193,0),1)</f>
      </c>
      <c r="AQ193" s="11">
        <f>IF(AI193&gt;1,ROUNDUP(0.36*AI193,0),1)</f>
      </c>
    </row>
    <row x14ac:dyDescent="0.25" r="194" customHeight="1" ht="17.25">
      <c r="A194" s="3"/>
      <c r="B194" s="6">
        <f>IF(AA194&lt;&gt;AC194,CONCATENATE(I194,AA194,L194,AB194,L194,AC194,M194,N194,AD194,M194,J194,P194,Q194,R194,S194,T194,U194),CONCATENATE(I194,AA194,L194,AB194,M194,N194,AD194,M194,J194,P194,Q194,R194,S194,T194,U194))</f>
      </c>
      <c r="C194" s="6">
        <f>IF(AA194&lt;&gt;AC194,CONCATENATE(I194,AA194,L194,AB194,L194,AC194,M194,N194,AD194,M194,W194,X194,Z194,AN194,Y194,J194,P194,Q194,R194,S194,T194,U194),CONCATENATE(I194,AA194,L194,AB194,M194,N194,AD194,M194,W194,X194,Z194,AN194,Y194,J194,P194,Q194,R194,S194,T194,U194))</f>
      </c>
      <c r="D194" s="6">
        <f>IF(AA194&lt;&gt;AC194,CONCATENATE(I194,AA194,L194,AB194,L194,AC194,M194,N194,AD194,M194,W194,X194,Z194,AO194,Y194,J194,P194,Q194,R194,S194,T194,U194),CONCATENATE(I194,AA194,L194,AB194,M194,N194,AD194,M194,W194,X194,Z194,AO194,Y194,J194,P194,Q194,R194,S194,T194,U194))</f>
      </c>
      <c r="E194" s="6">
        <f>IF(AA194&lt;&gt;AC194,CONCATENATE(I194,AA194,L194,AB194,L194,AC194,M194,N194,AD194,M194,W194,X194,Z194,AP194,Y194,J194,P194,Q194,R194,S194,T194,U194),CONCATENATE(I194,AA194,L194,AB194,M194,N194,AD194,M194,W194,X194,Z194,AP194,Y194,J194,P194,Q194,R194,S194,T194,U194))</f>
      </c>
      <c r="F194" s="6">
        <f>IF(AA194&lt;&gt;AC194,CONCATENATE(I194,AA194,L194,AB194,L194,AC194,M194,N194,AD194,M194,W194,X194,Z194,AQ194,Y194,J194,P194,Q194,R194,S194,T194,U194),CONCATENATE(I194,AA194,L194,AB194,M194,N194,AD194,M194,W194,X194,Z194,AQ194,Y194,J194,P194,Q194,R194,S194,T194,U194))</f>
      </c>
      <c r="G194" s="3" t="s">
        <v>375</v>
      </c>
      <c r="H194" s="3" t="s">
        <v>376</v>
      </c>
      <c r="I194" s="3" t="s">
        <v>377</v>
      </c>
      <c r="J194" s="3" t="s">
        <v>378</v>
      </c>
      <c r="K194" s="3" t="s">
        <v>379</v>
      </c>
      <c r="L194" s="3" t="s">
        <v>380</v>
      </c>
      <c r="M194" s="3" t="s">
        <v>381</v>
      </c>
      <c r="N194" s="3" t="s">
        <v>382</v>
      </c>
      <c r="O194" s="6">
        <f>CHAR(10)</f>
      </c>
      <c r="P194" s="6">
        <f>IF(MOD(V194,5)=0,CONCATENATE(O194,O194,K194,K194,O194,O194,O194)," ")</f>
      </c>
      <c r="Q194" s="6">
        <f>IF(V194=5,CONCATENATE(O194,O194,O194,K194,O194,"&lt;center&gt;",O194,O194,"&lt;?php",O194,Q$1,O194,"?&gt;",O194,O194,"&lt;/center&gt;",O194,K194,O194,O194,O194,O194),"")</f>
      </c>
      <c r="R194" s="6">
        <f>IF(V194=10,CONCATENATE(O194,O194,O194,K194,O194,"&lt;center&gt;",O194,O194,"&lt;?php",O194,R$1,O194,"?&gt;",O194,O194,"&lt;/center&gt;",O194,K194,O194,O194,O194,O194),"")</f>
      </c>
      <c r="S194" s="6">
        <f>IF(V194=15,CONCATENATE(O194,O194,O194,K194,O194,"&lt;center&gt;",O194,O194,"&lt;?php",O194,S$1,O194,"?&gt;",O194,O194,"&lt;/center&gt;",O194,K194,O194,O194,O194,O194),"")</f>
      </c>
      <c r="T194" s="6">
        <f>IF(V194=20,CONCATENATE(O194,O194,O194,K194,O194,"&lt;center&gt;",O194,O194,"&lt;?php",O194,T$1,O194,"?&gt;",O194,O194,"&lt;/center&gt;",O194,K194,O194,O194,O194,O194),"")</f>
      </c>
      <c r="U194" s="6">
        <f>IF(V194=25,CONCATENATE(O194,O194,O194,O194,"&lt;?php",O194,U$1,O194,"?&gt;",O194,O194,O194,O194,O194),"")</f>
      </c>
      <c r="V194" s="11">
        <f>V193+1</f>
      </c>
      <c r="W194" s="5" t="s">
        <v>383</v>
      </c>
      <c r="X194" s="5" t="s">
        <v>384</v>
      </c>
      <c r="Y194" s="5" t="s">
        <v>385</v>
      </c>
      <c r="Z194" s="5" t="s">
        <v>386</v>
      </c>
      <c r="AA194" s="4">
        <f>CONCATENATE(WRs!B42," ",WRs!A42)</f>
      </c>
      <c r="AB194" s="6">
        <f>WRs!E42</f>
      </c>
      <c r="AC194" s="6">
        <f>WRs!C42</f>
      </c>
      <c r="AD194" s="11">
        <f>WRs!D42</f>
      </c>
      <c r="AE194" s="11">
        <f>WRs!O42</f>
      </c>
      <c r="AF194" s="11">
        <f>WRs!P42</f>
      </c>
      <c r="AG194" s="11">
        <f>WRs!T42</f>
      </c>
      <c r="AH194" s="11">
        <f>WRs!R42</f>
      </c>
      <c r="AI194" s="11">
        <f>AF194</f>
      </c>
      <c r="AJ194" s="6">
        <f>AA194</f>
      </c>
      <c r="AK194" s="11">
        <f>ROUNDDOWN(AF194/2,0)</f>
      </c>
      <c r="AL194" s="11">
        <f>ROUNDUP(0.37*AF194,0)</f>
      </c>
      <c r="AM194" s="11">
        <f>ROUNDUP(0.4*AF194,0)</f>
      </c>
      <c r="AN194" s="11">
        <f>IF(AF194&gt;1,ROUNDUP(0.43*AF194,0),1)</f>
      </c>
      <c r="AO194" s="11">
        <f>IF(AG194&gt;1,ROUNDUP(0.59*AG194,0),1)</f>
      </c>
      <c r="AP194" s="11">
        <f>IF(AH194&gt;1,ROUNDUP(0.34*AH194,0),1)</f>
      </c>
      <c r="AQ194" s="11">
        <f>IF(AI194&gt;1,ROUNDUP(0.36*AI194,0),1)</f>
      </c>
    </row>
    <row x14ac:dyDescent="0.25" r="195" customHeight="1" ht="17.25">
      <c r="A195" s="3"/>
      <c r="B195" s="6">
        <f>IF(AA195&lt;&gt;AC195,CONCATENATE(I195,AA195,L195,AB195,L195,AC195,M195,N195,AD195,M195,J195,P195,Q195,R195,S195,T195,U195),CONCATENATE(I195,AA195,L195,AB195,M195,N195,AD195,M195,J195,P195,Q195,R195,S195,T195,U195))</f>
      </c>
      <c r="C195" s="6">
        <f>IF(AA195&lt;&gt;AC195,CONCATENATE(I195,AA195,L195,AB195,L195,AC195,M195,N195,AD195,M195,W195,X195,Z195,AN195,Y195,J195,P195,Q195,R195,S195,T195,U195),CONCATENATE(I195,AA195,L195,AB195,M195,N195,AD195,M195,W195,X195,Z195,AN195,Y195,J195,P195,Q195,R195,S195,T195,U195))</f>
      </c>
      <c r="D195" s="6">
        <f>IF(AA195&lt;&gt;AC195,CONCATENATE(I195,AA195,L195,AB195,L195,AC195,M195,N195,AD195,M195,W195,X195,Z195,AO195,Y195,J195,P195,Q195,R195,S195,T195,U195),CONCATENATE(I195,AA195,L195,AB195,M195,N195,AD195,M195,W195,X195,Z195,AO195,Y195,J195,P195,Q195,R195,S195,T195,U195))</f>
      </c>
      <c r="E195" s="6">
        <f>IF(AA195&lt;&gt;AC195,CONCATENATE(I195,AA195,L195,AB195,L195,AC195,M195,N195,AD195,M195,W195,X195,Z195,AP195,Y195,J195,P195,Q195,R195,S195,T195,U195),CONCATENATE(I195,AA195,L195,AB195,M195,N195,AD195,M195,W195,X195,Z195,AP195,Y195,J195,P195,Q195,R195,S195,T195,U195))</f>
      </c>
      <c r="F195" s="6">
        <f>IF(AA195&lt;&gt;AC195,CONCATENATE(I195,AA195,L195,AB195,L195,AC195,M195,N195,AD195,M195,W195,X195,Z195,AQ195,Y195,J195,P195,Q195,R195,S195,T195,U195),CONCATENATE(I195,AA195,L195,AB195,M195,N195,AD195,M195,W195,X195,Z195,AQ195,Y195,J195,P195,Q195,R195,S195,T195,U195))</f>
      </c>
      <c r="G195" s="3" t="s">
        <v>375</v>
      </c>
      <c r="H195" s="3" t="s">
        <v>376</v>
      </c>
      <c r="I195" s="3" t="s">
        <v>377</v>
      </c>
      <c r="J195" s="3" t="s">
        <v>378</v>
      </c>
      <c r="K195" s="3" t="s">
        <v>379</v>
      </c>
      <c r="L195" s="3" t="s">
        <v>380</v>
      </c>
      <c r="M195" s="3" t="s">
        <v>381</v>
      </c>
      <c r="N195" s="3" t="s">
        <v>382</v>
      </c>
      <c r="O195" s="6">
        <f>CHAR(10)</f>
      </c>
      <c r="P195" s="6">
        <f>IF(MOD(V195,5)=0,CONCATENATE(O195,O195,K195,K195,O195,O195,O195)," ")</f>
      </c>
      <c r="Q195" s="6">
        <f>IF(V195=5,CONCATENATE(O195,O195,O195,K195,O195,"&lt;center&gt;",O195,O195,"&lt;?php",O195,Q$1,O195,"?&gt;",O195,O195,"&lt;/center&gt;",O195,K195,O195,O195,O195,O195),"")</f>
      </c>
      <c r="R195" s="6">
        <f>IF(V195=10,CONCATENATE(O195,O195,O195,K195,O195,"&lt;center&gt;",O195,O195,"&lt;?php",O195,R$1,O195,"?&gt;",O195,O195,"&lt;/center&gt;",O195,K195,O195,O195,O195,O195),"")</f>
      </c>
      <c r="S195" s="6">
        <f>IF(V195=15,CONCATENATE(O195,O195,O195,K195,O195,"&lt;center&gt;",O195,O195,"&lt;?php",O195,S$1,O195,"?&gt;",O195,O195,"&lt;/center&gt;",O195,K195,O195,O195,O195,O195),"")</f>
      </c>
      <c r="T195" s="6">
        <f>IF(V195=20,CONCATENATE(O195,O195,O195,K195,O195,"&lt;center&gt;",O195,O195,"&lt;?php",O195,T$1,O195,"?&gt;",O195,O195,"&lt;/center&gt;",O195,K195,O195,O195,O195,O195),"")</f>
      </c>
      <c r="U195" s="6">
        <f>IF(V195=25,CONCATENATE(O195,O195,O195,O195,"&lt;?php",O195,U$1,O195,"?&gt;",O195,O195,O195,O195,O195),"")</f>
      </c>
      <c r="V195" s="11">
        <f>V194+1</f>
      </c>
      <c r="W195" s="5" t="s">
        <v>383</v>
      </c>
      <c r="X195" s="5" t="s">
        <v>384</v>
      </c>
      <c r="Y195" s="5" t="s">
        <v>385</v>
      </c>
      <c r="Z195" s="5" t="s">
        <v>386</v>
      </c>
      <c r="AA195" s="4">
        <f>CONCATENATE(WRs!B43," ",WRs!A43)</f>
      </c>
      <c r="AB195" s="6">
        <f>WRs!E43</f>
      </c>
      <c r="AC195" s="6">
        <f>WRs!C43</f>
      </c>
      <c r="AD195" s="11">
        <f>WRs!D43</f>
      </c>
      <c r="AE195" s="11">
        <f>WRs!O43</f>
      </c>
      <c r="AF195" s="11">
        <f>WRs!P43</f>
      </c>
      <c r="AG195" s="11">
        <f>WRs!T43</f>
      </c>
      <c r="AH195" s="11">
        <f>WRs!R43</f>
      </c>
      <c r="AI195" s="11">
        <f>AF195</f>
      </c>
      <c r="AJ195" s="6">
        <f>AA195</f>
      </c>
      <c r="AK195" s="11">
        <f>ROUNDDOWN(AF195/2,0)</f>
      </c>
      <c r="AL195" s="11">
        <f>ROUNDUP(0.37*AF195,0)</f>
      </c>
      <c r="AM195" s="11">
        <f>ROUNDUP(0.4*AF195,0)</f>
      </c>
      <c r="AN195" s="11">
        <f>IF(AF195&gt;1,ROUNDUP(0.43*AF195,0),1)</f>
      </c>
      <c r="AO195" s="11">
        <f>IF(AG195&gt;1,ROUNDUP(0.59*AG195,0),1)</f>
      </c>
      <c r="AP195" s="11">
        <f>IF(AH195&gt;1,ROUNDUP(0.34*AH195,0),1)</f>
      </c>
      <c r="AQ195" s="11">
        <f>IF(AI195&gt;1,ROUNDUP(0.36*AI195,0),1)</f>
      </c>
    </row>
    <row x14ac:dyDescent="0.25" r="196" customHeight="1" ht="17.25">
      <c r="A196" s="3"/>
      <c r="B196" s="6">
        <f>IF(AA196&lt;&gt;AC196,CONCATENATE(I196,AA196,L196,AB196,L196,AC196,M196,N196,AD196,M196,J196,P196,Q196,R196,S196,T196,U196),CONCATENATE(I196,AA196,L196,AB196,M196,N196,AD196,M196,J196,P196,Q196,R196,S196,T196,U196))</f>
      </c>
      <c r="C196" s="6">
        <f>IF(AA196&lt;&gt;AC196,CONCATENATE(I196,AA196,L196,AB196,L196,AC196,M196,N196,AD196,M196,W196,X196,Z196,AN196,Y196,J196,P196,Q196,R196,S196,T196,U196),CONCATENATE(I196,AA196,L196,AB196,M196,N196,AD196,M196,W196,X196,Z196,AN196,Y196,J196,P196,Q196,R196,S196,T196,U196))</f>
      </c>
      <c r="D196" s="6">
        <f>IF(AA196&lt;&gt;AC196,CONCATENATE(I196,AA196,L196,AB196,L196,AC196,M196,N196,AD196,M196,W196,X196,Z196,AO196,Y196,J196,P196,Q196,R196,S196,T196,U196),CONCATENATE(I196,AA196,L196,AB196,M196,N196,AD196,M196,W196,X196,Z196,AO196,Y196,J196,P196,Q196,R196,S196,T196,U196))</f>
      </c>
      <c r="E196" s="6">
        <f>IF(AA196&lt;&gt;AC196,CONCATENATE(I196,AA196,L196,AB196,L196,AC196,M196,N196,AD196,M196,W196,X196,Z196,AP196,Y196,J196,P196,Q196,R196,S196,T196,U196),CONCATENATE(I196,AA196,L196,AB196,M196,N196,AD196,M196,W196,X196,Z196,AP196,Y196,J196,P196,Q196,R196,S196,T196,U196))</f>
      </c>
      <c r="F196" s="6">
        <f>IF(AA196&lt;&gt;AC196,CONCATENATE(I196,AA196,L196,AB196,L196,AC196,M196,N196,AD196,M196,W196,X196,Z196,AQ196,Y196,J196,P196,Q196,R196,S196,T196,U196),CONCATENATE(I196,AA196,L196,AB196,M196,N196,AD196,M196,W196,X196,Z196,AQ196,Y196,J196,P196,Q196,R196,S196,T196,U196))</f>
      </c>
      <c r="G196" s="3" t="s">
        <v>375</v>
      </c>
      <c r="H196" s="3" t="s">
        <v>376</v>
      </c>
      <c r="I196" s="3" t="s">
        <v>377</v>
      </c>
      <c r="J196" s="3" t="s">
        <v>378</v>
      </c>
      <c r="K196" s="3" t="s">
        <v>379</v>
      </c>
      <c r="L196" s="3" t="s">
        <v>380</v>
      </c>
      <c r="M196" s="3" t="s">
        <v>381</v>
      </c>
      <c r="N196" s="3" t="s">
        <v>382</v>
      </c>
      <c r="O196" s="6">
        <f>CHAR(10)</f>
      </c>
      <c r="P196" s="6">
        <f>IF(MOD(V196,5)=0,CONCATENATE(O196,O196,K196,K196,O196,O196,O196)," ")</f>
      </c>
      <c r="Q196" s="6">
        <f>IF(V196=5,CONCATENATE(O196,O196,O196,K196,O196,"&lt;center&gt;",O196,O196,"&lt;?php",O196,Q$1,O196,"?&gt;",O196,O196,"&lt;/center&gt;",O196,K196,O196,O196,O196,O196),"")</f>
      </c>
      <c r="R196" s="6">
        <f>IF(V196=10,CONCATENATE(O196,O196,O196,K196,O196,"&lt;center&gt;",O196,O196,"&lt;?php",O196,R$1,O196,"?&gt;",O196,O196,"&lt;/center&gt;",O196,K196,O196,O196,O196,O196),"")</f>
      </c>
      <c r="S196" s="6">
        <f>IF(V196=15,CONCATENATE(O196,O196,O196,K196,O196,"&lt;center&gt;",O196,O196,"&lt;?php",O196,S$1,O196,"?&gt;",O196,O196,"&lt;/center&gt;",O196,K196,O196,O196,O196,O196),"")</f>
      </c>
      <c r="T196" s="6">
        <f>IF(V196=20,CONCATENATE(O196,O196,O196,K196,O196,"&lt;center&gt;",O196,O196,"&lt;?php",O196,T$1,O196,"?&gt;",O196,O196,"&lt;/center&gt;",O196,K196,O196,O196,O196,O196),"")</f>
      </c>
      <c r="U196" s="6">
        <f>IF(V196=25,CONCATENATE(O196,O196,O196,O196,"&lt;?php",O196,U$1,O196,"?&gt;",O196,O196,O196,O196,O196),"")</f>
      </c>
      <c r="V196" s="11">
        <f>V195+1</f>
      </c>
      <c r="W196" s="5" t="s">
        <v>383</v>
      </c>
      <c r="X196" s="5" t="s">
        <v>384</v>
      </c>
      <c r="Y196" s="5" t="s">
        <v>385</v>
      </c>
      <c r="Z196" s="5" t="s">
        <v>386</v>
      </c>
      <c r="AA196" s="4">
        <f>CONCATENATE(WRs!B44," ",WRs!A44)</f>
      </c>
      <c r="AB196" s="6">
        <f>WRs!E44</f>
      </c>
      <c r="AC196" s="6">
        <f>WRs!C44</f>
      </c>
      <c r="AD196" s="11">
        <f>WRs!D44</f>
      </c>
      <c r="AE196" s="11">
        <f>WRs!O44</f>
      </c>
      <c r="AF196" s="11">
        <f>WRs!P44</f>
      </c>
      <c r="AG196" s="11">
        <f>WRs!T44</f>
      </c>
      <c r="AH196" s="11">
        <f>WRs!R44</f>
      </c>
      <c r="AI196" s="11">
        <f>AF196</f>
      </c>
      <c r="AJ196" s="6">
        <f>AA196</f>
      </c>
      <c r="AK196" s="11">
        <f>ROUNDDOWN(AF196/2,0)</f>
      </c>
      <c r="AL196" s="11">
        <f>ROUNDUP(0.37*AF196,0)</f>
      </c>
      <c r="AM196" s="11">
        <f>ROUNDUP(0.4*AF196,0)</f>
      </c>
      <c r="AN196" s="11">
        <f>IF(AF196&gt;1,ROUNDUP(0.43*AF196,0),1)</f>
      </c>
      <c r="AO196" s="11">
        <f>IF(AG196&gt;1,ROUNDUP(0.59*AG196,0),1)</f>
      </c>
      <c r="AP196" s="11">
        <f>IF(AH196&gt;1,ROUNDUP(0.34*AH196,0),1)</f>
      </c>
      <c r="AQ196" s="11">
        <f>IF(AI196&gt;1,ROUNDUP(0.36*AI196,0),1)</f>
      </c>
    </row>
    <row x14ac:dyDescent="0.25" r="197" customHeight="1" ht="17.25">
      <c r="A197" s="3"/>
      <c r="B197" s="6">
        <f>IF(AA197&lt;&gt;AC197,CONCATENATE(I197,AA197,L197,AB197,L197,AC197,M197,N197,AD197,M197,J197,P197,Q197,R197,S197,T197,U197),CONCATENATE(I197,AA197,L197,AB197,M197,N197,AD197,M197,J197,P197,Q197,R197,S197,T197,U197))</f>
      </c>
      <c r="C197" s="6">
        <f>IF(AA197&lt;&gt;AC197,CONCATENATE(I197,AA197,L197,AB197,L197,AC197,M197,N197,AD197,M197,W197,X197,Z197,AN197,Y197,J197,P197,Q197,R197,S197,T197,U197),CONCATENATE(I197,AA197,L197,AB197,M197,N197,AD197,M197,W197,X197,Z197,AN197,Y197,J197,P197,Q197,R197,S197,T197,U197))</f>
      </c>
      <c r="D197" s="6">
        <f>IF(AA197&lt;&gt;AC197,CONCATENATE(I197,AA197,L197,AB197,L197,AC197,M197,N197,AD197,M197,W197,X197,Z197,AO197,Y197,J197,P197,Q197,R197,S197,T197,U197),CONCATENATE(I197,AA197,L197,AB197,M197,N197,AD197,M197,W197,X197,Z197,AO197,Y197,J197,P197,Q197,R197,S197,T197,U197))</f>
      </c>
      <c r="E197" s="6">
        <f>IF(AA197&lt;&gt;AC197,CONCATENATE(I197,AA197,L197,AB197,L197,AC197,M197,N197,AD197,M197,W197,X197,Z197,AP197,Y197,J197,P197,Q197,R197,S197,T197,U197),CONCATENATE(I197,AA197,L197,AB197,M197,N197,AD197,M197,W197,X197,Z197,AP197,Y197,J197,P197,Q197,R197,S197,T197,U197))</f>
      </c>
      <c r="F197" s="6">
        <f>IF(AA197&lt;&gt;AC197,CONCATENATE(I197,AA197,L197,AB197,L197,AC197,M197,N197,AD197,M197,W197,X197,Z197,AQ197,Y197,J197,P197,Q197,R197,S197,T197,U197),CONCATENATE(I197,AA197,L197,AB197,M197,N197,AD197,M197,W197,X197,Z197,AQ197,Y197,J197,P197,Q197,R197,S197,T197,U197))</f>
      </c>
      <c r="G197" s="3" t="s">
        <v>375</v>
      </c>
      <c r="H197" s="3" t="s">
        <v>376</v>
      </c>
      <c r="I197" s="3" t="s">
        <v>377</v>
      </c>
      <c r="J197" s="3" t="s">
        <v>378</v>
      </c>
      <c r="K197" s="3" t="s">
        <v>379</v>
      </c>
      <c r="L197" s="3" t="s">
        <v>380</v>
      </c>
      <c r="M197" s="3" t="s">
        <v>381</v>
      </c>
      <c r="N197" s="3" t="s">
        <v>382</v>
      </c>
      <c r="O197" s="6">
        <f>CHAR(10)</f>
      </c>
      <c r="P197" s="6">
        <f>IF(MOD(V197,5)=0,CONCATENATE(O197,O197,K197,K197,O197,O197,O197)," ")</f>
      </c>
      <c r="Q197" s="6">
        <f>IF(V197=5,CONCATENATE(O197,O197,O197,K197,O197,"&lt;center&gt;",O197,O197,"&lt;?php",O197,Q$1,O197,"?&gt;",O197,O197,"&lt;/center&gt;",O197,K197,O197,O197,O197,O197),"")</f>
      </c>
      <c r="R197" s="6">
        <f>IF(V197=10,CONCATENATE(O197,O197,O197,K197,O197,"&lt;center&gt;",O197,O197,"&lt;?php",O197,R$1,O197,"?&gt;",O197,O197,"&lt;/center&gt;",O197,K197,O197,O197,O197,O197),"")</f>
      </c>
      <c r="S197" s="6">
        <f>IF(V197=15,CONCATENATE(O197,O197,O197,K197,O197,"&lt;center&gt;",O197,O197,"&lt;?php",O197,S$1,O197,"?&gt;",O197,O197,"&lt;/center&gt;",O197,K197,O197,O197,O197,O197),"")</f>
      </c>
      <c r="T197" s="6">
        <f>IF(V197=20,CONCATENATE(O197,O197,O197,K197,O197,"&lt;center&gt;",O197,O197,"&lt;?php",O197,T$1,O197,"?&gt;",O197,O197,"&lt;/center&gt;",O197,K197,O197,O197,O197,O197),"")</f>
      </c>
      <c r="U197" s="6">
        <f>IF(V197=25,CONCATENATE(O197,O197,O197,O197,"&lt;?php",O197,U$1,O197,"?&gt;",O197,O197,O197,O197,O197),"")</f>
      </c>
      <c r="V197" s="11">
        <f>V196+1</f>
      </c>
      <c r="W197" s="5" t="s">
        <v>383</v>
      </c>
      <c r="X197" s="5" t="s">
        <v>384</v>
      </c>
      <c r="Y197" s="5" t="s">
        <v>385</v>
      </c>
      <c r="Z197" s="5" t="s">
        <v>386</v>
      </c>
      <c r="AA197" s="4">
        <f>CONCATENATE(WRs!B45," ",WRs!A45)</f>
      </c>
      <c r="AB197" s="6">
        <f>WRs!E45</f>
      </c>
      <c r="AC197" s="6">
        <f>WRs!C45</f>
      </c>
      <c r="AD197" s="11">
        <f>WRs!D45</f>
      </c>
      <c r="AE197" s="11">
        <f>WRs!O45</f>
      </c>
      <c r="AF197" s="11">
        <f>WRs!P45</f>
      </c>
      <c r="AG197" s="11">
        <f>WRs!T45</f>
      </c>
      <c r="AH197" s="11">
        <f>WRs!R45</f>
      </c>
      <c r="AI197" s="11">
        <f>AF197</f>
      </c>
      <c r="AJ197" s="6">
        <f>AA197</f>
      </c>
      <c r="AK197" s="11">
        <f>ROUNDDOWN(AF197/2,0)</f>
      </c>
      <c r="AL197" s="11">
        <f>ROUNDUP(0.37*AF197,0)</f>
      </c>
      <c r="AM197" s="11">
        <f>ROUNDUP(0.4*AF197,0)</f>
      </c>
      <c r="AN197" s="11">
        <f>IF(AF197&gt;1,ROUNDUP(0.43*AF197,0),1)</f>
      </c>
      <c r="AO197" s="11">
        <f>IF(AG197&gt;1,ROUNDUP(0.59*AG197,0),1)</f>
      </c>
      <c r="AP197" s="11">
        <f>IF(AH197&gt;1,ROUNDUP(0.34*AH197,0),1)</f>
      </c>
      <c r="AQ197" s="11">
        <f>IF(AI197&gt;1,ROUNDUP(0.36*AI197,0),1)</f>
      </c>
    </row>
    <row x14ac:dyDescent="0.25" r="198" customHeight="1" ht="17.25">
      <c r="A198" s="3"/>
      <c r="B198" s="6">
        <f>IF(AA198&lt;&gt;AC198,CONCATENATE(I198,AA198,L198,AB198,L198,AC198,M198,N198,AD198,M198,J198,P198,Q198,R198,S198,T198,U198),CONCATENATE(I198,AA198,L198,AB198,M198,N198,AD198,M198,J198,P198,Q198,R198,S198,T198,U198))</f>
      </c>
      <c r="C198" s="6">
        <f>IF(AA198&lt;&gt;AC198,CONCATENATE(I198,AA198,L198,AB198,L198,AC198,M198,N198,AD198,M198,W198,X198,Z198,AN198,Y198,J198,P198,Q198,R198,S198,T198,U198),CONCATENATE(I198,AA198,L198,AB198,M198,N198,AD198,M198,W198,X198,Z198,AN198,Y198,J198,P198,Q198,R198,S198,T198,U198))</f>
      </c>
      <c r="D198" s="6">
        <f>IF(AA198&lt;&gt;AC198,CONCATENATE(I198,AA198,L198,AB198,L198,AC198,M198,N198,AD198,M198,W198,X198,Z198,AO198,Y198,J198,P198,Q198,R198,S198,T198,U198),CONCATENATE(I198,AA198,L198,AB198,M198,N198,AD198,M198,W198,X198,Z198,AO198,Y198,J198,P198,Q198,R198,S198,T198,U198))</f>
      </c>
      <c r="E198" s="6">
        <f>IF(AA198&lt;&gt;AC198,CONCATENATE(I198,AA198,L198,AB198,L198,AC198,M198,N198,AD198,M198,W198,X198,Z198,AP198,Y198,J198,P198,Q198,R198,S198,T198,U198),CONCATENATE(I198,AA198,L198,AB198,M198,N198,AD198,M198,W198,X198,Z198,AP198,Y198,J198,P198,Q198,R198,S198,T198,U198))</f>
      </c>
      <c r="F198" s="6">
        <f>IF(AA198&lt;&gt;AC198,CONCATENATE(I198,AA198,L198,AB198,L198,AC198,M198,N198,AD198,M198,W198,X198,Z198,AQ198,Y198,J198,P198,Q198,R198,S198,T198,U198),CONCATENATE(I198,AA198,L198,AB198,M198,N198,AD198,M198,W198,X198,Z198,AQ198,Y198,J198,P198,Q198,R198,S198,T198,U198))</f>
      </c>
      <c r="G198" s="3" t="s">
        <v>375</v>
      </c>
      <c r="H198" s="3" t="s">
        <v>376</v>
      </c>
      <c r="I198" s="3" t="s">
        <v>377</v>
      </c>
      <c r="J198" s="3" t="s">
        <v>378</v>
      </c>
      <c r="K198" s="3" t="s">
        <v>379</v>
      </c>
      <c r="L198" s="3" t="s">
        <v>380</v>
      </c>
      <c r="M198" s="3" t="s">
        <v>381</v>
      </c>
      <c r="N198" s="3" t="s">
        <v>382</v>
      </c>
      <c r="O198" s="6">
        <f>CHAR(10)</f>
      </c>
      <c r="P198" s="6">
        <f>IF(MOD(V198,5)=0,CONCATENATE(O198,O198,K198,K198,O198,O198,O198)," ")</f>
      </c>
      <c r="Q198" s="6">
        <f>IF(V198=5,CONCATENATE(O198,O198,O198,K198,O198,"&lt;center&gt;",O198,O198,"&lt;?php",O198,Q$1,O198,"?&gt;",O198,O198,"&lt;/center&gt;",O198,K198,O198,O198,O198,O198),"")</f>
      </c>
      <c r="R198" s="6">
        <f>IF(V198=10,CONCATENATE(O198,O198,O198,K198,O198,"&lt;center&gt;",O198,O198,"&lt;?php",O198,R$1,O198,"?&gt;",O198,O198,"&lt;/center&gt;",O198,K198,O198,O198,O198,O198),"")</f>
      </c>
      <c r="S198" s="6">
        <f>IF(V198=15,CONCATENATE(O198,O198,O198,K198,O198,"&lt;center&gt;",O198,O198,"&lt;?php",O198,S$1,O198,"?&gt;",O198,O198,"&lt;/center&gt;",O198,K198,O198,O198,O198,O198),"")</f>
      </c>
      <c r="T198" s="6">
        <f>IF(V198=20,CONCATENATE(O198,O198,O198,K198,O198,"&lt;center&gt;",O198,O198,"&lt;?php",O198,T$1,O198,"?&gt;",O198,O198,"&lt;/center&gt;",O198,K198,O198,O198,O198,O198),"")</f>
      </c>
      <c r="U198" s="6">
        <f>IF(V198=25,CONCATENATE(O198,O198,O198,O198,"&lt;?php",O198,U$1,O198,"?&gt;",O198,O198,O198,O198,O198),"")</f>
      </c>
      <c r="V198" s="11">
        <f>V197+1</f>
      </c>
      <c r="W198" s="5" t="s">
        <v>383</v>
      </c>
      <c r="X198" s="5" t="s">
        <v>384</v>
      </c>
      <c r="Y198" s="5" t="s">
        <v>385</v>
      </c>
      <c r="Z198" s="5" t="s">
        <v>386</v>
      </c>
      <c r="AA198" s="4">
        <f>CONCATENATE(WRs!B46," ",WRs!A46)</f>
      </c>
      <c r="AB198" s="6">
        <f>WRs!E46</f>
      </c>
      <c r="AC198" s="6">
        <f>WRs!C46</f>
      </c>
      <c r="AD198" s="11">
        <f>WRs!D46</f>
      </c>
      <c r="AE198" s="11">
        <f>WRs!O46</f>
      </c>
      <c r="AF198" s="11">
        <f>WRs!P46</f>
      </c>
      <c r="AG198" s="11">
        <f>WRs!T46</f>
      </c>
      <c r="AH198" s="11">
        <f>WRs!R46</f>
      </c>
      <c r="AI198" s="11">
        <f>AF198</f>
      </c>
      <c r="AJ198" s="6">
        <f>AA198</f>
      </c>
      <c r="AK198" s="11">
        <f>ROUNDDOWN(AF198/2,0)</f>
      </c>
      <c r="AL198" s="11">
        <f>ROUNDUP(0.37*AF198,0)</f>
      </c>
      <c r="AM198" s="11">
        <f>ROUNDUP(0.4*AF198,0)</f>
      </c>
      <c r="AN198" s="11">
        <f>IF(AF198&gt;1,ROUNDUP(0.43*AF198,0),1)</f>
      </c>
      <c r="AO198" s="11">
        <f>IF(AG198&gt;1,ROUNDUP(0.59*AG198,0),1)</f>
      </c>
      <c r="AP198" s="11">
        <f>IF(AH198&gt;1,ROUNDUP(0.34*AH198,0),1)</f>
      </c>
      <c r="AQ198" s="11">
        <f>IF(AI198&gt;1,ROUNDUP(0.36*AI198,0),1)</f>
      </c>
    </row>
    <row x14ac:dyDescent="0.25" r="199" customHeight="1" ht="17.25">
      <c r="A199" s="3"/>
      <c r="B199" s="6">
        <f>IF(AA199&lt;&gt;AC199,CONCATENATE(I199,AA199,L199,AB199,L199,AC199,M199,N199,AD199,M199,J199,P199,Q199,R199,S199,T199,U199),CONCATENATE(I199,AA199,L199,AB199,M199,N199,AD199,M199,J199,P199,Q199,R199,S199,T199,U199))</f>
      </c>
      <c r="C199" s="6">
        <f>IF(AA199&lt;&gt;AC199,CONCATENATE(I199,AA199,L199,AB199,L199,AC199,M199,N199,AD199,M199,W199,X199,Z199,AN199,Y199,J199,P199,Q199,R199,S199,T199,U199),CONCATENATE(I199,AA199,L199,AB199,M199,N199,AD199,M199,W199,X199,Z199,AN199,Y199,J199,P199,Q199,R199,S199,T199,U199))</f>
      </c>
      <c r="D199" s="6">
        <f>IF(AA199&lt;&gt;AC199,CONCATENATE(I199,AA199,L199,AB199,L199,AC199,M199,N199,AD199,M199,W199,X199,Z199,AO199,Y199,J199,P199,Q199,R199,S199,T199,U199),CONCATENATE(I199,AA199,L199,AB199,M199,N199,AD199,M199,W199,X199,Z199,AO199,Y199,J199,P199,Q199,R199,S199,T199,U199))</f>
      </c>
      <c r="E199" s="6">
        <f>IF(AA199&lt;&gt;AC199,CONCATENATE(I199,AA199,L199,AB199,L199,AC199,M199,N199,AD199,M199,W199,X199,Z199,AP199,Y199,J199,P199,Q199,R199,S199,T199,U199),CONCATENATE(I199,AA199,L199,AB199,M199,N199,AD199,M199,W199,X199,Z199,AP199,Y199,J199,P199,Q199,R199,S199,T199,U199))</f>
      </c>
      <c r="F199" s="6">
        <f>IF(AA199&lt;&gt;AC199,CONCATENATE(I199,AA199,L199,AB199,L199,AC199,M199,N199,AD199,M199,W199,X199,Z199,AQ199,Y199,J199,P199,Q199,R199,S199,T199,U199),CONCATENATE(I199,AA199,L199,AB199,M199,N199,AD199,M199,W199,X199,Z199,AQ199,Y199,J199,P199,Q199,R199,S199,T199,U199))</f>
      </c>
      <c r="G199" s="3" t="s">
        <v>375</v>
      </c>
      <c r="H199" s="3" t="s">
        <v>376</v>
      </c>
      <c r="I199" s="3" t="s">
        <v>377</v>
      </c>
      <c r="J199" s="3" t="s">
        <v>378</v>
      </c>
      <c r="K199" s="3" t="s">
        <v>379</v>
      </c>
      <c r="L199" s="3" t="s">
        <v>380</v>
      </c>
      <c r="M199" s="3" t="s">
        <v>381</v>
      </c>
      <c r="N199" s="3" t="s">
        <v>382</v>
      </c>
      <c r="O199" s="6">
        <f>CHAR(10)</f>
      </c>
      <c r="P199" s="6">
        <f>IF(MOD(V199,5)=0,CONCATENATE(O199,O199,K199,K199,O199,O199,O199)," ")</f>
      </c>
      <c r="Q199" s="6">
        <f>IF(V199=5,CONCATENATE(O199,O199,O199,K199,O199,"&lt;center&gt;",O199,O199,"&lt;?php",O199,Q$1,O199,"?&gt;",O199,O199,"&lt;/center&gt;",O199,K199,O199,O199,O199,O199),"")</f>
      </c>
      <c r="R199" s="6">
        <f>IF(V199=10,CONCATENATE(O199,O199,O199,K199,O199,"&lt;center&gt;",O199,O199,"&lt;?php",O199,R$1,O199,"?&gt;",O199,O199,"&lt;/center&gt;",O199,K199,O199,O199,O199,O199),"")</f>
      </c>
      <c r="S199" s="6">
        <f>IF(V199=15,CONCATENATE(O199,O199,O199,K199,O199,"&lt;center&gt;",O199,O199,"&lt;?php",O199,S$1,O199,"?&gt;",O199,O199,"&lt;/center&gt;",O199,K199,O199,O199,O199,O199),"")</f>
      </c>
      <c r="T199" s="6">
        <f>IF(V199=20,CONCATENATE(O199,O199,O199,K199,O199,"&lt;center&gt;",O199,O199,"&lt;?php",O199,T$1,O199,"?&gt;",O199,O199,"&lt;/center&gt;",O199,K199,O199,O199,O199,O199),"")</f>
      </c>
      <c r="U199" s="6">
        <f>IF(V199=25,CONCATENATE(O199,O199,O199,O199,"&lt;?php",O199,U$1,O199,"?&gt;",O199,O199,O199,O199,O199),"")</f>
      </c>
      <c r="V199" s="11">
        <f>V198+1</f>
      </c>
      <c r="W199" s="5" t="s">
        <v>383</v>
      </c>
      <c r="X199" s="5" t="s">
        <v>384</v>
      </c>
      <c r="Y199" s="5" t="s">
        <v>385</v>
      </c>
      <c r="Z199" s="5" t="s">
        <v>386</v>
      </c>
      <c r="AA199" s="4">
        <f>CONCATENATE(WRs!B47," ",WRs!A47)</f>
      </c>
      <c r="AB199" s="6">
        <f>WRs!E47</f>
      </c>
      <c r="AC199" s="6">
        <f>WRs!C47</f>
      </c>
      <c r="AD199" s="11">
        <f>WRs!D47</f>
      </c>
      <c r="AE199" s="11">
        <f>WRs!O47</f>
      </c>
      <c r="AF199" s="11">
        <f>WRs!P47</f>
      </c>
      <c r="AG199" s="11">
        <f>WRs!T47</f>
      </c>
      <c r="AH199" s="11">
        <f>WRs!R47</f>
      </c>
      <c r="AI199" s="11">
        <f>AF199</f>
      </c>
      <c r="AJ199" s="6">
        <f>AA199</f>
      </c>
      <c r="AK199" s="11">
        <f>ROUNDDOWN(AF199/2,0)</f>
      </c>
      <c r="AL199" s="11">
        <f>ROUNDUP(0.37*AF199,0)</f>
      </c>
      <c r="AM199" s="11">
        <f>ROUNDUP(0.4*AF199,0)</f>
      </c>
      <c r="AN199" s="11">
        <f>IF(AF199&gt;1,ROUNDUP(0.43*AF199,0),1)</f>
      </c>
      <c r="AO199" s="11">
        <f>IF(AG199&gt;1,ROUNDUP(0.59*AG199,0),1)</f>
      </c>
      <c r="AP199" s="11">
        <f>IF(AH199&gt;1,ROUNDUP(0.34*AH199,0),1)</f>
      </c>
      <c r="AQ199" s="11">
        <f>IF(AI199&gt;1,ROUNDUP(0.36*AI199,0),1)</f>
      </c>
    </row>
    <row x14ac:dyDescent="0.25" r="200" customHeight="1" ht="17.25">
      <c r="A200" s="3"/>
      <c r="B200" s="6">
        <f>IF(AA200&lt;&gt;AC200,CONCATENATE(I200,AA200,L200,AB200,L200,AC200,M200,N200,AD200,M200,J200,P200,Q200,R200,S200,T200,U200),CONCATENATE(I200,AA200,L200,AB200,M200,N200,AD200,M200,J200,P200,Q200,R200,S200,T200,U200))</f>
      </c>
      <c r="C200" s="6">
        <f>IF(AA200&lt;&gt;AC200,CONCATENATE(I200,AA200,L200,AB200,L200,AC200,M200,N200,AD200,M200,W200,X200,Z200,AN200,Y200,J200,P200,Q200,R200,S200,T200,U200),CONCATENATE(I200,AA200,L200,AB200,M200,N200,AD200,M200,W200,X200,Z200,AN200,Y200,J200,P200,Q200,R200,S200,T200,U200))</f>
      </c>
      <c r="D200" s="6">
        <f>IF(AA200&lt;&gt;AC200,CONCATENATE(I200,AA200,L200,AB200,L200,AC200,M200,N200,AD200,M200,W200,X200,Z200,AO200,Y200,J200,P200,Q200,R200,S200,T200,U200),CONCATENATE(I200,AA200,L200,AB200,M200,N200,AD200,M200,W200,X200,Z200,AO200,Y200,J200,P200,Q200,R200,S200,T200,U200))</f>
      </c>
      <c r="E200" s="6">
        <f>IF(AA200&lt;&gt;AC200,CONCATENATE(I200,AA200,L200,AB200,L200,AC200,M200,N200,AD200,M200,W200,X200,Z200,AP200,Y200,J200,P200,Q200,R200,S200,T200,U200),CONCATENATE(I200,AA200,L200,AB200,M200,N200,AD200,M200,W200,X200,Z200,AP200,Y200,J200,P200,Q200,R200,S200,T200,U200))</f>
      </c>
      <c r="F200" s="6">
        <f>IF(AA200&lt;&gt;AC200,CONCATENATE(I200,AA200,L200,AB200,L200,AC200,M200,N200,AD200,M200,W200,X200,Z200,AQ200,Y200,J200,P200,Q200,R200,S200,T200,U200),CONCATENATE(I200,AA200,L200,AB200,M200,N200,AD200,M200,W200,X200,Z200,AQ200,Y200,J200,P200,Q200,R200,S200,T200,U200))</f>
      </c>
      <c r="G200" s="3" t="s">
        <v>375</v>
      </c>
      <c r="H200" s="3" t="s">
        <v>376</v>
      </c>
      <c r="I200" s="3" t="s">
        <v>377</v>
      </c>
      <c r="J200" s="3" t="s">
        <v>378</v>
      </c>
      <c r="K200" s="3" t="s">
        <v>379</v>
      </c>
      <c r="L200" s="3" t="s">
        <v>380</v>
      </c>
      <c r="M200" s="3" t="s">
        <v>381</v>
      </c>
      <c r="N200" s="3" t="s">
        <v>382</v>
      </c>
      <c r="O200" s="6">
        <f>CHAR(10)</f>
      </c>
      <c r="P200" s="6">
        <f>IF(MOD(V200,5)=0,CONCATENATE(O200,O200,K200,K200,O200,O200,O200)," ")</f>
      </c>
      <c r="Q200" s="6">
        <f>IF(V200=5,CONCATENATE(O200,O200,O200,K200,O200,"&lt;center&gt;",O200,O200,"&lt;?php",O200,Q$1,O200,"?&gt;",O200,O200,"&lt;/center&gt;",O200,K200,O200,O200,O200,O200),"")</f>
      </c>
      <c r="R200" s="6">
        <f>IF(V200=10,CONCATENATE(O200,O200,O200,K200,O200,"&lt;center&gt;",O200,O200,"&lt;?php",O200,R$1,O200,"?&gt;",O200,O200,"&lt;/center&gt;",O200,K200,O200,O200,O200,O200),"")</f>
      </c>
      <c r="S200" s="6">
        <f>IF(V200=15,CONCATENATE(O200,O200,O200,K200,O200,"&lt;center&gt;",O200,O200,"&lt;?php",O200,S$1,O200,"?&gt;",O200,O200,"&lt;/center&gt;",O200,K200,O200,O200,O200,O200),"")</f>
      </c>
      <c r="T200" s="6">
        <f>IF(V200=20,CONCATENATE(O200,O200,O200,K200,O200,"&lt;center&gt;",O200,O200,"&lt;?php",O200,T$1,O200,"?&gt;",O200,O200,"&lt;/center&gt;",O200,K200,O200,O200,O200,O200),"")</f>
      </c>
      <c r="U200" s="6">
        <f>IF(V200=25,CONCATENATE(O200,O200,O200,O200,"&lt;?php",O200,U$1,O200,"?&gt;",O200,O200,O200,O200,O200),"")</f>
      </c>
      <c r="V200" s="11">
        <f>V199+1</f>
      </c>
      <c r="W200" s="5" t="s">
        <v>383</v>
      </c>
      <c r="X200" s="5" t="s">
        <v>384</v>
      </c>
      <c r="Y200" s="5" t="s">
        <v>385</v>
      </c>
      <c r="Z200" s="5" t="s">
        <v>386</v>
      </c>
      <c r="AA200" s="4">
        <f>CONCATENATE(WRs!B48," ",WRs!A48)</f>
      </c>
      <c r="AB200" s="6">
        <f>WRs!E48</f>
      </c>
      <c r="AC200" s="6">
        <f>WRs!C48</f>
      </c>
      <c r="AD200" s="11">
        <f>WRs!D48</f>
      </c>
      <c r="AE200" s="11">
        <f>WRs!O48</f>
      </c>
      <c r="AF200" s="11">
        <f>WRs!P48</f>
      </c>
      <c r="AG200" s="11">
        <f>WRs!T48</f>
      </c>
      <c r="AH200" s="11">
        <f>WRs!R48</f>
      </c>
      <c r="AI200" s="11">
        <f>AF200</f>
      </c>
      <c r="AJ200" s="6">
        <f>AA200</f>
      </c>
      <c r="AK200" s="11">
        <f>ROUNDDOWN(AF200/2,0)</f>
      </c>
      <c r="AL200" s="11">
        <f>ROUNDUP(0.37*AF200,0)</f>
      </c>
      <c r="AM200" s="11">
        <f>ROUNDUP(0.4*AF200,0)</f>
      </c>
      <c r="AN200" s="11">
        <f>IF(AF200&gt;1,ROUNDUP(0.43*AF200,0),1)</f>
      </c>
      <c r="AO200" s="11">
        <f>IF(AG200&gt;1,ROUNDUP(0.59*AG200,0),1)</f>
      </c>
      <c r="AP200" s="11">
        <f>IF(AH200&gt;1,ROUNDUP(0.34*AH200,0),1)</f>
      </c>
      <c r="AQ200" s="11">
        <f>IF(AI200&gt;1,ROUNDUP(0.36*AI200,0),1)</f>
      </c>
    </row>
    <row x14ac:dyDescent="0.25" r="201" customHeight="1" ht="17.25">
      <c r="A201" s="3"/>
      <c r="B201" s="6">
        <f>IF(AA201&lt;&gt;AC201,CONCATENATE(I201,AA201,L201,AB201,L201,AC201,M201,N201,AD201,M201,J201,P201,Q201,R201,S201,T201,U201),CONCATENATE(I201,AA201,L201,AB201,M201,N201,AD201,M201,J201,P201,Q201,R201,S201,T201,U201))</f>
      </c>
      <c r="C201" s="6">
        <f>IF(AA201&lt;&gt;AC201,CONCATENATE(I201,AA201,L201,AB201,L201,AC201,M201,N201,AD201,M201,W201,X201,Z201,AN201,Y201,J201,P201,Q201,R201,S201,T201,U201),CONCATENATE(I201,AA201,L201,AB201,M201,N201,AD201,M201,W201,X201,Z201,AN201,Y201,J201,P201,Q201,R201,S201,T201,U201))</f>
      </c>
      <c r="D201" s="6">
        <f>IF(AA201&lt;&gt;AC201,CONCATENATE(I201,AA201,L201,AB201,L201,AC201,M201,N201,AD201,M201,W201,X201,Z201,AO201,Y201,J201,P201,Q201,R201,S201,T201,U201),CONCATENATE(I201,AA201,L201,AB201,M201,N201,AD201,M201,W201,X201,Z201,AO201,Y201,J201,P201,Q201,R201,S201,T201,U201))</f>
      </c>
      <c r="E201" s="6">
        <f>IF(AA201&lt;&gt;AC201,CONCATENATE(I201,AA201,L201,AB201,L201,AC201,M201,N201,AD201,M201,W201,X201,Z201,AP201,Y201,J201,P201,Q201,R201,S201,T201,U201),CONCATENATE(I201,AA201,L201,AB201,M201,N201,AD201,M201,W201,X201,Z201,AP201,Y201,J201,P201,Q201,R201,S201,T201,U201))</f>
      </c>
      <c r="F201" s="6">
        <f>IF(AA201&lt;&gt;AC201,CONCATENATE(I201,AA201,L201,AB201,L201,AC201,M201,N201,AD201,M201,W201,X201,Z201,AQ201,Y201,J201,P201,Q201,R201,S201,T201,U201),CONCATENATE(I201,AA201,L201,AB201,M201,N201,AD201,M201,W201,X201,Z201,AQ201,Y201,J201,P201,Q201,R201,S201,T201,U201))</f>
      </c>
      <c r="G201" s="3" t="s">
        <v>375</v>
      </c>
      <c r="H201" s="3" t="s">
        <v>376</v>
      </c>
      <c r="I201" s="3" t="s">
        <v>377</v>
      </c>
      <c r="J201" s="3" t="s">
        <v>378</v>
      </c>
      <c r="K201" s="3" t="s">
        <v>379</v>
      </c>
      <c r="L201" s="3" t="s">
        <v>380</v>
      </c>
      <c r="M201" s="3" t="s">
        <v>381</v>
      </c>
      <c r="N201" s="3" t="s">
        <v>382</v>
      </c>
      <c r="O201" s="6">
        <f>CHAR(10)</f>
      </c>
      <c r="P201" s="6">
        <f>IF(MOD(V201,5)=0,CONCATENATE(O201,O201,K201,K201,O201,O201,O201)," ")</f>
      </c>
      <c r="Q201" s="6">
        <f>IF(V201=5,CONCATENATE(O201,O201,O201,K201,O201,"&lt;center&gt;",O201,O201,"&lt;?php",O201,Q$1,O201,"?&gt;",O201,O201,"&lt;/center&gt;",O201,K201,O201,O201,O201,O201),"")</f>
      </c>
      <c r="R201" s="6">
        <f>IF(V201=10,CONCATENATE(O201,O201,O201,K201,O201,"&lt;center&gt;",O201,O201,"&lt;?php",O201,R$1,O201,"?&gt;",O201,O201,"&lt;/center&gt;",O201,K201,O201,O201,O201,O201),"")</f>
      </c>
      <c r="S201" s="6">
        <f>IF(V201=15,CONCATENATE(O201,O201,O201,K201,O201,"&lt;center&gt;",O201,O201,"&lt;?php",O201,S$1,O201,"?&gt;",O201,O201,"&lt;/center&gt;",O201,K201,O201,O201,O201,O201),"")</f>
      </c>
      <c r="T201" s="6">
        <f>IF(V201=20,CONCATENATE(O201,O201,O201,K201,O201,"&lt;center&gt;",O201,O201,"&lt;?php",O201,T$1,O201,"?&gt;",O201,O201,"&lt;/center&gt;",O201,K201,O201,O201,O201,O201),"")</f>
      </c>
      <c r="U201" s="6">
        <f>IF(V201=25,CONCATENATE(O201,O201,O201,O201,"&lt;?php",O201,U$1,O201,"?&gt;",O201,O201,O201,O201,O201),"")</f>
      </c>
      <c r="V201" s="11">
        <f>V200+1</f>
      </c>
      <c r="W201" s="5" t="s">
        <v>383</v>
      </c>
      <c r="X201" s="5" t="s">
        <v>384</v>
      </c>
      <c r="Y201" s="5" t="s">
        <v>385</v>
      </c>
      <c r="Z201" s="5" t="s">
        <v>386</v>
      </c>
      <c r="AA201" s="4">
        <f>CONCATENATE(WRs!B49," ",WRs!A49)</f>
      </c>
      <c r="AB201" s="6">
        <f>WRs!E49</f>
      </c>
      <c r="AC201" s="6">
        <f>WRs!C49</f>
      </c>
      <c r="AD201" s="11">
        <f>WRs!D49</f>
      </c>
      <c r="AE201" s="11">
        <f>WRs!O49</f>
      </c>
      <c r="AF201" s="11">
        <f>WRs!P49</f>
      </c>
      <c r="AG201" s="11">
        <f>WRs!T49</f>
      </c>
      <c r="AH201" s="11">
        <f>WRs!R49</f>
      </c>
      <c r="AI201" s="11">
        <f>AF201</f>
      </c>
      <c r="AJ201" s="6">
        <f>AA201</f>
      </c>
      <c r="AK201" s="11">
        <f>ROUNDDOWN(AF201/2,0)</f>
      </c>
      <c r="AL201" s="11">
        <f>ROUNDUP(0.37*AF201,0)</f>
      </c>
      <c r="AM201" s="11">
        <f>ROUNDUP(0.4*AF201,0)</f>
      </c>
      <c r="AN201" s="11">
        <f>IF(AF201&gt;1,ROUNDUP(0.43*AF201,0),1)</f>
      </c>
      <c r="AO201" s="11">
        <f>IF(AG201&gt;1,ROUNDUP(0.59*AG201,0),1)</f>
      </c>
      <c r="AP201" s="11">
        <f>IF(AH201&gt;1,ROUNDUP(0.34*AH201,0),1)</f>
      </c>
      <c r="AQ201" s="11">
        <f>IF(AI201&gt;1,ROUNDUP(0.36*AI201,0),1)</f>
      </c>
    </row>
    <row x14ac:dyDescent="0.25" r="202" customHeight="1" ht="17.25">
      <c r="A202" s="3"/>
      <c r="B202" s="6">
        <f>IF(AA202&lt;&gt;AC202,CONCATENATE(I202,AA202,L202,AB202,L202,AC202,M202,N202,AD202,M202,J202,P202,Q202,R202,S202,T202,U202),CONCATENATE(I202,AA202,L202,AB202,M202,N202,AD202,M202,J202,P202,Q202,R202,S202,T202,U202))</f>
      </c>
      <c r="C202" s="6">
        <f>IF(AA202&lt;&gt;AC202,CONCATENATE(I202,AA202,L202,AB202,L202,AC202,M202,N202,AD202,M202,W202,X202,Z202,AN202,Y202,J202,P202,Q202,R202,S202,T202,U202),CONCATENATE(I202,AA202,L202,AB202,M202,N202,AD202,M202,W202,X202,Z202,AN202,Y202,J202,P202,Q202,R202,S202,T202,U202))</f>
      </c>
      <c r="D202" s="6">
        <f>IF(AA202&lt;&gt;AC202,CONCATENATE(I202,AA202,L202,AB202,L202,AC202,M202,N202,AD202,M202,W202,X202,Z202,AO202,Y202,J202,P202,Q202,R202,S202,T202,U202),CONCATENATE(I202,AA202,L202,AB202,M202,N202,AD202,M202,W202,X202,Z202,AO202,Y202,J202,P202,Q202,R202,S202,T202,U202))</f>
      </c>
      <c r="E202" s="6">
        <f>IF(AA202&lt;&gt;AC202,CONCATENATE(I202,AA202,L202,AB202,L202,AC202,M202,N202,AD202,M202,W202,X202,Z202,AP202,Y202,J202,P202,Q202,R202,S202,T202,U202),CONCATENATE(I202,AA202,L202,AB202,M202,N202,AD202,M202,W202,X202,Z202,AP202,Y202,J202,P202,Q202,R202,S202,T202,U202))</f>
      </c>
      <c r="F202" s="6">
        <f>IF(AA202&lt;&gt;AC202,CONCATENATE(I202,AA202,L202,AB202,L202,AC202,M202,N202,AD202,M202,W202,X202,Z202,AQ202,Y202,J202,P202,Q202,R202,S202,T202,U202),CONCATENATE(I202,AA202,L202,AB202,M202,N202,AD202,M202,W202,X202,Z202,AQ202,Y202,J202,P202,Q202,R202,S202,T202,U202))</f>
      </c>
      <c r="G202" s="3" t="s">
        <v>375</v>
      </c>
      <c r="H202" s="3" t="s">
        <v>376</v>
      </c>
      <c r="I202" s="3" t="s">
        <v>377</v>
      </c>
      <c r="J202" s="3" t="s">
        <v>378</v>
      </c>
      <c r="K202" s="3" t="s">
        <v>379</v>
      </c>
      <c r="L202" s="3" t="s">
        <v>380</v>
      </c>
      <c r="M202" s="3" t="s">
        <v>381</v>
      </c>
      <c r="N202" s="3" t="s">
        <v>382</v>
      </c>
      <c r="O202" s="6">
        <f>CHAR(10)</f>
      </c>
      <c r="P202" s="6">
        <f>IF(MOD(V202,5)=0,CONCATENATE(O202,O202,K202,K202,O202,O202,O202)," ")</f>
      </c>
      <c r="Q202" s="6">
        <f>IF(V202=5,CONCATENATE(O202,O202,O202,K202,O202,"&lt;center&gt;",O202,O202,"&lt;?php",O202,Q$1,O202,"?&gt;",O202,O202,"&lt;/center&gt;",O202,K202,O202,O202,O202,O202),"")</f>
      </c>
      <c r="R202" s="6">
        <f>IF(V202=10,CONCATENATE(O202,O202,O202,K202,O202,"&lt;center&gt;",O202,O202,"&lt;?php",O202,R$1,O202,"?&gt;",O202,O202,"&lt;/center&gt;",O202,K202,O202,O202,O202,O202),"")</f>
      </c>
      <c r="S202" s="6">
        <f>IF(V202=15,CONCATENATE(O202,O202,O202,K202,O202,"&lt;center&gt;",O202,O202,"&lt;?php",O202,S$1,O202,"?&gt;",O202,O202,"&lt;/center&gt;",O202,K202,O202,O202,O202,O202),"")</f>
      </c>
      <c r="T202" s="6">
        <f>IF(V202=20,CONCATENATE(O202,O202,O202,K202,O202,"&lt;center&gt;",O202,O202,"&lt;?php",O202,T$1,O202,"?&gt;",O202,O202,"&lt;/center&gt;",O202,K202,O202,O202,O202,O202),"")</f>
      </c>
      <c r="U202" s="6">
        <f>IF(V202=25,CONCATENATE(O202,O202,O202,O202,"&lt;?php",O202,U$1,O202,"?&gt;",O202,O202,O202,O202,O202),"")</f>
      </c>
      <c r="V202" s="11">
        <f>V201+1</f>
      </c>
      <c r="W202" s="5" t="s">
        <v>383</v>
      </c>
      <c r="X202" s="5" t="s">
        <v>384</v>
      </c>
      <c r="Y202" s="5" t="s">
        <v>385</v>
      </c>
      <c r="Z202" s="5" t="s">
        <v>386</v>
      </c>
      <c r="AA202" s="4">
        <f>CONCATENATE(WRs!B50," ",WRs!A50)</f>
      </c>
      <c r="AB202" s="6">
        <f>WRs!E50</f>
      </c>
      <c r="AC202" s="6">
        <f>WRs!C50</f>
      </c>
      <c r="AD202" s="11">
        <f>WRs!D50</f>
      </c>
      <c r="AE202" s="11">
        <f>WRs!O50</f>
      </c>
      <c r="AF202" s="11">
        <f>WRs!P50</f>
      </c>
      <c r="AG202" s="11">
        <f>WRs!T50</f>
      </c>
      <c r="AH202" s="11">
        <f>WRs!R50</f>
      </c>
      <c r="AI202" s="11">
        <f>AF202</f>
      </c>
      <c r="AJ202" s="6">
        <f>AA202</f>
      </c>
      <c r="AK202" s="11">
        <f>ROUNDDOWN(AF202/2,0)</f>
      </c>
      <c r="AL202" s="11">
        <f>ROUNDUP(0.37*AF202,0)</f>
      </c>
      <c r="AM202" s="11">
        <f>ROUNDUP(0.4*AF202,0)</f>
      </c>
      <c r="AN202" s="11">
        <f>IF(AF202&gt;1,ROUNDUP(0.43*AF202,0),1)</f>
      </c>
      <c r="AO202" s="11">
        <f>IF(AG202&gt;1,ROUNDUP(0.59*AG202,0),1)</f>
      </c>
      <c r="AP202" s="11">
        <f>IF(AH202&gt;1,ROUNDUP(0.34*AH202,0),1)</f>
      </c>
      <c r="AQ202" s="11">
        <f>IF(AI202&gt;1,ROUNDUP(0.36*AI202,0),1)</f>
      </c>
    </row>
    <row x14ac:dyDescent="0.25" r="203" customHeight="1" ht="17.25">
      <c r="A203" s="3"/>
      <c r="B203" s="6">
        <f>IF(AA203&lt;&gt;AC203,CONCATENATE(I203,AA203,L203,AB203,L203,AC203,M203,N203,AD203,M203,J203,P203,Q203,R203,S203,T203,U203),CONCATENATE(I203,AA203,L203,AB203,M203,N203,AD203,M203,J203,P203,Q203,R203,S203,T203,U203))</f>
      </c>
      <c r="C203" s="6">
        <f>IF(AA203&lt;&gt;AC203,CONCATENATE(I203,AA203,L203,AB203,L203,AC203,M203,N203,AD203,M203,W203,X203,Z203,AN203,Y203,J203,P203,Q203,R203,S203,T203,U203),CONCATENATE(I203,AA203,L203,AB203,M203,N203,AD203,M203,W203,X203,Z203,AN203,Y203,J203,P203,Q203,R203,S203,T203,U203))</f>
      </c>
      <c r="D203" s="6">
        <f>IF(AA203&lt;&gt;AC203,CONCATENATE(I203,AA203,L203,AB203,L203,AC203,M203,N203,AD203,M203,W203,X203,Z203,AO203,Y203,J203,P203,Q203,R203,S203,T203,U203),CONCATENATE(I203,AA203,L203,AB203,M203,N203,AD203,M203,W203,X203,Z203,AO203,Y203,J203,P203,Q203,R203,S203,T203,U203))</f>
      </c>
      <c r="E203" s="6">
        <f>IF(AA203&lt;&gt;AC203,CONCATENATE(I203,AA203,L203,AB203,L203,AC203,M203,N203,AD203,M203,W203,X203,Z203,AP203,Y203,J203,P203,Q203,R203,S203,T203,U203),CONCATENATE(I203,AA203,L203,AB203,M203,N203,AD203,M203,W203,X203,Z203,AP203,Y203,J203,P203,Q203,R203,S203,T203,U203))</f>
      </c>
      <c r="F203" s="6">
        <f>IF(AA203&lt;&gt;AC203,CONCATENATE(I203,AA203,L203,AB203,L203,AC203,M203,N203,AD203,M203,W203,X203,Z203,AQ203,Y203,J203,P203,Q203,R203,S203,T203,U203),CONCATENATE(I203,AA203,L203,AB203,M203,N203,AD203,M203,W203,X203,Z203,AQ203,Y203,J203,P203,Q203,R203,S203,T203,U203))</f>
      </c>
      <c r="G203" s="3" t="s">
        <v>375</v>
      </c>
      <c r="H203" s="3" t="s">
        <v>376</v>
      </c>
      <c r="I203" s="3" t="s">
        <v>377</v>
      </c>
      <c r="J203" s="3" t="s">
        <v>378</v>
      </c>
      <c r="K203" s="3" t="s">
        <v>379</v>
      </c>
      <c r="L203" s="3" t="s">
        <v>380</v>
      </c>
      <c r="M203" s="3" t="s">
        <v>381</v>
      </c>
      <c r="N203" s="3" t="s">
        <v>382</v>
      </c>
      <c r="O203" s="6">
        <f>CHAR(10)</f>
      </c>
      <c r="P203" s="6">
        <f>IF(MOD(V203,5)=0,CONCATENATE(O203,O203,K203,K203,O203,O203,O203)," ")</f>
      </c>
      <c r="Q203" s="6">
        <f>IF(V203=5,CONCATENATE(O203,O203,O203,K203,O203,"&lt;center&gt;",O203,O203,"&lt;?php",O203,Q$1,O203,"?&gt;",O203,O203,"&lt;/center&gt;",O203,K203,O203,O203,O203,O203),"")</f>
      </c>
      <c r="R203" s="6">
        <f>IF(V203=10,CONCATENATE(O203,O203,O203,K203,O203,"&lt;center&gt;",O203,O203,"&lt;?php",O203,R$1,O203,"?&gt;",O203,O203,"&lt;/center&gt;",O203,K203,O203,O203,O203,O203),"")</f>
      </c>
      <c r="S203" s="6">
        <f>IF(V203=15,CONCATENATE(O203,O203,O203,K203,O203,"&lt;center&gt;",O203,O203,"&lt;?php",O203,S$1,O203,"?&gt;",O203,O203,"&lt;/center&gt;",O203,K203,O203,O203,O203,O203),"")</f>
      </c>
      <c r="T203" s="6">
        <f>IF(V203=20,CONCATENATE(O203,O203,O203,K203,O203,"&lt;center&gt;",O203,O203,"&lt;?php",O203,T$1,O203,"?&gt;",O203,O203,"&lt;/center&gt;",O203,K203,O203,O203,O203,O203),"")</f>
      </c>
      <c r="U203" s="6">
        <f>IF(V203=25,CONCATENATE(O203,O203,O203,O203,"&lt;?php",O203,U$1,O203,"?&gt;",O203,O203,O203,O203,O203),"")</f>
      </c>
      <c r="V203" s="11">
        <f>V202+1</f>
      </c>
      <c r="W203" s="5" t="s">
        <v>383</v>
      </c>
      <c r="X203" s="5" t="s">
        <v>384</v>
      </c>
      <c r="Y203" s="5" t="s">
        <v>385</v>
      </c>
      <c r="Z203" s="5" t="s">
        <v>386</v>
      </c>
      <c r="AA203" s="4">
        <f>CONCATENATE(WRs!B51," ",WRs!A51)</f>
      </c>
      <c r="AB203" s="6">
        <f>WRs!E51</f>
      </c>
      <c r="AC203" s="6">
        <f>WRs!C51</f>
      </c>
      <c r="AD203" s="11">
        <f>WRs!D51</f>
      </c>
      <c r="AE203" s="11">
        <f>WRs!O51</f>
      </c>
      <c r="AF203" s="11">
        <f>WRs!P51</f>
      </c>
      <c r="AG203" s="11">
        <f>WRs!T51</f>
      </c>
      <c r="AH203" s="11">
        <f>WRs!R51</f>
      </c>
      <c r="AI203" s="11">
        <f>AF203</f>
      </c>
      <c r="AJ203" s="6">
        <f>AA203</f>
      </c>
      <c r="AK203" s="11">
        <f>ROUNDDOWN(AF203/2,0)</f>
      </c>
      <c r="AL203" s="11">
        <f>ROUNDUP(0.37*AF203,0)</f>
      </c>
      <c r="AM203" s="11">
        <f>ROUNDUP(0.4*AF203,0)</f>
      </c>
      <c r="AN203" s="11">
        <f>IF(AF203&gt;1,ROUNDUP(0.43*AF203,0),1)</f>
      </c>
      <c r="AO203" s="11">
        <f>IF(AG203&gt;1,ROUNDUP(0.59*AG203,0),1)</f>
      </c>
      <c r="AP203" s="11">
        <f>IF(AH203&gt;1,ROUNDUP(0.34*AH203,0),1)</f>
      </c>
      <c r="AQ203" s="11">
        <f>IF(AI203&gt;1,ROUNDUP(0.36*AI203,0),1)</f>
      </c>
    </row>
    <row x14ac:dyDescent="0.25" r="204" customHeight="1" ht="17.25">
      <c r="A204" s="3"/>
      <c r="B204" s="6">
        <f>IF(AA204&lt;&gt;AC204,CONCATENATE(I204,AA204,L204,AB204,L204,AC204,M204,N204,AD204,M204,J204,P204,Q204,R204,S204,T204,U204),CONCATENATE(I204,AA204,L204,AB204,M204,N204,AD204,M204,J204,P204,Q204,R204,S204,T204,U204))</f>
      </c>
      <c r="C204" s="6">
        <f>IF(AA204&lt;&gt;AC204,CONCATENATE(I204,AA204,L204,AB204,L204,AC204,M204,N204,AD204,M204,W204,X204,Z204,AN204,Y204,J204,P204,Q204,R204,S204,T204,U204),CONCATENATE(I204,AA204,L204,AB204,M204,N204,AD204,M204,W204,X204,Z204,AN204,Y204,J204,P204,Q204,R204,S204,T204,U204))</f>
      </c>
      <c r="D204" s="6">
        <f>IF(AA204&lt;&gt;AC204,CONCATENATE(I204,AA204,L204,AB204,L204,AC204,M204,N204,AD204,M204,W204,X204,Z204,AO204,Y204,J204,P204,Q204,R204,S204,T204,U204),CONCATENATE(I204,AA204,L204,AB204,M204,N204,AD204,M204,W204,X204,Z204,AO204,Y204,J204,P204,Q204,R204,S204,T204,U204))</f>
      </c>
      <c r="E204" s="6">
        <f>IF(AA204&lt;&gt;AC204,CONCATENATE(I204,AA204,L204,AB204,L204,AC204,M204,N204,AD204,M204,W204,X204,Z204,AP204,Y204,J204,P204,Q204,R204,S204,T204,U204),CONCATENATE(I204,AA204,L204,AB204,M204,N204,AD204,M204,W204,X204,Z204,AP204,Y204,J204,P204,Q204,R204,S204,T204,U204))</f>
      </c>
      <c r="F204" s="6">
        <f>IF(AA204&lt;&gt;AC204,CONCATENATE(I204,AA204,L204,AB204,L204,AC204,M204,N204,AD204,M204,W204,X204,Z204,AQ204,Y204,J204,P204,Q204,R204,S204,T204,U204),CONCATENATE(I204,AA204,L204,AB204,M204,N204,AD204,M204,W204,X204,Z204,AQ204,Y204,J204,P204,Q204,R204,S204,T204,U204))</f>
      </c>
      <c r="G204" s="3" t="s">
        <v>375</v>
      </c>
      <c r="H204" s="3" t="s">
        <v>376</v>
      </c>
      <c r="I204" s="3" t="s">
        <v>377</v>
      </c>
      <c r="J204" s="3" t="s">
        <v>378</v>
      </c>
      <c r="K204" s="3" t="s">
        <v>379</v>
      </c>
      <c r="L204" s="3" t="s">
        <v>380</v>
      </c>
      <c r="M204" s="3" t="s">
        <v>381</v>
      </c>
      <c r="N204" s="3" t="s">
        <v>382</v>
      </c>
      <c r="O204" s="6">
        <f>CHAR(10)</f>
      </c>
      <c r="P204" s="6">
        <f>IF(MOD(V204,5)=0,CONCATENATE(O204,O204,K204,K204,O204,O204,O204)," ")</f>
      </c>
      <c r="Q204" s="6">
        <f>IF(V204=5,CONCATENATE(O204,O204,O204,K204,O204,"&lt;center&gt;",O204,O204,"&lt;?php",O204,Q$1,O204,"?&gt;",O204,O204,"&lt;/center&gt;",O204,K204,O204,O204,O204,O204),"")</f>
      </c>
      <c r="R204" s="6">
        <f>IF(V204=10,CONCATENATE(O204,O204,O204,K204,O204,"&lt;center&gt;",O204,O204,"&lt;?php",O204,R$1,O204,"?&gt;",O204,O204,"&lt;/center&gt;",O204,K204,O204,O204,O204,O204),"")</f>
      </c>
      <c r="S204" s="6">
        <f>IF(V204=15,CONCATENATE(O204,O204,O204,K204,O204,"&lt;center&gt;",O204,O204,"&lt;?php",O204,S$1,O204,"?&gt;",O204,O204,"&lt;/center&gt;",O204,K204,O204,O204,O204,O204),"")</f>
      </c>
      <c r="T204" s="6">
        <f>IF(V204=20,CONCATENATE(O204,O204,O204,K204,O204,"&lt;center&gt;",O204,O204,"&lt;?php",O204,T$1,O204,"?&gt;",O204,O204,"&lt;/center&gt;",O204,K204,O204,O204,O204,O204),"")</f>
      </c>
      <c r="U204" s="6">
        <f>IF(V204=25,CONCATENATE(O204,O204,O204,O204,"&lt;?php",O204,U$1,O204,"?&gt;",O204,O204,O204,O204,O204),"")</f>
      </c>
      <c r="V204" s="11">
        <f>V203+1</f>
      </c>
      <c r="W204" s="5" t="s">
        <v>383</v>
      </c>
      <c r="X204" s="5" t="s">
        <v>384</v>
      </c>
      <c r="Y204" s="5" t="s">
        <v>385</v>
      </c>
      <c r="Z204" s="5" t="s">
        <v>386</v>
      </c>
      <c r="AA204" s="4">
        <f>CONCATENATE(WRs!B52," ",WRs!A52)</f>
      </c>
      <c r="AB204" s="6">
        <f>WRs!E52</f>
      </c>
      <c r="AC204" s="6">
        <f>WRs!C52</f>
      </c>
      <c r="AD204" s="11">
        <f>WRs!D52</f>
      </c>
      <c r="AE204" s="11">
        <f>WRs!O52</f>
      </c>
      <c r="AF204" s="11">
        <f>WRs!P52</f>
      </c>
      <c r="AG204" s="11">
        <f>WRs!T52</f>
      </c>
      <c r="AH204" s="11">
        <f>WRs!R52</f>
      </c>
      <c r="AI204" s="11">
        <f>AF204</f>
      </c>
      <c r="AJ204" s="6">
        <f>AA204</f>
      </c>
      <c r="AK204" s="11">
        <f>ROUNDDOWN(AF204/2,0)</f>
      </c>
      <c r="AL204" s="11">
        <f>ROUNDUP(0.37*AF204,0)</f>
      </c>
      <c r="AM204" s="11">
        <f>ROUNDUP(0.4*AF204,0)</f>
      </c>
      <c r="AN204" s="11">
        <f>IF(AF204&gt;1,ROUNDUP(0.43*AF204,0),1)</f>
      </c>
      <c r="AO204" s="11">
        <f>IF(AG204&gt;1,ROUNDUP(0.59*AG204,0),1)</f>
      </c>
      <c r="AP204" s="11">
        <f>IF(AH204&gt;1,ROUNDUP(0.34*AH204,0),1)</f>
      </c>
      <c r="AQ204" s="11">
        <f>IF(AI204&gt;1,ROUNDUP(0.36*AI204,0),1)</f>
      </c>
    </row>
    <row x14ac:dyDescent="0.25" r="205" customHeight="1" ht="17.25">
      <c r="A205" s="3"/>
      <c r="B205" s="6">
        <f>IF(AA205&lt;&gt;AC205,CONCATENATE(I205,AA205,L205,AB205,L205,AC205,M205,N205,AD205,M205,J205,P205,Q205,R205,S205,T205,U205),CONCATENATE(I205,AA205,L205,AB205,M205,N205,AD205,M205,J205,P205,Q205,R205,S205,T205,U205))</f>
      </c>
      <c r="C205" s="6">
        <f>IF(AA205&lt;&gt;AC205,CONCATENATE(I205,AA205,L205,AB205,L205,AC205,M205,N205,AD205,M205,W205,X205,Z205,AN205,Y205,J205,P205,Q205,R205,S205,T205,U205),CONCATENATE(I205,AA205,L205,AB205,M205,N205,AD205,M205,W205,X205,Z205,AN205,Y205,J205,P205,Q205,R205,S205,T205,U205))</f>
      </c>
      <c r="D205" s="6">
        <f>IF(AA205&lt;&gt;AC205,CONCATENATE(I205,AA205,L205,AB205,L205,AC205,M205,N205,AD205,M205,W205,X205,Z205,AO205,Y205,J205,P205,Q205,R205,S205,T205,U205),CONCATENATE(I205,AA205,L205,AB205,M205,N205,AD205,M205,W205,X205,Z205,AO205,Y205,J205,P205,Q205,R205,S205,T205,U205))</f>
      </c>
      <c r="E205" s="6">
        <f>IF(AA205&lt;&gt;AC205,CONCATENATE(I205,AA205,L205,AB205,L205,AC205,M205,N205,AD205,M205,W205,X205,Z205,AP205,Y205,J205,P205,Q205,R205,S205,T205,U205),CONCATENATE(I205,AA205,L205,AB205,M205,N205,AD205,M205,W205,X205,Z205,AP205,Y205,J205,P205,Q205,R205,S205,T205,U205))</f>
      </c>
      <c r="F205" s="6">
        <f>IF(AA205&lt;&gt;AC205,CONCATENATE(I205,AA205,L205,AB205,L205,AC205,M205,N205,AD205,M205,W205,X205,Z205,AQ205,Y205,J205,P205,Q205,R205,S205,T205,U205),CONCATENATE(I205,AA205,L205,AB205,M205,N205,AD205,M205,W205,X205,Z205,AQ205,Y205,J205,P205,Q205,R205,S205,T205,U205))</f>
      </c>
      <c r="G205" s="3" t="s">
        <v>375</v>
      </c>
      <c r="H205" s="3" t="s">
        <v>376</v>
      </c>
      <c r="I205" s="3" t="s">
        <v>377</v>
      </c>
      <c r="J205" s="3" t="s">
        <v>378</v>
      </c>
      <c r="K205" s="3" t="s">
        <v>379</v>
      </c>
      <c r="L205" s="3" t="s">
        <v>380</v>
      </c>
      <c r="M205" s="3" t="s">
        <v>381</v>
      </c>
      <c r="N205" s="3" t="s">
        <v>382</v>
      </c>
      <c r="O205" s="6">
        <f>CHAR(10)</f>
      </c>
      <c r="P205" s="6">
        <f>IF(MOD(V205,5)=0,CONCATENATE(O205,O205,K205,K205,O205,O205,O205)," ")</f>
      </c>
      <c r="Q205" s="6">
        <f>IF(V205=5,CONCATENATE(O205,O205,O205,K205,O205,"&lt;center&gt;",O205,O205,"&lt;?php",O205,Q$1,O205,"?&gt;",O205,O205,"&lt;/center&gt;",O205,K205,O205,O205,O205,O205),"")</f>
      </c>
      <c r="R205" s="6">
        <f>IF(V205=10,CONCATENATE(O205,O205,O205,K205,O205,"&lt;center&gt;",O205,O205,"&lt;?php",O205,R$1,O205,"?&gt;",O205,O205,"&lt;/center&gt;",O205,K205,O205,O205,O205,O205),"")</f>
      </c>
      <c r="S205" s="6">
        <f>IF(V205=15,CONCATENATE(O205,O205,O205,K205,O205,"&lt;center&gt;",O205,O205,"&lt;?php",O205,S$1,O205,"?&gt;",O205,O205,"&lt;/center&gt;",O205,K205,O205,O205,O205,O205),"")</f>
      </c>
      <c r="T205" s="6">
        <f>IF(V205=20,CONCATENATE(O205,O205,O205,K205,O205,"&lt;center&gt;",O205,O205,"&lt;?php",O205,T$1,O205,"?&gt;",O205,O205,"&lt;/center&gt;",O205,K205,O205,O205,O205,O205),"")</f>
      </c>
      <c r="U205" s="6">
        <f>IF(V205=25,CONCATENATE(O205,O205,O205,O205,"&lt;?php",O205,U$1,O205,"?&gt;",O205,O205,O205,O205,O205),"")</f>
      </c>
      <c r="V205" s="11">
        <f>V204+1</f>
      </c>
      <c r="W205" s="5" t="s">
        <v>383</v>
      </c>
      <c r="X205" s="5" t="s">
        <v>384</v>
      </c>
      <c r="Y205" s="5" t="s">
        <v>385</v>
      </c>
      <c r="Z205" s="5" t="s">
        <v>386</v>
      </c>
      <c r="AA205" s="4">
        <f>CONCATENATE(WRs!B53," ",WRs!A53)</f>
      </c>
      <c r="AB205" s="6">
        <f>WRs!E53</f>
      </c>
      <c r="AC205" s="6">
        <f>WRs!C53</f>
      </c>
      <c r="AD205" s="11">
        <f>WRs!D53</f>
      </c>
      <c r="AE205" s="11">
        <f>WRs!O53</f>
      </c>
      <c r="AF205" s="11">
        <f>WRs!P53</f>
      </c>
      <c r="AG205" s="11">
        <f>WRs!T53</f>
      </c>
      <c r="AH205" s="11">
        <f>WRs!R53</f>
      </c>
      <c r="AI205" s="11">
        <f>AF205</f>
      </c>
      <c r="AJ205" s="6">
        <f>AA205</f>
      </c>
      <c r="AK205" s="11">
        <f>ROUNDDOWN(AF205/2,0)</f>
      </c>
      <c r="AL205" s="11">
        <f>ROUNDUP(0.37*AF205,0)</f>
      </c>
      <c r="AM205" s="11">
        <f>ROUNDUP(0.4*AF205,0)</f>
      </c>
      <c r="AN205" s="11">
        <f>IF(AF205&gt;1,ROUNDUP(0.43*AF205,0),1)</f>
      </c>
      <c r="AO205" s="11">
        <f>IF(AG205&gt;1,ROUNDUP(0.59*AG205,0),1)</f>
      </c>
      <c r="AP205" s="11">
        <f>IF(AH205&gt;1,ROUNDUP(0.34*AH205,0),1)</f>
      </c>
      <c r="AQ205" s="11">
        <f>IF(AI205&gt;1,ROUNDUP(0.36*AI205,0),1)</f>
      </c>
    </row>
    <row x14ac:dyDescent="0.25" r="206" customHeight="1" ht="17.25">
      <c r="A206" s="3"/>
      <c r="B206" s="6">
        <f>IF(AA206&lt;&gt;AC206,CONCATENATE(I206,AA206,L206,AB206,L206,AC206,M206,N206,AD206,M206,J206,P206,Q206,R206,S206,T206,U206),CONCATENATE(I206,AA206,L206,AB206,M206,N206,AD206,M206,J206,P206,Q206,R206,S206,T206,U206))</f>
      </c>
      <c r="C206" s="6">
        <f>IF(AA206&lt;&gt;AC206,CONCATENATE(I206,AA206,L206,AB206,L206,AC206,M206,N206,AD206,M206,W206,X206,Z206,AN206,Y206,J206,P206,Q206,R206,S206,T206,U206),CONCATENATE(I206,AA206,L206,AB206,M206,N206,AD206,M206,W206,X206,Z206,AN206,Y206,J206,P206,Q206,R206,S206,T206,U206))</f>
      </c>
      <c r="D206" s="6">
        <f>IF(AA206&lt;&gt;AC206,CONCATENATE(I206,AA206,L206,AB206,L206,AC206,M206,N206,AD206,M206,W206,X206,Z206,AO206,Y206,J206,P206,Q206,R206,S206,T206,U206),CONCATENATE(I206,AA206,L206,AB206,M206,N206,AD206,M206,W206,X206,Z206,AO206,Y206,J206,P206,Q206,R206,S206,T206,U206))</f>
      </c>
      <c r="E206" s="6">
        <f>IF(AA206&lt;&gt;AC206,CONCATENATE(I206,AA206,L206,AB206,L206,AC206,M206,N206,AD206,M206,W206,X206,Z206,AP206,Y206,J206,P206,Q206,R206,S206,T206,U206),CONCATENATE(I206,AA206,L206,AB206,M206,N206,AD206,M206,W206,X206,Z206,AP206,Y206,J206,P206,Q206,R206,S206,T206,U206))</f>
      </c>
      <c r="F206" s="6">
        <f>IF(AA206&lt;&gt;AC206,CONCATENATE(I206,AA206,L206,AB206,L206,AC206,M206,N206,AD206,M206,W206,X206,Z206,AQ206,Y206,J206,P206,Q206,R206,S206,T206,U206),CONCATENATE(I206,AA206,L206,AB206,M206,N206,AD206,M206,W206,X206,Z206,AQ206,Y206,J206,P206,Q206,R206,S206,T206,U206))</f>
      </c>
      <c r="G206" s="3" t="s">
        <v>375</v>
      </c>
      <c r="H206" s="3" t="s">
        <v>376</v>
      </c>
      <c r="I206" s="3" t="s">
        <v>377</v>
      </c>
      <c r="J206" s="3" t="s">
        <v>378</v>
      </c>
      <c r="K206" s="3" t="s">
        <v>379</v>
      </c>
      <c r="L206" s="3" t="s">
        <v>380</v>
      </c>
      <c r="M206" s="3" t="s">
        <v>381</v>
      </c>
      <c r="N206" s="3" t="s">
        <v>382</v>
      </c>
      <c r="O206" s="6">
        <f>CHAR(10)</f>
      </c>
      <c r="P206" s="6">
        <f>IF(MOD(V206,5)=0,CONCATENATE(O206,O206,K206,K206,O206,O206,O206)," ")</f>
      </c>
      <c r="Q206" s="6">
        <f>IF(V206=5,CONCATENATE(O206,O206,O206,K206,O206,"&lt;center&gt;",O206,O206,"&lt;?php",O206,Q$1,O206,"?&gt;",O206,O206,"&lt;/center&gt;",O206,K206,O206,O206,O206,O206),"")</f>
      </c>
      <c r="R206" s="6">
        <f>IF(V206=10,CONCATENATE(O206,O206,O206,K206,O206,"&lt;center&gt;",O206,O206,"&lt;?php",O206,R$1,O206,"?&gt;",O206,O206,"&lt;/center&gt;",O206,K206,O206,O206,O206,O206),"")</f>
      </c>
      <c r="S206" s="6">
        <f>IF(V206=15,CONCATENATE(O206,O206,O206,K206,O206,"&lt;center&gt;",O206,O206,"&lt;?php",O206,S$1,O206,"?&gt;",O206,O206,"&lt;/center&gt;",O206,K206,O206,O206,O206,O206),"")</f>
      </c>
      <c r="T206" s="6">
        <f>IF(V206=20,CONCATENATE(O206,O206,O206,K206,O206,"&lt;center&gt;",O206,O206,"&lt;?php",O206,T$1,O206,"?&gt;",O206,O206,"&lt;/center&gt;",O206,K206,O206,O206,O206,O206),"")</f>
      </c>
      <c r="U206" s="6">
        <f>IF(V206=25,CONCATENATE(O206,O206,O206,O206,"&lt;?php",O206,U$1,O206,"?&gt;",O206,O206,O206,O206,O206),"")</f>
      </c>
      <c r="V206" s="11">
        <f>V205+1</f>
      </c>
      <c r="W206" s="5" t="s">
        <v>383</v>
      </c>
      <c r="X206" s="5" t="s">
        <v>384</v>
      </c>
      <c r="Y206" s="5" t="s">
        <v>385</v>
      </c>
      <c r="Z206" s="5" t="s">
        <v>386</v>
      </c>
      <c r="AA206" s="4">
        <f>CONCATENATE(WRs!B54," ",WRs!A54)</f>
      </c>
      <c r="AB206" s="6">
        <f>WRs!E54</f>
      </c>
      <c r="AC206" s="6">
        <f>WRs!C54</f>
      </c>
      <c r="AD206" s="11">
        <f>WRs!D54</f>
      </c>
      <c r="AE206" s="11">
        <f>WRs!O54</f>
      </c>
      <c r="AF206" s="11">
        <f>WRs!P54</f>
      </c>
      <c r="AG206" s="11">
        <f>WRs!T54</f>
      </c>
      <c r="AH206" s="11">
        <f>WRs!R54</f>
      </c>
      <c r="AI206" s="11">
        <f>AF206</f>
      </c>
      <c r="AJ206" s="6">
        <f>AA206</f>
      </c>
      <c r="AK206" s="11">
        <f>ROUNDDOWN(AF206/2,0)</f>
      </c>
      <c r="AL206" s="11">
        <f>ROUNDUP(0.37*AF206,0)</f>
      </c>
      <c r="AM206" s="11">
        <f>ROUNDUP(0.4*AF206,0)</f>
      </c>
      <c r="AN206" s="11">
        <f>IF(AF206&gt;1,ROUNDUP(0.43*AF206,0),1)</f>
      </c>
      <c r="AO206" s="11">
        <f>IF(AG206&gt;1,ROUNDUP(0.59*AG206,0),1)</f>
      </c>
      <c r="AP206" s="11">
        <f>IF(AH206&gt;1,ROUNDUP(0.34*AH206,0),1)</f>
      </c>
      <c r="AQ206" s="11">
        <f>IF(AI206&gt;1,ROUNDUP(0.36*AI206,0),1)</f>
      </c>
    </row>
    <row x14ac:dyDescent="0.25" r="207" customHeight="1" ht="17.25">
      <c r="A207" s="3"/>
      <c r="B207" s="6">
        <f>IF(AA207&lt;&gt;AC207,CONCATENATE(I207,AA207,L207,AB207,L207,AC207,M207,N207,AD207,M207,J207,P207,Q207,R207,S207,T207,U207),CONCATENATE(I207,AA207,L207,AB207,M207,N207,AD207,M207,J207,P207,Q207,R207,S207,T207,U207))</f>
      </c>
      <c r="C207" s="6">
        <f>IF(AA207&lt;&gt;AC207,CONCATENATE(I207,AA207,L207,AB207,L207,AC207,M207,N207,AD207,M207,W207,X207,Z207,AN207,Y207,J207,P207,Q207,R207,S207,T207,U207),CONCATENATE(I207,AA207,L207,AB207,M207,N207,AD207,M207,W207,X207,Z207,AN207,Y207,J207,P207,Q207,R207,S207,T207,U207))</f>
      </c>
      <c r="D207" s="6">
        <f>IF(AA207&lt;&gt;AC207,CONCATENATE(I207,AA207,L207,AB207,L207,AC207,M207,N207,AD207,M207,W207,X207,Z207,AO207,Y207,J207,P207,Q207,R207,S207,T207,U207),CONCATENATE(I207,AA207,L207,AB207,M207,N207,AD207,M207,W207,X207,Z207,AO207,Y207,J207,P207,Q207,R207,S207,T207,U207))</f>
      </c>
      <c r="E207" s="6">
        <f>IF(AA207&lt;&gt;AC207,CONCATENATE(I207,AA207,L207,AB207,L207,AC207,M207,N207,AD207,M207,W207,X207,Z207,AP207,Y207,J207,P207,Q207,R207,S207,T207,U207),CONCATENATE(I207,AA207,L207,AB207,M207,N207,AD207,M207,W207,X207,Z207,AP207,Y207,J207,P207,Q207,R207,S207,T207,U207))</f>
      </c>
      <c r="F207" s="6">
        <f>IF(AA207&lt;&gt;AC207,CONCATENATE(I207,AA207,L207,AB207,L207,AC207,M207,N207,AD207,M207,W207,X207,Z207,AQ207,Y207,J207,P207,Q207,R207,S207,T207,U207),CONCATENATE(I207,AA207,L207,AB207,M207,N207,AD207,M207,W207,X207,Z207,AQ207,Y207,J207,P207,Q207,R207,S207,T207,U207))</f>
      </c>
      <c r="G207" s="3" t="s">
        <v>375</v>
      </c>
      <c r="H207" s="3" t="s">
        <v>376</v>
      </c>
      <c r="I207" s="3" t="s">
        <v>377</v>
      </c>
      <c r="J207" s="3" t="s">
        <v>378</v>
      </c>
      <c r="K207" s="3" t="s">
        <v>379</v>
      </c>
      <c r="L207" s="3" t="s">
        <v>380</v>
      </c>
      <c r="M207" s="3" t="s">
        <v>381</v>
      </c>
      <c r="N207" s="3" t="s">
        <v>382</v>
      </c>
      <c r="O207" s="6">
        <f>CHAR(10)</f>
      </c>
      <c r="P207" s="6">
        <f>IF(MOD(V207,5)=0,CONCATENATE(O207,O207,K207,K207,O207,O207,O207)," ")</f>
      </c>
      <c r="Q207" s="6">
        <f>IF(V207=5,CONCATENATE(O207,O207,O207,K207,O207,"&lt;center&gt;",O207,O207,"&lt;?php",O207,Q$1,O207,"?&gt;",O207,O207,"&lt;/center&gt;",O207,K207,O207,O207,O207,O207),"")</f>
      </c>
      <c r="R207" s="6">
        <f>IF(V207=10,CONCATENATE(O207,O207,O207,K207,O207,"&lt;center&gt;",O207,O207,"&lt;?php",O207,R$1,O207,"?&gt;",O207,O207,"&lt;/center&gt;",O207,K207,O207,O207,O207,O207),"")</f>
      </c>
      <c r="S207" s="6">
        <f>IF(V207=15,CONCATENATE(O207,O207,O207,K207,O207,"&lt;center&gt;",O207,O207,"&lt;?php",O207,S$1,O207,"?&gt;",O207,O207,"&lt;/center&gt;",O207,K207,O207,O207,O207,O207),"")</f>
      </c>
      <c r="T207" s="6">
        <f>IF(V207=20,CONCATENATE(O207,O207,O207,K207,O207,"&lt;center&gt;",O207,O207,"&lt;?php",O207,T$1,O207,"?&gt;",O207,O207,"&lt;/center&gt;",O207,K207,O207,O207,O207,O207),"")</f>
      </c>
      <c r="U207" s="6">
        <f>IF(V207=25,CONCATENATE(O207,O207,O207,O207,"&lt;?php",O207,U$1,O207,"?&gt;",O207,O207,O207,O207,O207),"")</f>
      </c>
      <c r="V207" s="11">
        <f>V206+1</f>
      </c>
      <c r="W207" s="5" t="s">
        <v>383</v>
      </c>
      <c r="X207" s="5" t="s">
        <v>384</v>
      </c>
      <c r="Y207" s="5" t="s">
        <v>385</v>
      </c>
      <c r="Z207" s="5" t="s">
        <v>386</v>
      </c>
      <c r="AA207" s="4">
        <f>CONCATENATE(WRs!B55," ",WRs!A55)</f>
      </c>
      <c r="AB207" s="6">
        <f>WRs!E55</f>
      </c>
      <c r="AC207" s="6">
        <f>WRs!C55</f>
      </c>
      <c r="AD207" s="11">
        <f>WRs!D55</f>
      </c>
      <c r="AE207" s="11">
        <f>WRs!O55</f>
      </c>
      <c r="AF207" s="11">
        <f>WRs!P55</f>
      </c>
      <c r="AG207" s="11">
        <f>WRs!T55</f>
      </c>
      <c r="AH207" s="11">
        <f>WRs!R55</f>
      </c>
      <c r="AI207" s="11">
        <f>AF207</f>
      </c>
      <c r="AJ207" s="6">
        <f>AA207</f>
      </c>
      <c r="AK207" s="11">
        <f>ROUNDDOWN(AF207/2,0)</f>
      </c>
      <c r="AL207" s="11">
        <f>ROUNDUP(0.37*AF207,0)</f>
      </c>
      <c r="AM207" s="11">
        <f>ROUNDUP(0.4*AF207,0)</f>
      </c>
      <c r="AN207" s="11">
        <f>IF(AF207&gt;1,ROUNDUP(0.43*AF207,0),1)</f>
      </c>
      <c r="AO207" s="11">
        <f>IF(AG207&gt;1,ROUNDUP(0.59*AG207,0),1)</f>
      </c>
      <c r="AP207" s="11">
        <f>IF(AH207&gt;1,ROUNDUP(0.34*AH207,0),1)</f>
      </c>
      <c r="AQ207" s="11">
        <f>IF(AI207&gt;1,ROUNDUP(0.36*AI207,0),1)</f>
      </c>
    </row>
    <row x14ac:dyDescent="0.25" r="208" customHeight="1" ht="17.25">
      <c r="A208" s="3"/>
      <c r="B208" s="6">
        <f>IF(AA208&lt;&gt;AC208,CONCATENATE(I208,AA208,L208,AB208,L208,AC208,M208,N208,AD208,M208,J208,P208,Q208,R208,S208,T208,U208),CONCATENATE(I208,AA208,L208,AB208,M208,N208,AD208,M208,J208,P208,Q208,R208,S208,T208,U208))</f>
      </c>
      <c r="C208" s="6">
        <f>IF(AA208&lt;&gt;AC208,CONCATENATE(I208,AA208,L208,AB208,L208,AC208,M208,N208,AD208,M208,W208,X208,Z208,AN208,Y208,J208,P208,Q208,R208,S208,T208,U208),CONCATENATE(I208,AA208,L208,AB208,M208,N208,AD208,M208,W208,X208,Z208,AN208,Y208,J208,P208,Q208,R208,S208,T208,U208))</f>
      </c>
      <c r="D208" s="6">
        <f>IF(AA208&lt;&gt;AC208,CONCATENATE(I208,AA208,L208,AB208,L208,AC208,M208,N208,AD208,M208,W208,X208,Z208,AO208,Y208,J208,P208,Q208,R208,S208,T208,U208),CONCATENATE(I208,AA208,L208,AB208,M208,N208,AD208,M208,W208,X208,Z208,AO208,Y208,J208,P208,Q208,R208,S208,T208,U208))</f>
      </c>
      <c r="E208" s="6">
        <f>IF(AA208&lt;&gt;AC208,CONCATENATE(I208,AA208,L208,AB208,L208,AC208,M208,N208,AD208,M208,W208,X208,Z208,AP208,Y208,J208,P208,Q208,R208,S208,T208,U208),CONCATENATE(I208,AA208,L208,AB208,M208,N208,AD208,M208,W208,X208,Z208,AP208,Y208,J208,P208,Q208,R208,S208,T208,U208))</f>
      </c>
      <c r="F208" s="6">
        <f>IF(AA208&lt;&gt;AC208,CONCATENATE(I208,AA208,L208,AB208,L208,AC208,M208,N208,AD208,M208,W208,X208,Z208,AQ208,Y208,J208,P208,Q208,R208,S208,T208,U208),CONCATENATE(I208,AA208,L208,AB208,M208,N208,AD208,M208,W208,X208,Z208,AQ208,Y208,J208,P208,Q208,R208,S208,T208,U208))</f>
      </c>
      <c r="G208" s="3" t="s">
        <v>375</v>
      </c>
      <c r="H208" s="3" t="s">
        <v>376</v>
      </c>
      <c r="I208" s="3" t="s">
        <v>377</v>
      </c>
      <c r="J208" s="3" t="s">
        <v>378</v>
      </c>
      <c r="K208" s="3" t="s">
        <v>379</v>
      </c>
      <c r="L208" s="3" t="s">
        <v>380</v>
      </c>
      <c r="M208" s="3" t="s">
        <v>381</v>
      </c>
      <c r="N208" s="3" t="s">
        <v>382</v>
      </c>
      <c r="O208" s="6">
        <f>CHAR(10)</f>
      </c>
      <c r="P208" s="6">
        <f>IF(MOD(V208,5)=0,CONCATENATE(O208,O208,K208,K208,O208,O208,O208)," ")</f>
      </c>
      <c r="Q208" s="6">
        <f>IF(V208=5,CONCATENATE(O208,O208,O208,K208,O208,"&lt;center&gt;",O208,O208,"&lt;?php",O208,Q$1,O208,"?&gt;",O208,O208,"&lt;/center&gt;",O208,K208,O208,O208,O208,O208),"")</f>
      </c>
      <c r="R208" s="6">
        <f>IF(V208=10,CONCATENATE(O208,O208,O208,K208,O208,"&lt;center&gt;",O208,O208,"&lt;?php",O208,R$1,O208,"?&gt;",O208,O208,"&lt;/center&gt;",O208,K208,O208,O208,O208,O208),"")</f>
      </c>
      <c r="S208" s="6">
        <f>IF(V208=15,CONCATENATE(O208,O208,O208,K208,O208,"&lt;center&gt;",O208,O208,"&lt;?php",O208,S$1,O208,"?&gt;",O208,O208,"&lt;/center&gt;",O208,K208,O208,O208,O208,O208),"")</f>
      </c>
      <c r="T208" s="6">
        <f>IF(V208=20,CONCATENATE(O208,O208,O208,K208,O208,"&lt;center&gt;",O208,O208,"&lt;?php",O208,T$1,O208,"?&gt;",O208,O208,"&lt;/center&gt;",O208,K208,O208,O208,O208,O208),"")</f>
      </c>
      <c r="U208" s="6">
        <f>IF(V208=25,CONCATENATE(O208,O208,O208,O208,"&lt;?php",O208,U$1,O208,"?&gt;",O208,O208,O208,O208,O208),"")</f>
      </c>
      <c r="V208" s="11">
        <f>V207+1</f>
      </c>
      <c r="W208" s="5" t="s">
        <v>383</v>
      </c>
      <c r="X208" s="5" t="s">
        <v>384</v>
      </c>
      <c r="Y208" s="5" t="s">
        <v>385</v>
      </c>
      <c r="Z208" s="5" t="s">
        <v>386</v>
      </c>
      <c r="AA208" s="4">
        <f>CONCATENATE(WRs!B56," ",WRs!A56)</f>
      </c>
      <c r="AB208" s="6">
        <f>WRs!E56</f>
      </c>
      <c r="AC208" s="6">
        <f>WRs!C56</f>
      </c>
      <c r="AD208" s="11">
        <f>WRs!D56</f>
      </c>
      <c r="AE208" s="11">
        <f>WRs!O56</f>
      </c>
      <c r="AF208" s="11">
        <f>WRs!P56</f>
      </c>
      <c r="AG208" s="11">
        <f>WRs!T56</f>
      </c>
      <c r="AH208" s="11">
        <f>WRs!R56</f>
      </c>
      <c r="AI208" s="11">
        <f>AF208</f>
      </c>
      <c r="AJ208" s="6">
        <f>AA208</f>
      </c>
      <c r="AK208" s="11">
        <f>ROUNDDOWN(AF208/2,0)</f>
      </c>
      <c r="AL208" s="11">
        <f>ROUNDUP(0.37*AF208,0)</f>
      </c>
      <c r="AM208" s="11">
        <f>ROUNDUP(0.4*AF208,0)</f>
      </c>
      <c r="AN208" s="11">
        <f>IF(AF208&gt;1,ROUNDUP(0.43*AF208,0),1)</f>
      </c>
      <c r="AO208" s="11">
        <f>IF(AG208&gt;1,ROUNDUP(0.59*AG208,0),1)</f>
      </c>
      <c r="AP208" s="11">
        <f>IF(AH208&gt;1,ROUNDUP(0.34*AH208,0),1)</f>
      </c>
      <c r="AQ208" s="11">
        <f>IF(AI208&gt;1,ROUNDUP(0.36*AI208,0),1)</f>
      </c>
    </row>
    <row x14ac:dyDescent="0.25" r="209" customHeight="1" ht="17.25">
      <c r="A209" s="3"/>
      <c r="B209" s="6">
        <f>IF(AA209&lt;&gt;AC209,CONCATENATE(I209,AA209,L209,AB209,L209,AC209,M209,N209,AD209,M209,J209,P209,Q209,R209,S209,T209,U209),CONCATENATE(I209,AA209,L209,AB209,M209,N209,AD209,M209,J209,P209,Q209,R209,S209,T209,U209))</f>
      </c>
      <c r="C209" s="6">
        <f>IF(AA209&lt;&gt;AC209,CONCATENATE(I209,AA209,L209,AB209,L209,AC209,M209,N209,AD209,M209,W209,X209,Z209,AN209,Y209,J209,P209,Q209,R209,S209,T209,U209),CONCATENATE(I209,AA209,L209,AB209,M209,N209,AD209,M209,W209,X209,Z209,AN209,Y209,J209,P209,Q209,R209,S209,T209,U209))</f>
      </c>
      <c r="D209" s="6">
        <f>IF(AA209&lt;&gt;AC209,CONCATENATE(I209,AA209,L209,AB209,L209,AC209,M209,N209,AD209,M209,W209,X209,Z209,AO209,Y209,J209,P209,Q209,R209,S209,T209,U209),CONCATENATE(I209,AA209,L209,AB209,M209,N209,AD209,M209,W209,X209,Z209,AO209,Y209,J209,P209,Q209,R209,S209,T209,U209))</f>
      </c>
      <c r="E209" s="6">
        <f>IF(AA209&lt;&gt;AC209,CONCATENATE(I209,AA209,L209,AB209,L209,AC209,M209,N209,AD209,M209,W209,X209,Z209,AP209,Y209,J209,P209,Q209,R209,S209,T209,U209),CONCATENATE(I209,AA209,L209,AB209,M209,N209,AD209,M209,W209,X209,Z209,AP209,Y209,J209,P209,Q209,R209,S209,T209,U209))</f>
      </c>
      <c r="F209" s="6">
        <f>IF(AA209&lt;&gt;AC209,CONCATENATE(I209,AA209,L209,AB209,L209,AC209,M209,N209,AD209,M209,W209,X209,Z209,AQ209,Y209,J209,P209,Q209,R209,S209,T209,U209),CONCATENATE(I209,AA209,L209,AB209,M209,N209,AD209,M209,W209,X209,Z209,AQ209,Y209,J209,P209,Q209,R209,S209,T209,U209))</f>
      </c>
      <c r="G209" s="3" t="s">
        <v>375</v>
      </c>
      <c r="H209" s="3" t="s">
        <v>376</v>
      </c>
      <c r="I209" s="3" t="s">
        <v>377</v>
      </c>
      <c r="J209" s="3" t="s">
        <v>378</v>
      </c>
      <c r="K209" s="3" t="s">
        <v>379</v>
      </c>
      <c r="L209" s="3" t="s">
        <v>380</v>
      </c>
      <c r="M209" s="3" t="s">
        <v>381</v>
      </c>
      <c r="N209" s="3" t="s">
        <v>382</v>
      </c>
      <c r="O209" s="6">
        <f>CHAR(10)</f>
      </c>
      <c r="P209" s="6">
        <f>IF(MOD(V209,5)=0,CONCATENATE(O209,O209,K209,K209,O209,O209,O209)," ")</f>
      </c>
      <c r="Q209" s="6">
        <f>IF(V209=5,CONCATENATE(O209,O209,O209,K209,O209,"&lt;center&gt;",O209,O209,"&lt;?php",O209,Q$1,O209,"?&gt;",O209,O209,"&lt;/center&gt;",O209,K209,O209,O209,O209,O209),"")</f>
      </c>
      <c r="R209" s="6">
        <f>IF(V209=10,CONCATENATE(O209,O209,O209,K209,O209,"&lt;center&gt;",O209,O209,"&lt;?php",O209,R$1,O209,"?&gt;",O209,O209,"&lt;/center&gt;",O209,K209,O209,O209,O209,O209),"")</f>
      </c>
      <c r="S209" s="6">
        <f>IF(V209=15,CONCATENATE(O209,O209,O209,K209,O209,"&lt;center&gt;",O209,O209,"&lt;?php",O209,S$1,O209,"?&gt;",O209,O209,"&lt;/center&gt;",O209,K209,O209,O209,O209,O209),"")</f>
      </c>
      <c r="T209" s="6">
        <f>IF(V209=20,CONCATENATE(O209,O209,O209,K209,O209,"&lt;center&gt;",O209,O209,"&lt;?php",O209,T$1,O209,"?&gt;",O209,O209,"&lt;/center&gt;",O209,K209,O209,O209,O209,O209),"")</f>
      </c>
      <c r="U209" s="6">
        <f>IF(V209=25,CONCATENATE(O209,O209,O209,O209,"&lt;?php",O209,U$1,O209,"?&gt;",O209,O209,O209,O209,O209),"")</f>
      </c>
      <c r="V209" s="11">
        <f>V208+1</f>
      </c>
      <c r="W209" s="5" t="s">
        <v>383</v>
      </c>
      <c r="X209" s="5" t="s">
        <v>384</v>
      </c>
      <c r="Y209" s="5" t="s">
        <v>385</v>
      </c>
      <c r="Z209" s="5" t="s">
        <v>386</v>
      </c>
      <c r="AA209" s="4">
        <f>CONCATENATE(WRs!B57," ",WRs!A57)</f>
      </c>
      <c r="AB209" s="6">
        <f>WRs!E57</f>
      </c>
      <c r="AC209" s="6">
        <f>WRs!C57</f>
      </c>
      <c r="AD209" s="11">
        <f>WRs!D57</f>
      </c>
      <c r="AE209" s="11">
        <f>WRs!O57</f>
      </c>
      <c r="AF209" s="11">
        <f>WRs!P57</f>
      </c>
      <c r="AG209" s="11">
        <f>WRs!T57</f>
      </c>
      <c r="AH209" s="11">
        <f>WRs!R57</f>
      </c>
      <c r="AI209" s="11">
        <f>AF209</f>
      </c>
      <c r="AJ209" s="6">
        <f>AA209</f>
      </c>
      <c r="AK209" s="11">
        <f>ROUNDDOWN(AF209/2,0)</f>
      </c>
      <c r="AL209" s="11">
        <f>ROUNDUP(0.37*AF209,0)</f>
      </c>
      <c r="AM209" s="11">
        <f>ROUNDUP(0.4*AF209,0)</f>
      </c>
      <c r="AN209" s="11">
        <f>IF(AF209&gt;1,ROUNDUP(0.43*AF209,0),1)</f>
      </c>
      <c r="AO209" s="11">
        <f>IF(AG209&gt;1,ROUNDUP(0.59*AG209,0),1)</f>
      </c>
      <c r="AP209" s="11">
        <f>IF(AH209&gt;1,ROUNDUP(0.34*AH209,0),1)</f>
      </c>
      <c r="AQ209" s="11">
        <f>IF(AI209&gt;1,ROUNDUP(0.36*AI209,0),1)</f>
      </c>
    </row>
    <row x14ac:dyDescent="0.25" r="210" customHeight="1" ht="17.25">
      <c r="A210" s="3"/>
      <c r="B210" s="6">
        <f>IF(AA210&lt;&gt;AC210,CONCATENATE(I210,AA210,L210,AB210,L210,AC210,M210,N210,AD210,M210,J210,P210,Q210,R210,S210,T210,U210),CONCATENATE(I210,AA210,L210,AB210,M210,N210,AD210,M210,J210,P210,Q210,R210,S210,T210,U210))</f>
      </c>
      <c r="C210" s="6">
        <f>IF(AA210&lt;&gt;AC210,CONCATENATE(I210,AA210,L210,AB210,L210,AC210,M210,N210,AD210,M210,W210,X210,Z210,AN210,Y210,J210,P210,Q210,R210,S210,T210,U210),CONCATENATE(I210,AA210,L210,AB210,M210,N210,AD210,M210,W210,X210,Z210,AN210,Y210,J210,P210,Q210,R210,S210,T210,U210))</f>
      </c>
      <c r="D210" s="6">
        <f>IF(AA210&lt;&gt;AC210,CONCATENATE(I210,AA210,L210,AB210,L210,AC210,M210,N210,AD210,M210,W210,X210,Z210,AO210,Y210,J210,P210,Q210,R210,S210,T210,U210),CONCATENATE(I210,AA210,L210,AB210,M210,N210,AD210,M210,W210,X210,Z210,AO210,Y210,J210,P210,Q210,R210,S210,T210,U210))</f>
      </c>
      <c r="E210" s="6">
        <f>IF(AA210&lt;&gt;AC210,CONCATENATE(I210,AA210,L210,AB210,L210,AC210,M210,N210,AD210,M210,W210,X210,Z210,AP210,Y210,J210,P210,Q210,R210,S210,T210,U210),CONCATENATE(I210,AA210,L210,AB210,M210,N210,AD210,M210,W210,X210,Z210,AP210,Y210,J210,P210,Q210,R210,S210,T210,U210))</f>
      </c>
      <c r="F210" s="6">
        <f>IF(AA210&lt;&gt;AC210,CONCATENATE(I210,AA210,L210,AB210,L210,AC210,M210,N210,AD210,M210,W210,X210,Z210,AQ210,Y210,J210,P210,Q210,R210,S210,T210,U210),CONCATENATE(I210,AA210,L210,AB210,M210,N210,AD210,M210,W210,X210,Z210,AQ210,Y210,J210,P210,Q210,R210,S210,T210,U210))</f>
      </c>
      <c r="G210" s="3" t="s">
        <v>375</v>
      </c>
      <c r="H210" s="3" t="s">
        <v>376</v>
      </c>
      <c r="I210" s="3" t="s">
        <v>377</v>
      </c>
      <c r="J210" s="3" t="s">
        <v>378</v>
      </c>
      <c r="K210" s="3" t="s">
        <v>379</v>
      </c>
      <c r="L210" s="3" t="s">
        <v>380</v>
      </c>
      <c r="M210" s="3" t="s">
        <v>381</v>
      </c>
      <c r="N210" s="3" t="s">
        <v>382</v>
      </c>
      <c r="O210" s="6">
        <f>CHAR(10)</f>
      </c>
      <c r="P210" s="6">
        <f>IF(MOD(V210,5)=0,CONCATENATE(O210,O210,K210,K210,O210,O210,O210)," ")</f>
      </c>
      <c r="Q210" s="6">
        <f>IF(V210=5,CONCATENATE(O210,O210,O210,K210,O210,"&lt;center&gt;",O210,O210,"&lt;?php",O210,Q$1,O210,"?&gt;",O210,O210,"&lt;/center&gt;",O210,K210,O210,O210,O210,O210),"")</f>
      </c>
      <c r="R210" s="6">
        <f>IF(V210=10,CONCATENATE(O210,O210,O210,K210,O210,"&lt;center&gt;",O210,O210,"&lt;?php",O210,R$1,O210,"?&gt;",O210,O210,"&lt;/center&gt;",O210,K210,O210,O210,O210,O210),"")</f>
      </c>
      <c r="S210" s="6">
        <f>IF(V210=15,CONCATENATE(O210,O210,O210,K210,O210,"&lt;center&gt;",O210,O210,"&lt;?php",O210,S$1,O210,"?&gt;",O210,O210,"&lt;/center&gt;",O210,K210,O210,O210,O210,O210),"")</f>
      </c>
      <c r="T210" s="6">
        <f>IF(V210=20,CONCATENATE(O210,O210,O210,K210,O210,"&lt;center&gt;",O210,O210,"&lt;?php",O210,T$1,O210,"?&gt;",O210,O210,"&lt;/center&gt;",O210,K210,O210,O210,O210,O210),"")</f>
      </c>
      <c r="U210" s="6">
        <f>IF(V210=25,CONCATENATE(O210,O210,O210,O210,"&lt;?php",O210,U$1,O210,"?&gt;",O210,O210,O210,O210,O210),"")</f>
      </c>
      <c r="V210" s="11">
        <f>V209+1</f>
      </c>
      <c r="W210" s="5" t="s">
        <v>383</v>
      </c>
      <c r="X210" s="5" t="s">
        <v>384</v>
      </c>
      <c r="Y210" s="5" t="s">
        <v>385</v>
      </c>
      <c r="Z210" s="5" t="s">
        <v>386</v>
      </c>
      <c r="AA210" s="4">
        <f>CONCATENATE(WRs!B58," ",WRs!A58)</f>
      </c>
      <c r="AB210" s="6">
        <f>WRs!E58</f>
      </c>
      <c r="AC210" s="6">
        <f>WRs!C58</f>
      </c>
      <c r="AD210" s="11">
        <f>WRs!D58</f>
      </c>
      <c r="AE210" s="11">
        <f>WRs!O58</f>
      </c>
      <c r="AF210" s="11">
        <f>WRs!P58</f>
      </c>
      <c r="AG210" s="11">
        <f>WRs!T58</f>
      </c>
      <c r="AH210" s="11">
        <f>WRs!R58</f>
      </c>
      <c r="AI210" s="11">
        <f>AF210</f>
      </c>
      <c r="AJ210" s="6">
        <f>AA210</f>
      </c>
      <c r="AK210" s="11">
        <f>ROUNDDOWN(AF210/2,0)</f>
      </c>
      <c r="AL210" s="11">
        <f>ROUNDUP(0.37*AF210,0)</f>
      </c>
      <c r="AM210" s="11">
        <f>ROUNDUP(0.4*AF210,0)</f>
      </c>
      <c r="AN210" s="11">
        <f>IF(AF210&gt;1,ROUNDUP(0.43*AF210,0),1)</f>
      </c>
      <c r="AO210" s="11">
        <f>IF(AG210&gt;1,ROUNDUP(0.59*AG210,0),1)</f>
      </c>
      <c r="AP210" s="11">
        <f>IF(AH210&gt;1,ROUNDUP(0.34*AH210,0),1)</f>
      </c>
      <c r="AQ210" s="11">
        <f>IF(AI210&gt;1,ROUNDUP(0.36*AI210,0),1)</f>
      </c>
    </row>
    <row x14ac:dyDescent="0.25" r="211" customHeight="1" ht="17.25">
      <c r="A211" s="3"/>
      <c r="B211" s="6">
        <f>IF(AA211&lt;&gt;AC211,CONCATENATE(I211,AA211,L211,AB211,L211,AC211,M211,N211,AD211,M211,J211,P211,Q211,R211,S211,T211,U211),CONCATENATE(I211,AA211,L211,AB211,M211,N211,AD211,M211,J211,P211,Q211,R211,S211,T211,U211))</f>
      </c>
      <c r="C211" s="6">
        <f>IF(AA211&lt;&gt;AC211,CONCATENATE(I211,AA211,L211,AB211,L211,AC211,M211,N211,AD211,M211,W211,X211,Z211,AN211,Y211,J211,P211,Q211,R211,S211,T211,U211),CONCATENATE(I211,AA211,L211,AB211,M211,N211,AD211,M211,W211,X211,Z211,AN211,Y211,J211,P211,Q211,R211,S211,T211,U211))</f>
      </c>
      <c r="D211" s="6">
        <f>IF(AA211&lt;&gt;AC211,CONCATENATE(I211,AA211,L211,AB211,L211,AC211,M211,N211,AD211,M211,W211,X211,Z211,AO211,Y211,J211,P211,Q211,R211,S211,T211,U211),CONCATENATE(I211,AA211,L211,AB211,M211,N211,AD211,M211,W211,X211,Z211,AO211,Y211,J211,P211,Q211,R211,S211,T211,U211))</f>
      </c>
      <c r="E211" s="6">
        <f>IF(AA211&lt;&gt;AC211,CONCATENATE(I211,AA211,L211,AB211,L211,AC211,M211,N211,AD211,M211,W211,X211,Z211,AP211,Y211,J211,P211,Q211,R211,S211,T211,U211),CONCATENATE(I211,AA211,L211,AB211,M211,N211,AD211,M211,W211,X211,Z211,AP211,Y211,J211,P211,Q211,R211,S211,T211,U211))</f>
      </c>
      <c r="F211" s="6">
        <f>IF(AA211&lt;&gt;AC211,CONCATENATE(I211,AA211,L211,AB211,L211,AC211,M211,N211,AD211,M211,W211,X211,Z211,AQ211,Y211,J211,P211,Q211,R211,S211,T211,U211),CONCATENATE(I211,AA211,L211,AB211,M211,N211,AD211,M211,W211,X211,Z211,AQ211,Y211,J211,P211,Q211,R211,S211,T211,U211))</f>
      </c>
      <c r="G211" s="3" t="s">
        <v>375</v>
      </c>
      <c r="H211" s="3" t="s">
        <v>376</v>
      </c>
      <c r="I211" s="3" t="s">
        <v>377</v>
      </c>
      <c r="J211" s="3" t="s">
        <v>378</v>
      </c>
      <c r="K211" s="3" t="s">
        <v>379</v>
      </c>
      <c r="L211" s="3" t="s">
        <v>380</v>
      </c>
      <c r="M211" s="3" t="s">
        <v>381</v>
      </c>
      <c r="N211" s="3" t="s">
        <v>382</v>
      </c>
      <c r="O211" s="6">
        <f>CHAR(10)</f>
      </c>
      <c r="P211" s="6">
        <f>IF(MOD(V211,5)=0,CONCATENATE(O211,O211,K211,K211,O211,O211,O211)," ")</f>
      </c>
      <c r="Q211" s="6">
        <f>IF(V211=5,CONCATENATE(O211,O211,O211,K211,O211,"&lt;center&gt;",O211,O211,"&lt;?php",O211,Q$1,O211,"?&gt;",O211,O211,"&lt;/center&gt;",O211,K211,O211,O211,O211,O211),"")</f>
      </c>
      <c r="R211" s="6">
        <f>IF(V211=10,CONCATENATE(O211,O211,O211,K211,O211,"&lt;center&gt;",O211,O211,"&lt;?php",O211,R$1,O211,"?&gt;",O211,O211,"&lt;/center&gt;",O211,K211,O211,O211,O211,O211),"")</f>
      </c>
      <c r="S211" s="6">
        <f>IF(V211=15,CONCATENATE(O211,O211,O211,K211,O211,"&lt;center&gt;",O211,O211,"&lt;?php",O211,S$1,O211,"?&gt;",O211,O211,"&lt;/center&gt;",O211,K211,O211,O211,O211,O211),"")</f>
      </c>
      <c r="T211" s="6">
        <f>IF(V211=20,CONCATENATE(O211,O211,O211,K211,O211,"&lt;center&gt;",O211,O211,"&lt;?php",O211,T$1,O211,"?&gt;",O211,O211,"&lt;/center&gt;",O211,K211,O211,O211,O211,O211),"")</f>
      </c>
      <c r="U211" s="6">
        <f>IF(V211=25,CONCATENATE(O211,O211,O211,O211,"&lt;?php",O211,U$1,O211,"?&gt;",O211,O211,O211,O211,O211),"")</f>
      </c>
      <c r="V211" s="11">
        <f>V210+1</f>
      </c>
      <c r="W211" s="5" t="s">
        <v>383</v>
      </c>
      <c r="X211" s="5" t="s">
        <v>384</v>
      </c>
      <c r="Y211" s="5" t="s">
        <v>385</v>
      </c>
      <c r="Z211" s="5" t="s">
        <v>386</v>
      </c>
      <c r="AA211" s="4">
        <f>CONCATENATE(WRs!B59," ",WRs!A59)</f>
      </c>
      <c r="AB211" s="6">
        <f>WRs!E59</f>
      </c>
      <c r="AC211" s="6">
        <f>WRs!C59</f>
      </c>
      <c r="AD211" s="11">
        <f>WRs!D59</f>
      </c>
      <c r="AE211" s="11">
        <f>WRs!O59</f>
      </c>
      <c r="AF211" s="11">
        <f>WRs!P59</f>
      </c>
      <c r="AG211" s="11">
        <f>WRs!T59</f>
      </c>
      <c r="AH211" s="11">
        <f>WRs!R59</f>
      </c>
      <c r="AI211" s="11">
        <f>AF211</f>
      </c>
      <c r="AJ211" s="6">
        <f>AA211</f>
      </c>
      <c r="AK211" s="11">
        <f>ROUNDDOWN(AF211/2,0)</f>
      </c>
      <c r="AL211" s="11">
        <f>ROUNDUP(0.37*AF211,0)</f>
      </c>
      <c r="AM211" s="11">
        <f>ROUNDUP(0.4*AF211,0)</f>
      </c>
      <c r="AN211" s="11">
        <f>IF(AF211&gt;1,ROUNDUP(0.43*AF211,0),1)</f>
      </c>
      <c r="AO211" s="11">
        <f>IF(AG211&gt;1,ROUNDUP(0.59*AG211,0),1)</f>
      </c>
      <c r="AP211" s="11">
        <f>IF(AH211&gt;1,ROUNDUP(0.34*AH211,0),1)</f>
      </c>
      <c r="AQ211" s="11">
        <f>IF(AI211&gt;1,ROUNDUP(0.36*AI211,0),1)</f>
      </c>
    </row>
    <row x14ac:dyDescent="0.25" r="212" customHeight="1" ht="17.25">
      <c r="A212" s="3"/>
      <c r="B212" s="6">
        <f>IF(AA212&lt;&gt;AC212,CONCATENATE(I212,AA212,L212,AB212,L212,AC212,M212,N212,AD212,M212,J212,P212,Q212,R212,S212,T212,U212),CONCATENATE(I212,AA212,L212,AB212,M212,N212,AD212,M212,J212,P212,Q212,R212,S212,T212,U212))</f>
      </c>
      <c r="C212" s="6">
        <f>IF(AA212&lt;&gt;AC212,CONCATENATE(I212,AA212,L212,AB212,L212,AC212,M212,N212,AD212,M212,W212,X212,Z212,AN212,Y212,J212,P212,Q212,R212,S212,T212,U212),CONCATENATE(I212,AA212,L212,AB212,M212,N212,AD212,M212,W212,X212,Z212,AN212,Y212,J212,P212,Q212,R212,S212,T212,U212))</f>
      </c>
      <c r="D212" s="6">
        <f>IF(AA212&lt;&gt;AC212,CONCATENATE(I212,AA212,L212,AB212,L212,AC212,M212,N212,AD212,M212,W212,X212,Z212,AO212,Y212,J212,P212,Q212,R212,S212,T212,U212),CONCATENATE(I212,AA212,L212,AB212,M212,N212,AD212,M212,W212,X212,Z212,AO212,Y212,J212,P212,Q212,R212,S212,T212,U212))</f>
      </c>
      <c r="E212" s="6">
        <f>IF(AA212&lt;&gt;AC212,CONCATENATE(I212,AA212,L212,AB212,L212,AC212,M212,N212,AD212,M212,W212,X212,Z212,AP212,Y212,J212,P212,Q212,R212,S212,T212,U212),CONCATENATE(I212,AA212,L212,AB212,M212,N212,AD212,M212,W212,X212,Z212,AP212,Y212,J212,P212,Q212,R212,S212,T212,U212))</f>
      </c>
      <c r="F212" s="6">
        <f>IF(AA212&lt;&gt;AC212,CONCATENATE(I212,AA212,L212,AB212,L212,AC212,M212,N212,AD212,M212,W212,X212,Z212,AQ212,Y212,J212,P212,Q212,R212,S212,T212,U212),CONCATENATE(I212,AA212,L212,AB212,M212,N212,AD212,M212,W212,X212,Z212,AQ212,Y212,J212,P212,Q212,R212,S212,T212,U212))</f>
      </c>
      <c r="G212" s="3" t="s">
        <v>375</v>
      </c>
      <c r="H212" s="3" t="s">
        <v>376</v>
      </c>
      <c r="I212" s="3" t="s">
        <v>377</v>
      </c>
      <c r="J212" s="3" t="s">
        <v>378</v>
      </c>
      <c r="K212" s="3" t="s">
        <v>379</v>
      </c>
      <c r="L212" s="3" t="s">
        <v>380</v>
      </c>
      <c r="M212" s="3" t="s">
        <v>381</v>
      </c>
      <c r="N212" s="3" t="s">
        <v>382</v>
      </c>
      <c r="O212" s="6">
        <f>CHAR(10)</f>
      </c>
      <c r="P212" s="6">
        <f>IF(MOD(V212,5)=0,CONCATENATE(O212,O212,K212,K212,O212,O212,O212)," ")</f>
      </c>
      <c r="Q212" s="6">
        <f>IF(V212=5,CONCATENATE(O212,O212,O212,K212,O212,"&lt;center&gt;",O212,O212,"&lt;?php",O212,Q$1,O212,"?&gt;",O212,O212,"&lt;/center&gt;",O212,K212,O212,O212,O212,O212),"")</f>
      </c>
      <c r="R212" s="6">
        <f>IF(V212=10,CONCATENATE(O212,O212,O212,K212,O212,"&lt;center&gt;",O212,O212,"&lt;?php",O212,R$1,O212,"?&gt;",O212,O212,"&lt;/center&gt;",O212,K212,O212,O212,O212,O212),"")</f>
      </c>
      <c r="S212" s="6">
        <f>IF(V212=15,CONCATENATE(O212,O212,O212,K212,O212,"&lt;center&gt;",O212,O212,"&lt;?php",O212,S$1,O212,"?&gt;",O212,O212,"&lt;/center&gt;",O212,K212,O212,O212,O212,O212),"")</f>
      </c>
      <c r="T212" s="6">
        <f>IF(V212=20,CONCATENATE(O212,O212,O212,K212,O212,"&lt;center&gt;",O212,O212,"&lt;?php",O212,T$1,O212,"?&gt;",O212,O212,"&lt;/center&gt;",O212,K212,O212,O212,O212,O212),"")</f>
      </c>
      <c r="U212" s="6">
        <f>IF(V212=25,CONCATENATE(O212,O212,O212,O212,"&lt;?php",O212,U$1,O212,"?&gt;",O212,O212,O212,O212,O212),"")</f>
      </c>
      <c r="V212" s="11">
        <f>V211+1</f>
      </c>
      <c r="W212" s="5" t="s">
        <v>383</v>
      </c>
      <c r="X212" s="5" t="s">
        <v>384</v>
      </c>
      <c r="Y212" s="5" t="s">
        <v>385</v>
      </c>
      <c r="Z212" s="5" t="s">
        <v>386</v>
      </c>
      <c r="AA212" s="4">
        <f>CONCATENATE(WRs!B60," ",WRs!A60)</f>
      </c>
      <c r="AB212" s="6">
        <f>WRs!E60</f>
      </c>
      <c r="AC212" s="6">
        <f>WRs!C60</f>
      </c>
      <c r="AD212" s="11">
        <f>WRs!D60</f>
      </c>
      <c r="AE212" s="11">
        <f>WRs!O60</f>
      </c>
      <c r="AF212" s="11">
        <f>WRs!P60</f>
      </c>
      <c r="AG212" s="11">
        <f>WRs!T60</f>
      </c>
      <c r="AH212" s="11">
        <f>WRs!R60</f>
      </c>
      <c r="AI212" s="11">
        <f>AF212</f>
      </c>
      <c r="AJ212" s="6">
        <f>AA212</f>
      </c>
      <c r="AK212" s="11">
        <f>ROUNDDOWN(AF212/2,0)</f>
      </c>
      <c r="AL212" s="11">
        <f>ROUNDUP(0.37*AF212,0)</f>
      </c>
      <c r="AM212" s="11">
        <f>ROUNDUP(0.4*AF212,0)</f>
      </c>
      <c r="AN212" s="11">
        <f>IF(AF212&gt;1,ROUNDUP(0.43*AF212,0),1)</f>
      </c>
      <c r="AO212" s="11">
        <f>IF(AG212&gt;1,ROUNDUP(0.59*AG212,0),1)</f>
      </c>
      <c r="AP212" s="11">
        <f>IF(AH212&gt;1,ROUNDUP(0.34*AH212,0),1)</f>
      </c>
      <c r="AQ212" s="11">
        <f>IF(AI212&gt;1,ROUNDUP(0.36*AI212,0),1)</f>
      </c>
    </row>
    <row x14ac:dyDescent="0.25" r="213" customHeight="1" ht="17.25">
      <c r="A213" s="3"/>
      <c r="B213" s="6">
        <f>IF(AA213&lt;&gt;AC213,CONCATENATE(I213,AA213,L213,AB213,L213,AC213,M213,N213,AD213,M213,J213,P213,Q213,R213,S213,T213,U213),CONCATENATE(I213,AA213,L213,AB213,M213,N213,AD213,M213,J213,P213,Q213,R213,S213,T213,U213))</f>
      </c>
      <c r="C213" s="6">
        <f>IF(AA213&lt;&gt;AC213,CONCATENATE(I213,AA213,L213,AB213,L213,AC213,M213,N213,AD213,M213,W213,X213,Z213,AN213,Y213,J213,P213,Q213,R213,S213,T213,U213),CONCATENATE(I213,AA213,L213,AB213,M213,N213,AD213,M213,W213,X213,Z213,AN213,Y213,J213,P213,Q213,R213,S213,T213,U213))</f>
      </c>
      <c r="D213" s="6">
        <f>IF(AA213&lt;&gt;AC213,CONCATENATE(I213,AA213,L213,AB213,L213,AC213,M213,N213,AD213,M213,W213,X213,Z213,AO213,Y213,J213,P213,Q213,R213,S213,T213,U213),CONCATENATE(I213,AA213,L213,AB213,M213,N213,AD213,M213,W213,X213,Z213,AO213,Y213,J213,P213,Q213,R213,S213,T213,U213))</f>
      </c>
      <c r="E213" s="6">
        <f>IF(AA213&lt;&gt;AC213,CONCATENATE(I213,AA213,L213,AB213,L213,AC213,M213,N213,AD213,M213,W213,X213,Z213,AP213,Y213,J213,P213,Q213,R213,S213,T213,U213),CONCATENATE(I213,AA213,L213,AB213,M213,N213,AD213,M213,W213,X213,Z213,AP213,Y213,J213,P213,Q213,R213,S213,T213,U213))</f>
      </c>
      <c r="F213" s="6">
        <f>IF(AA213&lt;&gt;AC213,CONCATENATE(I213,AA213,L213,AB213,L213,AC213,M213,N213,AD213,M213,W213,X213,Z213,AQ213,Y213,J213,P213,Q213,R213,S213,T213,U213),CONCATENATE(I213,AA213,L213,AB213,M213,N213,AD213,M213,W213,X213,Z213,AQ213,Y213,J213,P213,Q213,R213,S213,T213,U213))</f>
      </c>
      <c r="G213" s="3" t="s">
        <v>375</v>
      </c>
      <c r="H213" s="3" t="s">
        <v>376</v>
      </c>
      <c r="I213" s="3" t="s">
        <v>377</v>
      </c>
      <c r="J213" s="3" t="s">
        <v>378</v>
      </c>
      <c r="K213" s="3" t="s">
        <v>379</v>
      </c>
      <c r="L213" s="3" t="s">
        <v>380</v>
      </c>
      <c r="M213" s="3" t="s">
        <v>381</v>
      </c>
      <c r="N213" s="3" t="s">
        <v>382</v>
      </c>
      <c r="O213" s="6">
        <f>CHAR(10)</f>
      </c>
      <c r="P213" s="6">
        <f>IF(MOD(V213,5)=0,CONCATENATE(O213,O213,K213,K213,O213,O213,O213)," ")</f>
      </c>
      <c r="Q213" s="6">
        <f>IF(V213=5,CONCATENATE(O213,O213,O213,K213,O213,"&lt;center&gt;",O213,O213,"&lt;?php",O213,Q$1,O213,"?&gt;",O213,O213,"&lt;/center&gt;",O213,K213,O213,O213,O213,O213),"")</f>
      </c>
      <c r="R213" s="6">
        <f>IF(V213=10,CONCATENATE(O213,O213,O213,K213,O213,"&lt;center&gt;",O213,O213,"&lt;?php",O213,R$1,O213,"?&gt;",O213,O213,"&lt;/center&gt;",O213,K213,O213,O213,O213,O213),"")</f>
      </c>
      <c r="S213" s="6">
        <f>IF(V213=15,CONCATENATE(O213,O213,O213,K213,O213,"&lt;center&gt;",O213,O213,"&lt;?php",O213,S$1,O213,"?&gt;",O213,O213,"&lt;/center&gt;",O213,K213,O213,O213,O213,O213),"")</f>
      </c>
      <c r="T213" s="6">
        <f>IF(V213=20,CONCATENATE(O213,O213,O213,K213,O213,"&lt;center&gt;",O213,O213,"&lt;?php",O213,T$1,O213,"?&gt;",O213,O213,"&lt;/center&gt;",O213,K213,O213,O213,O213,O213),"")</f>
      </c>
      <c r="U213" s="6">
        <f>IF(V213=25,CONCATENATE(O213,O213,O213,O213,"&lt;?php",O213,U$1,O213,"?&gt;",O213,O213,O213,O213,O213),"")</f>
      </c>
      <c r="V213" s="11">
        <f>V212+1</f>
      </c>
      <c r="W213" s="5" t="s">
        <v>383</v>
      </c>
      <c r="X213" s="5" t="s">
        <v>384</v>
      </c>
      <c r="Y213" s="5" t="s">
        <v>385</v>
      </c>
      <c r="Z213" s="5" t="s">
        <v>386</v>
      </c>
      <c r="AA213" s="4">
        <f>CONCATENATE(WRs!B61," ",WRs!A61)</f>
      </c>
      <c r="AB213" s="6">
        <f>WRs!E61</f>
      </c>
      <c r="AC213" s="6">
        <f>WRs!C61</f>
      </c>
      <c r="AD213" s="11">
        <f>WRs!D61</f>
      </c>
      <c r="AE213" s="11">
        <f>WRs!O61</f>
      </c>
      <c r="AF213" s="11">
        <f>WRs!P61</f>
      </c>
      <c r="AG213" s="11">
        <f>WRs!T61</f>
      </c>
      <c r="AH213" s="11">
        <f>WRs!R61</f>
      </c>
      <c r="AI213" s="11">
        <f>AF213</f>
      </c>
      <c r="AJ213" s="6">
        <f>AA213</f>
      </c>
      <c r="AK213" s="11">
        <f>ROUNDDOWN(AF213/2,0)</f>
      </c>
      <c r="AL213" s="11">
        <f>ROUNDUP(0.37*AF213,0)</f>
      </c>
      <c r="AM213" s="11">
        <f>ROUNDUP(0.4*AF213,0)</f>
      </c>
      <c r="AN213" s="11">
        <f>IF(AF213&gt;1,ROUNDUP(0.43*AF213,0),1)</f>
      </c>
      <c r="AO213" s="11">
        <f>IF(AG213&gt;1,ROUNDUP(0.59*AG213,0),1)</f>
      </c>
      <c r="AP213" s="11">
        <f>IF(AH213&gt;1,ROUNDUP(0.34*AH213,0),1)</f>
      </c>
      <c r="AQ213" s="11">
        <f>IF(AI213&gt;1,ROUNDUP(0.36*AI213,0),1)</f>
      </c>
    </row>
    <row x14ac:dyDescent="0.25" r="214" customHeight="1" ht="17.25">
      <c r="A214" s="3"/>
      <c r="B214" s="6">
        <f>IF(AA214&lt;&gt;AC214,CONCATENATE(I214,AA214,L214,AB214,L214,AC214,M214,N214,AD214,M214,J214,P214,Q214,R214,S214,T214,U214),CONCATENATE(I214,AA214,L214,AB214,M214,N214,AD214,M214,J214,P214,Q214,R214,S214,T214,U214))</f>
      </c>
      <c r="C214" s="6">
        <f>IF(AA214&lt;&gt;AC214,CONCATENATE(I214,AA214,L214,AB214,L214,AC214,M214,N214,AD214,M214,W214,X214,Z214,AN214,Y214,J214,P214,Q214,R214,S214,T214,U214),CONCATENATE(I214,AA214,L214,AB214,M214,N214,AD214,M214,W214,X214,Z214,AN214,Y214,J214,P214,Q214,R214,S214,T214,U214))</f>
      </c>
      <c r="D214" s="6">
        <f>IF(AA214&lt;&gt;AC214,CONCATENATE(I214,AA214,L214,AB214,L214,AC214,M214,N214,AD214,M214,W214,X214,Z214,AO214,Y214,J214,P214,Q214,R214,S214,T214,U214),CONCATENATE(I214,AA214,L214,AB214,M214,N214,AD214,M214,W214,X214,Z214,AO214,Y214,J214,P214,Q214,R214,S214,T214,U214))</f>
      </c>
      <c r="E214" s="6">
        <f>IF(AA214&lt;&gt;AC214,CONCATENATE(I214,AA214,L214,AB214,L214,AC214,M214,N214,AD214,M214,W214,X214,Z214,AP214,Y214,J214,P214,Q214,R214,S214,T214,U214),CONCATENATE(I214,AA214,L214,AB214,M214,N214,AD214,M214,W214,X214,Z214,AP214,Y214,J214,P214,Q214,R214,S214,T214,U214))</f>
      </c>
      <c r="F214" s="6">
        <f>IF(AA214&lt;&gt;AC214,CONCATENATE(I214,AA214,L214,AB214,L214,AC214,M214,N214,AD214,M214,W214,X214,Z214,AQ214,Y214,J214,P214,Q214,R214,S214,T214,U214),CONCATENATE(I214,AA214,L214,AB214,M214,N214,AD214,M214,W214,X214,Z214,AQ214,Y214,J214,P214,Q214,R214,S214,T214,U214))</f>
      </c>
      <c r="G214" s="3" t="s">
        <v>375</v>
      </c>
      <c r="H214" s="3" t="s">
        <v>376</v>
      </c>
      <c r="I214" s="3" t="s">
        <v>377</v>
      </c>
      <c r="J214" s="3" t="s">
        <v>378</v>
      </c>
      <c r="K214" s="3" t="s">
        <v>379</v>
      </c>
      <c r="L214" s="3" t="s">
        <v>380</v>
      </c>
      <c r="M214" s="3" t="s">
        <v>381</v>
      </c>
      <c r="N214" s="3" t="s">
        <v>382</v>
      </c>
      <c r="O214" s="6">
        <f>CHAR(10)</f>
      </c>
      <c r="P214" s="6">
        <f>IF(MOD(V214,5)=0,CONCATENATE(O214,O214,K214,K214,O214,O214,O214)," ")</f>
      </c>
      <c r="Q214" s="6">
        <f>IF(V214=5,CONCATENATE(O214,O214,O214,K214,O214,"&lt;center&gt;",O214,O214,"&lt;?php",O214,Q$1,O214,"?&gt;",O214,O214,"&lt;/center&gt;",O214,K214,O214,O214,O214,O214),"")</f>
      </c>
      <c r="R214" s="6">
        <f>IF(V214=10,CONCATENATE(O214,O214,O214,K214,O214,"&lt;center&gt;",O214,O214,"&lt;?php",O214,R$1,O214,"?&gt;",O214,O214,"&lt;/center&gt;",O214,K214,O214,O214,O214,O214),"")</f>
      </c>
      <c r="S214" s="6">
        <f>IF(V214=15,CONCATENATE(O214,O214,O214,K214,O214,"&lt;center&gt;",O214,O214,"&lt;?php",O214,S$1,O214,"?&gt;",O214,O214,"&lt;/center&gt;",O214,K214,O214,O214,O214,O214),"")</f>
      </c>
      <c r="T214" s="6">
        <f>IF(V214=20,CONCATENATE(O214,O214,O214,K214,O214,"&lt;center&gt;",O214,O214,"&lt;?php",O214,T$1,O214,"?&gt;",O214,O214,"&lt;/center&gt;",O214,K214,O214,O214,O214,O214),"")</f>
      </c>
      <c r="U214" s="6">
        <f>IF(V214=25,CONCATENATE(O214,O214,O214,O214,"&lt;?php",O214,U$1,O214,"?&gt;",O214,O214,O214,O214,O214),"")</f>
      </c>
      <c r="V214" s="11">
        <f>V213+1</f>
      </c>
      <c r="W214" s="5" t="s">
        <v>383</v>
      </c>
      <c r="X214" s="5" t="s">
        <v>384</v>
      </c>
      <c r="Y214" s="5" t="s">
        <v>385</v>
      </c>
      <c r="Z214" s="5" t="s">
        <v>386</v>
      </c>
      <c r="AA214" s="4">
        <f>CONCATENATE(WRs!B62," ",WRs!A62)</f>
      </c>
      <c r="AB214" s="6">
        <f>WRs!E62</f>
      </c>
      <c r="AC214" s="6">
        <f>WRs!C62</f>
      </c>
      <c r="AD214" s="11">
        <f>WRs!D62</f>
      </c>
      <c r="AE214" s="11">
        <f>WRs!O62</f>
      </c>
      <c r="AF214" s="11">
        <f>WRs!P62</f>
      </c>
      <c r="AG214" s="11">
        <f>WRs!T62</f>
      </c>
      <c r="AH214" s="11">
        <f>WRs!R62</f>
      </c>
      <c r="AI214" s="11">
        <f>AF214</f>
      </c>
      <c r="AJ214" s="6">
        <f>AA214</f>
      </c>
      <c r="AK214" s="11">
        <f>ROUNDDOWN(AF214/2,0)</f>
      </c>
      <c r="AL214" s="11">
        <f>ROUNDUP(0.37*AF214,0)</f>
      </c>
      <c r="AM214" s="11">
        <f>ROUNDUP(0.4*AF214,0)</f>
      </c>
      <c r="AN214" s="11">
        <f>IF(AF214&gt;1,ROUNDUP(0.43*AF214,0),1)</f>
      </c>
      <c r="AO214" s="11">
        <f>IF(AG214&gt;1,ROUNDUP(0.59*AG214,0),1)</f>
      </c>
      <c r="AP214" s="11">
        <f>IF(AH214&gt;1,ROUNDUP(0.34*AH214,0),1)</f>
      </c>
      <c r="AQ214" s="11">
        <f>IF(AI214&gt;1,ROUNDUP(0.36*AI214,0),1)</f>
      </c>
    </row>
    <row x14ac:dyDescent="0.25" r="215" customHeight="1" ht="17.25">
      <c r="A215" s="3"/>
      <c r="B215" s="6">
        <f>IF(AA215&lt;&gt;AC215,CONCATENATE(I215,AA215,L215,AB215,L215,AC215,M215,N215,AD215,M215,J215,P215,Q215,R215,S215,T215,U215),CONCATENATE(I215,AA215,L215,AB215,M215,N215,AD215,M215,J215,P215,Q215,R215,S215,T215,U215))</f>
      </c>
      <c r="C215" s="6">
        <f>IF(AA215&lt;&gt;AC215,CONCATENATE(I215,AA215,L215,AB215,L215,AC215,M215,N215,AD215,M215,W215,X215,Z215,AN215,Y215,J215,P215,Q215,R215,S215,T215,U215),CONCATENATE(I215,AA215,L215,AB215,M215,N215,AD215,M215,W215,X215,Z215,AN215,Y215,J215,P215,Q215,R215,S215,T215,U215))</f>
      </c>
      <c r="D215" s="6">
        <f>IF(AA215&lt;&gt;AC215,CONCATENATE(I215,AA215,L215,AB215,L215,AC215,M215,N215,AD215,M215,W215,X215,Z215,AO215,Y215,J215,P215,Q215,R215,S215,T215,U215),CONCATENATE(I215,AA215,L215,AB215,M215,N215,AD215,M215,W215,X215,Z215,AO215,Y215,J215,P215,Q215,R215,S215,T215,U215))</f>
      </c>
      <c r="E215" s="6">
        <f>IF(AA215&lt;&gt;AC215,CONCATENATE(I215,AA215,L215,AB215,L215,AC215,M215,N215,AD215,M215,W215,X215,Z215,AP215,Y215,J215,P215,Q215,R215,S215,T215,U215),CONCATENATE(I215,AA215,L215,AB215,M215,N215,AD215,M215,W215,X215,Z215,AP215,Y215,J215,P215,Q215,R215,S215,T215,U215))</f>
      </c>
      <c r="F215" s="6">
        <f>IF(AA215&lt;&gt;AC215,CONCATENATE(I215,AA215,L215,AB215,L215,AC215,M215,N215,AD215,M215,W215,X215,Z215,AQ215,Y215,J215,P215,Q215,R215,S215,T215,U215),CONCATENATE(I215,AA215,L215,AB215,M215,N215,AD215,M215,W215,X215,Z215,AQ215,Y215,J215,P215,Q215,R215,S215,T215,U215))</f>
      </c>
      <c r="G215" s="3" t="s">
        <v>375</v>
      </c>
      <c r="H215" s="3" t="s">
        <v>376</v>
      </c>
      <c r="I215" s="3" t="s">
        <v>377</v>
      </c>
      <c r="J215" s="3" t="s">
        <v>378</v>
      </c>
      <c r="K215" s="3" t="s">
        <v>379</v>
      </c>
      <c r="L215" s="3" t="s">
        <v>380</v>
      </c>
      <c r="M215" s="3" t="s">
        <v>381</v>
      </c>
      <c r="N215" s="3" t="s">
        <v>382</v>
      </c>
      <c r="O215" s="6">
        <f>CHAR(10)</f>
      </c>
      <c r="P215" s="6">
        <f>IF(MOD(V215,5)=0,CONCATENATE(O215,O215,K215,K215,O215,O215,O215)," ")</f>
      </c>
      <c r="Q215" s="6">
        <f>IF(V215=5,CONCATENATE(O215,O215,O215,K215,O215,"&lt;center&gt;",O215,O215,"&lt;?php",O215,Q$1,O215,"?&gt;",O215,O215,"&lt;/center&gt;",O215,K215,O215,O215,O215,O215),"")</f>
      </c>
      <c r="R215" s="6">
        <f>IF(V215=10,CONCATENATE(O215,O215,O215,K215,O215,"&lt;center&gt;",O215,O215,"&lt;?php",O215,R$1,O215,"?&gt;",O215,O215,"&lt;/center&gt;",O215,K215,O215,O215,O215,O215),"")</f>
      </c>
      <c r="S215" s="6">
        <f>IF(V215=15,CONCATENATE(O215,O215,O215,K215,O215,"&lt;center&gt;",O215,O215,"&lt;?php",O215,S$1,O215,"?&gt;",O215,O215,"&lt;/center&gt;",O215,K215,O215,O215,O215,O215),"")</f>
      </c>
      <c r="T215" s="6">
        <f>IF(V215=20,CONCATENATE(O215,O215,O215,K215,O215,"&lt;center&gt;",O215,O215,"&lt;?php",O215,T$1,O215,"?&gt;",O215,O215,"&lt;/center&gt;",O215,K215,O215,O215,O215,O215),"")</f>
      </c>
      <c r="U215" s="6">
        <f>IF(V215=25,CONCATENATE(O215,O215,O215,O215,"&lt;?php",O215,U$1,O215,"?&gt;",O215,O215,O215,O215,O215),"")</f>
      </c>
      <c r="V215" s="11">
        <f>V214+1</f>
      </c>
      <c r="W215" s="5" t="s">
        <v>383</v>
      </c>
      <c r="X215" s="5" t="s">
        <v>384</v>
      </c>
      <c r="Y215" s="5" t="s">
        <v>385</v>
      </c>
      <c r="Z215" s="5" t="s">
        <v>386</v>
      </c>
      <c r="AA215" s="4">
        <f>CONCATENATE(WRs!B63," ",WRs!A63)</f>
      </c>
      <c r="AB215" s="6">
        <f>WRs!E63</f>
      </c>
      <c r="AC215" s="6">
        <f>WRs!C63</f>
      </c>
      <c r="AD215" s="11">
        <f>WRs!D63</f>
      </c>
      <c r="AE215" s="11">
        <f>WRs!O63</f>
      </c>
      <c r="AF215" s="11">
        <f>WRs!P63</f>
      </c>
      <c r="AG215" s="11">
        <f>WRs!T63</f>
      </c>
      <c r="AH215" s="11">
        <f>WRs!R63</f>
      </c>
      <c r="AI215" s="11">
        <f>AF215</f>
      </c>
      <c r="AJ215" s="6">
        <f>AA215</f>
      </c>
      <c r="AK215" s="11">
        <f>ROUNDDOWN(AF215/2,0)</f>
      </c>
      <c r="AL215" s="11">
        <f>ROUNDUP(0.37*AF215,0)</f>
      </c>
      <c r="AM215" s="11">
        <f>ROUNDUP(0.4*AF215,0)</f>
      </c>
      <c r="AN215" s="11">
        <f>IF(AF215&gt;1,ROUNDUP(0.43*AF215,0),1)</f>
      </c>
      <c r="AO215" s="11">
        <f>IF(AG215&gt;1,ROUNDUP(0.59*AG215,0),1)</f>
      </c>
      <c r="AP215" s="11">
        <f>IF(AH215&gt;1,ROUNDUP(0.34*AH215,0),1)</f>
      </c>
      <c r="AQ215" s="11">
        <f>IF(AI215&gt;1,ROUNDUP(0.36*AI215,0),1)</f>
      </c>
    </row>
    <row x14ac:dyDescent="0.25" r="216" customHeight="1" ht="17.25">
      <c r="A216" s="3"/>
      <c r="B216" s="6">
        <f>IF(AA216&lt;&gt;AC216,CONCATENATE(I216,AA216,L216,AB216,L216,AC216,M216,N216,AD216,M216,J216,P216,Q216,R216,S216,T216,U216),CONCATENATE(I216,AA216,L216,AB216,M216,N216,AD216,M216,J216,P216,Q216,R216,S216,T216,U216))</f>
      </c>
      <c r="C216" s="6">
        <f>IF(AA216&lt;&gt;AC216,CONCATENATE(I216,AA216,L216,AB216,L216,AC216,M216,N216,AD216,M216,W216,X216,Z216,AN216,Y216,J216,P216,Q216,R216,S216,T216,U216),CONCATENATE(I216,AA216,L216,AB216,M216,N216,AD216,M216,W216,X216,Z216,AN216,Y216,J216,P216,Q216,R216,S216,T216,U216))</f>
      </c>
      <c r="D216" s="6">
        <f>IF(AA216&lt;&gt;AC216,CONCATENATE(I216,AA216,L216,AB216,L216,AC216,M216,N216,AD216,M216,W216,X216,Z216,AO216,Y216,J216,P216,Q216,R216,S216,T216,U216),CONCATENATE(I216,AA216,L216,AB216,M216,N216,AD216,M216,W216,X216,Z216,AO216,Y216,J216,P216,Q216,R216,S216,T216,U216))</f>
      </c>
      <c r="E216" s="6">
        <f>IF(AA216&lt;&gt;AC216,CONCATENATE(I216,AA216,L216,AB216,L216,AC216,M216,N216,AD216,M216,W216,X216,Z216,AP216,Y216,J216,P216,Q216,R216,S216,T216,U216),CONCATENATE(I216,AA216,L216,AB216,M216,N216,AD216,M216,W216,X216,Z216,AP216,Y216,J216,P216,Q216,R216,S216,T216,U216))</f>
      </c>
      <c r="F216" s="6">
        <f>IF(AA216&lt;&gt;AC216,CONCATENATE(I216,AA216,L216,AB216,L216,AC216,M216,N216,AD216,M216,W216,X216,Z216,AQ216,Y216,J216,P216,Q216,R216,S216,T216,U216),CONCATENATE(I216,AA216,L216,AB216,M216,N216,AD216,M216,W216,X216,Z216,AQ216,Y216,J216,P216,Q216,R216,S216,T216,U216))</f>
      </c>
      <c r="G216" s="3" t="s">
        <v>375</v>
      </c>
      <c r="H216" s="3" t="s">
        <v>376</v>
      </c>
      <c r="I216" s="3" t="s">
        <v>377</v>
      </c>
      <c r="J216" s="3" t="s">
        <v>378</v>
      </c>
      <c r="K216" s="3" t="s">
        <v>379</v>
      </c>
      <c r="L216" s="3" t="s">
        <v>380</v>
      </c>
      <c r="M216" s="3" t="s">
        <v>381</v>
      </c>
      <c r="N216" s="3" t="s">
        <v>382</v>
      </c>
      <c r="O216" s="6">
        <f>CHAR(10)</f>
      </c>
      <c r="P216" s="6">
        <f>IF(MOD(V216,5)=0,CONCATENATE(O216,O216,K216,K216,O216,O216,O216)," ")</f>
      </c>
      <c r="Q216" s="6">
        <f>IF(V216=5,CONCATENATE(O216,O216,O216,K216,O216,"&lt;center&gt;",O216,O216,"&lt;?php",O216,Q$1,O216,"?&gt;",O216,O216,"&lt;/center&gt;",O216,K216,O216,O216,O216,O216),"")</f>
      </c>
      <c r="R216" s="6">
        <f>IF(V216=10,CONCATENATE(O216,O216,O216,K216,O216,"&lt;center&gt;",O216,O216,"&lt;?php",O216,R$1,O216,"?&gt;",O216,O216,"&lt;/center&gt;",O216,K216,O216,O216,O216,O216),"")</f>
      </c>
      <c r="S216" s="6">
        <f>IF(V216=15,CONCATENATE(O216,O216,O216,K216,O216,"&lt;center&gt;",O216,O216,"&lt;?php",O216,S$1,O216,"?&gt;",O216,O216,"&lt;/center&gt;",O216,K216,O216,O216,O216,O216),"")</f>
      </c>
      <c r="T216" s="6">
        <f>IF(V216=20,CONCATENATE(O216,O216,O216,K216,O216,"&lt;center&gt;",O216,O216,"&lt;?php",O216,T$1,O216,"?&gt;",O216,O216,"&lt;/center&gt;",O216,K216,O216,O216,O216,O216),"")</f>
      </c>
      <c r="U216" s="6">
        <f>IF(V216=25,CONCATENATE(O216,O216,O216,O216,"&lt;?php",O216,U$1,O216,"?&gt;",O216,O216,O216,O216,O216),"")</f>
      </c>
      <c r="V216" s="11">
        <f>V215+1</f>
      </c>
      <c r="W216" s="5" t="s">
        <v>383</v>
      </c>
      <c r="X216" s="5" t="s">
        <v>384</v>
      </c>
      <c r="Y216" s="5" t="s">
        <v>385</v>
      </c>
      <c r="Z216" s="5" t="s">
        <v>386</v>
      </c>
      <c r="AA216" s="4">
        <f>CONCATENATE(WRs!B64," ",WRs!A64)</f>
      </c>
      <c r="AB216" s="6">
        <f>WRs!E64</f>
      </c>
      <c r="AC216" s="6">
        <f>WRs!C64</f>
      </c>
      <c r="AD216" s="11">
        <f>WRs!D64</f>
      </c>
      <c r="AE216" s="11">
        <f>WRs!O64</f>
      </c>
      <c r="AF216" s="11">
        <f>WRs!P64</f>
      </c>
      <c r="AG216" s="11">
        <f>WRs!T64</f>
      </c>
      <c r="AH216" s="11">
        <f>WRs!R64</f>
      </c>
      <c r="AI216" s="11">
        <f>AF216</f>
      </c>
      <c r="AJ216" s="6">
        <f>AA216</f>
      </c>
      <c r="AK216" s="11">
        <f>ROUNDDOWN(AF216/2,0)</f>
      </c>
      <c r="AL216" s="11">
        <f>ROUNDUP(0.37*AF216,0)</f>
      </c>
      <c r="AM216" s="11">
        <f>ROUNDUP(0.4*AF216,0)</f>
      </c>
      <c r="AN216" s="11">
        <f>IF(AF216&gt;1,ROUNDUP(0.43*AF216,0),1)</f>
      </c>
      <c r="AO216" s="11">
        <f>IF(AG216&gt;1,ROUNDUP(0.59*AG216,0),1)</f>
      </c>
      <c r="AP216" s="11">
        <f>IF(AH216&gt;1,ROUNDUP(0.34*AH216,0),1)</f>
      </c>
      <c r="AQ216" s="11">
        <f>IF(AI216&gt;1,ROUNDUP(0.36*AI216,0),1)</f>
      </c>
    </row>
    <row x14ac:dyDescent="0.25" r="217" customHeight="1" ht="17.25">
      <c r="A217" s="3"/>
      <c r="B217" s="6">
        <f>IF(AA217&lt;&gt;AC217,CONCATENATE(I217,AA217,L217,AB217,L217,AC217,M217,N217,AD217,M217,J217,P217,Q217,R217,S217,T217,U217),CONCATENATE(I217,AA217,L217,AB217,M217,N217,AD217,M217,J217,P217,Q217,R217,S217,T217,U217))</f>
      </c>
      <c r="C217" s="6">
        <f>IF(AA217&lt;&gt;AC217,CONCATENATE(I217,AA217,L217,AB217,L217,AC217,M217,N217,AD217,M217,W217,X217,Z217,AN217,Y217,J217,P217,Q217,R217,S217,T217,U217),CONCATENATE(I217,AA217,L217,AB217,M217,N217,AD217,M217,W217,X217,Z217,AN217,Y217,J217,P217,Q217,R217,S217,T217,U217))</f>
      </c>
      <c r="D217" s="6">
        <f>IF(AA217&lt;&gt;AC217,CONCATENATE(I217,AA217,L217,AB217,L217,AC217,M217,N217,AD217,M217,W217,X217,Z217,AO217,Y217,J217,P217,Q217,R217,S217,T217,U217),CONCATENATE(I217,AA217,L217,AB217,M217,N217,AD217,M217,W217,X217,Z217,AO217,Y217,J217,P217,Q217,R217,S217,T217,U217))</f>
      </c>
      <c r="E217" s="6">
        <f>IF(AA217&lt;&gt;AC217,CONCATENATE(I217,AA217,L217,AB217,L217,AC217,M217,N217,AD217,M217,W217,X217,Z217,AP217,Y217,J217,P217,Q217,R217,S217,T217,U217),CONCATENATE(I217,AA217,L217,AB217,M217,N217,AD217,M217,W217,X217,Z217,AP217,Y217,J217,P217,Q217,R217,S217,T217,U217))</f>
      </c>
      <c r="F217" s="6">
        <f>IF(AA217&lt;&gt;AC217,CONCATENATE(I217,AA217,L217,AB217,L217,AC217,M217,N217,AD217,M217,W217,X217,Z217,AQ217,Y217,J217,P217,Q217,R217,S217,T217,U217),CONCATENATE(I217,AA217,L217,AB217,M217,N217,AD217,M217,W217,X217,Z217,AQ217,Y217,J217,P217,Q217,R217,S217,T217,U217))</f>
      </c>
      <c r="G217" s="3" t="s">
        <v>375</v>
      </c>
      <c r="H217" s="3" t="s">
        <v>376</v>
      </c>
      <c r="I217" s="3" t="s">
        <v>377</v>
      </c>
      <c r="J217" s="3" t="s">
        <v>378</v>
      </c>
      <c r="K217" s="3" t="s">
        <v>379</v>
      </c>
      <c r="L217" s="3" t="s">
        <v>380</v>
      </c>
      <c r="M217" s="3" t="s">
        <v>381</v>
      </c>
      <c r="N217" s="3" t="s">
        <v>382</v>
      </c>
      <c r="O217" s="6">
        <f>CHAR(10)</f>
      </c>
      <c r="P217" s="6">
        <f>IF(MOD(V217,5)=0,CONCATENATE(O217,O217,K217,K217,O217,O217,O217)," ")</f>
      </c>
      <c r="Q217" s="6">
        <f>IF(V217=5,CONCATENATE(O217,O217,O217,K217,O217,"&lt;center&gt;",O217,O217,"&lt;?php",O217,Q$1,O217,"?&gt;",O217,O217,"&lt;/center&gt;",O217,K217,O217,O217,O217,O217),"")</f>
      </c>
      <c r="R217" s="6">
        <f>IF(V217=10,CONCATENATE(O217,O217,O217,K217,O217,"&lt;center&gt;",O217,O217,"&lt;?php",O217,R$1,O217,"?&gt;",O217,O217,"&lt;/center&gt;",O217,K217,O217,O217,O217,O217),"")</f>
      </c>
      <c r="S217" s="6">
        <f>IF(V217=15,CONCATENATE(O217,O217,O217,K217,O217,"&lt;center&gt;",O217,O217,"&lt;?php",O217,S$1,O217,"?&gt;",O217,O217,"&lt;/center&gt;",O217,K217,O217,O217,O217,O217),"")</f>
      </c>
      <c r="T217" s="6">
        <f>IF(V217=20,CONCATENATE(O217,O217,O217,K217,O217,"&lt;center&gt;",O217,O217,"&lt;?php",O217,T$1,O217,"?&gt;",O217,O217,"&lt;/center&gt;",O217,K217,O217,O217,O217,O217),"")</f>
      </c>
      <c r="U217" s="6">
        <f>IF(V217=25,CONCATENATE(O217,O217,O217,O217,"&lt;?php",O217,U$1,O217,"?&gt;",O217,O217,O217,O217,O217),"")</f>
      </c>
      <c r="V217" s="11">
        <f>V216+1</f>
      </c>
      <c r="W217" s="5" t="s">
        <v>383</v>
      </c>
      <c r="X217" s="5" t="s">
        <v>384</v>
      </c>
      <c r="Y217" s="5" t="s">
        <v>385</v>
      </c>
      <c r="Z217" s="5" t="s">
        <v>386</v>
      </c>
      <c r="AA217" s="4">
        <f>CONCATENATE(WRs!B65," ",WRs!A65)</f>
      </c>
      <c r="AB217" s="6">
        <f>WRs!E65</f>
      </c>
      <c r="AC217" s="6">
        <f>WRs!C65</f>
      </c>
      <c r="AD217" s="11">
        <f>WRs!D65</f>
      </c>
      <c r="AE217" s="11">
        <f>WRs!O65</f>
      </c>
      <c r="AF217" s="11">
        <f>WRs!P65</f>
      </c>
      <c r="AG217" s="11">
        <f>WRs!T65</f>
      </c>
      <c r="AH217" s="11">
        <f>WRs!R65</f>
      </c>
      <c r="AI217" s="11">
        <f>AF217</f>
      </c>
      <c r="AJ217" s="6">
        <f>AA217</f>
      </c>
      <c r="AK217" s="11">
        <f>ROUNDDOWN(AF217/2,0)</f>
      </c>
      <c r="AL217" s="11">
        <f>ROUNDUP(0.37*AF217,0)</f>
      </c>
      <c r="AM217" s="11">
        <f>ROUNDUP(0.4*AF217,0)</f>
      </c>
      <c r="AN217" s="11">
        <f>IF(AF217&gt;1,ROUNDUP(0.43*AF217,0),1)</f>
      </c>
      <c r="AO217" s="11">
        <f>IF(AG217&gt;1,ROUNDUP(0.59*AG217,0),1)</f>
      </c>
      <c r="AP217" s="11">
        <f>IF(AH217&gt;1,ROUNDUP(0.34*AH217,0),1)</f>
      </c>
      <c r="AQ217" s="11">
        <f>IF(AI217&gt;1,ROUNDUP(0.36*AI217,0),1)</f>
      </c>
    </row>
    <row x14ac:dyDescent="0.25" r="218" customHeight="1" ht="17.25">
      <c r="A218" s="3"/>
      <c r="B218" s="6">
        <f>IF(AA218&lt;&gt;AC218,CONCATENATE(I218,AA218,L218,AB218,L218,AC218,M218,N218,AD218,M218,J218,P218,Q218,R218,S218,T218,U218),CONCATENATE(I218,AA218,L218,AB218,M218,N218,AD218,M218,J218,P218,Q218,R218,S218,T218,U218))</f>
      </c>
      <c r="C218" s="6">
        <f>IF(AA218&lt;&gt;AC218,CONCATENATE(I218,AA218,L218,AB218,L218,AC218,M218,N218,AD218,M218,W218,X218,Z218,AN218,Y218,J218,P218,Q218,R218,S218,T218,U218),CONCATENATE(I218,AA218,L218,AB218,M218,N218,AD218,M218,W218,X218,Z218,AN218,Y218,J218,P218,Q218,R218,S218,T218,U218))</f>
      </c>
      <c r="D218" s="6">
        <f>IF(AA218&lt;&gt;AC218,CONCATENATE(I218,AA218,L218,AB218,L218,AC218,M218,N218,AD218,M218,W218,X218,Z218,AO218,Y218,J218,P218,Q218,R218,S218,T218,U218),CONCATENATE(I218,AA218,L218,AB218,M218,N218,AD218,M218,W218,X218,Z218,AO218,Y218,J218,P218,Q218,R218,S218,T218,U218))</f>
      </c>
      <c r="E218" s="6">
        <f>IF(AA218&lt;&gt;AC218,CONCATENATE(I218,AA218,L218,AB218,L218,AC218,M218,N218,AD218,M218,W218,X218,Z218,AP218,Y218,J218,P218,Q218,R218,S218,T218,U218),CONCATENATE(I218,AA218,L218,AB218,M218,N218,AD218,M218,W218,X218,Z218,AP218,Y218,J218,P218,Q218,R218,S218,T218,U218))</f>
      </c>
      <c r="F218" s="6">
        <f>IF(AA218&lt;&gt;AC218,CONCATENATE(I218,AA218,L218,AB218,L218,AC218,M218,N218,AD218,M218,W218,X218,Z218,AQ218,Y218,J218,P218,Q218,R218,S218,T218,U218),CONCATENATE(I218,AA218,L218,AB218,M218,N218,AD218,M218,W218,X218,Z218,AQ218,Y218,J218,P218,Q218,R218,S218,T218,U218))</f>
      </c>
      <c r="G218" s="3" t="s">
        <v>375</v>
      </c>
      <c r="H218" s="3" t="s">
        <v>376</v>
      </c>
      <c r="I218" s="3" t="s">
        <v>377</v>
      </c>
      <c r="J218" s="3" t="s">
        <v>378</v>
      </c>
      <c r="K218" s="3" t="s">
        <v>379</v>
      </c>
      <c r="L218" s="3" t="s">
        <v>380</v>
      </c>
      <c r="M218" s="3" t="s">
        <v>381</v>
      </c>
      <c r="N218" s="3" t="s">
        <v>382</v>
      </c>
      <c r="O218" s="6">
        <f>CHAR(10)</f>
      </c>
      <c r="P218" s="6">
        <f>IF(MOD(V218,5)=0,CONCATENATE(O218,O218,K218,K218,O218,O218,O218)," ")</f>
      </c>
      <c r="Q218" s="6">
        <f>IF(V218=5,CONCATENATE(O218,O218,O218,K218,O218,"&lt;center&gt;",O218,O218,"&lt;?php",O218,Q$1,O218,"?&gt;",O218,O218,"&lt;/center&gt;",O218,K218,O218,O218,O218,O218),"")</f>
      </c>
      <c r="R218" s="6">
        <f>IF(V218=10,CONCATENATE(O218,O218,O218,K218,O218,"&lt;center&gt;",O218,O218,"&lt;?php",O218,R$1,O218,"?&gt;",O218,O218,"&lt;/center&gt;",O218,K218,O218,O218,O218,O218),"")</f>
      </c>
      <c r="S218" s="6">
        <f>IF(V218=15,CONCATENATE(O218,O218,O218,K218,O218,"&lt;center&gt;",O218,O218,"&lt;?php",O218,S$1,O218,"?&gt;",O218,O218,"&lt;/center&gt;",O218,K218,O218,O218,O218,O218),"")</f>
      </c>
      <c r="T218" s="6">
        <f>IF(V218=20,CONCATENATE(O218,O218,O218,K218,O218,"&lt;center&gt;",O218,O218,"&lt;?php",O218,T$1,O218,"?&gt;",O218,O218,"&lt;/center&gt;",O218,K218,O218,O218,O218,O218),"")</f>
      </c>
      <c r="U218" s="6">
        <f>IF(V218=25,CONCATENATE(O218,O218,O218,O218,"&lt;?php",O218,U$1,O218,"?&gt;",O218,O218,O218,O218,O218),"")</f>
      </c>
      <c r="V218" s="11">
        <f>V217+1</f>
      </c>
      <c r="W218" s="5" t="s">
        <v>383</v>
      </c>
      <c r="X218" s="5" t="s">
        <v>384</v>
      </c>
      <c r="Y218" s="5" t="s">
        <v>385</v>
      </c>
      <c r="Z218" s="5" t="s">
        <v>386</v>
      </c>
      <c r="AA218" s="4">
        <f>CONCATENATE(WRs!B66," ",WRs!A66)</f>
      </c>
      <c r="AB218" s="6">
        <f>WRs!E66</f>
      </c>
      <c r="AC218" s="6">
        <f>WRs!C66</f>
      </c>
      <c r="AD218" s="11">
        <f>WRs!D66</f>
      </c>
      <c r="AE218" s="11">
        <f>WRs!O66</f>
      </c>
      <c r="AF218" s="11">
        <f>WRs!P66</f>
      </c>
      <c r="AG218" s="11">
        <f>WRs!T66</f>
      </c>
      <c r="AH218" s="11">
        <f>WRs!R66</f>
      </c>
      <c r="AI218" s="11">
        <f>AF218</f>
      </c>
      <c r="AJ218" s="6">
        <f>AA218</f>
      </c>
      <c r="AK218" s="11">
        <f>ROUNDDOWN(AF218/2,0)</f>
      </c>
      <c r="AL218" s="11">
        <f>ROUNDUP(0.37*AF218,0)</f>
      </c>
      <c r="AM218" s="11">
        <f>ROUNDUP(0.4*AF218,0)</f>
      </c>
      <c r="AN218" s="11">
        <f>IF(AF218&gt;1,ROUNDUP(0.43*AF218,0),1)</f>
      </c>
      <c r="AO218" s="11">
        <f>IF(AG218&gt;1,ROUNDUP(0.59*AG218,0),1)</f>
      </c>
      <c r="AP218" s="11">
        <f>IF(AH218&gt;1,ROUNDUP(0.34*AH218,0),1)</f>
      </c>
      <c r="AQ218" s="11">
        <f>IF(AI218&gt;1,ROUNDUP(0.36*AI218,0),1)</f>
      </c>
    </row>
    <row x14ac:dyDescent="0.25" r="219" customHeight="1" ht="17.25">
      <c r="A219" s="3"/>
      <c r="B219" s="6">
        <f>IF(AA219&lt;&gt;AC219,CONCATENATE(I219,AA219,L219,AB219,L219,AC219,M219,N219,AD219,M219,J219,P219,Q219,R219,S219,T219,U219),CONCATENATE(I219,AA219,L219,AB219,M219,N219,AD219,M219,J219,P219,Q219,R219,S219,T219,U219))</f>
      </c>
      <c r="C219" s="6">
        <f>IF(AA219&lt;&gt;AC219,CONCATENATE(I219,AA219,L219,AB219,L219,AC219,M219,N219,AD219,M219,W219,X219,Z219,AN219,Y219,J219,P219,Q219,R219,S219,T219,U219),CONCATENATE(I219,AA219,L219,AB219,M219,N219,AD219,M219,W219,X219,Z219,AN219,Y219,J219,P219,Q219,R219,S219,T219,U219))</f>
      </c>
      <c r="D219" s="6">
        <f>IF(AA219&lt;&gt;AC219,CONCATENATE(I219,AA219,L219,AB219,L219,AC219,M219,N219,AD219,M219,W219,X219,Z219,AO219,Y219,J219,P219,Q219,R219,S219,T219,U219),CONCATENATE(I219,AA219,L219,AB219,M219,N219,AD219,M219,W219,X219,Z219,AO219,Y219,J219,P219,Q219,R219,S219,T219,U219))</f>
      </c>
      <c r="E219" s="6">
        <f>IF(AA219&lt;&gt;AC219,CONCATENATE(I219,AA219,L219,AB219,L219,AC219,M219,N219,AD219,M219,W219,X219,Z219,AP219,Y219,J219,P219,Q219,R219,S219,T219,U219),CONCATENATE(I219,AA219,L219,AB219,M219,N219,AD219,M219,W219,X219,Z219,AP219,Y219,J219,P219,Q219,R219,S219,T219,U219))</f>
      </c>
      <c r="F219" s="6">
        <f>IF(AA219&lt;&gt;AC219,CONCATENATE(I219,AA219,L219,AB219,L219,AC219,M219,N219,AD219,M219,W219,X219,Z219,AQ219,Y219,J219,P219,Q219,R219,S219,T219,U219),CONCATENATE(I219,AA219,L219,AB219,M219,N219,AD219,M219,W219,X219,Z219,AQ219,Y219,J219,P219,Q219,R219,S219,T219,U219))</f>
      </c>
      <c r="G219" s="3" t="s">
        <v>375</v>
      </c>
      <c r="H219" s="3" t="s">
        <v>376</v>
      </c>
      <c r="I219" s="3" t="s">
        <v>377</v>
      </c>
      <c r="J219" s="3" t="s">
        <v>378</v>
      </c>
      <c r="K219" s="3" t="s">
        <v>379</v>
      </c>
      <c r="L219" s="3" t="s">
        <v>380</v>
      </c>
      <c r="M219" s="3" t="s">
        <v>381</v>
      </c>
      <c r="N219" s="3" t="s">
        <v>382</v>
      </c>
      <c r="O219" s="6">
        <f>CHAR(10)</f>
      </c>
      <c r="P219" s="6">
        <f>IF(MOD(V219,5)=0,CONCATENATE(O219,O219,K219,K219,O219,O219,O219)," ")</f>
      </c>
      <c r="Q219" s="6">
        <f>IF(V219=5,CONCATENATE(O219,O219,O219,K219,O219,"&lt;center&gt;",O219,O219,"&lt;?php",O219,Q$1,O219,"?&gt;",O219,O219,"&lt;/center&gt;",O219,K219,O219,O219,O219,O219),"")</f>
      </c>
      <c r="R219" s="6">
        <f>IF(V219=10,CONCATENATE(O219,O219,O219,K219,O219,"&lt;center&gt;",O219,O219,"&lt;?php",O219,R$1,O219,"?&gt;",O219,O219,"&lt;/center&gt;",O219,K219,O219,O219,O219,O219),"")</f>
      </c>
      <c r="S219" s="6">
        <f>IF(V219=15,CONCATENATE(O219,O219,O219,K219,O219,"&lt;center&gt;",O219,O219,"&lt;?php",O219,S$1,O219,"?&gt;",O219,O219,"&lt;/center&gt;",O219,K219,O219,O219,O219,O219),"")</f>
      </c>
      <c r="T219" s="6">
        <f>IF(V219=20,CONCATENATE(O219,O219,O219,K219,O219,"&lt;center&gt;",O219,O219,"&lt;?php",O219,T$1,O219,"?&gt;",O219,O219,"&lt;/center&gt;",O219,K219,O219,O219,O219,O219),"")</f>
      </c>
      <c r="U219" s="6">
        <f>IF(V219=25,CONCATENATE(O219,O219,O219,O219,"&lt;?php",O219,U$1,O219,"?&gt;",O219,O219,O219,O219,O219),"")</f>
      </c>
      <c r="V219" s="11">
        <f>V218+1</f>
      </c>
      <c r="W219" s="5" t="s">
        <v>383</v>
      </c>
      <c r="X219" s="5" t="s">
        <v>384</v>
      </c>
      <c r="Y219" s="5" t="s">
        <v>385</v>
      </c>
      <c r="Z219" s="5" t="s">
        <v>386</v>
      </c>
      <c r="AA219" s="4">
        <f>CONCATENATE(WRs!B67," ",WRs!A67)</f>
      </c>
      <c r="AB219" s="6">
        <f>WRs!E67</f>
      </c>
      <c r="AC219" s="6">
        <f>WRs!C67</f>
      </c>
      <c r="AD219" s="11">
        <f>WRs!D67</f>
      </c>
      <c r="AE219" s="11">
        <f>WRs!O67</f>
      </c>
      <c r="AF219" s="11">
        <f>WRs!P67</f>
      </c>
      <c r="AG219" s="11">
        <f>WRs!T67</f>
      </c>
      <c r="AH219" s="11">
        <f>WRs!R67</f>
      </c>
      <c r="AI219" s="11">
        <f>AF219</f>
      </c>
      <c r="AJ219" s="6">
        <f>AA219</f>
      </c>
      <c r="AK219" s="11">
        <f>ROUNDDOWN(AF219/2,0)</f>
      </c>
      <c r="AL219" s="11">
        <f>ROUNDUP(0.37*AF219,0)</f>
      </c>
      <c r="AM219" s="11">
        <f>ROUNDUP(0.4*AF219,0)</f>
      </c>
      <c r="AN219" s="11">
        <f>IF(AF219&gt;1,ROUNDUP(0.43*AF219,0),1)</f>
      </c>
      <c r="AO219" s="11">
        <f>IF(AG219&gt;1,ROUNDUP(0.59*AG219,0),1)</f>
      </c>
      <c r="AP219" s="11">
        <f>IF(AH219&gt;1,ROUNDUP(0.34*AH219,0),1)</f>
      </c>
      <c r="AQ219" s="11">
        <f>IF(AI219&gt;1,ROUNDUP(0.36*AI219,0),1)</f>
      </c>
    </row>
    <row x14ac:dyDescent="0.25" r="220" customHeight="1" ht="17.25">
      <c r="A220" s="3"/>
      <c r="B220" s="6">
        <f>IF(AA220&lt;&gt;AC220,CONCATENATE(I220,AA220,L220,AB220,L220,AC220,M220,N220,AD220,M220,J220,P220,Q220,R220,S220,T220,U220),CONCATENATE(I220,AA220,L220,AB220,M220,N220,AD220,M220,J220,P220,Q220,R220,S220,T220,U220))</f>
      </c>
      <c r="C220" s="6">
        <f>IF(AA220&lt;&gt;AC220,CONCATENATE(I220,AA220,L220,AB220,L220,AC220,M220,N220,AD220,M220,W220,X220,Z220,AN220,Y220,J220,P220,Q220,R220,S220,T220,U220),CONCATENATE(I220,AA220,L220,AB220,M220,N220,AD220,M220,W220,X220,Z220,AN220,Y220,J220,P220,Q220,R220,S220,T220,U220))</f>
      </c>
      <c r="D220" s="6">
        <f>IF(AA220&lt;&gt;AC220,CONCATENATE(I220,AA220,L220,AB220,L220,AC220,M220,N220,AD220,M220,W220,X220,Z220,AO220,Y220,J220,P220,Q220,R220,S220,T220,U220),CONCATENATE(I220,AA220,L220,AB220,M220,N220,AD220,M220,W220,X220,Z220,AO220,Y220,J220,P220,Q220,R220,S220,T220,U220))</f>
      </c>
      <c r="E220" s="6">
        <f>IF(AA220&lt;&gt;AC220,CONCATENATE(I220,AA220,L220,AB220,L220,AC220,M220,N220,AD220,M220,W220,X220,Z220,AP220,Y220,J220,P220,Q220,R220,S220,T220,U220),CONCATENATE(I220,AA220,L220,AB220,M220,N220,AD220,M220,W220,X220,Z220,AP220,Y220,J220,P220,Q220,R220,S220,T220,U220))</f>
      </c>
      <c r="F220" s="6">
        <f>IF(AA220&lt;&gt;AC220,CONCATENATE(I220,AA220,L220,AB220,L220,AC220,M220,N220,AD220,M220,W220,X220,Z220,AQ220,Y220,J220,P220,Q220,R220,S220,T220,U220),CONCATENATE(I220,AA220,L220,AB220,M220,N220,AD220,M220,W220,X220,Z220,AQ220,Y220,J220,P220,Q220,R220,S220,T220,U220))</f>
      </c>
      <c r="G220" s="3" t="s">
        <v>375</v>
      </c>
      <c r="H220" s="3" t="s">
        <v>376</v>
      </c>
      <c r="I220" s="3" t="s">
        <v>377</v>
      </c>
      <c r="J220" s="3" t="s">
        <v>378</v>
      </c>
      <c r="K220" s="3" t="s">
        <v>379</v>
      </c>
      <c r="L220" s="3" t="s">
        <v>380</v>
      </c>
      <c r="M220" s="3" t="s">
        <v>381</v>
      </c>
      <c r="N220" s="3" t="s">
        <v>382</v>
      </c>
      <c r="O220" s="6">
        <f>CHAR(10)</f>
      </c>
      <c r="P220" s="6">
        <f>IF(MOD(V220,5)=0,CONCATENATE(O220,O220,K220,K220,O220,O220,O220)," ")</f>
      </c>
      <c r="Q220" s="6">
        <f>IF(V220=5,CONCATENATE(O220,O220,O220,K220,O220,"&lt;center&gt;",O220,O220,"&lt;?php",O220,Q$1,O220,"?&gt;",O220,O220,"&lt;/center&gt;",O220,K220,O220,O220,O220,O220),"")</f>
      </c>
      <c r="R220" s="6">
        <f>IF(V220=10,CONCATENATE(O220,O220,O220,K220,O220,"&lt;center&gt;",O220,O220,"&lt;?php",O220,R$1,O220,"?&gt;",O220,O220,"&lt;/center&gt;",O220,K220,O220,O220,O220,O220),"")</f>
      </c>
      <c r="S220" s="6">
        <f>IF(V220=15,CONCATENATE(O220,O220,O220,K220,O220,"&lt;center&gt;",O220,O220,"&lt;?php",O220,S$1,O220,"?&gt;",O220,O220,"&lt;/center&gt;",O220,K220,O220,O220,O220,O220),"")</f>
      </c>
      <c r="T220" s="6">
        <f>IF(V220=20,CONCATENATE(O220,O220,O220,K220,O220,"&lt;center&gt;",O220,O220,"&lt;?php",O220,T$1,O220,"?&gt;",O220,O220,"&lt;/center&gt;",O220,K220,O220,O220,O220,O220),"")</f>
      </c>
      <c r="U220" s="6">
        <f>IF(V220=25,CONCATENATE(O220,O220,O220,O220,"&lt;?php",O220,U$1,O220,"?&gt;",O220,O220,O220,O220,O220),"")</f>
      </c>
      <c r="V220" s="11">
        <f>V219+1</f>
      </c>
      <c r="W220" s="5" t="s">
        <v>383</v>
      </c>
      <c r="X220" s="5" t="s">
        <v>384</v>
      </c>
      <c r="Y220" s="5" t="s">
        <v>385</v>
      </c>
      <c r="Z220" s="5" t="s">
        <v>386</v>
      </c>
      <c r="AA220" s="4">
        <f>CONCATENATE(WRs!B68," ",WRs!A68)</f>
      </c>
      <c r="AB220" s="6">
        <f>WRs!E68</f>
      </c>
      <c r="AC220" s="6">
        <f>WRs!C68</f>
      </c>
      <c r="AD220" s="11">
        <f>WRs!D68</f>
      </c>
      <c r="AE220" s="11">
        <f>WRs!O68</f>
      </c>
      <c r="AF220" s="11">
        <f>WRs!P68</f>
      </c>
      <c r="AG220" s="11">
        <f>WRs!T68</f>
      </c>
      <c r="AH220" s="11">
        <f>WRs!R68</f>
      </c>
      <c r="AI220" s="11">
        <f>AF220</f>
      </c>
      <c r="AJ220" s="6">
        <f>AA220</f>
      </c>
      <c r="AK220" s="11">
        <f>ROUNDDOWN(AF220/2,0)</f>
      </c>
      <c r="AL220" s="11">
        <f>ROUNDUP(0.37*AF220,0)</f>
      </c>
      <c r="AM220" s="11">
        <f>ROUNDUP(0.4*AF220,0)</f>
      </c>
      <c r="AN220" s="11">
        <f>IF(AF220&gt;1,ROUNDUP(0.43*AF220,0),1)</f>
      </c>
      <c r="AO220" s="11">
        <f>IF(AG220&gt;1,ROUNDUP(0.59*AG220,0),1)</f>
      </c>
      <c r="AP220" s="11">
        <f>IF(AH220&gt;1,ROUNDUP(0.34*AH220,0),1)</f>
      </c>
      <c r="AQ220" s="11">
        <f>IF(AI220&gt;1,ROUNDUP(0.36*AI220,0),1)</f>
      </c>
    </row>
    <row x14ac:dyDescent="0.25" r="221" customHeight="1" ht="17.25">
      <c r="A221" s="3"/>
      <c r="B221" s="6">
        <f>IF(AA221&lt;&gt;AC221,CONCATENATE(I221,AA221,L221,AB221,L221,AC221,M221,N221,AD221,M221,J221,P221,Q221,R221,S221,T221,U221),CONCATENATE(I221,AA221,L221,AB221,M221,N221,AD221,M221,J221,P221,Q221,R221,S221,T221,U221))</f>
      </c>
      <c r="C221" s="6">
        <f>IF(AA221&lt;&gt;AC221,CONCATENATE(I221,AA221,L221,AB221,L221,AC221,M221,N221,AD221,M221,W221,X221,Z221,AN221,Y221,J221,P221,Q221,R221,S221,T221,U221),CONCATENATE(I221,AA221,L221,AB221,M221,N221,AD221,M221,W221,X221,Z221,AN221,Y221,J221,P221,Q221,R221,S221,T221,U221))</f>
      </c>
      <c r="D221" s="6">
        <f>IF(AA221&lt;&gt;AC221,CONCATENATE(I221,AA221,L221,AB221,L221,AC221,M221,N221,AD221,M221,W221,X221,Z221,AO221,Y221,J221,P221,Q221,R221,S221,T221,U221),CONCATENATE(I221,AA221,L221,AB221,M221,N221,AD221,M221,W221,X221,Z221,AO221,Y221,J221,P221,Q221,R221,S221,T221,U221))</f>
      </c>
      <c r="E221" s="6">
        <f>IF(AA221&lt;&gt;AC221,CONCATENATE(I221,AA221,L221,AB221,L221,AC221,M221,N221,AD221,M221,W221,X221,Z221,AP221,Y221,J221,P221,Q221,R221,S221,T221,U221),CONCATENATE(I221,AA221,L221,AB221,M221,N221,AD221,M221,W221,X221,Z221,AP221,Y221,J221,P221,Q221,R221,S221,T221,U221))</f>
      </c>
      <c r="F221" s="6">
        <f>IF(AA221&lt;&gt;AC221,CONCATENATE(I221,AA221,L221,AB221,L221,AC221,M221,N221,AD221,M221,W221,X221,Z221,AQ221,Y221,J221,P221,Q221,R221,S221,T221,U221),CONCATENATE(I221,AA221,L221,AB221,M221,N221,AD221,M221,W221,X221,Z221,AQ221,Y221,J221,P221,Q221,R221,S221,T221,U221))</f>
      </c>
      <c r="G221" s="3" t="s">
        <v>375</v>
      </c>
      <c r="H221" s="3" t="s">
        <v>376</v>
      </c>
      <c r="I221" s="3" t="s">
        <v>377</v>
      </c>
      <c r="J221" s="3" t="s">
        <v>378</v>
      </c>
      <c r="K221" s="3" t="s">
        <v>379</v>
      </c>
      <c r="L221" s="3" t="s">
        <v>380</v>
      </c>
      <c r="M221" s="3" t="s">
        <v>381</v>
      </c>
      <c r="N221" s="3" t="s">
        <v>382</v>
      </c>
      <c r="O221" s="6">
        <f>CHAR(10)</f>
      </c>
      <c r="P221" s="6">
        <f>IF(MOD(V221,5)=0,CONCATENATE(O221,O221,K221,K221,O221,O221,O221)," ")</f>
      </c>
      <c r="Q221" s="6">
        <f>IF(V221=5,CONCATENATE(O221,O221,O221,K221,O221,"&lt;center&gt;",O221,O221,"&lt;?php",O221,Q$1,O221,"?&gt;",O221,O221,"&lt;/center&gt;",O221,K221,O221,O221,O221,O221),"")</f>
      </c>
      <c r="R221" s="6">
        <f>IF(V221=10,CONCATENATE(O221,O221,O221,K221,O221,"&lt;center&gt;",O221,O221,"&lt;?php",O221,R$1,O221,"?&gt;",O221,O221,"&lt;/center&gt;",O221,K221,O221,O221,O221,O221),"")</f>
      </c>
      <c r="S221" s="6">
        <f>IF(V221=15,CONCATENATE(O221,O221,O221,K221,O221,"&lt;center&gt;",O221,O221,"&lt;?php",O221,S$1,O221,"?&gt;",O221,O221,"&lt;/center&gt;",O221,K221,O221,O221,O221,O221),"")</f>
      </c>
      <c r="T221" s="6">
        <f>IF(V221=20,CONCATENATE(O221,O221,O221,K221,O221,"&lt;center&gt;",O221,O221,"&lt;?php",O221,T$1,O221,"?&gt;",O221,O221,"&lt;/center&gt;",O221,K221,O221,O221,O221,O221),"")</f>
      </c>
      <c r="U221" s="6">
        <f>IF(V221=25,CONCATENATE(O221,O221,O221,O221,"&lt;?php",O221,U$1,O221,"?&gt;",O221,O221,O221,O221,O221),"")</f>
      </c>
      <c r="V221" s="11">
        <f>V220+1</f>
      </c>
      <c r="W221" s="5" t="s">
        <v>383</v>
      </c>
      <c r="X221" s="5" t="s">
        <v>384</v>
      </c>
      <c r="Y221" s="5" t="s">
        <v>385</v>
      </c>
      <c r="Z221" s="5" t="s">
        <v>386</v>
      </c>
      <c r="AA221" s="4">
        <f>CONCATENATE(WRs!B69," ",WRs!A69)</f>
      </c>
      <c r="AB221" s="6">
        <f>WRs!E69</f>
      </c>
      <c r="AC221" s="6">
        <f>WRs!C69</f>
      </c>
      <c r="AD221" s="11">
        <f>WRs!D69</f>
      </c>
      <c r="AE221" s="11">
        <f>WRs!O69</f>
      </c>
      <c r="AF221" s="11">
        <f>WRs!P69</f>
      </c>
      <c r="AG221" s="11">
        <f>WRs!T69</f>
      </c>
      <c r="AH221" s="11">
        <f>WRs!R69</f>
      </c>
      <c r="AI221" s="11">
        <f>AF221</f>
      </c>
      <c r="AJ221" s="6">
        <f>AA221</f>
      </c>
      <c r="AK221" s="11">
        <f>ROUNDDOWN(AF221/2,0)</f>
      </c>
      <c r="AL221" s="11">
        <f>ROUNDUP(0.37*AF221,0)</f>
      </c>
      <c r="AM221" s="11">
        <f>ROUNDUP(0.4*AF221,0)</f>
      </c>
      <c r="AN221" s="11">
        <f>IF(AF221&gt;1,ROUNDUP(0.43*AF221,0),1)</f>
      </c>
      <c r="AO221" s="11">
        <f>IF(AG221&gt;1,ROUNDUP(0.59*AG221,0),1)</f>
      </c>
      <c r="AP221" s="11">
        <f>IF(AH221&gt;1,ROUNDUP(0.34*AH221,0),1)</f>
      </c>
      <c r="AQ221" s="11">
        <f>IF(AI221&gt;1,ROUNDUP(0.36*AI221,0),1)</f>
      </c>
    </row>
    <row x14ac:dyDescent="0.25" r="222" customHeight="1" ht="17.25">
      <c r="A222" s="3"/>
      <c r="B222" s="6">
        <f>IF(AA222&lt;&gt;AC222,CONCATENATE(I222,AA222,L222,AB222,L222,AC222,M222,N222,AD222,M222,J222,P222,Q222,R222,S222,T222,U222),CONCATENATE(I222,AA222,L222,AB222,M222,N222,AD222,M222,J222,P222,Q222,R222,S222,T222,U222))</f>
      </c>
      <c r="C222" s="6">
        <f>IF(AA222&lt;&gt;AC222,CONCATENATE(I222,AA222,L222,AB222,L222,AC222,M222,N222,AD222,M222,W222,X222,Z222,AN222,Y222,J222,P222,Q222,R222,S222,T222,U222),CONCATENATE(I222,AA222,L222,AB222,M222,N222,AD222,M222,W222,X222,Z222,AN222,Y222,J222,P222,Q222,R222,S222,T222,U222))</f>
      </c>
      <c r="D222" s="6">
        <f>IF(AA222&lt;&gt;AC222,CONCATENATE(I222,AA222,L222,AB222,L222,AC222,M222,N222,AD222,M222,W222,X222,Z222,AO222,Y222,J222,P222,Q222,R222,S222,T222,U222),CONCATENATE(I222,AA222,L222,AB222,M222,N222,AD222,M222,W222,X222,Z222,AO222,Y222,J222,P222,Q222,R222,S222,T222,U222))</f>
      </c>
      <c r="E222" s="6">
        <f>IF(AA222&lt;&gt;AC222,CONCATENATE(I222,AA222,L222,AB222,L222,AC222,M222,N222,AD222,M222,W222,X222,Z222,AP222,Y222,J222,P222,Q222,R222,S222,T222,U222),CONCATENATE(I222,AA222,L222,AB222,M222,N222,AD222,M222,W222,X222,Z222,AP222,Y222,J222,P222,Q222,R222,S222,T222,U222))</f>
      </c>
      <c r="F222" s="6">
        <f>IF(AA222&lt;&gt;AC222,CONCATENATE(I222,AA222,L222,AB222,L222,AC222,M222,N222,AD222,M222,W222,X222,Z222,AQ222,Y222,J222,P222,Q222,R222,S222,T222,U222),CONCATENATE(I222,AA222,L222,AB222,M222,N222,AD222,M222,W222,X222,Z222,AQ222,Y222,J222,P222,Q222,R222,S222,T222,U222))</f>
      </c>
      <c r="G222" s="3" t="s">
        <v>375</v>
      </c>
      <c r="H222" s="3" t="s">
        <v>376</v>
      </c>
      <c r="I222" s="3" t="s">
        <v>377</v>
      </c>
      <c r="J222" s="3" t="s">
        <v>378</v>
      </c>
      <c r="K222" s="3" t="s">
        <v>379</v>
      </c>
      <c r="L222" s="3" t="s">
        <v>380</v>
      </c>
      <c r="M222" s="3" t="s">
        <v>381</v>
      </c>
      <c r="N222" s="3" t="s">
        <v>382</v>
      </c>
      <c r="O222" s="6">
        <f>CHAR(10)</f>
      </c>
      <c r="P222" s="6">
        <f>IF(MOD(V222,5)=0,CONCATENATE(O222,O222,K222,K222,O222,O222,O222)," ")</f>
      </c>
      <c r="Q222" s="6">
        <f>IF(V222=5,CONCATENATE(O222,O222,O222,K222,O222,"&lt;center&gt;",O222,O222,"&lt;?php",O222,Q$1,O222,"?&gt;",O222,O222,"&lt;/center&gt;",O222,K222,O222,O222,O222,O222),"")</f>
      </c>
      <c r="R222" s="6">
        <f>IF(V222=10,CONCATENATE(O222,O222,O222,K222,O222,"&lt;center&gt;",O222,O222,"&lt;?php",O222,R$1,O222,"?&gt;",O222,O222,"&lt;/center&gt;",O222,K222,O222,O222,O222,O222),"")</f>
      </c>
      <c r="S222" s="6">
        <f>IF(V222=15,CONCATENATE(O222,O222,O222,K222,O222,"&lt;center&gt;",O222,O222,"&lt;?php",O222,S$1,O222,"?&gt;",O222,O222,"&lt;/center&gt;",O222,K222,O222,O222,O222,O222),"")</f>
      </c>
      <c r="T222" s="6">
        <f>IF(V222=20,CONCATENATE(O222,O222,O222,K222,O222,"&lt;center&gt;",O222,O222,"&lt;?php",O222,T$1,O222,"?&gt;",O222,O222,"&lt;/center&gt;",O222,K222,O222,O222,O222,O222),"")</f>
      </c>
      <c r="U222" s="6">
        <f>IF(V222=25,CONCATENATE(O222,O222,O222,O222,"&lt;?php",O222,U$1,O222,"?&gt;",O222,O222,O222,O222,O222),"")</f>
      </c>
      <c r="V222" s="11">
        <f>V221+1</f>
      </c>
      <c r="W222" s="5" t="s">
        <v>383</v>
      </c>
      <c r="X222" s="5" t="s">
        <v>384</v>
      </c>
      <c r="Y222" s="5" t="s">
        <v>385</v>
      </c>
      <c r="Z222" s="5" t="s">
        <v>386</v>
      </c>
      <c r="AA222" s="4">
        <f>CONCATENATE(WRs!B70," ",WRs!A70)</f>
      </c>
      <c r="AB222" s="6">
        <f>WRs!E70</f>
      </c>
      <c r="AC222" s="6">
        <f>WRs!C70</f>
      </c>
      <c r="AD222" s="11">
        <f>WRs!D70</f>
      </c>
      <c r="AE222" s="11">
        <f>WRs!O70</f>
      </c>
      <c r="AF222" s="11">
        <f>WRs!P70</f>
      </c>
      <c r="AG222" s="11">
        <f>WRs!T70</f>
      </c>
      <c r="AH222" s="11">
        <f>WRs!R70</f>
      </c>
      <c r="AI222" s="11">
        <f>AF222</f>
      </c>
      <c r="AJ222" s="6">
        <f>AA222</f>
      </c>
      <c r="AK222" s="11">
        <f>ROUNDDOWN(AF222/2,0)</f>
      </c>
      <c r="AL222" s="11">
        <f>ROUNDUP(0.37*AF222,0)</f>
      </c>
      <c r="AM222" s="11">
        <f>ROUNDUP(0.4*AF222,0)</f>
      </c>
      <c r="AN222" s="11">
        <f>IF(AF222&gt;1,ROUNDUP(0.43*AF222,0),1)</f>
      </c>
      <c r="AO222" s="11">
        <f>IF(AG222&gt;1,ROUNDUP(0.59*AG222,0),1)</f>
      </c>
      <c r="AP222" s="11">
        <f>IF(AH222&gt;1,ROUNDUP(0.34*AH222,0),1)</f>
      </c>
      <c r="AQ222" s="11">
        <f>IF(AI222&gt;1,ROUNDUP(0.36*AI222,0),1)</f>
      </c>
    </row>
    <row x14ac:dyDescent="0.25" r="223" customHeight="1" ht="17.25">
      <c r="A223" s="3"/>
      <c r="B223" s="6">
        <f>IF(AA223&lt;&gt;AC223,CONCATENATE(I223,AA223,L223,AB223,L223,AC223,M223,N223,AD223,M223,J223,P223,Q223,R223,S223,T223,U223),CONCATENATE(I223,AA223,L223,AB223,M223,N223,AD223,M223,J223,P223,Q223,R223,S223,T223,U223))</f>
      </c>
      <c r="C223" s="6">
        <f>IF(AA223&lt;&gt;AC223,CONCATENATE(I223,AA223,L223,AB223,L223,AC223,M223,N223,AD223,M223,W223,X223,Z223,AN223,Y223,J223,P223,Q223,R223,S223,T223,U223),CONCATENATE(I223,AA223,L223,AB223,M223,N223,AD223,M223,W223,X223,Z223,AN223,Y223,J223,P223,Q223,R223,S223,T223,U223))</f>
      </c>
      <c r="D223" s="6">
        <f>IF(AA223&lt;&gt;AC223,CONCATENATE(I223,AA223,L223,AB223,L223,AC223,M223,N223,AD223,M223,W223,X223,Z223,AO223,Y223,J223,P223,Q223,R223,S223,T223,U223),CONCATENATE(I223,AA223,L223,AB223,M223,N223,AD223,M223,W223,X223,Z223,AO223,Y223,J223,P223,Q223,R223,S223,T223,U223))</f>
      </c>
      <c r="E223" s="6">
        <f>IF(AA223&lt;&gt;AC223,CONCATENATE(I223,AA223,L223,AB223,L223,AC223,M223,N223,AD223,M223,W223,X223,Z223,AP223,Y223,J223,P223,Q223,R223,S223,T223,U223),CONCATENATE(I223,AA223,L223,AB223,M223,N223,AD223,M223,W223,X223,Z223,AP223,Y223,J223,P223,Q223,R223,S223,T223,U223))</f>
      </c>
      <c r="F223" s="6">
        <f>IF(AA223&lt;&gt;AC223,CONCATENATE(I223,AA223,L223,AB223,L223,AC223,M223,N223,AD223,M223,W223,X223,Z223,AQ223,Y223,J223,P223,Q223,R223,S223,T223,U223),CONCATENATE(I223,AA223,L223,AB223,M223,N223,AD223,M223,W223,X223,Z223,AQ223,Y223,J223,P223,Q223,R223,S223,T223,U223))</f>
      </c>
      <c r="G223" s="3" t="s">
        <v>375</v>
      </c>
      <c r="H223" s="3" t="s">
        <v>376</v>
      </c>
      <c r="I223" s="3" t="s">
        <v>377</v>
      </c>
      <c r="J223" s="3" t="s">
        <v>378</v>
      </c>
      <c r="K223" s="3" t="s">
        <v>379</v>
      </c>
      <c r="L223" s="3" t="s">
        <v>380</v>
      </c>
      <c r="M223" s="3" t="s">
        <v>381</v>
      </c>
      <c r="N223" s="3" t="s">
        <v>382</v>
      </c>
      <c r="O223" s="6">
        <f>CHAR(10)</f>
      </c>
      <c r="P223" s="6">
        <f>IF(MOD(V223,5)=0,CONCATENATE(O223,O223,K223,K223,O223,O223,O223)," ")</f>
      </c>
      <c r="Q223" s="6">
        <f>IF(V223=5,CONCATENATE(O223,O223,O223,K223,O223,"&lt;center&gt;",O223,O223,"&lt;?php",O223,Q$1,O223,"?&gt;",O223,O223,"&lt;/center&gt;",O223,K223,O223,O223,O223,O223),"")</f>
      </c>
      <c r="R223" s="6">
        <f>IF(V223=10,CONCATENATE(O223,O223,O223,K223,O223,"&lt;center&gt;",O223,O223,"&lt;?php",O223,R$1,O223,"?&gt;",O223,O223,"&lt;/center&gt;",O223,K223,O223,O223,O223,O223),"")</f>
      </c>
      <c r="S223" s="6">
        <f>IF(V223=15,CONCATENATE(O223,O223,O223,K223,O223,"&lt;center&gt;",O223,O223,"&lt;?php",O223,S$1,O223,"?&gt;",O223,O223,"&lt;/center&gt;",O223,K223,O223,O223,O223,O223),"")</f>
      </c>
      <c r="T223" s="6">
        <f>IF(V223=20,CONCATENATE(O223,O223,O223,K223,O223,"&lt;center&gt;",O223,O223,"&lt;?php",O223,T$1,O223,"?&gt;",O223,O223,"&lt;/center&gt;",O223,K223,O223,O223,O223,O223),"")</f>
      </c>
      <c r="U223" s="6">
        <f>IF(V223=25,CONCATENATE(O223,O223,O223,O223,"&lt;?php",O223,U$1,O223,"?&gt;",O223,O223,O223,O223,O223),"")</f>
      </c>
      <c r="V223" s="11">
        <f>V222+1</f>
      </c>
      <c r="W223" s="5" t="s">
        <v>383</v>
      </c>
      <c r="X223" s="5" t="s">
        <v>384</v>
      </c>
      <c r="Y223" s="5" t="s">
        <v>385</v>
      </c>
      <c r="Z223" s="5" t="s">
        <v>386</v>
      </c>
      <c r="AA223" s="4">
        <f>CONCATENATE(WRs!B71," ",WRs!A71)</f>
      </c>
      <c r="AB223" s="6">
        <f>WRs!E71</f>
      </c>
      <c r="AC223" s="6">
        <f>WRs!C71</f>
      </c>
      <c r="AD223" s="11">
        <f>WRs!D71</f>
      </c>
      <c r="AE223" s="11">
        <f>WRs!O71</f>
      </c>
      <c r="AF223" s="11">
        <f>WRs!P71</f>
      </c>
      <c r="AG223" s="11">
        <f>WRs!T71</f>
      </c>
      <c r="AH223" s="11">
        <f>WRs!R71</f>
      </c>
      <c r="AI223" s="11">
        <f>AF223</f>
      </c>
      <c r="AJ223" s="6">
        <f>AA223</f>
      </c>
      <c r="AK223" s="11">
        <f>ROUNDDOWN(AF223/2,0)</f>
      </c>
      <c r="AL223" s="11">
        <f>ROUNDUP(0.37*AF223,0)</f>
      </c>
      <c r="AM223" s="11">
        <f>ROUNDUP(0.4*AF223,0)</f>
      </c>
      <c r="AN223" s="11">
        <f>IF(AF223&gt;1,ROUNDUP(0.43*AF223,0),1)</f>
      </c>
      <c r="AO223" s="11">
        <f>IF(AG223&gt;1,ROUNDUP(0.59*AG223,0),1)</f>
      </c>
      <c r="AP223" s="11">
        <f>IF(AH223&gt;1,ROUNDUP(0.34*AH223,0),1)</f>
      </c>
      <c r="AQ223" s="11">
        <f>IF(AI223&gt;1,ROUNDUP(0.36*AI223,0),1)</f>
      </c>
    </row>
    <row x14ac:dyDescent="0.25" r="224" customHeight="1" ht="17.25">
      <c r="A224" s="3"/>
      <c r="B224" s="6">
        <f>IF(AA224&lt;&gt;AC224,CONCATENATE(I224,AA224,L224,AB224,L224,AC224,M224,N224,AD224,M224,J224,P224,Q224,R224,S224,T224,U224),CONCATENATE(I224,AA224,L224,AB224,M224,N224,AD224,M224,J224,P224,Q224,R224,S224,T224,U224))</f>
      </c>
      <c r="C224" s="6">
        <f>IF(AA224&lt;&gt;AC224,CONCATENATE(I224,AA224,L224,AB224,L224,AC224,M224,N224,AD224,M224,W224,X224,Z224,AN224,Y224,J224,P224,Q224,R224,S224,T224,U224),CONCATENATE(I224,AA224,L224,AB224,M224,N224,AD224,M224,W224,X224,Z224,AN224,Y224,J224,P224,Q224,R224,S224,T224,U224))</f>
      </c>
      <c r="D224" s="6">
        <f>IF(AA224&lt;&gt;AC224,CONCATENATE(I224,AA224,L224,AB224,L224,AC224,M224,N224,AD224,M224,W224,X224,Z224,AO224,Y224,J224,P224,Q224,R224,S224,T224,U224),CONCATENATE(I224,AA224,L224,AB224,M224,N224,AD224,M224,W224,X224,Z224,AO224,Y224,J224,P224,Q224,R224,S224,T224,U224))</f>
      </c>
      <c r="E224" s="6">
        <f>IF(AA224&lt;&gt;AC224,CONCATENATE(I224,AA224,L224,AB224,L224,AC224,M224,N224,AD224,M224,W224,X224,Z224,AP224,Y224,J224,P224,Q224,R224,S224,T224,U224),CONCATENATE(I224,AA224,L224,AB224,M224,N224,AD224,M224,W224,X224,Z224,AP224,Y224,J224,P224,Q224,R224,S224,T224,U224))</f>
      </c>
      <c r="F224" s="6">
        <f>IF(AA224&lt;&gt;AC224,CONCATENATE(I224,AA224,L224,AB224,L224,AC224,M224,N224,AD224,M224,W224,X224,Z224,AQ224,Y224,J224,P224,Q224,R224,S224,T224,U224),CONCATENATE(I224,AA224,L224,AB224,M224,N224,AD224,M224,W224,X224,Z224,AQ224,Y224,J224,P224,Q224,R224,S224,T224,U224))</f>
      </c>
      <c r="G224" s="3" t="s">
        <v>375</v>
      </c>
      <c r="H224" s="3" t="s">
        <v>376</v>
      </c>
      <c r="I224" s="3" t="s">
        <v>377</v>
      </c>
      <c r="J224" s="3" t="s">
        <v>378</v>
      </c>
      <c r="K224" s="3" t="s">
        <v>379</v>
      </c>
      <c r="L224" s="3" t="s">
        <v>380</v>
      </c>
      <c r="M224" s="3" t="s">
        <v>381</v>
      </c>
      <c r="N224" s="3" t="s">
        <v>382</v>
      </c>
      <c r="O224" s="6">
        <f>CHAR(10)</f>
      </c>
      <c r="P224" s="6">
        <f>IF(MOD(V224,5)=0,CONCATENATE(O224,O224,K224,K224,O224,O224,O224)," ")</f>
      </c>
      <c r="Q224" s="6">
        <f>IF(V224=5,CONCATENATE(O224,O224,O224,K224,O224,"&lt;center&gt;",O224,O224,"&lt;?php",O224,Q$1,O224,"?&gt;",O224,O224,"&lt;/center&gt;",O224,K224,O224,O224,O224,O224),"")</f>
      </c>
      <c r="R224" s="6">
        <f>IF(V224=10,CONCATENATE(O224,O224,O224,K224,O224,"&lt;center&gt;",O224,O224,"&lt;?php",O224,R$1,O224,"?&gt;",O224,O224,"&lt;/center&gt;",O224,K224,O224,O224,O224,O224),"")</f>
      </c>
      <c r="S224" s="6">
        <f>IF(V224=15,CONCATENATE(O224,O224,O224,K224,O224,"&lt;center&gt;",O224,O224,"&lt;?php",O224,S$1,O224,"?&gt;",O224,O224,"&lt;/center&gt;",O224,K224,O224,O224,O224,O224),"")</f>
      </c>
      <c r="T224" s="6">
        <f>IF(V224=20,CONCATENATE(O224,O224,O224,K224,O224,"&lt;center&gt;",O224,O224,"&lt;?php",O224,T$1,O224,"?&gt;",O224,O224,"&lt;/center&gt;",O224,K224,O224,O224,O224,O224),"")</f>
      </c>
      <c r="U224" s="6">
        <f>IF(V224=25,CONCATENATE(O224,O224,O224,O224,"&lt;?php",O224,U$1,O224,"?&gt;",O224,O224,O224,O224,O224),"")</f>
      </c>
      <c r="V224" s="11">
        <f>V223+1</f>
      </c>
      <c r="W224" s="5" t="s">
        <v>383</v>
      </c>
      <c r="X224" s="5" t="s">
        <v>384</v>
      </c>
      <c r="Y224" s="5" t="s">
        <v>385</v>
      </c>
      <c r="Z224" s="5" t="s">
        <v>386</v>
      </c>
      <c r="AA224" s="4">
        <f>CONCATENATE(WRs!B72," ",WRs!A72)</f>
      </c>
      <c r="AB224" s="6">
        <f>WRs!E72</f>
      </c>
      <c r="AC224" s="6">
        <f>WRs!C72</f>
      </c>
      <c r="AD224" s="11">
        <f>WRs!D72</f>
      </c>
      <c r="AE224" s="11">
        <f>WRs!O72</f>
      </c>
      <c r="AF224" s="11">
        <f>WRs!P72</f>
      </c>
      <c r="AG224" s="11">
        <f>WRs!T72</f>
      </c>
      <c r="AH224" s="11">
        <f>WRs!R72</f>
      </c>
      <c r="AI224" s="11">
        <f>AF224</f>
      </c>
      <c r="AJ224" s="6">
        <f>AA224</f>
      </c>
      <c r="AK224" s="11">
        <f>ROUNDDOWN(AF224/2,0)</f>
      </c>
      <c r="AL224" s="11">
        <f>ROUNDUP(0.37*AF224,0)</f>
      </c>
      <c r="AM224" s="11">
        <f>ROUNDUP(0.4*AF224,0)</f>
      </c>
      <c r="AN224" s="11">
        <f>IF(AF224&gt;1,ROUNDUP(0.43*AF224,0),1)</f>
      </c>
      <c r="AO224" s="11">
        <f>IF(AG224&gt;1,ROUNDUP(0.59*AG224,0),1)</f>
      </c>
      <c r="AP224" s="11">
        <f>IF(AH224&gt;1,ROUNDUP(0.34*AH224,0),1)</f>
      </c>
      <c r="AQ224" s="11">
        <f>IF(AI224&gt;1,ROUNDUP(0.36*AI224,0),1)</f>
      </c>
    </row>
    <row x14ac:dyDescent="0.25" r="225" customHeight="1" ht="17.25">
      <c r="A225" s="3"/>
      <c r="B225" s="6">
        <f>IF(AA225&lt;&gt;AC225,CONCATENATE(I225,AA225,L225,AB225,L225,AC225,M225,N225,AD225,M225,J225,P225,Q225,R225,S225,T225,U225),CONCATENATE(I225,AA225,L225,AB225,M225,N225,AD225,M225,J225,P225,Q225,R225,S225,T225,U225))</f>
      </c>
      <c r="C225" s="6">
        <f>IF(AA225&lt;&gt;AC225,CONCATENATE(I225,AA225,L225,AB225,L225,AC225,M225,N225,AD225,M225,W225,X225,Z225,AN225,Y225,J225,P225,Q225,R225,S225,T225,U225),CONCATENATE(I225,AA225,L225,AB225,M225,N225,AD225,M225,W225,X225,Z225,AN225,Y225,J225,P225,Q225,R225,S225,T225,U225))</f>
      </c>
      <c r="D225" s="6">
        <f>IF(AA225&lt;&gt;AC225,CONCATENATE(I225,AA225,L225,AB225,L225,AC225,M225,N225,AD225,M225,W225,X225,Z225,AO225,Y225,J225,P225,Q225,R225,S225,T225,U225),CONCATENATE(I225,AA225,L225,AB225,M225,N225,AD225,M225,W225,X225,Z225,AO225,Y225,J225,P225,Q225,R225,S225,T225,U225))</f>
      </c>
      <c r="E225" s="6">
        <f>IF(AA225&lt;&gt;AC225,CONCATENATE(I225,AA225,L225,AB225,L225,AC225,M225,N225,AD225,M225,W225,X225,Z225,AP225,Y225,J225,P225,Q225,R225,S225,T225,U225),CONCATENATE(I225,AA225,L225,AB225,M225,N225,AD225,M225,W225,X225,Z225,AP225,Y225,J225,P225,Q225,R225,S225,T225,U225))</f>
      </c>
      <c r="F225" s="6">
        <f>IF(AA225&lt;&gt;AC225,CONCATENATE(I225,AA225,L225,AB225,L225,AC225,M225,N225,AD225,M225,W225,X225,Z225,AQ225,Y225,J225,P225,Q225,R225,S225,T225,U225),CONCATENATE(I225,AA225,L225,AB225,M225,N225,AD225,M225,W225,X225,Z225,AQ225,Y225,J225,P225,Q225,R225,S225,T225,U225))</f>
      </c>
      <c r="G225" s="3" t="s">
        <v>375</v>
      </c>
      <c r="H225" s="3" t="s">
        <v>376</v>
      </c>
      <c r="I225" s="3" t="s">
        <v>377</v>
      </c>
      <c r="J225" s="3" t="s">
        <v>378</v>
      </c>
      <c r="K225" s="3" t="s">
        <v>379</v>
      </c>
      <c r="L225" s="3" t="s">
        <v>380</v>
      </c>
      <c r="M225" s="3" t="s">
        <v>381</v>
      </c>
      <c r="N225" s="3" t="s">
        <v>382</v>
      </c>
      <c r="O225" s="6">
        <f>CHAR(10)</f>
      </c>
      <c r="P225" s="6">
        <f>IF(MOD(V225,5)=0,CONCATENATE(O225,O225,K225,K225,O225,O225,O225)," ")</f>
      </c>
      <c r="Q225" s="6">
        <f>IF(V225=5,CONCATENATE(O225,O225,O225,K225,O225,"&lt;center&gt;",O225,O225,"&lt;?php",O225,Q$1,O225,"?&gt;",O225,O225,"&lt;/center&gt;",O225,K225,O225,O225,O225,O225),"")</f>
      </c>
      <c r="R225" s="6">
        <f>IF(V225=10,CONCATENATE(O225,O225,O225,K225,O225,"&lt;center&gt;",O225,O225,"&lt;?php",O225,R$1,O225,"?&gt;",O225,O225,"&lt;/center&gt;",O225,K225,O225,O225,O225,O225),"")</f>
      </c>
      <c r="S225" s="6">
        <f>IF(V225=15,CONCATENATE(O225,O225,O225,K225,O225,"&lt;center&gt;",O225,O225,"&lt;?php",O225,S$1,O225,"?&gt;",O225,O225,"&lt;/center&gt;",O225,K225,O225,O225,O225,O225),"")</f>
      </c>
      <c r="T225" s="6">
        <f>IF(V225=20,CONCATENATE(O225,O225,O225,K225,O225,"&lt;center&gt;",O225,O225,"&lt;?php",O225,T$1,O225,"?&gt;",O225,O225,"&lt;/center&gt;",O225,K225,O225,O225,O225,O225),"")</f>
      </c>
      <c r="U225" s="6">
        <f>IF(V225=25,CONCATENATE(O225,O225,O225,O225,"&lt;?php",O225,U$1,O225,"?&gt;",O225,O225,O225,O225,O225),"")</f>
      </c>
      <c r="V225" s="11">
        <f>V224+1</f>
      </c>
      <c r="W225" s="5" t="s">
        <v>383</v>
      </c>
      <c r="X225" s="5" t="s">
        <v>384</v>
      </c>
      <c r="Y225" s="5" t="s">
        <v>385</v>
      </c>
      <c r="Z225" s="5" t="s">
        <v>386</v>
      </c>
      <c r="AA225" s="4">
        <f>CONCATENATE(WRs!B73," ",WRs!A73)</f>
      </c>
      <c r="AB225" s="6">
        <f>WRs!E73</f>
      </c>
      <c r="AC225" s="6">
        <f>WRs!C73</f>
      </c>
      <c r="AD225" s="11">
        <f>WRs!D73</f>
      </c>
      <c r="AE225" s="11">
        <f>WRs!O73</f>
      </c>
      <c r="AF225" s="11">
        <f>WRs!P73</f>
      </c>
      <c r="AG225" s="11">
        <f>WRs!T73</f>
      </c>
      <c r="AH225" s="11">
        <f>WRs!R73</f>
      </c>
      <c r="AI225" s="11">
        <f>AF225</f>
      </c>
      <c r="AJ225" s="6">
        <f>AA225</f>
      </c>
      <c r="AK225" s="11">
        <f>ROUNDDOWN(AF225/2,0)</f>
      </c>
      <c r="AL225" s="11">
        <f>ROUNDUP(0.37*AF225,0)</f>
      </c>
      <c r="AM225" s="11">
        <f>ROUNDUP(0.4*AF225,0)</f>
      </c>
      <c r="AN225" s="11">
        <f>IF(AF225&gt;1,ROUNDUP(0.43*AF225,0),1)</f>
      </c>
      <c r="AO225" s="11">
        <f>IF(AG225&gt;1,ROUNDUP(0.59*AG225,0),1)</f>
      </c>
      <c r="AP225" s="11">
        <f>IF(AH225&gt;1,ROUNDUP(0.34*AH225,0),1)</f>
      </c>
      <c r="AQ225" s="11">
        <f>IF(AI225&gt;1,ROUNDUP(0.36*AI225,0),1)</f>
      </c>
    </row>
    <row x14ac:dyDescent="0.25" r="226" customHeight="1" ht="17.25">
      <c r="A226" s="3"/>
      <c r="B226" s="6">
        <f>IF(AA226&lt;&gt;AC226,CONCATENATE(I226,AA226,L226,AB226,L226,AC226,M226,N226,AD226,M226,J226,P226,Q226,R226,S226,T226,U226),CONCATENATE(I226,AA226,L226,AB226,M226,N226,AD226,M226,J226,P226,Q226,R226,S226,T226,U226))</f>
      </c>
      <c r="C226" s="6">
        <f>IF(AA226&lt;&gt;AC226,CONCATENATE(I226,AA226,L226,AB226,L226,AC226,M226,N226,AD226,M226,W226,X226,Z226,AN226,Y226,J226,P226,Q226,R226,S226,T226,U226),CONCATENATE(I226,AA226,L226,AB226,M226,N226,AD226,M226,W226,X226,Z226,AN226,Y226,J226,P226,Q226,R226,S226,T226,U226))</f>
      </c>
      <c r="D226" s="6">
        <f>IF(AA226&lt;&gt;AC226,CONCATENATE(I226,AA226,L226,AB226,L226,AC226,M226,N226,AD226,M226,W226,X226,Z226,AO226,Y226,J226,P226,Q226,R226,S226,T226,U226),CONCATENATE(I226,AA226,L226,AB226,M226,N226,AD226,M226,W226,X226,Z226,AO226,Y226,J226,P226,Q226,R226,S226,T226,U226))</f>
      </c>
      <c r="E226" s="6">
        <f>IF(AA226&lt;&gt;AC226,CONCATENATE(I226,AA226,L226,AB226,L226,AC226,M226,N226,AD226,M226,W226,X226,Z226,AP226,Y226,J226,P226,Q226,R226,S226,T226,U226),CONCATENATE(I226,AA226,L226,AB226,M226,N226,AD226,M226,W226,X226,Z226,AP226,Y226,J226,P226,Q226,R226,S226,T226,U226))</f>
      </c>
      <c r="F226" s="6">
        <f>IF(AA226&lt;&gt;AC226,CONCATENATE(I226,AA226,L226,AB226,L226,AC226,M226,N226,AD226,M226,W226,X226,Z226,AQ226,Y226,J226,P226,Q226,R226,S226,T226,U226),CONCATENATE(I226,AA226,L226,AB226,M226,N226,AD226,M226,W226,X226,Z226,AQ226,Y226,J226,P226,Q226,R226,S226,T226,U226))</f>
      </c>
      <c r="G226" s="3" t="s">
        <v>375</v>
      </c>
      <c r="H226" s="3" t="s">
        <v>376</v>
      </c>
      <c r="I226" s="3" t="s">
        <v>377</v>
      </c>
      <c r="J226" s="3" t="s">
        <v>378</v>
      </c>
      <c r="K226" s="3" t="s">
        <v>379</v>
      </c>
      <c r="L226" s="3" t="s">
        <v>380</v>
      </c>
      <c r="M226" s="3" t="s">
        <v>381</v>
      </c>
      <c r="N226" s="3" t="s">
        <v>382</v>
      </c>
      <c r="O226" s="6">
        <f>CHAR(10)</f>
      </c>
      <c r="P226" s="6">
        <f>IF(MOD(V226,5)=0,CONCATENATE(O226,O226,K226,K226,O226,O226,O226)," ")</f>
      </c>
      <c r="Q226" s="6">
        <f>IF(V226=5,CONCATENATE(O226,O226,O226,K226,O226,"&lt;center&gt;",O226,O226,"&lt;?php",O226,Q$1,O226,"?&gt;",O226,O226,"&lt;/center&gt;",O226,K226,O226,O226,O226,O226),"")</f>
      </c>
      <c r="R226" s="6">
        <f>IF(V226=10,CONCATENATE(O226,O226,O226,K226,O226,"&lt;center&gt;",O226,O226,"&lt;?php",O226,R$1,O226,"?&gt;",O226,O226,"&lt;/center&gt;",O226,K226,O226,O226,O226,O226),"")</f>
      </c>
      <c r="S226" s="6">
        <f>IF(V226=15,CONCATENATE(O226,O226,O226,K226,O226,"&lt;center&gt;",O226,O226,"&lt;?php",O226,S$1,O226,"?&gt;",O226,O226,"&lt;/center&gt;",O226,K226,O226,O226,O226,O226),"")</f>
      </c>
      <c r="T226" s="6">
        <f>IF(V226=20,CONCATENATE(O226,O226,O226,K226,O226,"&lt;center&gt;",O226,O226,"&lt;?php",O226,T$1,O226,"?&gt;",O226,O226,"&lt;/center&gt;",O226,K226,O226,O226,O226,O226),"")</f>
      </c>
      <c r="U226" s="6">
        <f>IF(V226=25,CONCATENATE(O226,O226,O226,O226,"&lt;?php",O226,U$1,O226,"?&gt;",O226,O226,O226,O226,O226),"")</f>
      </c>
      <c r="V226" s="11">
        <f>V225+1</f>
      </c>
      <c r="W226" s="5" t="s">
        <v>383</v>
      </c>
      <c r="X226" s="5" t="s">
        <v>384</v>
      </c>
      <c r="Y226" s="5" t="s">
        <v>385</v>
      </c>
      <c r="Z226" s="5" t="s">
        <v>386</v>
      </c>
      <c r="AA226" s="4">
        <f>CONCATENATE(WRs!B74," ",WRs!A74)</f>
      </c>
      <c r="AB226" s="6">
        <f>WRs!E74</f>
      </c>
      <c r="AC226" s="6">
        <f>WRs!C74</f>
      </c>
      <c r="AD226" s="11">
        <f>WRs!D74</f>
      </c>
      <c r="AE226" s="11">
        <f>WRs!O74</f>
      </c>
      <c r="AF226" s="11">
        <f>WRs!P74</f>
      </c>
      <c r="AG226" s="11">
        <f>WRs!T74</f>
      </c>
      <c r="AH226" s="11">
        <f>WRs!R74</f>
      </c>
      <c r="AI226" s="11">
        <f>AF226</f>
      </c>
      <c r="AJ226" s="6">
        <f>AA226</f>
      </c>
      <c r="AK226" s="11">
        <f>ROUNDDOWN(AF226/2,0)</f>
      </c>
      <c r="AL226" s="11">
        <f>ROUNDUP(0.37*AF226,0)</f>
      </c>
      <c r="AM226" s="11">
        <f>ROUNDUP(0.4*AF226,0)</f>
      </c>
      <c r="AN226" s="11">
        <f>IF(AF226&gt;1,ROUNDUP(0.43*AF226,0),1)</f>
      </c>
      <c r="AO226" s="11">
        <f>IF(AG226&gt;1,ROUNDUP(0.59*AG226,0),1)</f>
      </c>
      <c r="AP226" s="11">
        <f>IF(AH226&gt;1,ROUNDUP(0.34*AH226,0),1)</f>
      </c>
      <c r="AQ226" s="11">
        <f>IF(AI226&gt;1,ROUNDUP(0.36*AI226,0),1)</f>
      </c>
    </row>
    <row x14ac:dyDescent="0.25" r="227" customHeight="1" ht="17.25">
      <c r="A227" s="3"/>
      <c r="B227" s="6">
        <f>IF(AA227&lt;&gt;AC227,CONCATENATE(I227,AA227,L227,AB227,L227,AC227,M227,N227,AD227,M227,J227,P227,Q227,R227,S227,T227,U227),CONCATENATE(I227,AA227,L227,AB227,M227,N227,AD227,M227,J227,P227,Q227,R227,S227,T227,U227))</f>
      </c>
      <c r="C227" s="6">
        <f>IF(AA227&lt;&gt;AC227,CONCATENATE(I227,AA227,L227,AB227,L227,AC227,M227,N227,AD227,M227,W227,X227,Z227,AN227,Y227,J227,P227,Q227,R227,S227,T227,U227),CONCATENATE(I227,AA227,L227,AB227,M227,N227,AD227,M227,W227,X227,Z227,AN227,Y227,J227,P227,Q227,R227,S227,T227,U227))</f>
      </c>
      <c r="D227" s="6">
        <f>IF(AA227&lt;&gt;AC227,CONCATENATE(I227,AA227,L227,AB227,L227,AC227,M227,N227,AD227,M227,W227,X227,Z227,AO227,Y227,J227,P227,Q227,R227,S227,T227,U227),CONCATENATE(I227,AA227,L227,AB227,M227,N227,AD227,M227,W227,X227,Z227,AO227,Y227,J227,P227,Q227,R227,S227,T227,U227))</f>
      </c>
      <c r="E227" s="6">
        <f>IF(AA227&lt;&gt;AC227,CONCATENATE(I227,AA227,L227,AB227,L227,AC227,M227,N227,AD227,M227,W227,X227,Z227,AP227,Y227,J227,P227,Q227,R227,S227,T227,U227),CONCATENATE(I227,AA227,L227,AB227,M227,N227,AD227,M227,W227,X227,Z227,AP227,Y227,J227,P227,Q227,R227,S227,T227,U227))</f>
      </c>
      <c r="F227" s="6">
        <f>IF(AA227&lt;&gt;AC227,CONCATENATE(I227,AA227,L227,AB227,L227,AC227,M227,N227,AD227,M227,W227,X227,Z227,AQ227,Y227,J227,P227,Q227,R227,S227,T227,U227),CONCATENATE(I227,AA227,L227,AB227,M227,N227,AD227,M227,W227,X227,Z227,AQ227,Y227,J227,P227,Q227,R227,S227,T227,U227))</f>
      </c>
      <c r="G227" s="3" t="s">
        <v>375</v>
      </c>
      <c r="H227" s="3" t="s">
        <v>376</v>
      </c>
      <c r="I227" s="3" t="s">
        <v>377</v>
      </c>
      <c r="J227" s="3" t="s">
        <v>378</v>
      </c>
      <c r="K227" s="3" t="s">
        <v>379</v>
      </c>
      <c r="L227" s="3" t="s">
        <v>380</v>
      </c>
      <c r="M227" s="3" t="s">
        <v>381</v>
      </c>
      <c r="N227" s="3" t="s">
        <v>382</v>
      </c>
      <c r="O227" s="6">
        <f>CHAR(10)</f>
      </c>
      <c r="P227" s="6">
        <f>IF(MOD(V227,5)=0,CONCATENATE(O227,O227,K227,K227,O227,O227,O227)," ")</f>
      </c>
      <c r="Q227" s="6">
        <f>IF(V227=5,CONCATENATE(O227,O227,O227,K227,O227,"&lt;center&gt;",O227,O227,"&lt;?php",O227,Q$1,O227,"?&gt;",O227,O227,"&lt;/center&gt;",O227,K227,O227,O227,O227,O227),"")</f>
      </c>
      <c r="R227" s="6">
        <f>IF(V227=10,CONCATENATE(O227,O227,O227,K227,O227,"&lt;center&gt;",O227,O227,"&lt;?php",O227,R$1,O227,"?&gt;",O227,O227,"&lt;/center&gt;",O227,K227,O227,O227,O227,O227),"")</f>
      </c>
      <c r="S227" s="6">
        <f>IF(V227=15,CONCATENATE(O227,O227,O227,K227,O227,"&lt;center&gt;",O227,O227,"&lt;?php",O227,S$1,O227,"?&gt;",O227,O227,"&lt;/center&gt;",O227,K227,O227,O227,O227,O227),"")</f>
      </c>
      <c r="T227" s="6">
        <f>IF(V227=20,CONCATENATE(O227,O227,O227,K227,O227,"&lt;center&gt;",O227,O227,"&lt;?php",O227,T$1,O227,"?&gt;",O227,O227,"&lt;/center&gt;",O227,K227,O227,O227,O227,O227),"")</f>
      </c>
      <c r="U227" s="6">
        <f>IF(V227=25,CONCATENATE(O227,O227,O227,O227,"&lt;?php",O227,U$1,O227,"?&gt;",O227,O227,O227,O227,O227),"")</f>
      </c>
      <c r="V227" s="11">
        <f>V226+1</f>
      </c>
      <c r="W227" s="5" t="s">
        <v>383</v>
      </c>
      <c r="X227" s="5" t="s">
        <v>384</v>
      </c>
      <c r="Y227" s="5" t="s">
        <v>385</v>
      </c>
      <c r="Z227" s="5" t="s">
        <v>386</v>
      </c>
      <c r="AA227" s="4">
        <f>CONCATENATE(WRs!B75," ",WRs!A75)</f>
      </c>
      <c r="AB227" s="6">
        <f>WRs!E75</f>
      </c>
      <c r="AC227" s="6">
        <f>WRs!C75</f>
      </c>
      <c r="AD227" s="11">
        <f>WRs!D75</f>
      </c>
      <c r="AE227" s="11">
        <f>WRs!O75</f>
      </c>
      <c r="AF227" s="11">
        <f>WRs!P75</f>
      </c>
      <c r="AG227" s="11">
        <f>WRs!T75</f>
      </c>
      <c r="AH227" s="11">
        <f>WRs!R75</f>
      </c>
      <c r="AI227" s="11">
        <f>AF227</f>
      </c>
      <c r="AJ227" s="6">
        <f>AA227</f>
      </c>
      <c r="AK227" s="11">
        <f>ROUNDDOWN(AF227/2,0)</f>
      </c>
      <c r="AL227" s="11">
        <f>ROUNDUP(0.37*AF227,0)</f>
      </c>
      <c r="AM227" s="11">
        <f>ROUNDUP(0.4*AF227,0)</f>
      </c>
      <c r="AN227" s="11">
        <f>IF(AF227&gt;1,ROUNDUP(0.43*AF227,0),1)</f>
      </c>
      <c r="AO227" s="11">
        <f>IF(AG227&gt;1,ROUNDUP(0.59*AG227,0),1)</f>
      </c>
      <c r="AP227" s="11">
        <f>IF(AH227&gt;1,ROUNDUP(0.34*AH227,0),1)</f>
      </c>
      <c r="AQ227" s="11">
        <f>IF(AI227&gt;1,ROUNDUP(0.36*AI227,0),1)</f>
      </c>
    </row>
    <row x14ac:dyDescent="0.25" r="228" customHeight="1" ht="17.25">
      <c r="A228" s="3"/>
      <c r="B228" s="6">
        <f>IF(AA228&lt;&gt;AC228,CONCATENATE(I228,AA228,L228,AB228,L228,AC228,M228,N228,AD228,M228,J228,P228,Q228,R228,S228,T228,U228),CONCATENATE(I228,AA228,L228,AB228,M228,N228,AD228,M228,J228,P228,Q228,R228,S228,T228,U228))</f>
      </c>
      <c r="C228" s="6">
        <f>IF(AA228&lt;&gt;AC228,CONCATENATE(I228,AA228,L228,AB228,L228,AC228,M228,N228,AD228,M228,W228,X228,Z228,AN228,Y228,J228,P228,Q228,R228,S228,T228,U228),CONCATENATE(I228,AA228,L228,AB228,M228,N228,AD228,M228,W228,X228,Z228,AN228,Y228,J228,P228,Q228,R228,S228,T228,U228))</f>
      </c>
      <c r="D228" s="6">
        <f>IF(AA228&lt;&gt;AC228,CONCATENATE(I228,AA228,L228,AB228,L228,AC228,M228,N228,AD228,M228,W228,X228,Z228,AO228,Y228,J228,P228,Q228,R228,S228,T228,U228),CONCATENATE(I228,AA228,L228,AB228,M228,N228,AD228,M228,W228,X228,Z228,AO228,Y228,J228,P228,Q228,R228,S228,T228,U228))</f>
      </c>
      <c r="E228" s="6">
        <f>IF(AA228&lt;&gt;AC228,CONCATENATE(I228,AA228,L228,AB228,L228,AC228,M228,N228,AD228,M228,W228,X228,Z228,AP228,Y228,J228,P228,Q228,R228,S228,T228,U228),CONCATENATE(I228,AA228,L228,AB228,M228,N228,AD228,M228,W228,X228,Z228,AP228,Y228,J228,P228,Q228,R228,S228,T228,U228))</f>
      </c>
      <c r="F228" s="6">
        <f>IF(AA228&lt;&gt;AC228,CONCATENATE(I228,AA228,L228,AB228,L228,AC228,M228,N228,AD228,M228,W228,X228,Z228,AQ228,Y228,J228,P228,Q228,R228,S228,T228,U228),CONCATENATE(I228,AA228,L228,AB228,M228,N228,AD228,M228,W228,X228,Z228,AQ228,Y228,J228,P228,Q228,R228,S228,T228,U228))</f>
      </c>
      <c r="G228" s="3" t="s">
        <v>375</v>
      </c>
      <c r="H228" s="3" t="s">
        <v>376</v>
      </c>
      <c r="I228" s="3" t="s">
        <v>377</v>
      </c>
      <c r="J228" s="3" t="s">
        <v>378</v>
      </c>
      <c r="K228" s="3" t="s">
        <v>379</v>
      </c>
      <c r="L228" s="3" t="s">
        <v>380</v>
      </c>
      <c r="M228" s="3" t="s">
        <v>381</v>
      </c>
      <c r="N228" s="3" t="s">
        <v>382</v>
      </c>
      <c r="O228" s="6">
        <f>CHAR(10)</f>
      </c>
      <c r="P228" s="6">
        <f>IF(MOD(V228,5)=0,CONCATENATE(O228,O228,K228,K228,O228,O228,O228)," ")</f>
      </c>
      <c r="Q228" s="6">
        <f>IF(V228=5,CONCATENATE(O228,O228,O228,K228,O228,"&lt;center&gt;",O228,O228,"&lt;?php",O228,Q$1,O228,"?&gt;",O228,O228,"&lt;/center&gt;",O228,K228,O228,O228,O228,O228),"")</f>
      </c>
      <c r="R228" s="6">
        <f>IF(V228=10,CONCATENATE(O228,O228,O228,K228,O228,"&lt;center&gt;",O228,O228,"&lt;?php",O228,R$1,O228,"?&gt;",O228,O228,"&lt;/center&gt;",O228,K228,O228,O228,O228,O228),"")</f>
      </c>
      <c r="S228" s="6">
        <f>IF(V228=15,CONCATENATE(O228,O228,O228,K228,O228,"&lt;center&gt;",O228,O228,"&lt;?php",O228,S$1,O228,"?&gt;",O228,O228,"&lt;/center&gt;",O228,K228,O228,O228,O228,O228),"")</f>
      </c>
      <c r="T228" s="6">
        <f>IF(V228=20,CONCATENATE(O228,O228,O228,K228,O228,"&lt;center&gt;",O228,O228,"&lt;?php",O228,T$1,O228,"?&gt;",O228,O228,"&lt;/center&gt;",O228,K228,O228,O228,O228,O228),"")</f>
      </c>
      <c r="U228" s="6">
        <f>IF(V228=25,CONCATENATE(O228,O228,O228,O228,"&lt;?php",O228,U$1,O228,"?&gt;",O228,O228,O228,O228,O228),"")</f>
      </c>
      <c r="V228" s="11">
        <f>V227+1</f>
      </c>
      <c r="W228" s="5" t="s">
        <v>383</v>
      </c>
      <c r="X228" s="5" t="s">
        <v>384</v>
      </c>
      <c r="Y228" s="5" t="s">
        <v>385</v>
      </c>
      <c r="Z228" s="5" t="s">
        <v>386</v>
      </c>
      <c r="AA228" s="4">
        <f>CONCATENATE(WRs!B76," ",WRs!A76)</f>
      </c>
      <c r="AB228" s="6">
        <f>WRs!E76</f>
      </c>
      <c r="AC228" s="6">
        <f>WRs!C76</f>
      </c>
      <c r="AD228" s="11">
        <f>WRs!D76</f>
      </c>
      <c r="AE228" s="11">
        <f>WRs!O76</f>
      </c>
      <c r="AF228" s="11">
        <f>WRs!P76</f>
      </c>
      <c r="AG228" s="11">
        <f>WRs!T76</f>
      </c>
      <c r="AH228" s="11">
        <f>WRs!R76</f>
      </c>
      <c r="AI228" s="11">
        <f>AF228</f>
      </c>
      <c r="AJ228" s="6">
        <f>AA228</f>
      </c>
      <c r="AK228" s="11">
        <f>ROUNDDOWN(AF228/2,0)</f>
      </c>
      <c r="AL228" s="11">
        <f>ROUNDUP(0.37*AF228,0)</f>
      </c>
      <c r="AM228" s="11">
        <f>ROUNDUP(0.4*AF228,0)</f>
      </c>
      <c r="AN228" s="11">
        <f>IF(AF228&gt;1,ROUNDUP(0.43*AF228,0),1)</f>
      </c>
      <c r="AO228" s="11">
        <f>IF(AG228&gt;1,ROUNDUP(0.59*AG228,0),1)</f>
      </c>
      <c r="AP228" s="11">
        <f>IF(AH228&gt;1,ROUNDUP(0.34*AH228,0),1)</f>
      </c>
      <c r="AQ228" s="11">
        <f>IF(AI228&gt;1,ROUNDUP(0.36*AI228,0),1)</f>
      </c>
    </row>
    <row x14ac:dyDescent="0.25" r="229" customHeight="1" ht="17.25">
      <c r="A229" s="3"/>
      <c r="B229" s="6">
        <f>IF(AA229&lt;&gt;AC229,CONCATENATE(I229,AA229,L229,AB229,L229,AC229,M229,N229,AD229,M229,J229,P229,Q229,R229,S229,T229,U229),CONCATENATE(I229,AA229,L229,AB229,M229,N229,AD229,M229,J229,P229,Q229,R229,S229,T229,U229))</f>
      </c>
      <c r="C229" s="6">
        <f>IF(AA229&lt;&gt;AC229,CONCATENATE(I229,AA229,L229,AB229,L229,AC229,M229,N229,AD229,M229,W229,X229,Z229,AN229,Y229,J229,P229,Q229,R229,S229,T229,U229),CONCATENATE(I229,AA229,L229,AB229,M229,N229,AD229,M229,W229,X229,Z229,AN229,Y229,J229,P229,Q229,R229,S229,T229,U229))</f>
      </c>
      <c r="D229" s="6">
        <f>IF(AA229&lt;&gt;AC229,CONCATENATE(I229,AA229,L229,AB229,L229,AC229,M229,N229,AD229,M229,W229,X229,Z229,AO229,Y229,J229,P229,Q229,R229,S229,T229,U229),CONCATENATE(I229,AA229,L229,AB229,M229,N229,AD229,M229,W229,X229,Z229,AO229,Y229,J229,P229,Q229,R229,S229,T229,U229))</f>
      </c>
      <c r="E229" s="6">
        <f>IF(AA229&lt;&gt;AC229,CONCATENATE(I229,AA229,L229,AB229,L229,AC229,M229,N229,AD229,M229,W229,X229,Z229,AP229,Y229,J229,P229,Q229,R229,S229,T229,U229),CONCATENATE(I229,AA229,L229,AB229,M229,N229,AD229,M229,W229,X229,Z229,AP229,Y229,J229,P229,Q229,R229,S229,T229,U229))</f>
      </c>
      <c r="F229" s="6">
        <f>IF(AA229&lt;&gt;AC229,CONCATENATE(I229,AA229,L229,AB229,L229,AC229,M229,N229,AD229,M229,W229,X229,Z229,AQ229,Y229,J229,P229,Q229,R229,S229,T229,U229),CONCATENATE(I229,AA229,L229,AB229,M229,N229,AD229,M229,W229,X229,Z229,AQ229,Y229,J229,P229,Q229,R229,S229,T229,U229))</f>
      </c>
      <c r="G229" s="3" t="s">
        <v>375</v>
      </c>
      <c r="H229" s="3" t="s">
        <v>376</v>
      </c>
      <c r="I229" s="3" t="s">
        <v>377</v>
      </c>
      <c r="J229" s="3" t="s">
        <v>378</v>
      </c>
      <c r="K229" s="3" t="s">
        <v>379</v>
      </c>
      <c r="L229" s="3" t="s">
        <v>380</v>
      </c>
      <c r="M229" s="3" t="s">
        <v>381</v>
      </c>
      <c r="N229" s="3" t="s">
        <v>382</v>
      </c>
      <c r="O229" s="6">
        <f>CHAR(10)</f>
      </c>
      <c r="P229" s="6">
        <f>IF(MOD(V229,5)=0,CONCATENATE(O229,O229,K229,K229,O229,O229,O229)," ")</f>
      </c>
      <c r="Q229" s="6">
        <f>IF(V229=5,CONCATENATE(O229,O229,O229,K229,O229,"&lt;center&gt;",O229,O229,"&lt;?php",O229,Q$1,O229,"?&gt;",O229,O229,"&lt;/center&gt;",O229,K229,O229,O229,O229,O229),"")</f>
      </c>
      <c r="R229" s="6">
        <f>IF(V229=10,CONCATENATE(O229,O229,O229,K229,O229,"&lt;center&gt;",O229,O229,"&lt;?php",O229,R$1,O229,"?&gt;",O229,O229,"&lt;/center&gt;",O229,K229,O229,O229,O229,O229),"")</f>
      </c>
      <c r="S229" s="6">
        <f>IF(V229=15,CONCATENATE(O229,O229,O229,K229,O229,"&lt;center&gt;",O229,O229,"&lt;?php",O229,S$1,O229,"?&gt;",O229,O229,"&lt;/center&gt;",O229,K229,O229,O229,O229,O229),"")</f>
      </c>
      <c r="T229" s="6">
        <f>IF(V229=20,CONCATENATE(O229,O229,O229,K229,O229,"&lt;center&gt;",O229,O229,"&lt;?php",O229,T$1,O229,"?&gt;",O229,O229,"&lt;/center&gt;",O229,K229,O229,O229,O229,O229),"")</f>
      </c>
      <c r="U229" s="6">
        <f>IF(V229=25,CONCATENATE(O229,O229,O229,O229,"&lt;?php",O229,U$1,O229,"?&gt;",O229,O229,O229,O229,O229),"")</f>
      </c>
      <c r="V229" s="11">
        <f>V228+1</f>
      </c>
      <c r="W229" s="5" t="s">
        <v>383</v>
      </c>
      <c r="X229" s="5" t="s">
        <v>384</v>
      </c>
      <c r="Y229" s="5" t="s">
        <v>385</v>
      </c>
      <c r="Z229" s="5" t="s">
        <v>386</v>
      </c>
      <c r="AA229" s="4">
        <f>CONCATENATE(WRs!B77," ",WRs!A77)</f>
      </c>
      <c r="AB229" s="6">
        <f>WRs!E77</f>
      </c>
      <c r="AC229" s="6">
        <f>WRs!C77</f>
      </c>
      <c r="AD229" s="11">
        <f>WRs!D77</f>
      </c>
      <c r="AE229" s="11">
        <f>WRs!O77</f>
      </c>
      <c r="AF229" s="11">
        <f>WRs!P77</f>
      </c>
      <c r="AG229" s="11">
        <f>WRs!T77</f>
      </c>
      <c r="AH229" s="11">
        <f>WRs!R77</f>
      </c>
      <c r="AI229" s="11">
        <f>AF229</f>
      </c>
      <c r="AJ229" s="6">
        <f>AA229</f>
      </c>
      <c r="AK229" s="11">
        <f>ROUNDDOWN(AF229/2,0)</f>
      </c>
      <c r="AL229" s="11">
        <f>ROUNDUP(0.37*AF229,0)</f>
      </c>
      <c r="AM229" s="11">
        <f>ROUNDUP(0.4*AF229,0)</f>
      </c>
      <c r="AN229" s="11">
        <f>IF(AF229&gt;1,ROUNDUP(0.43*AF229,0),1)</f>
      </c>
      <c r="AO229" s="11">
        <f>IF(AG229&gt;1,ROUNDUP(0.59*AG229,0),1)</f>
      </c>
      <c r="AP229" s="11">
        <f>IF(AH229&gt;1,ROUNDUP(0.34*AH229,0),1)</f>
      </c>
      <c r="AQ229" s="11">
        <f>IF(AI229&gt;1,ROUNDUP(0.36*AI229,0),1)</f>
      </c>
    </row>
    <row x14ac:dyDescent="0.25" r="230" customHeight="1" ht="17.25">
      <c r="A230" s="3"/>
      <c r="B230" s="6">
        <f>IF(AA230&lt;&gt;AC230,CONCATENATE(I230,AA230,L230,AB230,L230,AC230,M230,N230,AD230,M230,J230,P230,Q230,R230,S230,T230,U230),CONCATENATE(I230,AA230,L230,AB230,M230,N230,AD230,M230,J230,P230,Q230,R230,S230,T230,U230))</f>
      </c>
      <c r="C230" s="6">
        <f>IF(AA230&lt;&gt;AC230,CONCATENATE(I230,AA230,L230,AB230,L230,AC230,M230,N230,AD230,M230,W230,X230,Z230,AN230,Y230,J230,P230,Q230,R230,S230,T230,U230),CONCATENATE(I230,AA230,L230,AB230,M230,N230,AD230,M230,W230,X230,Z230,AN230,Y230,J230,P230,Q230,R230,S230,T230,U230))</f>
      </c>
      <c r="D230" s="6">
        <f>IF(AA230&lt;&gt;AC230,CONCATENATE(I230,AA230,L230,AB230,L230,AC230,M230,N230,AD230,M230,W230,X230,Z230,AO230,Y230,J230,P230,Q230,R230,S230,T230,U230),CONCATENATE(I230,AA230,L230,AB230,M230,N230,AD230,M230,W230,X230,Z230,AO230,Y230,J230,P230,Q230,R230,S230,T230,U230))</f>
      </c>
      <c r="E230" s="6">
        <f>IF(AA230&lt;&gt;AC230,CONCATENATE(I230,AA230,L230,AB230,L230,AC230,M230,N230,AD230,M230,W230,X230,Z230,AP230,Y230,J230,P230,Q230,R230,S230,T230,U230),CONCATENATE(I230,AA230,L230,AB230,M230,N230,AD230,M230,W230,X230,Z230,AP230,Y230,J230,P230,Q230,R230,S230,T230,U230))</f>
      </c>
      <c r="F230" s="6">
        <f>IF(AA230&lt;&gt;AC230,CONCATENATE(I230,AA230,L230,AB230,L230,AC230,M230,N230,AD230,M230,W230,X230,Z230,AQ230,Y230,J230,P230,Q230,R230,S230,T230,U230),CONCATENATE(I230,AA230,L230,AB230,M230,N230,AD230,M230,W230,X230,Z230,AQ230,Y230,J230,P230,Q230,R230,S230,T230,U230))</f>
      </c>
      <c r="G230" s="3" t="s">
        <v>375</v>
      </c>
      <c r="H230" s="3" t="s">
        <v>376</v>
      </c>
      <c r="I230" s="3" t="s">
        <v>377</v>
      </c>
      <c r="J230" s="3" t="s">
        <v>378</v>
      </c>
      <c r="K230" s="3" t="s">
        <v>379</v>
      </c>
      <c r="L230" s="3" t="s">
        <v>380</v>
      </c>
      <c r="M230" s="3" t="s">
        <v>381</v>
      </c>
      <c r="N230" s="3" t="s">
        <v>382</v>
      </c>
      <c r="O230" s="6">
        <f>CHAR(10)</f>
      </c>
      <c r="P230" s="6">
        <f>IF(MOD(V230,5)=0,CONCATENATE(O230,O230,K230,K230,O230,O230,O230)," ")</f>
      </c>
      <c r="Q230" s="6">
        <f>IF(V230=5,CONCATENATE(O230,O230,O230,K230,O230,"&lt;center&gt;",O230,O230,"&lt;?php",O230,Q$1,O230,"?&gt;",O230,O230,"&lt;/center&gt;",O230,K230,O230,O230,O230,O230),"")</f>
      </c>
      <c r="R230" s="6">
        <f>IF(V230=10,CONCATENATE(O230,O230,O230,K230,O230,"&lt;center&gt;",O230,O230,"&lt;?php",O230,R$1,O230,"?&gt;",O230,O230,"&lt;/center&gt;",O230,K230,O230,O230,O230,O230),"")</f>
      </c>
      <c r="S230" s="6">
        <f>IF(V230=15,CONCATENATE(O230,O230,O230,K230,O230,"&lt;center&gt;",O230,O230,"&lt;?php",O230,S$1,O230,"?&gt;",O230,O230,"&lt;/center&gt;",O230,K230,O230,O230,O230,O230),"")</f>
      </c>
      <c r="T230" s="6">
        <f>IF(V230=20,CONCATENATE(O230,O230,O230,K230,O230,"&lt;center&gt;",O230,O230,"&lt;?php",O230,T$1,O230,"?&gt;",O230,O230,"&lt;/center&gt;",O230,K230,O230,O230,O230,O230),"")</f>
      </c>
      <c r="U230" s="6">
        <f>IF(V230=25,CONCATENATE(O230,O230,O230,O230,"&lt;?php",O230,U$1,O230,"?&gt;",O230,O230,O230,O230,O230),"")</f>
      </c>
      <c r="V230" s="11">
        <f>V229+1</f>
      </c>
      <c r="W230" s="5" t="s">
        <v>383</v>
      </c>
      <c r="X230" s="5" t="s">
        <v>384</v>
      </c>
      <c r="Y230" s="5" t="s">
        <v>385</v>
      </c>
      <c r="Z230" s="5" t="s">
        <v>386</v>
      </c>
      <c r="AA230" s="4">
        <f>CONCATENATE(WRs!B78," ",WRs!A78)</f>
      </c>
      <c r="AB230" s="6">
        <f>WRs!E78</f>
      </c>
      <c r="AC230" s="6">
        <f>WRs!C78</f>
      </c>
      <c r="AD230" s="11">
        <f>WRs!D78</f>
      </c>
      <c r="AE230" s="11">
        <f>WRs!O78</f>
      </c>
      <c r="AF230" s="11">
        <f>WRs!P78</f>
      </c>
      <c r="AG230" s="11">
        <f>WRs!T78</f>
      </c>
      <c r="AH230" s="11">
        <f>WRs!R78</f>
      </c>
      <c r="AI230" s="11">
        <f>AF230</f>
      </c>
      <c r="AJ230" s="6">
        <f>AA230</f>
      </c>
      <c r="AK230" s="11">
        <f>ROUNDDOWN(AF230/2,0)</f>
      </c>
      <c r="AL230" s="11">
        <f>ROUNDUP(0.37*AF230,0)</f>
      </c>
      <c r="AM230" s="11">
        <f>ROUNDUP(0.4*AF230,0)</f>
      </c>
      <c r="AN230" s="11">
        <f>IF(AF230&gt;1,ROUNDUP(0.43*AF230,0),1)</f>
      </c>
      <c r="AO230" s="11">
        <f>IF(AG230&gt;1,ROUNDUP(0.59*AG230,0),1)</f>
      </c>
      <c r="AP230" s="11">
        <f>IF(AH230&gt;1,ROUNDUP(0.34*AH230,0),1)</f>
      </c>
      <c r="AQ230" s="11">
        <f>IF(AI230&gt;1,ROUNDUP(0.36*AI230,0),1)</f>
      </c>
    </row>
    <row x14ac:dyDescent="0.25" r="231" customHeight="1" ht="17.25">
      <c r="A231" s="3"/>
      <c r="B231" s="6">
        <f>IF(AA231&lt;&gt;AC231,CONCATENATE(I231,AA231,L231,AB231,L231,AC231,M231,N231,AD231,M231,J231,P231,Q231,R231,S231,T231,U231),CONCATENATE(I231,AA231,L231,AB231,M231,N231,AD231,M231,J231,P231,Q231,R231,S231,T231,U231))</f>
      </c>
      <c r="C231" s="6">
        <f>IF(AA231&lt;&gt;AC231,CONCATENATE(I231,AA231,L231,AB231,L231,AC231,M231,N231,AD231,M231,W231,X231,Z231,AN231,Y231,J231,P231,Q231,R231,S231,T231,U231),CONCATENATE(I231,AA231,L231,AB231,M231,N231,AD231,M231,W231,X231,Z231,AN231,Y231,J231,P231,Q231,R231,S231,T231,U231))</f>
      </c>
      <c r="D231" s="6">
        <f>IF(AA231&lt;&gt;AC231,CONCATENATE(I231,AA231,L231,AB231,L231,AC231,M231,N231,AD231,M231,W231,X231,Z231,AO231,Y231,J231,P231,Q231,R231,S231,T231,U231),CONCATENATE(I231,AA231,L231,AB231,M231,N231,AD231,M231,W231,X231,Z231,AO231,Y231,J231,P231,Q231,R231,S231,T231,U231))</f>
      </c>
      <c r="E231" s="6">
        <f>IF(AA231&lt;&gt;AC231,CONCATENATE(I231,AA231,L231,AB231,L231,AC231,M231,N231,AD231,M231,W231,X231,Z231,AP231,Y231,J231,P231,Q231,R231,S231,T231,U231),CONCATENATE(I231,AA231,L231,AB231,M231,N231,AD231,M231,W231,X231,Z231,AP231,Y231,J231,P231,Q231,R231,S231,T231,U231))</f>
      </c>
      <c r="F231" s="6">
        <f>IF(AA231&lt;&gt;AC231,CONCATENATE(I231,AA231,L231,AB231,L231,AC231,M231,N231,AD231,M231,W231,X231,Z231,AQ231,Y231,J231,P231,Q231,R231,S231,T231,U231),CONCATENATE(I231,AA231,L231,AB231,M231,N231,AD231,M231,W231,X231,Z231,AQ231,Y231,J231,P231,Q231,R231,S231,T231,U231))</f>
      </c>
      <c r="G231" s="3" t="s">
        <v>375</v>
      </c>
      <c r="H231" s="3" t="s">
        <v>376</v>
      </c>
      <c r="I231" s="3" t="s">
        <v>377</v>
      </c>
      <c r="J231" s="3" t="s">
        <v>378</v>
      </c>
      <c r="K231" s="3" t="s">
        <v>379</v>
      </c>
      <c r="L231" s="3" t="s">
        <v>380</v>
      </c>
      <c r="M231" s="3" t="s">
        <v>381</v>
      </c>
      <c r="N231" s="3" t="s">
        <v>382</v>
      </c>
      <c r="O231" s="6">
        <f>CHAR(10)</f>
      </c>
      <c r="P231" s="6">
        <f>IF(MOD(V231,5)=0,CONCATENATE(O231,O231,K231,K231,O231,O231,O231)," ")</f>
      </c>
      <c r="Q231" s="6">
        <f>IF(V231=5,CONCATENATE(O231,O231,O231,K231,O231,"&lt;center&gt;",O231,O231,"&lt;?php",O231,Q$1,O231,"?&gt;",O231,O231,"&lt;/center&gt;",O231,K231,O231,O231,O231,O231),"")</f>
      </c>
      <c r="R231" s="6">
        <f>IF(V231=10,CONCATENATE(O231,O231,O231,K231,O231,"&lt;center&gt;",O231,O231,"&lt;?php",O231,R$1,O231,"?&gt;",O231,O231,"&lt;/center&gt;",O231,K231,O231,O231,O231,O231),"")</f>
      </c>
      <c r="S231" s="6">
        <f>IF(V231=15,CONCATENATE(O231,O231,O231,K231,O231,"&lt;center&gt;",O231,O231,"&lt;?php",O231,S$1,O231,"?&gt;",O231,O231,"&lt;/center&gt;",O231,K231,O231,O231,O231,O231),"")</f>
      </c>
      <c r="T231" s="6">
        <f>IF(V231=20,CONCATENATE(O231,O231,O231,K231,O231,"&lt;center&gt;",O231,O231,"&lt;?php",O231,T$1,O231,"?&gt;",O231,O231,"&lt;/center&gt;",O231,K231,O231,O231,O231,O231),"")</f>
      </c>
      <c r="U231" s="6">
        <f>IF(V231=25,CONCATENATE(O231,O231,O231,O231,"&lt;?php",O231,U$1,O231,"?&gt;",O231,O231,O231,O231,O231),"")</f>
      </c>
      <c r="V231" s="11">
        <f>V230+1</f>
      </c>
      <c r="W231" s="5" t="s">
        <v>383</v>
      </c>
      <c r="X231" s="5" t="s">
        <v>384</v>
      </c>
      <c r="Y231" s="5" t="s">
        <v>385</v>
      </c>
      <c r="Z231" s="5" t="s">
        <v>386</v>
      </c>
      <c r="AA231" s="4">
        <f>CONCATENATE(WRs!B79," ",WRs!A79)</f>
      </c>
      <c r="AB231" s="6">
        <f>WRs!E79</f>
      </c>
      <c r="AC231" s="6">
        <f>WRs!C79</f>
      </c>
      <c r="AD231" s="11">
        <f>WRs!D79</f>
      </c>
      <c r="AE231" s="11">
        <f>WRs!O79</f>
      </c>
      <c r="AF231" s="11">
        <f>WRs!P79</f>
      </c>
      <c r="AG231" s="11">
        <f>WRs!T79</f>
      </c>
      <c r="AH231" s="11">
        <f>WRs!R79</f>
      </c>
      <c r="AI231" s="11">
        <f>AF231</f>
      </c>
      <c r="AJ231" s="6">
        <f>AA231</f>
      </c>
      <c r="AK231" s="11">
        <f>ROUNDDOWN(AF231/2,0)</f>
      </c>
      <c r="AL231" s="11">
        <f>ROUNDUP(0.37*AF231,0)</f>
      </c>
      <c r="AM231" s="11">
        <f>ROUNDUP(0.4*AF231,0)</f>
      </c>
      <c r="AN231" s="11">
        <f>IF(AF231&gt;1,ROUNDUP(0.43*AF231,0),1)</f>
      </c>
      <c r="AO231" s="11">
        <f>IF(AG231&gt;1,ROUNDUP(0.59*AG231,0),1)</f>
      </c>
      <c r="AP231" s="11">
        <f>IF(AH231&gt;1,ROUNDUP(0.34*AH231,0),1)</f>
      </c>
      <c r="AQ231" s="11">
        <f>IF(AI231&gt;1,ROUNDUP(0.36*AI231,0),1)</f>
      </c>
    </row>
    <row x14ac:dyDescent="0.25" r="232" customHeight="1" ht="17.25">
      <c r="A232" s="3"/>
      <c r="B232" s="6">
        <f>IF(AA232&lt;&gt;AC232,CONCATENATE(I232,AA232,L232,AB232,L232,AC232,M232,N232,AD232,M232,J232,P232,Q232,R232,S232,T232,U232),CONCATENATE(I232,AA232,L232,AB232,M232,N232,AD232,M232,J232,P232,Q232,R232,S232,T232,U232))</f>
      </c>
      <c r="C232" s="6">
        <f>IF(AA232&lt;&gt;AC232,CONCATENATE(I232,AA232,L232,AB232,L232,AC232,M232,N232,AD232,M232,W232,X232,Z232,AN232,Y232,J232,P232,Q232,R232,S232,T232,U232),CONCATENATE(I232,AA232,L232,AB232,M232,N232,AD232,M232,W232,X232,Z232,AN232,Y232,J232,P232,Q232,R232,S232,T232,U232))</f>
      </c>
      <c r="D232" s="6">
        <f>IF(AA232&lt;&gt;AC232,CONCATENATE(I232,AA232,L232,AB232,L232,AC232,M232,N232,AD232,M232,W232,X232,Z232,AO232,Y232,J232,P232,Q232,R232,S232,T232,U232),CONCATENATE(I232,AA232,L232,AB232,M232,N232,AD232,M232,W232,X232,Z232,AO232,Y232,J232,P232,Q232,R232,S232,T232,U232))</f>
      </c>
      <c r="E232" s="6">
        <f>IF(AA232&lt;&gt;AC232,CONCATENATE(I232,AA232,L232,AB232,L232,AC232,M232,N232,AD232,M232,W232,X232,Z232,AP232,Y232,J232,P232,Q232,R232,S232,T232,U232),CONCATENATE(I232,AA232,L232,AB232,M232,N232,AD232,M232,W232,X232,Z232,AP232,Y232,J232,P232,Q232,R232,S232,T232,U232))</f>
      </c>
      <c r="F232" s="6">
        <f>IF(AA232&lt;&gt;AC232,CONCATENATE(I232,AA232,L232,AB232,L232,AC232,M232,N232,AD232,M232,W232,X232,Z232,AQ232,Y232,J232,P232,Q232,R232,S232,T232,U232),CONCATENATE(I232,AA232,L232,AB232,M232,N232,AD232,M232,W232,X232,Z232,AQ232,Y232,J232,P232,Q232,R232,S232,T232,U232))</f>
      </c>
      <c r="G232" s="3" t="s">
        <v>375</v>
      </c>
      <c r="H232" s="3" t="s">
        <v>376</v>
      </c>
      <c r="I232" s="3" t="s">
        <v>377</v>
      </c>
      <c r="J232" s="3" t="s">
        <v>378</v>
      </c>
      <c r="K232" s="3" t="s">
        <v>379</v>
      </c>
      <c r="L232" s="3" t="s">
        <v>380</v>
      </c>
      <c r="M232" s="3" t="s">
        <v>381</v>
      </c>
      <c r="N232" s="3" t="s">
        <v>382</v>
      </c>
      <c r="O232" s="6">
        <f>CHAR(10)</f>
      </c>
      <c r="P232" s="6">
        <f>IF(MOD(V232,5)=0,CONCATENATE(O232,O232,K232,K232,O232,O232,O232)," ")</f>
      </c>
      <c r="Q232" s="6">
        <f>IF(V232=5,CONCATENATE(O232,O232,O232,K232,O232,"&lt;center&gt;",O232,O232,"&lt;?php",O232,Q$1,O232,"?&gt;",O232,O232,"&lt;/center&gt;",O232,K232,O232,O232,O232,O232),"")</f>
      </c>
      <c r="R232" s="6">
        <f>IF(V232=10,CONCATENATE(O232,O232,O232,K232,O232,"&lt;center&gt;",O232,O232,"&lt;?php",O232,R$1,O232,"?&gt;",O232,O232,"&lt;/center&gt;",O232,K232,O232,O232,O232,O232),"")</f>
      </c>
      <c r="S232" s="6">
        <f>IF(V232=15,CONCATENATE(O232,O232,O232,K232,O232,"&lt;center&gt;",O232,O232,"&lt;?php",O232,S$1,O232,"?&gt;",O232,O232,"&lt;/center&gt;",O232,K232,O232,O232,O232,O232),"")</f>
      </c>
      <c r="T232" s="6">
        <f>IF(V232=20,CONCATENATE(O232,O232,O232,K232,O232,"&lt;center&gt;",O232,O232,"&lt;?php",O232,T$1,O232,"?&gt;",O232,O232,"&lt;/center&gt;",O232,K232,O232,O232,O232,O232),"")</f>
      </c>
      <c r="U232" s="6">
        <f>IF(V232=25,CONCATENATE(O232,O232,O232,O232,"&lt;?php",O232,U$1,O232,"?&gt;",O232,O232,O232,O232,O232),"")</f>
      </c>
      <c r="V232" s="11">
        <f>V231+1</f>
      </c>
      <c r="W232" s="5" t="s">
        <v>383</v>
      </c>
      <c r="X232" s="5" t="s">
        <v>384</v>
      </c>
      <c r="Y232" s="5" t="s">
        <v>385</v>
      </c>
      <c r="Z232" s="5" t="s">
        <v>386</v>
      </c>
      <c r="AA232" s="4">
        <f>CONCATENATE(WRs!B80," ",WRs!A80)</f>
      </c>
      <c r="AB232" s="6">
        <f>WRs!E80</f>
      </c>
      <c r="AC232" s="6">
        <f>WRs!C80</f>
      </c>
      <c r="AD232" s="11">
        <f>WRs!D80</f>
      </c>
      <c r="AE232" s="11">
        <f>WRs!O80</f>
      </c>
      <c r="AF232" s="11">
        <f>WRs!P80</f>
      </c>
      <c r="AG232" s="11">
        <f>WRs!T80</f>
      </c>
      <c r="AH232" s="11">
        <f>WRs!R80</f>
      </c>
      <c r="AI232" s="11">
        <f>AF232</f>
      </c>
      <c r="AJ232" s="6">
        <f>AA232</f>
      </c>
      <c r="AK232" s="11">
        <f>ROUNDDOWN(AF232/2,0)</f>
      </c>
      <c r="AL232" s="11">
        <f>ROUNDUP(0.37*AF232,0)</f>
      </c>
      <c r="AM232" s="11">
        <f>ROUNDUP(0.4*AF232,0)</f>
      </c>
      <c r="AN232" s="11">
        <f>IF(AF232&gt;1,ROUNDUP(0.43*AF232,0),1)</f>
      </c>
      <c r="AO232" s="11">
        <f>IF(AG232&gt;1,ROUNDUP(0.59*AG232,0),1)</f>
      </c>
      <c r="AP232" s="11">
        <f>IF(AH232&gt;1,ROUNDUP(0.34*AH232,0),1)</f>
      </c>
      <c r="AQ232" s="11">
        <f>IF(AI232&gt;1,ROUNDUP(0.36*AI232,0),1)</f>
      </c>
    </row>
    <row x14ac:dyDescent="0.25" r="233" customHeight="1" ht="17.25">
      <c r="A233" s="3"/>
      <c r="B233" s="6">
        <f>IF(AA233&lt;&gt;AC233,CONCATENATE(I233,AA233,L233,AB233,L233,AC233,M233,N233,AD233,M233,J233,P233,Q233,R233,S233,T233,U233),CONCATENATE(I233,AA233,L233,AB233,M233,N233,AD233,M233,J233,P233,Q233,R233,S233,T233,U233))</f>
      </c>
      <c r="C233" s="6">
        <f>IF(AA233&lt;&gt;AC233,CONCATENATE(I233,AA233,L233,AB233,L233,AC233,M233,N233,AD233,M233,W233,X233,Z233,AN233,Y233,J233,P233,Q233,R233,S233,T233,U233),CONCATENATE(I233,AA233,L233,AB233,M233,N233,AD233,M233,W233,X233,Z233,AN233,Y233,J233,P233,Q233,R233,S233,T233,U233))</f>
      </c>
      <c r="D233" s="6">
        <f>IF(AA233&lt;&gt;AC233,CONCATENATE(I233,AA233,L233,AB233,L233,AC233,M233,N233,AD233,M233,W233,X233,Z233,AO233,Y233,J233,P233,Q233,R233,S233,T233,U233),CONCATENATE(I233,AA233,L233,AB233,M233,N233,AD233,M233,W233,X233,Z233,AO233,Y233,J233,P233,Q233,R233,S233,T233,U233))</f>
      </c>
      <c r="E233" s="6">
        <f>IF(AA233&lt;&gt;AC233,CONCATENATE(I233,AA233,L233,AB233,L233,AC233,M233,N233,AD233,M233,W233,X233,Z233,AP233,Y233,J233,P233,Q233,R233,S233,T233,U233),CONCATENATE(I233,AA233,L233,AB233,M233,N233,AD233,M233,W233,X233,Z233,AP233,Y233,J233,P233,Q233,R233,S233,T233,U233))</f>
      </c>
      <c r="F233" s="6">
        <f>IF(AA233&lt;&gt;AC233,CONCATENATE(I233,AA233,L233,AB233,L233,AC233,M233,N233,AD233,M233,W233,X233,Z233,AQ233,Y233,J233,P233,Q233,R233,S233,T233,U233),CONCATENATE(I233,AA233,L233,AB233,M233,N233,AD233,M233,W233,X233,Z233,AQ233,Y233,J233,P233,Q233,R233,S233,T233,U233))</f>
      </c>
      <c r="G233" s="3" t="s">
        <v>375</v>
      </c>
      <c r="H233" s="3" t="s">
        <v>376</v>
      </c>
      <c r="I233" s="3" t="s">
        <v>377</v>
      </c>
      <c r="J233" s="3" t="s">
        <v>378</v>
      </c>
      <c r="K233" s="3" t="s">
        <v>379</v>
      </c>
      <c r="L233" s="3" t="s">
        <v>380</v>
      </c>
      <c r="M233" s="3" t="s">
        <v>381</v>
      </c>
      <c r="N233" s="3" t="s">
        <v>382</v>
      </c>
      <c r="O233" s="6">
        <f>CHAR(10)</f>
      </c>
      <c r="P233" s="6">
        <f>IF(MOD(V233,5)=0,CONCATENATE(O233,O233,K233,K233,O233,O233,O233)," ")</f>
      </c>
      <c r="Q233" s="6">
        <f>IF(V233=5,CONCATENATE(O233,O233,O233,K233,O233,"&lt;center&gt;",O233,O233,"&lt;?php",O233,Q$1,O233,"?&gt;",O233,O233,"&lt;/center&gt;",O233,K233,O233,O233,O233,O233),"")</f>
      </c>
      <c r="R233" s="6">
        <f>IF(V233=10,CONCATENATE(O233,O233,O233,K233,O233,"&lt;center&gt;",O233,O233,"&lt;?php",O233,R$1,O233,"?&gt;",O233,O233,"&lt;/center&gt;",O233,K233,O233,O233,O233,O233),"")</f>
      </c>
      <c r="S233" s="6">
        <f>IF(V233=15,CONCATENATE(O233,O233,O233,K233,O233,"&lt;center&gt;",O233,O233,"&lt;?php",O233,S$1,O233,"?&gt;",O233,O233,"&lt;/center&gt;",O233,K233,O233,O233,O233,O233),"")</f>
      </c>
      <c r="T233" s="6">
        <f>IF(V233=20,CONCATENATE(O233,O233,O233,K233,O233,"&lt;center&gt;",O233,O233,"&lt;?php",O233,T$1,O233,"?&gt;",O233,O233,"&lt;/center&gt;",O233,K233,O233,O233,O233,O233),"")</f>
      </c>
      <c r="U233" s="6">
        <f>IF(V233=25,CONCATENATE(O233,O233,O233,O233,"&lt;?php",O233,U$1,O233,"?&gt;",O233,O233,O233,O233,O233),"")</f>
      </c>
      <c r="V233" s="11">
        <f>V232+1</f>
      </c>
      <c r="W233" s="5" t="s">
        <v>383</v>
      </c>
      <c r="X233" s="5" t="s">
        <v>384</v>
      </c>
      <c r="Y233" s="5" t="s">
        <v>385</v>
      </c>
      <c r="Z233" s="5" t="s">
        <v>386</v>
      </c>
      <c r="AA233" s="4">
        <f>CONCATENATE(WRs!B81," ",WRs!A81)</f>
      </c>
      <c r="AB233" s="6">
        <f>WRs!E81</f>
      </c>
      <c r="AC233" s="6">
        <f>WRs!C81</f>
      </c>
      <c r="AD233" s="11">
        <f>WRs!D81</f>
      </c>
      <c r="AE233" s="11">
        <f>WRs!O81</f>
      </c>
      <c r="AF233" s="11">
        <f>WRs!P81</f>
      </c>
      <c r="AG233" s="11">
        <f>WRs!T81</f>
      </c>
      <c r="AH233" s="11">
        <f>WRs!R81</f>
      </c>
      <c r="AI233" s="11">
        <f>AF233</f>
      </c>
      <c r="AJ233" s="6">
        <f>AA233</f>
      </c>
      <c r="AK233" s="11">
        <f>ROUNDDOWN(AF233/2,0)</f>
      </c>
      <c r="AL233" s="11">
        <f>ROUNDUP(0.37*AF233,0)</f>
      </c>
      <c r="AM233" s="11">
        <f>ROUNDUP(0.4*AF233,0)</f>
      </c>
      <c r="AN233" s="11">
        <f>IF(AF233&gt;1,ROUNDUP(0.43*AF233,0),1)</f>
      </c>
      <c r="AO233" s="11">
        <f>IF(AG233&gt;1,ROUNDUP(0.59*AG233,0),1)</f>
      </c>
      <c r="AP233" s="11">
        <f>IF(AH233&gt;1,ROUNDUP(0.34*AH233,0),1)</f>
      </c>
      <c r="AQ233" s="11">
        <f>IF(AI233&gt;1,ROUNDUP(0.36*AI233,0),1)</f>
      </c>
    </row>
    <row x14ac:dyDescent="0.25" r="234" customHeight="1" ht="17.25">
      <c r="A234" s="3"/>
      <c r="B234" s="6">
        <f>IF(AA234&lt;&gt;AC234,CONCATENATE(I234,AA234,L234,AB234,L234,AC234,M234,N234,AD234,M234,J234,P234,Q234,R234,S234,T234,U234),CONCATENATE(I234,AA234,L234,AB234,M234,N234,AD234,M234,J234,P234,Q234,R234,S234,T234,U234))</f>
      </c>
      <c r="C234" s="6">
        <f>IF(AA234&lt;&gt;AC234,CONCATENATE(I234,AA234,L234,AB234,L234,AC234,M234,N234,AD234,M234,W234,X234,Z234,AN234,Y234,J234,P234,Q234,R234,S234,T234,U234),CONCATENATE(I234,AA234,L234,AB234,M234,N234,AD234,M234,W234,X234,Z234,AN234,Y234,J234,P234,Q234,R234,S234,T234,U234))</f>
      </c>
      <c r="D234" s="6">
        <f>IF(AA234&lt;&gt;AC234,CONCATENATE(I234,AA234,L234,AB234,L234,AC234,M234,N234,AD234,M234,W234,X234,Z234,AO234,Y234,J234,P234,Q234,R234,S234,T234,U234),CONCATENATE(I234,AA234,L234,AB234,M234,N234,AD234,M234,W234,X234,Z234,AO234,Y234,J234,P234,Q234,R234,S234,T234,U234))</f>
      </c>
      <c r="E234" s="6">
        <f>IF(AA234&lt;&gt;AC234,CONCATENATE(I234,AA234,L234,AB234,L234,AC234,M234,N234,AD234,M234,W234,X234,Z234,AP234,Y234,J234,P234,Q234,R234,S234,T234,U234),CONCATENATE(I234,AA234,L234,AB234,M234,N234,AD234,M234,W234,X234,Z234,AP234,Y234,J234,P234,Q234,R234,S234,T234,U234))</f>
      </c>
      <c r="F234" s="6">
        <f>IF(AA234&lt;&gt;AC234,CONCATENATE(I234,AA234,L234,AB234,L234,AC234,M234,N234,AD234,M234,W234,X234,Z234,AQ234,Y234,J234,P234,Q234,R234,S234,T234,U234),CONCATENATE(I234,AA234,L234,AB234,M234,N234,AD234,M234,W234,X234,Z234,AQ234,Y234,J234,P234,Q234,R234,S234,T234,U234))</f>
      </c>
      <c r="G234" s="3" t="s">
        <v>375</v>
      </c>
      <c r="H234" s="3" t="s">
        <v>376</v>
      </c>
      <c r="I234" s="3" t="s">
        <v>377</v>
      </c>
      <c r="J234" s="3" t="s">
        <v>378</v>
      </c>
      <c r="K234" s="3" t="s">
        <v>379</v>
      </c>
      <c r="L234" s="3" t="s">
        <v>380</v>
      </c>
      <c r="M234" s="3" t="s">
        <v>381</v>
      </c>
      <c r="N234" s="3" t="s">
        <v>382</v>
      </c>
      <c r="O234" s="6">
        <f>CHAR(10)</f>
      </c>
      <c r="P234" s="6">
        <f>IF(MOD(V234,5)=0,CONCATENATE(O234,O234,K234,K234,O234,O234,O234)," ")</f>
      </c>
      <c r="Q234" s="6">
        <f>IF(V234=5,CONCATENATE(O234,O234,O234,K234,O234,"&lt;center&gt;",O234,O234,"&lt;?php",O234,Q$1,O234,"?&gt;",O234,O234,"&lt;/center&gt;",O234,K234,O234,O234,O234,O234),"")</f>
      </c>
      <c r="R234" s="6">
        <f>IF(V234=10,CONCATENATE(O234,O234,O234,K234,O234,"&lt;center&gt;",O234,O234,"&lt;?php",O234,R$1,O234,"?&gt;",O234,O234,"&lt;/center&gt;",O234,K234,O234,O234,O234,O234),"")</f>
      </c>
      <c r="S234" s="6">
        <f>IF(V234=15,CONCATENATE(O234,O234,O234,K234,O234,"&lt;center&gt;",O234,O234,"&lt;?php",O234,S$1,O234,"?&gt;",O234,O234,"&lt;/center&gt;",O234,K234,O234,O234,O234,O234),"")</f>
      </c>
      <c r="T234" s="6">
        <f>IF(V234=20,CONCATENATE(O234,O234,O234,K234,O234,"&lt;center&gt;",O234,O234,"&lt;?php",O234,T$1,O234,"?&gt;",O234,O234,"&lt;/center&gt;",O234,K234,O234,O234,O234,O234),"")</f>
      </c>
      <c r="U234" s="6">
        <f>IF(V234=25,CONCATENATE(O234,O234,O234,O234,"&lt;?php",O234,U$1,O234,"?&gt;",O234,O234,O234,O234,O234),"")</f>
      </c>
      <c r="V234" s="11">
        <f>V233+1</f>
      </c>
      <c r="W234" s="5" t="s">
        <v>383</v>
      </c>
      <c r="X234" s="5" t="s">
        <v>384</v>
      </c>
      <c r="Y234" s="5" t="s">
        <v>385</v>
      </c>
      <c r="Z234" s="5" t="s">
        <v>386</v>
      </c>
      <c r="AA234" s="4">
        <f>CONCATENATE(WRs!B82," ",WRs!A82)</f>
      </c>
      <c r="AB234" s="6">
        <f>WRs!E82</f>
      </c>
      <c r="AC234" s="6">
        <f>WRs!C82</f>
      </c>
      <c r="AD234" s="11">
        <f>WRs!D82</f>
      </c>
      <c r="AE234" s="11">
        <f>WRs!O82</f>
      </c>
      <c r="AF234" s="11">
        <f>WRs!P82</f>
      </c>
      <c r="AG234" s="11">
        <f>WRs!T82</f>
      </c>
      <c r="AH234" s="11">
        <f>WRs!R82</f>
      </c>
      <c r="AI234" s="11">
        <f>AF234</f>
      </c>
      <c r="AJ234" s="6">
        <f>AA234</f>
      </c>
      <c r="AK234" s="11">
        <f>ROUNDDOWN(AF234/2,0)</f>
      </c>
      <c r="AL234" s="11">
        <f>ROUNDUP(0.37*AF234,0)</f>
      </c>
      <c r="AM234" s="11">
        <f>ROUNDUP(0.4*AF234,0)</f>
      </c>
      <c r="AN234" s="11">
        <f>IF(AF234&gt;1,ROUNDUP(0.43*AF234,0),1)</f>
      </c>
      <c r="AO234" s="11">
        <f>IF(AG234&gt;1,ROUNDUP(0.59*AG234,0),1)</f>
      </c>
      <c r="AP234" s="11">
        <f>IF(AH234&gt;1,ROUNDUP(0.34*AH234,0),1)</f>
      </c>
      <c r="AQ234" s="11">
        <f>IF(AI234&gt;1,ROUNDUP(0.36*AI234,0),1)</f>
      </c>
    </row>
    <row x14ac:dyDescent="0.25" r="235" customHeight="1" ht="17.25">
      <c r="A235" s="3"/>
      <c r="B235" s="6">
        <f>IF(AA235&lt;&gt;AC235,CONCATENATE(I235,AA235,L235,AB235,L235,AC235,M235,N235,AD235,M235,J235,P235,Q235,R235,S235,T235,U235),CONCATENATE(I235,AA235,L235,AB235,M235,N235,AD235,M235,J235,P235,Q235,R235,S235,T235,U235))</f>
      </c>
      <c r="C235" s="6">
        <f>IF(AA235&lt;&gt;AC235,CONCATENATE(I235,AA235,L235,AB235,L235,AC235,M235,N235,AD235,M235,W235,X235,Z235,AN235,Y235,J235,P235,Q235,R235,S235,T235,U235),CONCATENATE(I235,AA235,L235,AB235,M235,N235,AD235,M235,W235,X235,Z235,AN235,Y235,J235,P235,Q235,R235,S235,T235,U235))</f>
      </c>
      <c r="D235" s="6">
        <f>IF(AA235&lt;&gt;AC235,CONCATENATE(I235,AA235,L235,AB235,L235,AC235,M235,N235,AD235,M235,W235,X235,Z235,AO235,Y235,J235,P235,Q235,R235,S235,T235,U235),CONCATENATE(I235,AA235,L235,AB235,M235,N235,AD235,M235,W235,X235,Z235,AO235,Y235,J235,P235,Q235,R235,S235,T235,U235))</f>
      </c>
      <c r="E235" s="6">
        <f>IF(AA235&lt;&gt;AC235,CONCATENATE(I235,AA235,L235,AB235,L235,AC235,M235,N235,AD235,M235,W235,X235,Z235,AP235,Y235,J235,P235,Q235,R235,S235,T235,U235),CONCATENATE(I235,AA235,L235,AB235,M235,N235,AD235,M235,W235,X235,Z235,AP235,Y235,J235,P235,Q235,R235,S235,T235,U235))</f>
      </c>
      <c r="F235" s="6">
        <f>IF(AA235&lt;&gt;AC235,CONCATENATE(I235,AA235,L235,AB235,L235,AC235,M235,N235,AD235,M235,W235,X235,Z235,AQ235,Y235,J235,P235,Q235,R235,S235,T235,U235),CONCATENATE(I235,AA235,L235,AB235,M235,N235,AD235,M235,W235,X235,Z235,AQ235,Y235,J235,P235,Q235,R235,S235,T235,U235))</f>
      </c>
      <c r="G235" s="3" t="s">
        <v>375</v>
      </c>
      <c r="H235" s="3" t="s">
        <v>376</v>
      </c>
      <c r="I235" s="3" t="s">
        <v>377</v>
      </c>
      <c r="J235" s="3" t="s">
        <v>378</v>
      </c>
      <c r="K235" s="3" t="s">
        <v>379</v>
      </c>
      <c r="L235" s="3" t="s">
        <v>380</v>
      </c>
      <c r="M235" s="3" t="s">
        <v>381</v>
      </c>
      <c r="N235" s="3" t="s">
        <v>382</v>
      </c>
      <c r="O235" s="6">
        <f>CHAR(10)</f>
      </c>
      <c r="P235" s="6">
        <f>IF(MOD(V235,5)=0,CONCATENATE(O235,O235,K235,K235,O235,O235,O235)," ")</f>
      </c>
      <c r="Q235" s="6">
        <f>IF(V235=5,CONCATENATE(O235,O235,O235,K235,O235,"&lt;center&gt;",O235,O235,"&lt;?php",O235,Q$1,O235,"?&gt;",O235,O235,"&lt;/center&gt;",O235,K235,O235,O235,O235,O235),"")</f>
      </c>
      <c r="R235" s="6">
        <f>IF(V235=10,CONCATENATE(O235,O235,O235,K235,O235,"&lt;center&gt;",O235,O235,"&lt;?php",O235,R$1,O235,"?&gt;",O235,O235,"&lt;/center&gt;",O235,K235,O235,O235,O235,O235),"")</f>
      </c>
      <c r="S235" s="6">
        <f>IF(V235=15,CONCATENATE(O235,O235,O235,K235,O235,"&lt;center&gt;",O235,O235,"&lt;?php",O235,S$1,O235,"?&gt;",O235,O235,"&lt;/center&gt;",O235,K235,O235,O235,O235,O235),"")</f>
      </c>
      <c r="T235" s="6">
        <f>IF(V235=20,CONCATENATE(O235,O235,O235,K235,O235,"&lt;center&gt;",O235,O235,"&lt;?php",O235,T$1,O235,"?&gt;",O235,O235,"&lt;/center&gt;",O235,K235,O235,O235,O235,O235),"")</f>
      </c>
      <c r="U235" s="6">
        <f>IF(V235=25,CONCATENATE(O235,O235,O235,O235,"&lt;?php",O235,U$1,O235,"?&gt;",O235,O235,O235,O235,O235),"")</f>
      </c>
      <c r="V235" s="11">
        <f>V234+1</f>
      </c>
      <c r="W235" s="5" t="s">
        <v>383</v>
      </c>
      <c r="X235" s="5" t="s">
        <v>384</v>
      </c>
      <c r="Y235" s="5" t="s">
        <v>385</v>
      </c>
      <c r="Z235" s="5" t="s">
        <v>386</v>
      </c>
      <c r="AA235" s="4">
        <f>CONCATENATE(WRs!B83," ",WRs!A83)</f>
      </c>
      <c r="AB235" s="6">
        <f>WRs!E83</f>
      </c>
      <c r="AC235" s="6">
        <f>WRs!C83</f>
      </c>
      <c r="AD235" s="11">
        <f>WRs!D83</f>
      </c>
      <c r="AE235" s="11">
        <f>WRs!O83</f>
      </c>
      <c r="AF235" s="11">
        <f>WRs!P83</f>
      </c>
      <c r="AG235" s="11">
        <f>WRs!T83</f>
      </c>
      <c r="AH235" s="11">
        <f>WRs!R83</f>
      </c>
      <c r="AI235" s="11">
        <f>AF235</f>
      </c>
      <c r="AJ235" s="6">
        <f>AA235</f>
      </c>
      <c r="AK235" s="11">
        <f>ROUNDDOWN(AF235/2,0)</f>
      </c>
      <c r="AL235" s="11">
        <f>ROUNDUP(0.37*AF235,0)</f>
      </c>
      <c r="AM235" s="11">
        <f>ROUNDUP(0.4*AF235,0)</f>
      </c>
      <c r="AN235" s="11">
        <f>IF(AF235&gt;1,ROUNDUP(0.43*AF235,0),1)</f>
      </c>
      <c r="AO235" s="11">
        <f>IF(AG235&gt;1,ROUNDUP(0.59*AG235,0),1)</f>
      </c>
      <c r="AP235" s="11">
        <f>IF(AH235&gt;1,ROUNDUP(0.34*AH235,0),1)</f>
      </c>
      <c r="AQ235" s="11">
        <f>IF(AI235&gt;1,ROUNDUP(0.36*AI235,0),1)</f>
      </c>
    </row>
    <row x14ac:dyDescent="0.25" r="236" customHeight="1" ht="17.25">
      <c r="A236" s="3"/>
      <c r="B236" s="6">
        <f>IF(AA236&lt;&gt;AC236,CONCATENATE(I236,AA236,L236,AB236,L236,AC236,M236,N236,AD236,M236,J236,P236,Q236,R236,S236,T236,U236),CONCATENATE(I236,AA236,L236,AB236,M236,N236,AD236,M236,J236,P236,Q236,R236,S236,T236,U236))</f>
      </c>
      <c r="C236" s="6">
        <f>IF(AA236&lt;&gt;AC236,CONCATENATE(I236,AA236,L236,AB236,L236,AC236,M236,N236,AD236,M236,W236,X236,Z236,AN236,Y236,J236,P236,Q236,R236,S236,T236,U236),CONCATENATE(I236,AA236,L236,AB236,M236,N236,AD236,M236,W236,X236,Z236,AN236,Y236,J236,P236,Q236,R236,S236,T236,U236))</f>
      </c>
      <c r="D236" s="6">
        <f>IF(AA236&lt;&gt;AC236,CONCATENATE(I236,AA236,L236,AB236,L236,AC236,M236,N236,AD236,M236,W236,X236,Z236,AO236,Y236,J236,P236,Q236,R236,S236,T236,U236),CONCATENATE(I236,AA236,L236,AB236,M236,N236,AD236,M236,W236,X236,Z236,AO236,Y236,J236,P236,Q236,R236,S236,T236,U236))</f>
      </c>
      <c r="E236" s="6">
        <f>IF(AA236&lt;&gt;AC236,CONCATENATE(I236,AA236,L236,AB236,L236,AC236,M236,N236,AD236,M236,W236,X236,Z236,AP236,Y236,J236,P236,Q236,R236,S236,T236,U236),CONCATENATE(I236,AA236,L236,AB236,M236,N236,AD236,M236,W236,X236,Z236,AP236,Y236,J236,P236,Q236,R236,S236,T236,U236))</f>
      </c>
      <c r="F236" s="6">
        <f>IF(AA236&lt;&gt;AC236,CONCATENATE(I236,AA236,L236,AB236,L236,AC236,M236,N236,AD236,M236,W236,X236,Z236,AQ236,Y236,J236,P236,Q236,R236,S236,T236,U236),CONCATENATE(I236,AA236,L236,AB236,M236,N236,AD236,M236,W236,X236,Z236,AQ236,Y236,J236,P236,Q236,R236,S236,T236,U236))</f>
      </c>
      <c r="G236" s="3" t="s">
        <v>375</v>
      </c>
      <c r="H236" s="3" t="s">
        <v>376</v>
      </c>
      <c r="I236" s="3" t="s">
        <v>377</v>
      </c>
      <c r="J236" s="3" t="s">
        <v>378</v>
      </c>
      <c r="K236" s="3" t="s">
        <v>379</v>
      </c>
      <c r="L236" s="3" t="s">
        <v>380</v>
      </c>
      <c r="M236" s="3" t="s">
        <v>381</v>
      </c>
      <c r="N236" s="3" t="s">
        <v>382</v>
      </c>
      <c r="O236" s="6">
        <f>CHAR(10)</f>
      </c>
      <c r="P236" s="6">
        <f>IF(MOD(V236,5)=0,CONCATENATE(O236,O236,K236,K236,O236,O236,O236)," ")</f>
      </c>
      <c r="Q236" s="6">
        <f>IF(V236=5,CONCATENATE(O236,O236,O236,K236,O236,"&lt;center&gt;",O236,O236,"&lt;?php",O236,Q$1,O236,"?&gt;",O236,O236,"&lt;/center&gt;",O236,K236,O236,O236,O236,O236),"")</f>
      </c>
      <c r="R236" s="6">
        <f>IF(V236=10,CONCATENATE(O236,O236,O236,K236,O236,"&lt;center&gt;",O236,O236,"&lt;?php",O236,R$1,O236,"?&gt;",O236,O236,"&lt;/center&gt;",O236,K236,O236,O236,O236,O236),"")</f>
      </c>
      <c r="S236" s="6">
        <f>IF(V236=15,CONCATENATE(O236,O236,O236,K236,O236,"&lt;center&gt;",O236,O236,"&lt;?php",O236,S$1,O236,"?&gt;",O236,O236,"&lt;/center&gt;",O236,K236,O236,O236,O236,O236),"")</f>
      </c>
      <c r="T236" s="6">
        <f>IF(V236=20,CONCATENATE(O236,O236,O236,K236,O236,"&lt;center&gt;",O236,O236,"&lt;?php",O236,T$1,O236,"?&gt;",O236,O236,"&lt;/center&gt;",O236,K236,O236,O236,O236,O236),"")</f>
      </c>
      <c r="U236" s="6">
        <f>IF(V236=25,CONCATENATE(O236,O236,O236,O236,"&lt;?php",O236,U$1,O236,"?&gt;",O236,O236,O236,O236,O236),"")</f>
      </c>
      <c r="V236" s="11">
        <f>V235+1</f>
      </c>
      <c r="W236" s="5" t="s">
        <v>383</v>
      </c>
      <c r="X236" s="5" t="s">
        <v>384</v>
      </c>
      <c r="Y236" s="5" t="s">
        <v>385</v>
      </c>
      <c r="Z236" s="5" t="s">
        <v>386</v>
      </c>
      <c r="AA236" s="4">
        <f>CONCATENATE(WRs!B84," ",WRs!A84)</f>
      </c>
      <c r="AB236" s="6">
        <f>WRs!E84</f>
      </c>
      <c r="AC236" s="6">
        <f>WRs!C84</f>
      </c>
      <c r="AD236" s="11">
        <f>WRs!D84</f>
      </c>
      <c r="AE236" s="11">
        <f>WRs!O84</f>
      </c>
      <c r="AF236" s="11">
        <f>WRs!P84</f>
      </c>
      <c r="AG236" s="11">
        <f>WRs!T84</f>
      </c>
      <c r="AH236" s="11">
        <f>WRs!R84</f>
      </c>
      <c r="AI236" s="11">
        <f>AF236</f>
      </c>
      <c r="AJ236" s="6">
        <f>AA236</f>
      </c>
      <c r="AK236" s="11">
        <f>ROUNDDOWN(AF236/2,0)</f>
      </c>
      <c r="AL236" s="11">
        <f>ROUNDUP(0.37*AF236,0)</f>
      </c>
      <c r="AM236" s="11">
        <f>ROUNDUP(0.4*AF236,0)</f>
      </c>
      <c r="AN236" s="11">
        <f>IF(AF236&gt;1,ROUNDUP(0.43*AF236,0),1)</f>
      </c>
      <c r="AO236" s="11">
        <f>IF(AG236&gt;1,ROUNDUP(0.59*AG236,0),1)</f>
      </c>
      <c r="AP236" s="11">
        <f>IF(AH236&gt;1,ROUNDUP(0.34*AH236,0),1)</f>
      </c>
      <c r="AQ236" s="11">
        <f>IF(AI236&gt;1,ROUNDUP(0.36*AI236,0),1)</f>
      </c>
    </row>
    <row x14ac:dyDescent="0.25" r="237" customHeight="1" ht="17.25">
      <c r="A237" s="3"/>
      <c r="B237" s="6">
        <f>IF(AA237&lt;&gt;AC237,CONCATENATE(I237,AA237,L237,AB237,L237,AC237,M237,N237,AD237,M237,J237,P237,Q237,R237,S237,T237,U237),CONCATENATE(I237,AA237,L237,AB237,M237,N237,AD237,M237,J237,P237,Q237,R237,S237,T237,U237))</f>
      </c>
      <c r="C237" s="6">
        <f>IF(AA237&lt;&gt;AC237,CONCATENATE(I237,AA237,L237,AB237,L237,AC237,M237,N237,AD237,M237,W237,X237,Z237,AN237,Y237,J237,P237,Q237,R237,S237,T237,U237),CONCATENATE(I237,AA237,L237,AB237,M237,N237,AD237,M237,W237,X237,Z237,AN237,Y237,J237,P237,Q237,R237,S237,T237,U237))</f>
      </c>
      <c r="D237" s="6">
        <f>IF(AA237&lt;&gt;AC237,CONCATENATE(I237,AA237,L237,AB237,L237,AC237,M237,N237,AD237,M237,W237,X237,Z237,AO237,Y237,J237,P237,Q237,R237,S237,T237,U237),CONCATENATE(I237,AA237,L237,AB237,M237,N237,AD237,M237,W237,X237,Z237,AO237,Y237,J237,P237,Q237,R237,S237,T237,U237))</f>
      </c>
      <c r="E237" s="6">
        <f>IF(AA237&lt;&gt;AC237,CONCATENATE(I237,AA237,L237,AB237,L237,AC237,M237,N237,AD237,M237,W237,X237,Z237,AP237,Y237,J237,P237,Q237,R237,S237,T237,U237),CONCATENATE(I237,AA237,L237,AB237,M237,N237,AD237,M237,W237,X237,Z237,AP237,Y237,J237,P237,Q237,R237,S237,T237,U237))</f>
      </c>
      <c r="F237" s="6">
        <f>IF(AA237&lt;&gt;AC237,CONCATENATE(I237,AA237,L237,AB237,L237,AC237,M237,N237,AD237,M237,W237,X237,Z237,AQ237,Y237,J237,P237,Q237,R237,S237,T237,U237),CONCATENATE(I237,AA237,L237,AB237,M237,N237,AD237,M237,W237,X237,Z237,AQ237,Y237,J237,P237,Q237,R237,S237,T237,U237))</f>
      </c>
      <c r="G237" s="3" t="s">
        <v>375</v>
      </c>
      <c r="H237" s="3" t="s">
        <v>376</v>
      </c>
      <c r="I237" s="3" t="s">
        <v>377</v>
      </c>
      <c r="J237" s="3" t="s">
        <v>378</v>
      </c>
      <c r="K237" s="3" t="s">
        <v>379</v>
      </c>
      <c r="L237" s="3" t="s">
        <v>380</v>
      </c>
      <c r="M237" s="3" t="s">
        <v>381</v>
      </c>
      <c r="N237" s="3" t="s">
        <v>382</v>
      </c>
      <c r="O237" s="6">
        <f>CHAR(10)</f>
      </c>
      <c r="P237" s="6">
        <f>IF(MOD(V237,5)=0,CONCATENATE(O237,O237,K237,K237,O237,O237,O237)," ")</f>
      </c>
      <c r="Q237" s="6">
        <f>IF(V237=5,CONCATENATE(O237,O237,O237,K237,O237,"&lt;center&gt;",O237,O237,"&lt;?php",O237,Q$1,O237,"?&gt;",O237,O237,"&lt;/center&gt;",O237,K237,O237,O237,O237,O237),"")</f>
      </c>
      <c r="R237" s="6">
        <f>IF(V237=10,CONCATENATE(O237,O237,O237,K237,O237,"&lt;center&gt;",O237,O237,"&lt;?php",O237,R$1,O237,"?&gt;",O237,O237,"&lt;/center&gt;",O237,K237,O237,O237,O237,O237),"")</f>
      </c>
      <c r="S237" s="6">
        <f>IF(V237=15,CONCATENATE(O237,O237,O237,K237,O237,"&lt;center&gt;",O237,O237,"&lt;?php",O237,S$1,O237,"?&gt;",O237,O237,"&lt;/center&gt;",O237,K237,O237,O237,O237,O237),"")</f>
      </c>
      <c r="T237" s="6">
        <f>IF(V237=20,CONCATENATE(O237,O237,O237,K237,O237,"&lt;center&gt;",O237,O237,"&lt;?php",O237,T$1,O237,"?&gt;",O237,O237,"&lt;/center&gt;",O237,K237,O237,O237,O237,O237),"")</f>
      </c>
      <c r="U237" s="6">
        <f>IF(V237=25,CONCATENATE(O237,O237,O237,O237,"&lt;?php",O237,U$1,O237,"?&gt;",O237,O237,O237,O237,O237),"")</f>
      </c>
      <c r="V237" s="11">
        <f>V236+1</f>
      </c>
      <c r="W237" s="5" t="s">
        <v>383</v>
      </c>
      <c r="X237" s="5" t="s">
        <v>384</v>
      </c>
      <c r="Y237" s="5" t="s">
        <v>385</v>
      </c>
      <c r="Z237" s="5" t="s">
        <v>386</v>
      </c>
      <c r="AA237" s="4">
        <f>CONCATENATE(WRs!B85," ",WRs!A85)</f>
      </c>
      <c r="AB237" s="6">
        <f>WRs!E85</f>
      </c>
      <c r="AC237" s="6">
        <f>WRs!C85</f>
      </c>
      <c r="AD237" s="11">
        <f>WRs!D85</f>
      </c>
      <c r="AE237" s="11">
        <f>WRs!O85</f>
      </c>
      <c r="AF237" s="11">
        <f>WRs!P85</f>
      </c>
      <c r="AG237" s="11">
        <f>WRs!T85</f>
      </c>
      <c r="AH237" s="11">
        <f>WRs!R85</f>
      </c>
      <c r="AI237" s="11">
        <f>AF237</f>
      </c>
      <c r="AJ237" s="6">
        <f>AA237</f>
      </c>
      <c r="AK237" s="11">
        <f>ROUNDDOWN(AF237/2,0)</f>
      </c>
      <c r="AL237" s="11">
        <f>ROUNDUP(0.37*AF237,0)</f>
      </c>
      <c r="AM237" s="11">
        <f>ROUNDUP(0.4*AF237,0)</f>
      </c>
      <c r="AN237" s="11">
        <f>IF(AF237&gt;1,ROUNDUP(0.43*AF237,0),1)</f>
      </c>
      <c r="AO237" s="11">
        <f>IF(AG237&gt;1,ROUNDUP(0.59*AG237,0),1)</f>
      </c>
      <c r="AP237" s="11">
        <f>IF(AH237&gt;1,ROUNDUP(0.34*AH237,0),1)</f>
      </c>
      <c r="AQ237" s="11">
        <f>IF(AI237&gt;1,ROUNDUP(0.36*AI237,0),1)</f>
      </c>
    </row>
    <row x14ac:dyDescent="0.25" r="238" customHeight="1" ht="17.25">
      <c r="A238" s="3"/>
      <c r="B238" s="6">
        <f>IF(AA238&lt;&gt;AC238,CONCATENATE(I238,AA238,L238,AB238,L238,AC238,M238,N238,AD238,M238,J238,P238,Q238,R238,S238,T238,U238),CONCATENATE(I238,AA238,L238,AB238,M238,N238,AD238,M238,J238,P238,Q238,R238,S238,T238,U238))</f>
      </c>
      <c r="C238" s="6">
        <f>IF(AA238&lt;&gt;AC238,CONCATENATE(I238,AA238,L238,AB238,L238,AC238,M238,N238,AD238,M238,W238,X238,Z238,AN238,Y238,J238,P238,Q238,R238,S238,T238,U238),CONCATENATE(I238,AA238,L238,AB238,M238,N238,AD238,M238,W238,X238,Z238,AN238,Y238,J238,P238,Q238,R238,S238,T238,U238))</f>
      </c>
      <c r="D238" s="6">
        <f>IF(AA238&lt;&gt;AC238,CONCATENATE(I238,AA238,L238,AB238,L238,AC238,M238,N238,AD238,M238,W238,X238,Z238,AO238,Y238,J238,P238,Q238,R238,S238,T238,U238),CONCATENATE(I238,AA238,L238,AB238,M238,N238,AD238,M238,W238,X238,Z238,AO238,Y238,J238,P238,Q238,R238,S238,T238,U238))</f>
      </c>
      <c r="E238" s="6">
        <f>IF(AA238&lt;&gt;AC238,CONCATENATE(I238,AA238,L238,AB238,L238,AC238,M238,N238,AD238,M238,W238,X238,Z238,AP238,Y238,J238,P238,Q238,R238,S238,T238,U238),CONCATENATE(I238,AA238,L238,AB238,M238,N238,AD238,M238,W238,X238,Z238,AP238,Y238,J238,P238,Q238,R238,S238,T238,U238))</f>
      </c>
      <c r="F238" s="6">
        <f>IF(AA238&lt;&gt;AC238,CONCATENATE(I238,AA238,L238,AB238,L238,AC238,M238,N238,AD238,M238,W238,X238,Z238,AQ238,Y238,J238,P238,Q238,R238,S238,T238,U238),CONCATENATE(I238,AA238,L238,AB238,M238,N238,AD238,M238,W238,X238,Z238,AQ238,Y238,J238,P238,Q238,R238,S238,T238,U238))</f>
      </c>
      <c r="G238" s="3" t="s">
        <v>375</v>
      </c>
      <c r="H238" s="3" t="s">
        <v>376</v>
      </c>
      <c r="I238" s="3" t="s">
        <v>377</v>
      </c>
      <c r="J238" s="3" t="s">
        <v>378</v>
      </c>
      <c r="K238" s="3" t="s">
        <v>379</v>
      </c>
      <c r="L238" s="3" t="s">
        <v>380</v>
      </c>
      <c r="M238" s="3" t="s">
        <v>381</v>
      </c>
      <c r="N238" s="3" t="s">
        <v>382</v>
      </c>
      <c r="O238" s="6">
        <f>CHAR(10)</f>
      </c>
      <c r="P238" s="6">
        <f>IF(MOD(V238,5)=0,CONCATENATE(O238,O238,K238,K238,O238,O238,O238)," ")</f>
      </c>
      <c r="Q238" s="6">
        <f>IF(V238=5,CONCATENATE(O238,O238,O238,K238,O238,"&lt;center&gt;",O238,O238,"&lt;?php",O238,Q$1,O238,"?&gt;",O238,O238,"&lt;/center&gt;",O238,K238,O238,O238,O238,O238),"")</f>
      </c>
      <c r="R238" s="6">
        <f>IF(V238=10,CONCATENATE(O238,O238,O238,K238,O238,"&lt;center&gt;",O238,O238,"&lt;?php",O238,R$1,O238,"?&gt;",O238,O238,"&lt;/center&gt;",O238,K238,O238,O238,O238,O238),"")</f>
      </c>
      <c r="S238" s="6">
        <f>IF(V238=15,CONCATENATE(O238,O238,O238,K238,O238,"&lt;center&gt;",O238,O238,"&lt;?php",O238,S$1,O238,"?&gt;",O238,O238,"&lt;/center&gt;",O238,K238,O238,O238,O238,O238),"")</f>
      </c>
      <c r="T238" s="6">
        <f>IF(V238=20,CONCATENATE(O238,O238,O238,K238,O238,"&lt;center&gt;",O238,O238,"&lt;?php",O238,T$1,O238,"?&gt;",O238,O238,"&lt;/center&gt;",O238,K238,O238,O238,O238,O238),"")</f>
      </c>
      <c r="U238" s="6">
        <f>IF(V238=25,CONCATENATE(O238,O238,O238,O238,"&lt;?php",O238,U$1,O238,"?&gt;",O238,O238,O238,O238,O238),"")</f>
      </c>
      <c r="V238" s="11">
        <f>V237+1</f>
      </c>
      <c r="W238" s="5" t="s">
        <v>383</v>
      </c>
      <c r="X238" s="5" t="s">
        <v>384</v>
      </c>
      <c r="Y238" s="5" t="s">
        <v>385</v>
      </c>
      <c r="Z238" s="5" t="s">
        <v>386</v>
      </c>
      <c r="AA238" s="4">
        <f>CONCATENATE(WRs!B86," ",WRs!A86)</f>
      </c>
      <c r="AB238" s="6">
        <f>WRs!E86</f>
      </c>
      <c r="AC238" s="6">
        <f>WRs!C86</f>
      </c>
      <c r="AD238" s="11">
        <f>WRs!D86</f>
      </c>
      <c r="AE238" s="11">
        <f>WRs!O86</f>
      </c>
      <c r="AF238" s="11">
        <f>WRs!P86</f>
      </c>
      <c r="AG238" s="11">
        <f>WRs!T86</f>
      </c>
      <c r="AH238" s="11">
        <f>WRs!R86</f>
      </c>
      <c r="AI238" s="11">
        <f>AF238</f>
      </c>
      <c r="AJ238" s="6">
        <f>AA238</f>
      </c>
      <c r="AK238" s="11">
        <f>ROUNDDOWN(AF238/2,0)</f>
      </c>
      <c r="AL238" s="11">
        <f>ROUNDUP(0.37*AF238,0)</f>
      </c>
      <c r="AM238" s="11">
        <f>ROUNDUP(0.4*AF238,0)</f>
      </c>
      <c r="AN238" s="11">
        <f>IF(AF238&gt;1,ROUNDUP(0.43*AF238,0),1)</f>
      </c>
      <c r="AO238" s="11">
        <f>IF(AG238&gt;1,ROUNDUP(0.59*AG238,0),1)</f>
      </c>
      <c r="AP238" s="11">
        <f>IF(AH238&gt;1,ROUNDUP(0.34*AH238,0),1)</f>
      </c>
      <c r="AQ238" s="11">
        <f>IF(AI238&gt;1,ROUNDUP(0.36*AI238,0),1)</f>
      </c>
    </row>
    <row x14ac:dyDescent="0.25" r="239" customHeight="1" ht="17.25">
      <c r="A239" s="3"/>
      <c r="B239" s="6">
        <f>IF(AA239&lt;&gt;AC239,CONCATENATE(I239,AA239,L239,AB239,L239,AC239,M239,N239,AD239,M239,J239,P239,Q239,R239,S239,T239,U239),CONCATENATE(I239,AA239,L239,AB239,M239,N239,AD239,M239,J239,P239,Q239,R239,S239,T239,U239))</f>
      </c>
      <c r="C239" s="6">
        <f>IF(AA239&lt;&gt;AC239,CONCATENATE(I239,AA239,L239,AB239,L239,AC239,M239,N239,AD239,M239,W239,X239,Z239,AN239,Y239,J239,P239,Q239,R239,S239,T239,U239),CONCATENATE(I239,AA239,L239,AB239,M239,N239,AD239,M239,W239,X239,Z239,AN239,Y239,J239,P239,Q239,R239,S239,T239,U239))</f>
      </c>
      <c r="D239" s="6">
        <f>IF(AA239&lt;&gt;AC239,CONCATENATE(I239,AA239,L239,AB239,L239,AC239,M239,N239,AD239,M239,W239,X239,Z239,AO239,Y239,J239,P239,Q239,R239,S239,T239,U239),CONCATENATE(I239,AA239,L239,AB239,M239,N239,AD239,M239,W239,X239,Z239,AO239,Y239,J239,P239,Q239,R239,S239,T239,U239))</f>
      </c>
      <c r="E239" s="6">
        <f>IF(AA239&lt;&gt;AC239,CONCATENATE(I239,AA239,L239,AB239,L239,AC239,M239,N239,AD239,M239,W239,X239,Z239,AP239,Y239,J239,P239,Q239,R239,S239,T239,U239),CONCATENATE(I239,AA239,L239,AB239,M239,N239,AD239,M239,W239,X239,Z239,AP239,Y239,J239,P239,Q239,R239,S239,T239,U239))</f>
      </c>
      <c r="F239" s="6">
        <f>IF(AA239&lt;&gt;AC239,CONCATENATE(I239,AA239,L239,AB239,L239,AC239,M239,N239,AD239,M239,W239,X239,Z239,AQ239,Y239,J239,P239,Q239,R239,S239,T239,U239),CONCATENATE(I239,AA239,L239,AB239,M239,N239,AD239,M239,W239,X239,Z239,AQ239,Y239,J239,P239,Q239,R239,S239,T239,U239))</f>
      </c>
      <c r="G239" s="3" t="s">
        <v>375</v>
      </c>
      <c r="H239" s="3" t="s">
        <v>376</v>
      </c>
      <c r="I239" s="3" t="s">
        <v>377</v>
      </c>
      <c r="J239" s="3" t="s">
        <v>378</v>
      </c>
      <c r="K239" s="3" t="s">
        <v>379</v>
      </c>
      <c r="L239" s="3" t="s">
        <v>380</v>
      </c>
      <c r="M239" s="3" t="s">
        <v>381</v>
      </c>
      <c r="N239" s="3" t="s">
        <v>382</v>
      </c>
      <c r="O239" s="6">
        <f>CHAR(10)</f>
      </c>
      <c r="P239" s="6">
        <f>IF(MOD(V239,5)=0,CONCATENATE(O239,O239,K239,K239,O239,O239,O239)," ")</f>
      </c>
      <c r="Q239" s="6">
        <f>IF(V239=5,CONCATENATE(O239,O239,O239,K239,O239,"&lt;center&gt;",O239,O239,"&lt;?php",O239,Q$1,O239,"?&gt;",O239,O239,"&lt;/center&gt;",O239,K239,O239,O239,O239,O239),"")</f>
      </c>
      <c r="R239" s="6">
        <f>IF(V239=10,CONCATENATE(O239,O239,O239,K239,O239,"&lt;center&gt;",O239,O239,"&lt;?php",O239,R$1,O239,"?&gt;",O239,O239,"&lt;/center&gt;",O239,K239,O239,O239,O239,O239),"")</f>
      </c>
      <c r="S239" s="6">
        <f>IF(V239=15,CONCATENATE(O239,O239,O239,K239,O239,"&lt;center&gt;",O239,O239,"&lt;?php",O239,S$1,O239,"?&gt;",O239,O239,"&lt;/center&gt;",O239,K239,O239,O239,O239,O239),"")</f>
      </c>
      <c r="T239" s="6">
        <f>IF(V239=20,CONCATENATE(O239,O239,O239,K239,O239,"&lt;center&gt;",O239,O239,"&lt;?php",O239,T$1,O239,"?&gt;",O239,O239,"&lt;/center&gt;",O239,K239,O239,O239,O239,O239),"")</f>
      </c>
      <c r="U239" s="6">
        <f>IF(V239=25,CONCATENATE(O239,O239,O239,O239,"&lt;?php",O239,U$1,O239,"?&gt;",O239,O239,O239,O239,O239),"")</f>
      </c>
      <c r="V239" s="11">
        <f>V238+1</f>
      </c>
      <c r="W239" s="5" t="s">
        <v>383</v>
      </c>
      <c r="X239" s="5" t="s">
        <v>384</v>
      </c>
      <c r="Y239" s="5" t="s">
        <v>385</v>
      </c>
      <c r="Z239" s="5" t="s">
        <v>386</v>
      </c>
      <c r="AA239" s="4">
        <f>CONCATENATE(WRs!B87," ",WRs!A87)</f>
      </c>
      <c r="AB239" s="6">
        <f>WRs!E87</f>
      </c>
      <c r="AC239" s="6">
        <f>WRs!C87</f>
      </c>
      <c r="AD239" s="11">
        <f>WRs!D87</f>
      </c>
      <c r="AE239" s="11">
        <f>WRs!O87</f>
      </c>
      <c r="AF239" s="11">
        <f>WRs!P87</f>
      </c>
      <c r="AG239" s="11">
        <f>WRs!T87</f>
      </c>
      <c r="AH239" s="11">
        <f>WRs!R87</f>
      </c>
      <c r="AI239" s="11">
        <f>AF239</f>
      </c>
      <c r="AJ239" s="6">
        <f>AA239</f>
      </c>
      <c r="AK239" s="11">
        <f>ROUNDDOWN(AF239/2,0)</f>
      </c>
      <c r="AL239" s="11">
        <f>ROUNDUP(0.37*AF239,0)</f>
      </c>
      <c r="AM239" s="11">
        <f>ROUNDUP(0.4*AF239,0)</f>
      </c>
      <c r="AN239" s="11">
        <f>IF(AF239&gt;1,ROUNDUP(0.43*AF239,0),1)</f>
      </c>
      <c r="AO239" s="11">
        <f>IF(AG239&gt;1,ROUNDUP(0.59*AG239,0),1)</f>
      </c>
      <c r="AP239" s="11">
        <f>IF(AH239&gt;1,ROUNDUP(0.34*AH239,0),1)</f>
      </c>
      <c r="AQ239" s="11">
        <f>IF(AI239&gt;1,ROUNDUP(0.36*AI239,0),1)</f>
      </c>
    </row>
    <row x14ac:dyDescent="0.25" r="240" customHeight="1" ht="17.25">
      <c r="A240" s="3"/>
      <c r="B240" s="6">
        <f>IF(AA240&lt;&gt;AC240,CONCATENATE(I240,AA240,L240,AB240,L240,AC240,M240,N240,AD240,M240,J240,P240,Q240,R240,S240,T240,U240),CONCATENATE(I240,AA240,L240,AB240,M240,N240,AD240,M240,J240,P240,Q240,R240,S240,T240,U240))</f>
      </c>
      <c r="C240" s="6">
        <f>IF(AA240&lt;&gt;AC240,CONCATENATE(I240,AA240,L240,AB240,L240,AC240,M240,N240,AD240,M240,W240,X240,Z240,AN240,Y240,J240,P240,Q240,R240,S240,T240,U240),CONCATENATE(I240,AA240,L240,AB240,M240,N240,AD240,M240,W240,X240,Z240,AN240,Y240,J240,P240,Q240,R240,S240,T240,U240))</f>
      </c>
      <c r="D240" s="6">
        <f>IF(AA240&lt;&gt;AC240,CONCATENATE(I240,AA240,L240,AB240,L240,AC240,M240,N240,AD240,M240,W240,X240,Z240,AO240,Y240,J240,P240,Q240,R240,S240,T240,U240),CONCATENATE(I240,AA240,L240,AB240,M240,N240,AD240,M240,W240,X240,Z240,AO240,Y240,J240,P240,Q240,R240,S240,T240,U240))</f>
      </c>
      <c r="E240" s="6">
        <f>IF(AA240&lt;&gt;AC240,CONCATENATE(I240,AA240,L240,AB240,L240,AC240,M240,N240,AD240,M240,W240,X240,Z240,AP240,Y240,J240,P240,Q240,R240,S240,T240,U240),CONCATENATE(I240,AA240,L240,AB240,M240,N240,AD240,M240,W240,X240,Z240,AP240,Y240,J240,P240,Q240,R240,S240,T240,U240))</f>
      </c>
      <c r="F240" s="6">
        <f>IF(AA240&lt;&gt;AC240,CONCATENATE(I240,AA240,L240,AB240,L240,AC240,M240,N240,AD240,M240,W240,X240,Z240,AQ240,Y240,J240,P240,Q240,R240,S240,T240,U240),CONCATENATE(I240,AA240,L240,AB240,M240,N240,AD240,M240,W240,X240,Z240,AQ240,Y240,J240,P240,Q240,R240,S240,T240,U240))</f>
      </c>
      <c r="G240" s="3" t="s">
        <v>375</v>
      </c>
      <c r="H240" s="3" t="s">
        <v>376</v>
      </c>
      <c r="I240" s="3" t="s">
        <v>377</v>
      </c>
      <c r="J240" s="3" t="s">
        <v>378</v>
      </c>
      <c r="K240" s="3" t="s">
        <v>379</v>
      </c>
      <c r="L240" s="3" t="s">
        <v>380</v>
      </c>
      <c r="M240" s="3" t="s">
        <v>381</v>
      </c>
      <c r="N240" s="3" t="s">
        <v>382</v>
      </c>
      <c r="O240" s="6">
        <f>CHAR(10)</f>
      </c>
      <c r="P240" s="6">
        <f>IF(MOD(V240,5)=0,CONCATENATE(O240,O240,K240,K240,O240,O240,O240)," ")</f>
      </c>
      <c r="Q240" s="6">
        <f>IF(V240=5,CONCATENATE(O240,O240,O240,K240,O240,"&lt;center&gt;",O240,O240,"&lt;?php",O240,Q$1,O240,"?&gt;",O240,O240,"&lt;/center&gt;",O240,K240,O240,O240,O240,O240),"")</f>
      </c>
      <c r="R240" s="6">
        <f>IF(V240=10,CONCATENATE(O240,O240,O240,K240,O240,"&lt;center&gt;",O240,O240,"&lt;?php",O240,R$1,O240,"?&gt;",O240,O240,"&lt;/center&gt;",O240,K240,O240,O240,O240,O240),"")</f>
      </c>
      <c r="S240" s="6">
        <f>IF(V240=15,CONCATENATE(O240,O240,O240,K240,O240,"&lt;center&gt;",O240,O240,"&lt;?php",O240,S$1,O240,"?&gt;",O240,O240,"&lt;/center&gt;",O240,K240,O240,O240,O240,O240),"")</f>
      </c>
      <c r="T240" s="6">
        <f>IF(V240=20,CONCATENATE(O240,O240,O240,K240,O240,"&lt;center&gt;",O240,O240,"&lt;?php",O240,T$1,O240,"?&gt;",O240,O240,"&lt;/center&gt;",O240,K240,O240,O240,O240,O240),"")</f>
      </c>
      <c r="U240" s="6">
        <f>IF(V240=25,CONCATENATE(O240,O240,O240,O240,"&lt;?php",O240,U$1,O240,"?&gt;",O240,O240,O240,O240,O240),"")</f>
      </c>
      <c r="V240" s="11">
        <f>V239+1</f>
      </c>
      <c r="W240" s="5" t="s">
        <v>383</v>
      </c>
      <c r="X240" s="5" t="s">
        <v>384</v>
      </c>
      <c r="Y240" s="5" t="s">
        <v>385</v>
      </c>
      <c r="Z240" s="5" t="s">
        <v>386</v>
      </c>
      <c r="AA240" s="4">
        <f>CONCATENATE(WRs!B88," ",WRs!A88)</f>
      </c>
      <c r="AB240" s="6">
        <f>WRs!E88</f>
      </c>
      <c r="AC240" s="6">
        <f>WRs!C88</f>
      </c>
      <c r="AD240" s="11">
        <f>WRs!D88</f>
      </c>
      <c r="AE240" s="11">
        <f>WRs!O88</f>
      </c>
      <c r="AF240" s="11">
        <f>WRs!P88</f>
      </c>
      <c r="AG240" s="11">
        <f>WRs!T88</f>
      </c>
      <c r="AH240" s="11">
        <f>WRs!R88</f>
      </c>
      <c r="AI240" s="11">
        <f>AF240</f>
      </c>
      <c r="AJ240" s="6">
        <f>AA240</f>
      </c>
      <c r="AK240" s="11">
        <f>ROUNDDOWN(AF240/2,0)</f>
      </c>
      <c r="AL240" s="11">
        <f>ROUNDUP(0.37*AF240,0)</f>
      </c>
      <c r="AM240" s="11">
        <f>ROUNDUP(0.4*AF240,0)</f>
      </c>
      <c r="AN240" s="11">
        <f>IF(AF240&gt;1,ROUNDUP(0.43*AF240,0),1)</f>
      </c>
      <c r="AO240" s="11">
        <f>IF(AG240&gt;1,ROUNDUP(0.59*AG240,0),1)</f>
      </c>
      <c r="AP240" s="11">
        <f>IF(AH240&gt;1,ROUNDUP(0.34*AH240,0),1)</f>
      </c>
      <c r="AQ240" s="11">
        <f>IF(AI240&gt;1,ROUNDUP(0.36*AI240,0),1)</f>
      </c>
    </row>
    <row x14ac:dyDescent="0.25" r="241" customHeight="1" ht="17.25">
      <c r="A241" s="3"/>
      <c r="B241" s="6">
        <f>IF(AA241&lt;&gt;AC241,CONCATENATE(I241,AA241,L241,AB241,L241,AC241,M241,N241,AD241,M241,J241,P241,Q241,R241,S241,T241,U241),CONCATENATE(I241,AA241,L241,AB241,M241,N241,AD241,M241,J241,P241,Q241,R241,S241,T241,U241))</f>
      </c>
      <c r="C241" s="6">
        <f>IF(AA241&lt;&gt;AC241,CONCATENATE(I241,AA241,L241,AB241,L241,AC241,M241,N241,AD241,M241,W241,X241,Z241,AN241,Y241,J241,P241,Q241,R241,S241,T241,U241),CONCATENATE(I241,AA241,L241,AB241,M241,N241,AD241,M241,W241,X241,Z241,AN241,Y241,J241,P241,Q241,R241,S241,T241,U241))</f>
      </c>
      <c r="D241" s="6">
        <f>IF(AA241&lt;&gt;AC241,CONCATENATE(I241,AA241,L241,AB241,L241,AC241,M241,N241,AD241,M241,W241,X241,Z241,AO241,Y241,J241,P241,Q241,R241,S241,T241,U241),CONCATENATE(I241,AA241,L241,AB241,M241,N241,AD241,M241,W241,X241,Z241,AO241,Y241,J241,P241,Q241,R241,S241,T241,U241))</f>
      </c>
      <c r="E241" s="6">
        <f>IF(AA241&lt;&gt;AC241,CONCATENATE(I241,AA241,L241,AB241,L241,AC241,M241,N241,AD241,M241,W241,X241,Z241,AP241,Y241,J241,P241,Q241,R241,S241,T241,U241),CONCATENATE(I241,AA241,L241,AB241,M241,N241,AD241,M241,W241,X241,Z241,AP241,Y241,J241,P241,Q241,R241,S241,T241,U241))</f>
      </c>
      <c r="F241" s="6">
        <f>IF(AA241&lt;&gt;AC241,CONCATENATE(I241,AA241,L241,AB241,L241,AC241,M241,N241,AD241,M241,W241,X241,Z241,AQ241,Y241,J241,P241,Q241,R241,S241,T241,U241),CONCATENATE(I241,AA241,L241,AB241,M241,N241,AD241,M241,W241,X241,Z241,AQ241,Y241,J241,P241,Q241,R241,S241,T241,U241))</f>
      </c>
      <c r="G241" s="3" t="s">
        <v>375</v>
      </c>
      <c r="H241" s="3" t="s">
        <v>376</v>
      </c>
      <c r="I241" s="3" t="s">
        <v>377</v>
      </c>
      <c r="J241" s="3" t="s">
        <v>378</v>
      </c>
      <c r="K241" s="3" t="s">
        <v>379</v>
      </c>
      <c r="L241" s="3" t="s">
        <v>380</v>
      </c>
      <c r="M241" s="3" t="s">
        <v>381</v>
      </c>
      <c r="N241" s="3" t="s">
        <v>382</v>
      </c>
      <c r="O241" s="6">
        <f>CHAR(10)</f>
      </c>
      <c r="P241" s="6">
        <f>IF(MOD(V241,5)=0,CONCATENATE(O241,O241,K241,K241,O241,O241,O241)," ")</f>
      </c>
      <c r="Q241" s="6">
        <f>IF(V241=5,CONCATENATE(O241,O241,O241,K241,O241,"&lt;center&gt;",O241,O241,"&lt;?php",O241,Q$1,O241,"?&gt;",O241,O241,"&lt;/center&gt;",O241,K241,O241,O241,O241,O241),"")</f>
      </c>
      <c r="R241" s="6">
        <f>IF(V241=10,CONCATENATE(O241,O241,O241,K241,O241,"&lt;center&gt;",O241,O241,"&lt;?php",O241,R$1,O241,"?&gt;",O241,O241,"&lt;/center&gt;",O241,K241,O241,O241,O241,O241),"")</f>
      </c>
      <c r="S241" s="6">
        <f>IF(V241=15,CONCATENATE(O241,O241,O241,K241,O241,"&lt;center&gt;",O241,O241,"&lt;?php",O241,S$1,O241,"?&gt;",O241,O241,"&lt;/center&gt;",O241,K241,O241,O241,O241,O241),"")</f>
      </c>
      <c r="T241" s="6">
        <f>IF(V241=20,CONCATENATE(O241,O241,O241,K241,O241,"&lt;center&gt;",O241,O241,"&lt;?php",O241,T$1,O241,"?&gt;",O241,O241,"&lt;/center&gt;",O241,K241,O241,O241,O241,O241),"")</f>
      </c>
      <c r="U241" s="6">
        <f>IF(V241=25,CONCATENATE(O241,O241,O241,O241,"&lt;?php",O241,U$1,O241,"?&gt;",O241,O241,O241,O241,O241),"")</f>
      </c>
      <c r="V241" s="11">
        <f>V240+1</f>
      </c>
      <c r="W241" s="5" t="s">
        <v>383</v>
      </c>
      <c r="X241" s="5" t="s">
        <v>384</v>
      </c>
      <c r="Y241" s="5" t="s">
        <v>385</v>
      </c>
      <c r="Z241" s="5" t="s">
        <v>386</v>
      </c>
      <c r="AA241" s="4">
        <f>CONCATENATE(WRs!B89," ",WRs!A89)</f>
      </c>
      <c r="AB241" s="6">
        <f>WRs!E89</f>
      </c>
      <c r="AC241" s="6">
        <f>WRs!C89</f>
      </c>
      <c r="AD241" s="11">
        <f>WRs!D89</f>
      </c>
      <c r="AE241" s="11">
        <f>WRs!O89</f>
      </c>
      <c r="AF241" s="11">
        <f>WRs!P89</f>
      </c>
      <c r="AG241" s="11">
        <f>WRs!T89</f>
      </c>
      <c r="AH241" s="11">
        <f>WRs!R89</f>
      </c>
      <c r="AI241" s="11">
        <f>AF241</f>
      </c>
      <c r="AJ241" s="6">
        <f>AA241</f>
      </c>
      <c r="AK241" s="11">
        <f>ROUNDDOWN(AF241/2,0)</f>
      </c>
      <c r="AL241" s="11">
        <f>ROUNDUP(0.37*AF241,0)</f>
      </c>
      <c r="AM241" s="11">
        <f>ROUNDUP(0.4*AF241,0)</f>
      </c>
      <c r="AN241" s="11">
        <f>IF(AF241&gt;0.5,ROUNDUP(0.43*AF241,0),0)</f>
      </c>
      <c r="AO241" s="11">
        <f>IF(AG241&gt;0.5,ROUNDUP(0.59*AG241,0),0)</f>
      </c>
      <c r="AP241" s="11">
        <f>IF(AH241&gt;0.5,ROUNDUP(0.34*AH241,0),0)</f>
      </c>
      <c r="AQ241" s="11">
        <f>IF(AI241&gt;0.5,ROUNDUP(0.36*AI241,0),0)</f>
      </c>
    </row>
    <row x14ac:dyDescent="0.25" r="242" customHeight="1" ht="17.25">
      <c r="A242" s="3"/>
      <c r="B242" s="6">
        <f>IF(AA242&lt;&gt;AC242,CONCATENATE(I242,AA242,L242,AB242,L242,AC242,M242,N242,AD242,M242,J242,P242,Q242,R242,S242,T242,U242),CONCATENATE(I242,AA242,L242,AB242,M242,N242,AD242,M242,J242,P242,Q242,R242,S242,T242,U242))</f>
      </c>
      <c r="C242" s="6">
        <f>IF(AA242&lt;&gt;AC242,CONCATENATE(I242,AA242,L242,AB242,L242,AC242,M242,N242,AD242,M242,W242,X242,Z242,AN242,Y242,J242,P242,Q242,R242,S242,T242,U242),CONCATENATE(I242,AA242,L242,AB242,M242,N242,AD242,M242,W242,X242,Z242,AN242,Y242,J242,P242,Q242,R242,S242,T242,U242))</f>
      </c>
      <c r="D242" s="6">
        <f>IF(AA242&lt;&gt;AC242,CONCATENATE(I242,AA242,L242,AB242,L242,AC242,M242,N242,AD242,M242,W242,X242,Z242,AO242,Y242,J242,P242,Q242,R242,S242,T242,U242),CONCATENATE(I242,AA242,L242,AB242,M242,N242,AD242,M242,W242,X242,Z242,AO242,Y242,J242,P242,Q242,R242,S242,T242,U242))</f>
      </c>
      <c r="E242" s="6">
        <f>IF(AA242&lt;&gt;AC242,CONCATENATE(I242,AA242,L242,AB242,L242,AC242,M242,N242,AD242,M242,W242,X242,Z242,AP242,Y242,J242,P242,Q242,R242,S242,T242,U242),CONCATENATE(I242,AA242,L242,AB242,M242,N242,AD242,M242,W242,X242,Z242,AP242,Y242,J242,P242,Q242,R242,S242,T242,U242))</f>
      </c>
      <c r="F242" s="6">
        <f>IF(AA242&lt;&gt;AC242,CONCATENATE(I242,AA242,L242,AB242,L242,AC242,M242,N242,AD242,M242,W242,X242,Z242,AQ242,Y242,J242,P242,Q242,R242,S242,T242,U242),CONCATENATE(I242,AA242,L242,AB242,M242,N242,AD242,M242,W242,X242,Z242,AQ242,Y242,J242,P242,Q242,R242,S242,T242,U242))</f>
      </c>
      <c r="G242" s="3" t="s">
        <v>375</v>
      </c>
      <c r="H242" s="3" t="s">
        <v>376</v>
      </c>
      <c r="I242" s="3" t="s">
        <v>377</v>
      </c>
      <c r="J242" s="3" t="s">
        <v>378</v>
      </c>
      <c r="K242" s="3" t="s">
        <v>379</v>
      </c>
      <c r="L242" s="3" t="s">
        <v>380</v>
      </c>
      <c r="M242" s="3" t="s">
        <v>381</v>
      </c>
      <c r="N242" s="3" t="s">
        <v>382</v>
      </c>
      <c r="O242" s="6">
        <f>CHAR(10)</f>
      </c>
      <c r="P242" s="6">
        <f>IF(MOD(V242,5)=0,CONCATENATE(O242,O242,K242,K242,O242,O242,O242)," ")</f>
      </c>
      <c r="Q242" s="6">
        <f>IF(V242=5,CONCATENATE(O242,O242,O242,K242,O242,"&lt;center&gt;",O242,O242,"&lt;?php",O242,Q$1,O242,"?&gt;",O242,O242,"&lt;/center&gt;",O242,K242,O242,O242,O242,O242),"")</f>
      </c>
      <c r="R242" s="6">
        <f>IF(V242=10,CONCATENATE(O242,O242,O242,K242,O242,"&lt;center&gt;",O242,O242,"&lt;?php",O242,R$1,O242,"?&gt;",O242,O242,"&lt;/center&gt;",O242,K242,O242,O242,O242,O242),"")</f>
      </c>
      <c r="S242" s="6">
        <f>IF(V242=15,CONCATENATE(O242,O242,O242,K242,O242,"&lt;center&gt;",O242,O242,"&lt;?php",O242,S$1,O242,"?&gt;",O242,O242,"&lt;/center&gt;",O242,K242,O242,O242,O242,O242),"")</f>
      </c>
      <c r="T242" s="6">
        <f>IF(V242=20,CONCATENATE(O242,O242,O242,K242,O242,"&lt;center&gt;",O242,O242,"&lt;?php",O242,T$1,O242,"?&gt;",O242,O242,"&lt;/center&gt;",O242,K242,O242,O242,O242,O242),"")</f>
      </c>
      <c r="U242" s="6">
        <f>IF(V242=25,CONCATENATE(O242,O242,O242,O242,"&lt;?php",O242,U$1,O242,"?&gt;",O242,O242,O242,O242,O242),"")</f>
      </c>
      <c r="V242" s="11">
        <f>V241+1</f>
      </c>
      <c r="W242" s="5" t="s">
        <v>383</v>
      </c>
      <c r="X242" s="5" t="s">
        <v>384</v>
      </c>
      <c r="Y242" s="5" t="s">
        <v>385</v>
      </c>
      <c r="Z242" s="5" t="s">
        <v>386</v>
      </c>
      <c r="AA242" s="4">
        <f>CONCATENATE(WRs!B90," ",WRs!A90)</f>
      </c>
      <c r="AB242" s="6">
        <f>WRs!E90</f>
      </c>
      <c r="AC242" s="6">
        <f>WRs!C90</f>
      </c>
      <c r="AD242" s="11">
        <f>WRs!D90</f>
      </c>
      <c r="AE242" s="11">
        <f>WRs!O90</f>
      </c>
      <c r="AF242" s="11">
        <f>WRs!P90</f>
      </c>
      <c r="AG242" s="11">
        <f>WRs!T90</f>
      </c>
      <c r="AH242" s="11">
        <f>WRs!R90</f>
      </c>
      <c r="AI242" s="11">
        <f>AF242</f>
      </c>
      <c r="AJ242" s="6">
        <f>AA242</f>
      </c>
      <c r="AK242" s="11">
        <f>ROUNDDOWN(AF242/2,0)</f>
      </c>
      <c r="AL242" s="11">
        <f>ROUNDUP(0.37*AF242,0)</f>
      </c>
      <c r="AM242" s="11">
        <f>ROUNDUP(0.4*AF242,0)</f>
      </c>
      <c r="AN242" s="11">
        <f>IF(AF242&gt;0.5,ROUNDUP(0.43*AF242,0),0)</f>
      </c>
      <c r="AO242" s="11">
        <f>IF(AG242&gt;0.5,ROUNDUP(0.59*AG242,0),0)</f>
      </c>
      <c r="AP242" s="11">
        <f>IF(AH242&gt;0.5,ROUNDUP(0.34*AH242,0),0)</f>
      </c>
      <c r="AQ242" s="11">
        <f>IF(AI242&gt;0.5,ROUNDUP(0.36*AI242,0),0)</f>
      </c>
    </row>
    <row x14ac:dyDescent="0.25" r="243" customHeight="1" ht="17.25">
      <c r="A243" s="3"/>
      <c r="B243" s="6">
        <f>IF(AA243&lt;&gt;AC243,CONCATENATE(I243,AA243,L243,AB243,L243,AC243,M243,N243,AD243,M243,J243,P243,Q243,R243,S243,T243,U243),CONCATENATE(I243,AA243,L243,AB243,M243,N243,AD243,M243,J243,P243,Q243,R243,S243,T243,U243))</f>
      </c>
      <c r="C243" s="6">
        <f>IF(AA243&lt;&gt;AC243,CONCATENATE(I243,AA243,L243,AB243,L243,AC243,M243,N243,AD243,M243,W243,X243,Z243,AN243,Y243,J243,P243,Q243,R243,S243,T243,U243),CONCATENATE(I243,AA243,L243,AB243,M243,N243,AD243,M243,W243,X243,Z243,AN243,Y243,J243,P243,Q243,R243,S243,T243,U243))</f>
      </c>
      <c r="D243" s="6">
        <f>IF(AA243&lt;&gt;AC243,CONCATENATE(I243,AA243,L243,AB243,L243,AC243,M243,N243,AD243,M243,W243,X243,Z243,AO243,Y243,J243,P243,Q243,R243,S243,T243,U243),CONCATENATE(I243,AA243,L243,AB243,M243,N243,AD243,M243,W243,X243,Z243,AO243,Y243,J243,P243,Q243,R243,S243,T243,U243))</f>
      </c>
      <c r="E243" s="6">
        <f>IF(AA243&lt;&gt;AC243,CONCATENATE(I243,AA243,L243,AB243,L243,AC243,M243,N243,AD243,M243,W243,X243,Z243,AP243,Y243,J243,P243,Q243,R243,S243,T243,U243),CONCATENATE(I243,AA243,L243,AB243,M243,N243,AD243,M243,W243,X243,Z243,AP243,Y243,J243,P243,Q243,R243,S243,T243,U243))</f>
      </c>
      <c r="F243" s="6">
        <f>IF(AA243&lt;&gt;AC243,CONCATENATE(I243,AA243,L243,AB243,L243,AC243,M243,N243,AD243,M243,W243,X243,Z243,AQ243,Y243,J243,P243,Q243,R243,S243,T243,U243),CONCATENATE(I243,AA243,L243,AB243,M243,N243,AD243,M243,W243,X243,Z243,AQ243,Y243,J243,P243,Q243,R243,S243,T243,U243))</f>
      </c>
      <c r="G243" s="3" t="s">
        <v>375</v>
      </c>
      <c r="H243" s="3" t="s">
        <v>376</v>
      </c>
      <c r="I243" s="3" t="s">
        <v>377</v>
      </c>
      <c r="J243" s="3" t="s">
        <v>378</v>
      </c>
      <c r="K243" s="3" t="s">
        <v>379</v>
      </c>
      <c r="L243" s="3" t="s">
        <v>380</v>
      </c>
      <c r="M243" s="3" t="s">
        <v>381</v>
      </c>
      <c r="N243" s="3" t="s">
        <v>382</v>
      </c>
      <c r="O243" s="6">
        <f>CHAR(10)</f>
      </c>
      <c r="P243" s="6">
        <f>IF(MOD(V243,5)=0,CONCATENATE(O243,O243,K243,K243,O243,O243,O243)," ")</f>
      </c>
      <c r="Q243" s="6">
        <f>IF(V243=5,CONCATENATE(O243,O243,O243,K243,O243,"&lt;center&gt;",O243,O243,"&lt;?php",O243,Q$1,O243,"?&gt;",O243,O243,"&lt;/center&gt;",O243,K243,O243,O243,O243,O243),"")</f>
      </c>
      <c r="R243" s="6">
        <f>IF(V243=10,CONCATENATE(O243,O243,O243,K243,O243,"&lt;center&gt;",O243,O243,"&lt;?php",O243,R$1,O243,"?&gt;",O243,O243,"&lt;/center&gt;",O243,K243,O243,O243,O243,O243),"")</f>
      </c>
      <c r="S243" s="6">
        <f>IF(V243=15,CONCATENATE(O243,O243,O243,K243,O243,"&lt;center&gt;",O243,O243,"&lt;?php",O243,S$1,O243,"?&gt;",O243,O243,"&lt;/center&gt;",O243,K243,O243,O243,O243,O243),"")</f>
      </c>
      <c r="T243" s="6">
        <f>IF(V243=20,CONCATENATE(O243,O243,O243,K243,O243,"&lt;center&gt;",O243,O243,"&lt;?php",O243,T$1,O243,"?&gt;",O243,O243,"&lt;/center&gt;",O243,K243,O243,O243,O243,O243),"")</f>
      </c>
      <c r="U243" s="6">
        <f>IF(V243=25,CONCATENATE(O243,O243,O243,O243,"&lt;?php",O243,U$1,O243,"?&gt;",O243,O243,O243,O243,O243),"")</f>
      </c>
      <c r="V243" s="11">
        <f>V242+1</f>
      </c>
      <c r="W243" s="5" t="s">
        <v>383</v>
      </c>
      <c r="X243" s="5" t="s">
        <v>384</v>
      </c>
      <c r="Y243" s="5" t="s">
        <v>385</v>
      </c>
      <c r="Z243" s="5" t="s">
        <v>386</v>
      </c>
      <c r="AA243" s="4">
        <f>CONCATENATE(WRs!B91," ",WRs!A91)</f>
      </c>
      <c r="AB243" s="6">
        <f>WRs!E91</f>
      </c>
      <c r="AC243" s="6">
        <f>WRs!C91</f>
      </c>
      <c r="AD243" s="11">
        <f>WRs!D91</f>
      </c>
      <c r="AE243" s="11">
        <f>WRs!O91</f>
      </c>
      <c r="AF243" s="11">
        <f>WRs!P91</f>
      </c>
      <c r="AG243" s="11">
        <f>WRs!T91</f>
      </c>
      <c r="AH243" s="11">
        <f>WRs!R91</f>
      </c>
      <c r="AI243" s="11">
        <f>AF243</f>
      </c>
      <c r="AJ243" s="6">
        <f>AA243</f>
      </c>
      <c r="AK243" s="11">
        <f>ROUNDDOWN(AF243/2,0)</f>
      </c>
      <c r="AL243" s="11">
        <f>ROUNDUP(0.37*AF243,0)</f>
      </c>
      <c r="AM243" s="11">
        <f>ROUNDUP(0.4*AF243,0)</f>
      </c>
      <c r="AN243" s="11">
        <f>IF(AF243&gt;0.5,ROUNDUP(0.43*AF243,0),0)</f>
      </c>
      <c r="AO243" s="11">
        <f>IF(AG243&gt;0.5,ROUNDUP(0.59*AG243,0),0)</f>
      </c>
      <c r="AP243" s="11">
        <f>IF(AH243&gt;0.5,ROUNDUP(0.34*AH243,0),0)</f>
      </c>
      <c r="AQ243" s="11">
        <f>IF(AI243&gt;0.5,ROUNDUP(0.36*AI243,0),0)</f>
      </c>
    </row>
    <row x14ac:dyDescent="0.25" r="244" customHeight="1" ht="17.25">
      <c r="A244" s="3"/>
      <c r="B244" s="6">
        <f>IF(AA244&lt;&gt;AC244,CONCATENATE(I244,AA244,L244,AB244,L244,AC244,M244,N244,AD244,M244,J244,P244,Q244,R244,S244,T244,U244),CONCATENATE(I244,AA244,L244,AB244,M244,N244,AD244,M244,J244,P244,Q244,R244,S244,T244,U244))</f>
      </c>
      <c r="C244" s="6">
        <f>IF(AA244&lt;&gt;AC244,CONCATENATE(I244,AA244,L244,AB244,L244,AC244,M244,N244,AD244,M244,W244,X244,Z244,AN244,Y244,J244,P244,Q244,R244,S244,T244,U244),CONCATENATE(I244,AA244,L244,AB244,M244,N244,AD244,M244,W244,X244,Z244,AN244,Y244,J244,P244,Q244,R244,S244,T244,U244))</f>
      </c>
      <c r="D244" s="6">
        <f>IF(AA244&lt;&gt;AC244,CONCATENATE(I244,AA244,L244,AB244,L244,AC244,M244,N244,AD244,M244,W244,X244,Z244,AO244,Y244,J244,P244,Q244,R244,S244,T244,U244),CONCATENATE(I244,AA244,L244,AB244,M244,N244,AD244,M244,W244,X244,Z244,AO244,Y244,J244,P244,Q244,R244,S244,T244,U244))</f>
      </c>
      <c r="E244" s="6">
        <f>IF(AA244&lt;&gt;AC244,CONCATENATE(I244,AA244,L244,AB244,L244,AC244,M244,N244,AD244,M244,W244,X244,Z244,AP244,Y244,J244,P244,Q244,R244,S244,T244,U244),CONCATENATE(I244,AA244,L244,AB244,M244,N244,AD244,M244,W244,X244,Z244,AP244,Y244,J244,P244,Q244,R244,S244,T244,U244))</f>
      </c>
      <c r="F244" s="6">
        <f>IF(AA244&lt;&gt;AC244,CONCATENATE(I244,AA244,L244,AB244,L244,AC244,M244,N244,AD244,M244,W244,X244,Z244,AQ244,Y244,J244,P244,Q244,R244,S244,T244,U244),CONCATENATE(I244,AA244,L244,AB244,M244,N244,AD244,M244,W244,X244,Z244,AQ244,Y244,J244,P244,Q244,R244,S244,T244,U244))</f>
      </c>
      <c r="G244" s="3" t="s">
        <v>375</v>
      </c>
      <c r="H244" s="3" t="s">
        <v>376</v>
      </c>
      <c r="I244" s="3" t="s">
        <v>377</v>
      </c>
      <c r="J244" s="3" t="s">
        <v>378</v>
      </c>
      <c r="K244" s="3" t="s">
        <v>379</v>
      </c>
      <c r="L244" s="3" t="s">
        <v>380</v>
      </c>
      <c r="M244" s="3" t="s">
        <v>381</v>
      </c>
      <c r="N244" s="3" t="s">
        <v>382</v>
      </c>
      <c r="O244" s="6">
        <f>CHAR(10)</f>
      </c>
      <c r="P244" s="6">
        <f>IF(MOD(V244,5)=0,CONCATENATE(O244,O244,K244,K244,O244,O244,O244)," ")</f>
      </c>
      <c r="Q244" s="6">
        <f>IF(V244=5,CONCATENATE(O244,O244,O244,K244,O244,"&lt;center&gt;",O244,O244,"&lt;?php",O244,Q$1,O244,"?&gt;",O244,O244,"&lt;/center&gt;",O244,K244,O244,O244,O244,O244),"")</f>
      </c>
      <c r="R244" s="6">
        <f>IF(V244=10,CONCATENATE(O244,O244,O244,K244,O244,"&lt;center&gt;",O244,O244,"&lt;?php",O244,R$1,O244,"?&gt;",O244,O244,"&lt;/center&gt;",O244,K244,O244,O244,O244,O244),"")</f>
      </c>
      <c r="S244" s="6">
        <f>IF(V244=15,CONCATENATE(O244,O244,O244,K244,O244,"&lt;center&gt;",O244,O244,"&lt;?php",O244,S$1,O244,"?&gt;",O244,O244,"&lt;/center&gt;",O244,K244,O244,O244,O244,O244),"")</f>
      </c>
      <c r="T244" s="6">
        <f>IF(V244=20,CONCATENATE(O244,O244,O244,K244,O244,"&lt;center&gt;",O244,O244,"&lt;?php",O244,T$1,O244,"?&gt;",O244,O244,"&lt;/center&gt;",O244,K244,O244,O244,O244,O244),"")</f>
      </c>
      <c r="U244" s="6">
        <f>IF(V244=25,CONCATENATE(O244,O244,O244,O244,"&lt;?php",O244,U$1,O244,"?&gt;",O244,O244,O244,O244,O244),"")</f>
      </c>
      <c r="V244" s="11">
        <f>V243+1</f>
      </c>
      <c r="W244" s="5" t="s">
        <v>383</v>
      </c>
      <c r="X244" s="5" t="s">
        <v>384</v>
      </c>
      <c r="Y244" s="5" t="s">
        <v>385</v>
      </c>
      <c r="Z244" s="5" t="s">
        <v>386</v>
      </c>
      <c r="AA244" s="4">
        <f>CONCATENATE(WRs!B92," ",WRs!A92)</f>
      </c>
      <c r="AB244" s="6">
        <f>WRs!E92</f>
      </c>
      <c r="AC244" s="6">
        <f>WRs!C92</f>
      </c>
      <c r="AD244" s="11">
        <f>WRs!D92</f>
      </c>
      <c r="AE244" s="11">
        <f>WRs!O92</f>
      </c>
      <c r="AF244" s="11">
        <f>WRs!P92</f>
      </c>
      <c r="AG244" s="11">
        <f>WRs!T92</f>
      </c>
      <c r="AH244" s="11">
        <f>WRs!R92</f>
      </c>
      <c r="AI244" s="11">
        <f>AF244</f>
      </c>
      <c r="AJ244" s="6">
        <f>AA244</f>
      </c>
      <c r="AK244" s="11">
        <f>ROUNDDOWN(AF244/2,0)</f>
      </c>
      <c r="AL244" s="11">
        <f>ROUNDUP(0.37*AF244,0)</f>
      </c>
      <c r="AM244" s="11">
        <f>ROUNDUP(0.4*AF244,0)</f>
      </c>
      <c r="AN244" s="11">
        <f>IF(AF244&gt;0.5,ROUNDUP(0.43*AF244,0),0)</f>
      </c>
      <c r="AO244" s="11">
        <f>IF(AG244&gt;0.5,ROUNDUP(0.59*AG244,0),0)</f>
      </c>
      <c r="AP244" s="11">
        <f>IF(AH244&gt;0.5,ROUNDUP(0.34*AH244,0),0)</f>
      </c>
      <c r="AQ244" s="11">
        <f>IF(AI244&gt;0.5,ROUNDUP(0.36*AI244,0),0)</f>
      </c>
    </row>
    <row x14ac:dyDescent="0.25" r="245" customHeight="1" ht="17.25">
      <c r="A245" s="3"/>
      <c r="B245" s="6">
        <f>IF(AA245&lt;&gt;AC245,CONCATENATE(I245,AA245,L245,AB245,L245,AC245,M245,N245,AD245,M245,J245,P245,Q245,R245,S245,T245,U245),CONCATENATE(I245,AA245,L245,AB245,M245,N245,AD245,M245,J245,P245,Q245,R245,S245,T245,U245))</f>
      </c>
      <c r="C245" s="6">
        <f>IF(AA245&lt;&gt;AC245,CONCATENATE(I245,AA245,L245,AB245,L245,AC245,M245,N245,AD245,M245,W245,X245,Z245,AN245,Y245,J245,P245,Q245,R245,S245,T245,U245),CONCATENATE(I245,AA245,L245,AB245,M245,N245,AD245,M245,W245,X245,Z245,AN245,Y245,J245,P245,Q245,R245,S245,T245,U245))</f>
      </c>
      <c r="D245" s="6">
        <f>IF(AA245&lt;&gt;AC245,CONCATENATE(I245,AA245,L245,AB245,L245,AC245,M245,N245,AD245,M245,W245,X245,Z245,AO245,Y245,J245,P245,Q245,R245,S245,T245,U245),CONCATENATE(I245,AA245,L245,AB245,M245,N245,AD245,M245,W245,X245,Z245,AO245,Y245,J245,P245,Q245,R245,S245,T245,U245))</f>
      </c>
      <c r="E245" s="6">
        <f>IF(AA245&lt;&gt;AC245,CONCATENATE(I245,AA245,L245,AB245,L245,AC245,M245,N245,AD245,M245,W245,X245,Z245,AP245,Y245,J245,P245,Q245,R245,S245,T245,U245),CONCATENATE(I245,AA245,L245,AB245,M245,N245,AD245,M245,W245,X245,Z245,AP245,Y245,J245,P245,Q245,R245,S245,T245,U245))</f>
      </c>
      <c r="F245" s="6">
        <f>IF(AA245&lt;&gt;AC245,CONCATENATE(I245,AA245,L245,AB245,L245,AC245,M245,N245,AD245,M245,W245,X245,Z245,AQ245,Y245,J245,P245,Q245,R245,S245,T245,U245),CONCATENATE(I245,AA245,L245,AB245,M245,N245,AD245,M245,W245,X245,Z245,AQ245,Y245,J245,P245,Q245,R245,S245,T245,U245))</f>
      </c>
      <c r="G245" s="3" t="s">
        <v>375</v>
      </c>
      <c r="H245" s="3" t="s">
        <v>376</v>
      </c>
      <c r="I245" s="3" t="s">
        <v>377</v>
      </c>
      <c r="J245" s="3" t="s">
        <v>378</v>
      </c>
      <c r="K245" s="3" t="s">
        <v>379</v>
      </c>
      <c r="L245" s="3" t="s">
        <v>380</v>
      </c>
      <c r="M245" s="3" t="s">
        <v>381</v>
      </c>
      <c r="N245" s="3" t="s">
        <v>382</v>
      </c>
      <c r="O245" s="6">
        <f>CHAR(10)</f>
      </c>
      <c r="P245" s="6">
        <f>IF(MOD(V245,5)=0,CONCATENATE(O245,O245,K245,K245,O245,O245,O245)," ")</f>
      </c>
      <c r="Q245" s="6">
        <f>IF(V245=5,CONCATENATE(O245,O245,O245,K245,O245,"&lt;center&gt;",O245,O245,"&lt;?php",O245,Q$1,O245,"?&gt;",O245,O245,"&lt;/center&gt;",O245,K245,O245,O245,O245,O245),"")</f>
      </c>
      <c r="R245" s="6">
        <f>IF(V245=10,CONCATENATE(O245,O245,O245,K245,O245,"&lt;center&gt;",O245,O245,"&lt;?php",O245,R$1,O245,"?&gt;",O245,O245,"&lt;/center&gt;",O245,K245,O245,O245,O245,O245),"")</f>
      </c>
      <c r="S245" s="6">
        <f>IF(V245=15,CONCATENATE(O245,O245,O245,K245,O245,"&lt;center&gt;",O245,O245,"&lt;?php",O245,S$1,O245,"?&gt;",O245,O245,"&lt;/center&gt;",O245,K245,O245,O245,O245,O245),"")</f>
      </c>
      <c r="T245" s="6">
        <f>IF(V245=20,CONCATENATE(O245,O245,O245,K245,O245,"&lt;center&gt;",O245,O245,"&lt;?php",O245,T$1,O245,"?&gt;",O245,O245,"&lt;/center&gt;",O245,K245,O245,O245,O245,O245),"")</f>
      </c>
      <c r="U245" s="6">
        <f>IF(V245=25,CONCATENATE(O245,O245,O245,O245,"&lt;?php",O245,U$1,O245,"?&gt;",O245,O245,O245,O245,O245),"")</f>
      </c>
      <c r="V245" s="11">
        <f>V244+1</f>
      </c>
      <c r="W245" s="5" t="s">
        <v>383</v>
      </c>
      <c r="X245" s="5" t="s">
        <v>384</v>
      </c>
      <c r="Y245" s="5" t="s">
        <v>385</v>
      </c>
      <c r="Z245" s="5" t="s">
        <v>386</v>
      </c>
      <c r="AA245" s="4">
        <f>CONCATENATE(WRs!B93," ",WRs!A93)</f>
      </c>
      <c r="AB245" s="6">
        <f>WRs!E93</f>
      </c>
      <c r="AC245" s="6">
        <f>WRs!C93</f>
      </c>
      <c r="AD245" s="11">
        <f>WRs!D93</f>
      </c>
      <c r="AE245" s="11">
        <f>WRs!O93</f>
      </c>
      <c r="AF245" s="11">
        <f>WRs!P93</f>
      </c>
      <c r="AG245" s="11">
        <f>WRs!T93</f>
      </c>
      <c r="AH245" s="11">
        <f>WRs!R93</f>
      </c>
      <c r="AI245" s="11">
        <f>AF245</f>
      </c>
      <c r="AJ245" s="6">
        <f>AA245</f>
      </c>
      <c r="AK245" s="11">
        <f>ROUNDDOWN(AF245/2,0)</f>
      </c>
      <c r="AL245" s="11">
        <f>ROUNDUP(0.37*AF245,0)</f>
      </c>
      <c r="AM245" s="11">
        <f>ROUNDUP(0.4*AF245,0)</f>
      </c>
      <c r="AN245" s="11">
        <f>IF(AF245&gt;0.5,ROUNDUP(0.43*AF245,0),0)</f>
      </c>
      <c r="AO245" s="11">
        <f>IF(AG245&gt;0.5,ROUNDUP(0.59*AG245,0),0)</f>
      </c>
      <c r="AP245" s="11">
        <f>IF(AH245&gt;0.5,ROUNDUP(0.34*AH245,0),0)</f>
      </c>
      <c r="AQ245" s="11">
        <f>IF(AI245&gt;0.5,ROUNDUP(0.36*AI245,0),0)</f>
      </c>
    </row>
    <row x14ac:dyDescent="0.25" r="246" customHeight="1" ht="17.25">
      <c r="A246" s="3"/>
      <c r="B246" s="6">
        <f>IF(AA246&lt;&gt;AC246,CONCATENATE(I246,AA246,L246,AB246,L246,AC246,M246,N246,AD246,M246,J246,P246,Q246,R246,S246,T246,U246),CONCATENATE(I246,AA246,L246,AB246,M246,N246,AD246,M246,J246,P246,Q246,R246,S246,T246,U246))</f>
      </c>
      <c r="C246" s="6">
        <f>IF(AA246&lt;&gt;AC246,CONCATENATE(I246,AA246,L246,AB246,L246,AC246,M246,N246,AD246,M246,W246,X246,Z246,AN246,Y246,J246,P246,Q246,R246,S246,T246,U246),CONCATENATE(I246,AA246,L246,AB246,M246,N246,AD246,M246,W246,X246,Z246,AN246,Y246,J246,P246,Q246,R246,S246,T246,U246))</f>
      </c>
      <c r="D246" s="6">
        <f>IF(AA246&lt;&gt;AC246,CONCATENATE(I246,AA246,L246,AB246,L246,AC246,M246,N246,AD246,M246,W246,X246,Z246,AO246,Y246,J246,P246,Q246,R246,S246,T246,U246),CONCATENATE(I246,AA246,L246,AB246,M246,N246,AD246,M246,W246,X246,Z246,AO246,Y246,J246,P246,Q246,R246,S246,T246,U246))</f>
      </c>
      <c r="E246" s="6">
        <f>IF(AA246&lt;&gt;AC246,CONCATENATE(I246,AA246,L246,AB246,L246,AC246,M246,N246,AD246,M246,W246,X246,Z246,AP246,Y246,J246,P246,Q246,R246,S246,T246,U246),CONCATENATE(I246,AA246,L246,AB246,M246,N246,AD246,M246,W246,X246,Z246,AP246,Y246,J246,P246,Q246,R246,S246,T246,U246))</f>
      </c>
      <c r="F246" s="6">
        <f>IF(AA246&lt;&gt;AC246,CONCATENATE(I246,AA246,L246,AB246,L246,AC246,M246,N246,AD246,M246,W246,X246,Z246,AQ246,Y246,J246,P246,Q246,R246,S246,T246,U246),CONCATENATE(I246,AA246,L246,AB246,M246,N246,AD246,M246,W246,X246,Z246,AQ246,Y246,J246,P246,Q246,R246,S246,T246,U246))</f>
      </c>
      <c r="G246" s="3" t="s">
        <v>375</v>
      </c>
      <c r="H246" s="3" t="s">
        <v>376</v>
      </c>
      <c r="I246" s="3" t="s">
        <v>377</v>
      </c>
      <c r="J246" s="3" t="s">
        <v>378</v>
      </c>
      <c r="K246" s="3" t="s">
        <v>379</v>
      </c>
      <c r="L246" s="3" t="s">
        <v>380</v>
      </c>
      <c r="M246" s="3" t="s">
        <v>381</v>
      </c>
      <c r="N246" s="3" t="s">
        <v>382</v>
      </c>
      <c r="O246" s="6">
        <f>CHAR(10)</f>
      </c>
      <c r="P246" s="6">
        <f>IF(MOD(V246,5)=0,CONCATENATE(O246,O246,K246,K246,O246,O246,O246)," ")</f>
      </c>
      <c r="Q246" s="6">
        <f>IF(V246=5,CONCATENATE(O246,O246,O246,K246,O246,"&lt;center&gt;",O246,O246,"&lt;?php",O246,Q$1,O246,"?&gt;",O246,O246,"&lt;/center&gt;",O246,K246,O246,O246,O246,O246),"")</f>
      </c>
      <c r="R246" s="6">
        <f>IF(V246=10,CONCATENATE(O246,O246,O246,K246,O246,"&lt;center&gt;",O246,O246,"&lt;?php",O246,R$1,O246,"?&gt;",O246,O246,"&lt;/center&gt;",O246,K246,O246,O246,O246,O246),"")</f>
      </c>
      <c r="S246" s="6">
        <f>IF(V246=15,CONCATENATE(O246,O246,O246,K246,O246,"&lt;center&gt;",O246,O246,"&lt;?php",O246,S$1,O246,"?&gt;",O246,O246,"&lt;/center&gt;",O246,K246,O246,O246,O246,O246),"")</f>
      </c>
      <c r="T246" s="6">
        <f>IF(V246=20,CONCATENATE(O246,O246,O246,K246,O246,"&lt;center&gt;",O246,O246,"&lt;?php",O246,T$1,O246,"?&gt;",O246,O246,"&lt;/center&gt;",O246,K246,O246,O246,O246,O246),"")</f>
      </c>
      <c r="U246" s="6">
        <f>IF(V246=25,CONCATENATE(O246,O246,O246,O246,"&lt;?php",O246,U$1,O246,"?&gt;",O246,O246,O246,O246,O246),"")</f>
      </c>
      <c r="V246" s="11">
        <f>V245+1</f>
      </c>
      <c r="W246" s="5" t="s">
        <v>383</v>
      </c>
      <c r="X246" s="5" t="s">
        <v>384</v>
      </c>
      <c r="Y246" s="5" t="s">
        <v>385</v>
      </c>
      <c r="Z246" s="5" t="s">
        <v>386</v>
      </c>
      <c r="AA246" s="4">
        <f>CONCATENATE(WRs!B94," ",WRs!A94)</f>
      </c>
      <c r="AB246" s="6">
        <f>WRs!E94</f>
      </c>
      <c r="AC246" s="6">
        <f>WRs!C94</f>
      </c>
      <c r="AD246" s="11">
        <f>WRs!D94</f>
      </c>
      <c r="AE246" s="11">
        <f>WRs!O94</f>
      </c>
      <c r="AF246" s="11">
        <f>WRs!P94</f>
      </c>
      <c r="AG246" s="11">
        <f>WRs!T94</f>
      </c>
      <c r="AH246" s="11">
        <f>WRs!R94</f>
      </c>
      <c r="AI246" s="11">
        <f>AF246</f>
      </c>
      <c r="AJ246" s="6">
        <f>AA246</f>
      </c>
      <c r="AK246" s="11">
        <f>ROUNDDOWN(AF246/2,0)</f>
      </c>
      <c r="AL246" s="11">
        <f>ROUNDUP(0.37*AF246,0)</f>
      </c>
      <c r="AM246" s="11">
        <f>ROUNDUP(0.4*AF246,0)</f>
      </c>
      <c r="AN246" s="11">
        <f>IF(AF246&gt;0.5,ROUNDUP(0.43*AF246,0),0)</f>
      </c>
      <c r="AO246" s="11">
        <f>IF(AG246&gt;0.5,ROUNDUP(0.59*AG246,0),0)</f>
      </c>
      <c r="AP246" s="11">
        <f>IF(AH246&gt;0.5,ROUNDUP(0.34*AH246,0),0)</f>
      </c>
      <c r="AQ246" s="11">
        <f>IF(AI246&gt;0.5,ROUNDUP(0.36*AI246,0),0)</f>
      </c>
    </row>
    <row x14ac:dyDescent="0.25" r="247" customHeight="1" ht="17.25">
      <c r="A247" s="3"/>
      <c r="B247" s="6">
        <f>IF(AA247&lt;&gt;AC247,CONCATENATE(I247,AA247,L247,AB247,L247,AC247,M247,N247,AD247,M247,J247,P247,Q247,R247,S247,T247,U247),CONCATENATE(I247,AA247,L247,AB247,M247,N247,AD247,M247,J247,P247,Q247,R247,S247,T247,U247))</f>
      </c>
      <c r="C247" s="6">
        <f>IF(AA247&lt;&gt;AC247,CONCATENATE(I247,AA247,L247,AB247,L247,AC247,M247,N247,AD247,M247,W247,X247,Z247,AN247,Y247,J247,P247,Q247,R247,S247,T247,U247),CONCATENATE(I247,AA247,L247,AB247,M247,N247,AD247,M247,W247,X247,Z247,AN247,Y247,J247,P247,Q247,R247,S247,T247,U247))</f>
      </c>
      <c r="D247" s="6">
        <f>IF(AA247&lt;&gt;AC247,CONCATENATE(I247,AA247,L247,AB247,L247,AC247,M247,N247,AD247,M247,W247,X247,Z247,AO247,Y247,J247,P247,Q247,R247,S247,T247,U247),CONCATENATE(I247,AA247,L247,AB247,M247,N247,AD247,M247,W247,X247,Z247,AO247,Y247,J247,P247,Q247,R247,S247,T247,U247))</f>
      </c>
      <c r="E247" s="6">
        <f>IF(AA247&lt;&gt;AC247,CONCATENATE(I247,AA247,L247,AB247,L247,AC247,M247,N247,AD247,M247,W247,X247,Z247,AP247,Y247,J247,P247,Q247,R247,S247,T247,U247),CONCATENATE(I247,AA247,L247,AB247,M247,N247,AD247,M247,W247,X247,Z247,AP247,Y247,J247,P247,Q247,R247,S247,T247,U247))</f>
      </c>
      <c r="F247" s="6">
        <f>IF(AA247&lt;&gt;AC247,CONCATENATE(I247,AA247,L247,AB247,L247,AC247,M247,N247,AD247,M247,W247,X247,Z247,AQ247,Y247,J247,P247,Q247,R247,S247,T247,U247),CONCATENATE(I247,AA247,L247,AB247,M247,N247,AD247,M247,W247,X247,Z247,AQ247,Y247,J247,P247,Q247,R247,S247,T247,U247))</f>
      </c>
      <c r="G247" s="3" t="s">
        <v>375</v>
      </c>
      <c r="H247" s="3" t="s">
        <v>376</v>
      </c>
      <c r="I247" s="3" t="s">
        <v>377</v>
      </c>
      <c r="J247" s="3" t="s">
        <v>378</v>
      </c>
      <c r="K247" s="3" t="s">
        <v>379</v>
      </c>
      <c r="L247" s="3" t="s">
        <v>380</v>
      </c>
      <c r="M247" s="3" t="s">
        <v>381</v>
      </c>
      <c r="N247" s="3" t="s">
        <v>382</v>
      </c>
      <c r="O247" s="6">
        <f>CHAR(10)</f>
      </c>
      <c r="P247" s="6">
        <f>IF(MOD(V247,5)=0,CONCATENATE(O247,O247,K247,K247,O247,O247,O247)," ")</f>
      </c>
      <c r="Q247" s="6">
        <f>IF(V247=5,CONCATENATE(O247,O247,O247,K247,O247,"&lt;center&gt;",O247,O247,"&lt;?php",O247,Q$1,O247,"?&gt;",O247,O247,"&lt;/center&gt;",O247,K247,O247,O247,O247,O247),"")</f>
      </c>
      <c r="R247" s="6">
        <f>IF(V247=10,CONCATENATE(O247,O247,O247,K247,O247,"&lt;center&gt;",O247,O247,"&lt;?php",O247,R$1,O247,"?&gt;",O247,O247,"&lt;/center&gt;",O247,K247,O247,O247,O247,O247),"")</f>
      </c>
      <c r="S247" s="6">
        <f>IF(V247=15,CONCATENATE(O247,O247,O247,K247,O247,"&lt;center&gt;",O247,O247,"&lt;?php",O247,S$1,O247,"?&gt;",O247,O247,"&lt;/center&gt;",O247,K247,O247,O247,O247,O247),"")</f>
      </c>
      <c r="T247" s="6">
        <f>IF(V247=20,CONCATENATE(O247,O247,O247,K247,O247,"&lt;center&gt;",O247,O247,"&lt;?php",O247,T$1,O247,"?&gt;",O247,O247,"&lt;/center&gt;",O247,K247,O247,O247,O247,O247),"")</f>
      </c>
      <c r="U247" s="6">
        <f>IF(V247=25,CONCATENATE(O247,O247,O247,O247,"&lt;?php",O247,U$1,O247,"?&gt;",O247,O247,O247,O247,O247),"")</f>
      </c>
      <c r="V247" s="11">
        <f>V246+1</f>
      </c>
      <c r="W247" s="5" t="s">
        <v>383</v>
      </c>
      <c r="X247" s="5" t="s">
        <v>384</v>
      </c>
      <c r="Y247" s="5" t="s">
        <v>385</v>
      </c>
      <c r="Z247" s="5" t="s">
        <v>386</v>
      </c>
      <c r="AA247" s="4">
        <f>CONCATENATE(WRs!B95," ",WRs!A95)</f>
      </c>
      <c r="AB247" s="6">
        <f>WRs!E95</f>
      </c>
      <c r="AC247" s="6">
        <f>WRs!C95</f>
      </c>
      <c r="AD247" s="11">
        <f>WRs!D95</f>
      </c>
      <c r="AE247" s="11">
        <f>WRs!O95</f>
      </c>
      <c r="AF247" s="11">
        <f>WRs!P95</f>
      </c>
      <c r="AG247" s="11">
        <f>WRs!T95</f>
      </c>
      <c r="AH247" s="11">
        <f>WRs!R95</f>
      </c>
      <c r="AI247" s="11">
        <f>AF247</f>
      </c>
      <c r="AJ247" s="6">
        <f>AA247</f>
      </c>
      <c r="AK247" s="11">
        <f>ROUNDDOWN(AF247/2,0)</f>
      </c>
      <c r="AL247" s="11">
        <f>ROUNDUP(0.37*AF247,0)</f>
      </c>
      <c r="AM247" s="11">
        <f>ROUNDUP(0.4*AF247,0)</f>
      </c>
      <c r="AN247" s="11">
        <f>IF(AF247&gt;0.5,ROUNDUP(0.43*AF247,0),0)</f>
      </c>
      <c r="AO247" s="11">
        <f>IF(AG247&gt;0.5,ROUNDUP(0.59*AG247,0),0)</f>
      </c>
      <c r="AP247" s="11">
        <f>IF(AH247&gt;0.5,ROUNDUP(0.34*AH247,0),0)</f>
      </c>
      <c r="AQ247" s="11">
        <f>IF(AI247&gt;0.5,ROUNDUP(0.36*AI247,0),0)</f>
      </c>
    </row>
    <row x14ac:dyDescent="0.25" r="248" customHeight="1" ht="17.25">
      <c r="A248" s="3"/>
      <c r="B248" s="6">
        <f>IF(AA248&lt;&gt;AC248,CONCATENATE(I248,AA248,L248,AB248,L248,AC248,M248,N248,AD248,M248,J248,P248,Q248,R248,S248,T248,U248),CONCATENATE(I248,AA248,L248,AB248,M248,N248,AD248,M248,J248,P248,Q248,R248,S248,T248,U248))</f>
      </c>
      <c r="C248" s="6">
        <f>IF(AA248&lt;&gt;AC248,CONCATENATE(I248,AA248,L248,AB248,L248,AC248,M248,N248,AD248,M248,W248,X248,Z248,AN248,Y248,J248,P248,Q248,R248,S248,T248,U248),CONCATENATE(I248,AA248,L248,AB248,M248,N248,AD248,M248,W248,X248,Z248,AN248,Y248,J248,P248,Q248,R248,S248,T248,U248))</f>
      </c>
      <c r="D248" s="6">
        <f>IF(AA248&lt;&gt;AC248,CONCATENATE(I248,AA248,L248,AB248,L248,AC248,M248,N248,AD248,M248,W248,X248,Z248,AO248,Y248,J248,P248,Q248,R248,S248,T248,U248),CONCATENATE(I248,AA248,L248,AB248,M248,N248,AD248,M248,W248,X248,Z248,AO248,Y248,J248,P248,Q248,R248,S248,T248,U248))</f>
      </c>
      <c r="E248" s="6">
        <f>IF(AA248&lt;&gt;AC248,CONCATENATE(I248,AA248,L248,AB248,L248,AC248,M248,N248,AD248,M248,W248,X248,Z248,AP248,Y248,J248,P248,Q248,R248,S248,T248,U248),CONCATENATE(I248,AA248,L248,AB248,M248,N248,AD248,M248,W248,X248,Z248,AP248,Y248,J248,P248,Q248,R248,S248,T248,U248))</f>
      </c>
      <c r="F248" s="6">
        <f>IF(AA248&lt;&gt;AC248,CONCATENATE(I248,AA248,L248,AB248,L248,AC248,M248,N248,AD248,M248,W248,X248,Z248,AQ248,Y248,J248,P248,Q248,R248,S248,T248,U248),CONCATENATE(I248,AA248,L248,AB248,M248,N248,AD248,M248,W248,X248,Z248,AQ248,Y248,J248,P248,Q248,R248,S248,T248,U248))</f>
      </c>
      <c r="G248" s="3" t="s">
        <v>375</v>
      </c>
      <c r="H248" s="3" t="s">
        <v>376</v>
      </c>
      <c r="I248" s="3" t="s">
        <v>377</v>
      </c>
      <c r="J248" s="3" t="s">
        <v>378</v>
      </c>
      <c r="K248" s="3" t="s">
        <v>379</v>
      </c>
      <c r="L248" s="3" t="s">
        <v>380</v>
      </c>
      <c r="M248" s="3" t="s">
        <v>381</v>
      </c>
      <c r="N248" s="3" t="s">
        <v>382</v>
      </c>
      <c r="O248" s="6">
        <f>CHAR(10)</f>
      </c>
      <c r="P248" s="6">
        <f>IF(MOD(V248,5)=0,CONCATENATE(O248,O248,K248,K248,O248,O248,O248)," ")</f>
      </c>
      <c r="Q248" s="6">
        <f>IF(V248=5,CONCATENATE(O248,O248,O248,K248,O248,"&lt;center&gt;",O248,O248,"&lt;?php",O248,Q$1,O248,"?&gt;",O248,O248,"&lt;/center&gt;",O248,K248,O248,O248,O248,O248),"")</f>
      </c>
      <c r="R248" s="6">
        <f>IF(V248=10,CONCATENATE(O248,O248,O248,K248,O248,"&lt;center&gt;",O248,O248,"&lt;?php",O248,R$1,O248,"?&gt;",O248,O248,"&lt;/center&gt;",O248,K248,O248,O248,O248,O248),"")</f>
      </c>
      <c r="S248" s="6">
        <f>IF(V248=15,CONCATENATE(O248,O248,O248,K248,O248,"&lt;center&gt;",O248,O248,"&lt;?php",O248,S$1,O248,"?&gt;",O248,O248,"&lt;/center&gt;",O248,K248,O248,O248,O248,O248),"")</f>
      </c>
      <c r="T248" s="6">
        <f>IF(V248=20,CONCATENATE(O248,O248,O248,K248,O248,"&lt;center&gt;",O248,O248,"&lt;?php",O248,T$1,O248,"?&gt;",O248,O248,"&lt;/center&gt;",O248,K248,O248,O248,O248,O248),"")</f>
      </c>
      <c r="U248" s="6">
        <f>IF(V248=25,CONCATENATE(O248,O248,O248,O248,"&lt;?php",O248,U$1,O248,"?&gt;",O248,O248,O248,O248,O248),"")</f>
      </c>
      <c r="V248" s="11">
        <f>V247+1</f>
      </c>
      <c r="W248" s="5" t="s">
        <v>383</v>
      </c>
      <c r="X248" s="5" t="s">
        <v>384</v>
      </c>
      <c r="Y248" s="5" t="s">
        <v>385</v>
      </c>
      <c r="Z248" s="5" t="s">
        <v>386</v>
      </c>
      <c r="AA248" s="4">
        <f>CONCATENATE(WRs!B96," ",WRs!A96)</f>
      </c>
      <c r="AB248" s="6">
        <f>WRs!E96</f>
      </c>
      <c r="AC248" s="6">
        <f>WRs!C96</f>
      </c>
      <c r="AD248" s="11">
        <f>WRs!D96</f>
      </c>
      <c r="AE248" s="11">
        <f>WRs!O96</f>
      </c>
      <c r="AF248" s="11">
        <f>WRs!P96</f>
      </c>
      <c r="AG248" s="11">
        <f>WRs!T96</f>
      </c>
      <c r="AH248" s="11">
        <f>WRs!R96</f>
      </c>
      <c r="AI248" s="11">
        <f>AF248</f>
      </c>
      <c r="AJ248" s="6">
        <f>AA248</f>
      </c>
      <c r="AK248" s="11">
        <f>ROUNDDOWN(AF248/2,0)</f>
      </c>
      <c r="AL248" s="11">
        <f>ROUNDUP(0.37*AF248,0)</f>
      </c>
      <c r="AM248" s="11">
        <f>ROUNDUP(0.4*AF248,0)</f>
      </c>
      <c r="AN248" s="11">
        <f>IF(AF248&gt;0.5,ROUNDUP(0.43*AF248,0),0)</f>
      </c>
      <c r="AO248" s="11">
        <f>IF(AG248&gt;0.5,ROUNDUP(0.59*AG248,0),0)</f>
      </c>
      <c r="AP248" s="11">
        <f>IF(AH248&gt;0.5,ROUNDUP(0.34*AH248,0),0)</f>
      </c>
      <c r="AQ248" s="11">
        <f>IF(AI248&gt;0.5,ROUNDUP(0.36*AI248,0),0)</f>
      </c>
    </row>
    <row x14ac:dyDescent="0.25" r="249" customHeight="1" ht="17.25">
      <c r="A249" s="3"/>
      <c r="B249" s="3"/>
      <c r="C249" s="3"/>
      <c r="D249" s="3"/>
      <c r="E249" s="3"/>
      <c r="F249" s="3"/>
      <c r="G249" s="3"/>
      <c r="H249" s="3"/>
      <c r="I249" s="3"/>
      <c r="J249" s="3"/>
      <c r="K249" s="3"/>
      <c r="L249" s="3"/>
      <c r="M249" s="3"/>
      <c r="N249" s="3"/>
      <c r="O249" s="3"/>
      <c r="P249" s="3"/>
      <c r="Q249" s="3"/>
      <c r="R249" s="3"/>
      <c r="S249" s="6">
        <f>IF(V249=60,CONCATENATE(O249,O249,O249,K249,O249,"&lt;center&gt;",O249,O249,"&lt;?php",O249,S$1,O249,"?&gt;",O249,O249,"&lt;/center&gt;",O249,K249,O249,O249,O249,O249),"")</f>
      </c>
      <c r="T249" s="6">
        <f>IF(V249=80,CONCATENATE(O249,O249,O249,K249,O249,"&lt;center&gt;",O249,O249,"&lt;?php",O249,T$1,O249,"?&gt;",O249,O249,"&lt;/center&gt;",O249,K249,O249,O249,O249,O249),"")</f>
      </c>
      <c r="U249" s="6">
        <f>IF(W249=80,CONCATENATE(P249,P249,P249,L249,P249,"&lt;center&gt;",P249,P249,"&lt;?php",P249,U$1,P249,"?&gt;",P249,P249,"&lt;/center&gt;",P249,L249,P249,P249,P249,P249),"")</f>
      </c>
      <c r="V249" s="9"/>
      <c r="W249" s="3"/>
      <c r="X249" s="3"/>
      <c r="Y249" s="3"/>
      <c r="Z249" s="3"/>
      <c r="AA249" s="3"/>
      <c r="AB249" s="3"/>
      <c r="AC249" s="3"/>
      <c r="AD249" s="9"/>
      <c r="AE249" s="9"/>
      <c r="AF249" s="9"/>
      <c r="AG249" s="9"/>
      <c r="AH249" s="9"/>
      <c r="AI249" s="9"/>
      <c r="AJ249" s="3"/>
      <c r="AK249" s="9"/>
      <c r="AL249" s="9"/>
      <c r="AM249" s="9"/>
      <c r="AN249" s="9"/>
      <c r="AO249" s="9"/>
      <c r="AP249" s="9"/>
      <c r="AQ249"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1"/>
  <sheetViews>
    <sheetView workbookViewId="0"/>
  </sheetViews>
  <sheetFormatPr defaultRowHeight="15" x14ac:dyDescent="0.25"/>
  <cols>
    <col min="1" max="1" style="16" width="26.005" customWidth="1" bestFit="1"/>
    <col min="2" max="2" style="64" width="12.43357142857143" customWidth="1" bestFit="1"/>
    <col min="3" max="3" style="64" width="12.43357142857143" customWidth="1" bestFit="1"/>
    <col min="4" max="4" style="64" width="12.43357142857143" customWidth="1" bestFit="1"/>
    <col min="5" max="5" style="64" width="12.43357142857143" customWidth="1" bestFit="1"/>
    <col min="6" max="6" style="64" width="12.43357142857143" customWidth="1" bestFit="1"/>
    <col min="7" max="7" style="64" width="12.43357142857143" customWidth="1" bestFit="1"/>
    <col min="8" max="8" style="16" width="17.719285714285714" customWidth="1" bestFit="1"/>
    <col min="9" max="9" style="64" width="12.43357142857143" customWidth="1" bestFit="1"/>
    <col min="10" max="10" style="64" width="17.719285714285714" customWidth="1" bestFit="1"/>
    <col min="11" max="11" style="64" width="12.43357142857143" customWidth="1" bestFit="1"/>
    <col min="12" max="12" style="64" width="12.43357142857143" customWidth="1" bestFit="1"/>
    <col min="13" max="13" style="64" width="12.43357142857143" customWidth="1" bestFit="1"/>
    <col min="14" max="14" style="64" width="12.43357142857143" customWidth="1" bestFit="1"/>
    <col min="15" max="15" style="64" width="12.43357142857143" customWidth="1" bestFit="1"/>
    <col min="16" max="16" style="64" width="12.43357142857143" customWidth="1" bestFit="1"/>
    <col min="17" max="17" style="64" width="12.43357142857143" customWidth="1" bestFit="1"/>
    <col min="18" max="18" style="16" width="12.43357142857143" customWidth="1" bestFit="1"/>
    <col min="19" max="19" style="97" width="12.43357142857143" customWidth="1" bestFit="1"/>
    <col min="20" max="20" style="98" width="12.43357142857143" customWidth="1" bestFit="1"/>
  </cols>
  <sheetData>
    <row x14ac:dyDescent="0.25" r="1" customHeight="1" ht="17.25">
      <c r="A1" s="65" t="s">
        <v>298</v>
      </c>
      <c r="B1" s="66" t="s">
        <v>299</v>
      </c>
      <c r="C1" s="66" t="s">
        <v>300</v>
      </c>
      <c r="D1" s="66" t="s">
        <v>301</v>
      </c>
      <c r="E1" s="66" t="s">
        <v>302</v>
      </c>
      <c r="F1" s="67" t="s">
        <v>303</v>
      </c>
      <c r="G1" s="9"/>
      <c r="H1" s="68" t="s">
        <v>304</v>
      </c>
      <c r="I1" s="69" t="s">
        <v>305</v>
      </c>
      <c r="J1" s="69" t="s">
        <v>306</v>
      </c>
      <c r="K1" s="69" t="s">
        <v>307</v>
      </c>
      <c r="L1" s="69" t="s">
        <v>308</v>
      </c>
      <c r="M1" s="69" t="s">
        <v>309</v>
      </c>
      <c r="N1" s="69" t="s">
        <v>310</v>
      </c>
      <c r="O1" s="69" t="s">
        <v>311</v>
      </c>
      <c r="P1" s="9"/>
      <c r="Q1" s="9"/>
      <c r="R1" s="68" t="s">
        <v>312</v>
      </c>
      <c r="S1" s="70" t="s">
        <v>313</v>
      </c>
      <c r="T1" s="71"/>
    </row>
    <row x14ac:dyDescent="0.25" r="2" customHeight="1" ht="17.25">
      <c r="A2" s="3" t="s">
        <v>314</v>
      </c>
      <c r="B2" s="11">
        <v>25</v>
      </c>
      <c r="C2" s="11">
        <v>25</v>
      </c>
      <c r="D2" s="11">
        <v>50</v>
      </c>
      <c r="E2" s="11">
        <v>25</v>
      </c>
      <c r="F2" s="10">
        <v>25</v>
      </c>
      <c r="G2" s="9"/>
      <c r="H2" s="3" t="s">
        <v>242</v>
      </c>
      <c r="I2" s="72">
        <f>ROUNDUP((1.25*$S$2)*(1+((I4-1)/2)),0)</f>
      </c>
      <c r="J2" s="72">
        <f>ROUNDUP((2.22*$S$2)*(1+((J4-1)/2)),0)</f>
      </c>
      <c r="K2" s="72">
        <f>IF(K4&gt;2,ROUNDUP((2*$S$2)*(1+((K4-1)/2)),0),ROUNDUP((2.33333333*$S$2)*(1+((K4-1)/2)),0))</f>
      </c>
      <c r="L2" s="72">
        <f>ROUNDUP((1.25*$S$2)*(1+((L4-1)/2)),0)</f>
      </c>
      <c r="M2" s="72">
        <v>1</v>
      </c>
      <c r="N2" s="72">
        <v>1</v>
      </c>
      <c r="O2" s="73">
        <f>SUM(I2:N2)</f>
      </c>
      <c r="P2" s="9"/>
      <c r="Q2" s="9"/>
      <c r="R2" s="3" t="s">
        <v>256</v>
      </c>
      <c r="S2" s="72">
        <v>12</v>
      </c>
      <c r="T2" s="71"/>
    </row>
    <row x14ac:dyDescent="0.25" r="3" customHeight="1" ht="17.25">
      <c r="A3" s="3" t="s">
        <v>315</v>
      </c>
      <c r="B3" s="11">
        <v>4</v>
      </c>
      <c r="C3" s="11">
        <v>4</v>
      </c>
      <c r="D3" s="11">
        <v>4</v>
      </c>
      <c r="E3" s="11">
        <v>4</v>
      </c>
      <c r="F3" s="10">
        <v>4</v>
      </c>
      <c r="G3" s="9"/>
      <c r="H3" s="3" t="s">
        <v>316</v>
      </c>
      <c r="I3" s="72">
        <f>$S$2*I4</f>
      </c>
      <c r="J3" s="72">
        <f>$S$2*J4</f>
      </c>
      <c r="K3" s="72">
        <f>$S$2*K4</f>
      </c>
      <c r="L3" s="72">
        <f>$S$2*L4</f>
      </c>
      <c r="M3" s="72">
        <f>$S$2*M4</f>
      </c>
      <c r="N3" s="72">
        <f>$S$2*N4</f>
      </c>
      <c r="O3" s="73">
        <f>SUM(I3:N3)</f>
      </c>
      <c r="P3" s="9"/>
      <c r="Q3" s="9"/>
      <c r="R3" s="3" t="s">
        <v>317</v>
      </c>
      <c r="S3" s="72">
        <v>10</v>
      </c>
      <c r="T3" s="71"/>
    </row>
    <row x14ac:dyDescent="0.25" r="4" customHeight="1" ht="17.25">
      <c r="A4" s="3" t="s">
        <v>318</v>
      </c>
      <c r="B4" s="11">
        <v>2</v>
      </c>
      <c r="C4" s="11">
        <v>2</v>
      </c>
      <c r="D4" s="11">
        <v>1</v>
      </c>
      <c r="E4" s="11">
        <v>2</v>
      </c>
      <c r="F4" s="10">
        <v>2</v>
      </c>
      <c r="G4" s="9"/>
      <c r="H4" s="3" t="s">
        <v>319</v>
      </c>
      <c r="I4" s="11">
        <v>1</v>
      </c>
      <c r="J4" s="11">
        <v>2</v>
      </c>
      <c r="K4" s="11">
        <v>2</v>
      </c>
      <c r="L4" s="11">
        <v>1</v>
      </c>
      <c r="M4" s="11">
        <v>1</v>
      </c>
      <c r="N4" s="11">
        <v>1</v>
      </c>
      <c r="O4" s="73">
        <f>SUM(I4:N4)</f>
      </c>
      <c r="P4" s="9"/>
      <c r="Q4" s="9"/>
      <c r="R4" s="3" t="s">
        <v>320</v>
      </c>
      <c r="S4" s="72">
        <f>S2*S3</f>
      </c>
      <c r="T4" s="71"/>
    </row>
    <row x14ac:dyDescent="0.25" r="5" customHeight="1" ht="17.25">
      <c r="A5" s="3" t="s">
        <v>321</v>
      </c>
      <c r="B5" s="11">
        <v>10</v>
      </c>
      <c r="C5" s="11">
        <v>10</v>
      </c>
      <c r="D5" s="11">
        <v>25</v>
      </c>
      <c r="E5" s="11">
        <v>10</v>
      </c>
      <c r="F5" s="10">
        <v>10</v>
      </c>
      <c r="G5" s="9"/>
      <c r="H5" s="3"/>
      <c r="I5" s="9"/>
      <c r="J5" s="9"/>
      <c r="K5" s="9"/>
      <c r="L5" s="9"/>
      <c r="M5" s="9"/>
      <c r="N5" s="9"/>
      <c r="O5" s="9"/>
      <c r="P5" s="9"/>
      <c r="Q5" s="9"/>
      <c r="R5" s="3" t="s">
        <v>322</v>
      </c>
      <c r="S5" s="74">
        <v>200</v>
      </c>
      <c r="T5" s="71"/>
    </row>
    <row x14ac:dyDescent="0.25" r="6" customHeight="1" ht="17.25">
      <c r="A6" s="3" t="s">
        <v>323</v>
      </c>
      <c r="B6" s="9"/>
      <c r="C6" s="11">
        <v>1</v>
      </c>
      <c r="D6" s="9"/>
      <c r="E6" s="9"/>
      <c r="F6" s="10">
        <v>0</v>
      </c>
      <c r="G6" s="9"/>
      <c r="H6" s="3"/>
      <c r="I6" s="9"/>
      <c r="J6" s="9"/>
      <c r="K6" s="9"/>
      <c r="L6" s="9"/>
      <c r="M6" s="9"/>
      <c r="N6" s="9"/>
      <c r="O6" s="9"/>
      <c r="P6" s="9"/>
      <c r="Q6" s="9"/>
      <c r="R6" s="3" t="s">
        <v>324</v>
      </c>
      <c r="S6" s="74">
        <f>S2*S5</f>
      </c>
      <c r="T6" s="71"/>
    </row>
    <row x14ac:dyDescent="0.25" r="7" customHeight="1" ht="17.25">
      <c r="A7" s="3" t="s">
        <v>325</v>
      </c>
      <c r="B7" s="11">
        <v>10</v>
      </c>
      <c r="C7" s="11">
        <v>10</v>
      </c>
      <c r="D7" s="11">
        <v>25</v>
      </c>
      <c r="E7" s="11">
        <v>10</v>
      </c>
      <c r="F7" s="10">
        <v>10</v>
      </c>
      <c r="G7" s="9"/>
      <c r="H7" s="3"/>
      <c r="I7" s="9"/>
      <c r="J7" s="9"/>
      <c r="K7" s="9"/>
      <c r="L7" s="9"/>
      <c r="M7" s="9"/>
      <c r="N7" s="9"/>
      <c r="O7" s="9"/>
      <c r="P7" s="9"/>
      <c r="Q7" s="9"/>
      <c r="R7" s="3" t="s">
        <v>326</v>
      </c>
      <c r="S7" s="74">
        <f>ROUNDUP(S6/O2,0)</f>
      </c>
      <c r="T7" s="71"/>
    </row>
    <row x14ac:dyDescent="0.25" r="8" customHeight="1" ht="17.25">
      <c r="A8" s="3" t="s">
        <v>327</v>
      </c>
      <c r="B8" s="11">
        <v>6</v>
      </c>
      <c r="C8" s="11">
        <v>6</v>
      </c>
      <c r="D8" s="11">
        <v>6</v>
      </c>
      <c r="E8" s="11">
        <v>6</v>
      </c>
      <c r="F8" s="10">
        <v>6</v>
      </c>
      <c r="G8" s="9"/>
      <c r="H8" s="3"/>
      <c r="I8" s="9"/>
      <c r="J8" s="9"/>
      <c r="K8" s="9"/>
      <c r="L8" s="9"/>
      <c r="M8" s="9"/>
      <c r="N8" s="9"/>
      <c r="O8" s="9"/>
      <c r="P8" s="9"/>
      <c r="Q8" s="9"/>
      <c r="R8" s="3" t="s">
        <v>328</v>
      </c>
      <c r="S8" s="75">
        <v>0.875</v>
      </c>
      <c r="T8" s="71"/>
    </row>
    <row x14ac:dyDescent="0.25" r="9" customHeight="1" ht="17.25">
      <c r="A9" s="3" t="s">
        <v>329</v>
      </c>
      <c r="B9" s="11">
        <v>3</v>
      </c>
      <c r="C9" s="11">
        <v>3</v>
      </c>
      <c r="D9" s="11">
        <v>3</v>
      </c>
      <c r="E9" s="11">
        <v>3</v>
      </c>
      <c r="F9" s="10">
        <v>3</v>
      </c>
      <c r="G9" s="9"/>
      <c r="H9" s="3"/>
      <c r="I9" s="9"/>
      <c r="J9" s="9"/>
      <c r="K9" s="9"/>
      <c r="L9" s="9"/>
      <c r="M9" s="9"/>
      <c r="N9" s="9"/>
      <c r="O9" s="9"/>
      <c r="P9" s="9"/>
      <c r="Q9" s="9"/>
      <c r="R9" s="3"/>
      <c r="S9" s="71"/>
      <c r="T9" s="71"/>
    </row>
    <row x14ac:dyDescent="0.25" r="10" customHeight="1" ht="17.25">
      <c r="A10" s="3" t="s">
        <v>330</v>
      </c>
      <c r="B10" s="11">
        <v>4</v>
      </c>
      <c r="C10" s="11">
        <v>4</v>
      </c>
      <c r="D10" s="11">
        <v>4</v>
      </c>
      <c r="E10" s="11">
        <v>4</v>
      </c>
      <c r="F10" s="10">
        <v>4</v>
      </c>
      <c r="G10" s="9"/>
      <c r="H10" s="3"/>
      <c r="I10" s="9"/>
      <c r="J10" s="9"/>
      <c r="K10" s="9"/>
      <c r="L10" s="9"/>
      <c r="M10" s="9"/>
      <c r="N10" s="9"/>
      <c r="O10" s="9"/>
      <c r="P10" s="9"/>
      <c r="Q10" s="9"/>
      <c r="R10" s="3"/>
      <c r="S10" s="71"/>
      <c r="T10" s="71"/>
    </row>
    <row x14ac:dyDescent="0.25" r="11" customHeight="1" ht="17.25">
      <c r="A11" s="3" t="s">
        <v>331</v>
      </c>
      <c r="B11" s="11">
        <v>5</v>
      </c>
      <c r="C11" s="11">
        <v>5</v>
      </c>
      <c r="D11" s="11">
        <v>5</v>
      </c>
      <c r="E11" s="11">
        <v>5</v>
      </c>
      <c r="F11" s="10">
        <v>5</v>
      </c>
      <c r="G11" s="9"/>
      <c r="H11" s="3"/>
      <c r="I11" s="9"/>
      <c r="J11" s="9"/>
      <c r="K11" s="9"/>
      <c r="L11" s="9"/>
      <c r="M11" s="9"/>
      <c r="N11" s="9"/>
      <c r="O11" s="9"/>
      <c r="P11" s="9"/>
      <c r="Q11" s="9"/>
      <c r="R11" s="3"/>
      <c r="S11" s="71"/>
      <c r="T11" s="71"/>
    </row>
    <row x14ac:dyDescent="0.25" r="12" customHeight="1" ht="17.25">
      <c r="A12" s="3" t="s">
        <v>332</v>
      </c>
      <c r="B12" s="11">
        <v>1</v>
      </c>
      <c r="C12" s="11">
        <v>1</v>
      </c>
      <c r="D12" s="11">
        <v>1</v>
      </c>
      <c r="E12" s="11">
        <v>1</v>
      </c>
      <c r="F12" s="14">
        <v>1</v>
      </c>
      <c r="G12" s="9"/>
      <c r="H12" s="3"/>
      <c r="I12" s="9"/>
      <c r="J12" s="9"/>
      <c r="K12" s="9"/>
      <c r="L12" s="9"/>
      <c r="M12" s="9"/>
      <c r="N12" s="9"/>
      <c r="O12" s="9"/>
      <c r="P12" s="9"/>
      <c r="Q12" s="9"/>
      <c r="R12" s="3"/>
      <c r="S12" s="71"/>
      <c r="T12" s="71"/>
    </row>
    <row x14ac:dyDescent="0.25" r="13" customHeight="1" ht="17.25">
      <c r="A13" s="3"/>
      <c r="B13" s="9"/>
      <c r="C13" s="9"/>
      <c r="D13" s="9"/>
      <c r="E13" s="9"/>
      <c r="F13" s="9"/>
      <c r="G13" s="9"/>
      <c r="H13" s="3"/>
      <c r="I13" s="9"/>
      <c r="J13" s="9"/>
      <c r="K13" s="9"/>
      <c r="L13" s="9"/>
      <c r="M13" s="9"/>
      <c r="N13" s="9"/>
      <c r="O13" s="9"/>
      <c r="P13" s="9"/>
      <c r="Q13" s="9"/>
      <c r="R13" s="3"/>
      <c r="S13" s="71"/>
      <c r="T13" s="71"/>
    </row>
    <row x14ac:dyDescent="0.25" r="14" customHeight="1" ht="17.25">
      <c r="A14" s="68" t="s">
        <v>333</v>
      </c>
      <c r="B14" s="69">
        <f>QBs!AC1</f>
      </c>
      <c r="C14" s="69">
        <f>RBs!AC1</f>
      </c>
      <c r="D14" s="69">
        <f>WRs!AC1</f>
      </c>
      <c r="E14" s="69">
        <f>TEs!AC1</f>
      </c>
      <c r="F14" s="69">
        <f>Ks!X1</f>
      </c>
      <c r="G14" s="69">
        <f>DEFs!Q1</f>
      </c>
      <c r="H14" s="3"/>
      <c r="I14" s="9"/>
      <c r="J14" s="76" t="s">
        <v>334</v>
      </c>
      <c r="K14" s="77"/>
      <c r="L14" s="77"/>
      <c r="M14" s="77"/>
      <c r="N14" s="77"/>
      <c r="O14" s="77"/>
      <c r="P14" s="77"/>
      <c r="Q14" s="78"/>
      <c r="R14" s="3"/>
      <c r="S14" s="79" t="s">
        <v>312</v>
      </c>
      <c r="T14" s="80" t="s">
        <v>313</v>
      </c>
    </row>
    <row x14ac:dyDescent="0.25" r="15" customHeight="1" ht="17.25">
      <c r="A15" s="3" t="s">
        <v>335</v>
      </c>
      <c r="B15" s="81">
        <f>QBs!AC2</f>
      </c>
      <c r="C15" s="81">
        <f>RBs!AC2</f>
      </c>
      <c r="D15" s="81">
        <f>WRs!AC2</f>
      </c>
      <c r="E15" s="81">
        <f>TEs!AC2</f>
      </c>
      <c r="F15" s="81">
        <f>Ks!X2</f>
      </c>
      <c r="G15" s="81">
        <f>DEFs!Q2</f>
      </c>
      <c r="H15" s="3"/>
      <c r="I15" s="9"/>
      <c r="J15" s="82" t="s">
        <v>304</v>
      </c>
      <c r="K15" s="83" t="s">
        <v>305</v>
      </c>
      <c r="L15" s="83" t="s">
        <v>306</v>
      </c>
      <c r="M15" s="83" t="s">
        <v>307</v>
      </c>
      <c r="N15" s="83" t="s">
        <v>308</v>
      </c>
      <c r="O15" s="83" t="s">
        <v>309</v>
      </c>
      <c r="P15" s="83" t="s">
        <v>310</v>
      </c>
      <c r="Q15" s="84" t="s">
        <v>311</v>
      </c>
      <c r="R15" s="3"/>
      <c r="S15" s="85" t="s">
        <v>256</v>
      </c>
      <c r="T15" s="86">
        <v>12</v>
      </c>
    </row>
    <row x14ac:dyDescent="0.25" r="16" customHeight="1" ht="17.25">
      <c r="A16" s="3" t="s">
        <v>336</v>
      </c>
      <c r="B16" s="81">
        <f>QBs!AC3</f>
      </c>
      <c r="C16" s="81">
        <f>RBs!AC3</f>
      </c>
      <c r="D16" s="81">
        <f>WRs!AC3</f>
      </c>
      <c r="E16" s="81">
        <f>TEs!AC3</f>
      </c>
      <c r="F16" s="81">
        <f>Ks!X3</f>
      </c>
      <c r="G16" s="81">
        <f>DEFs!Q3</f>
      </c>
      <c r="H16" s="3"/>
      <c r="I16" s="9"/>
      <c r="J16" s="82" t="s">
        <v>242</v>
      </c>
      <c r="K16" s="87">
        <f>ROUNDUP((1.25*$T$15)*(1+((K18-1)/2)),0)</f>
      </c>
      <c r="L16" s="87">
        <f>ROUNDUP((2.5833333333*$T$15)*(1+((L18-1)/2)),0)</f>
      </c>
      <c r="M16" s="87">
        <f>IF(M18&gt;2,ROUNDUP((2*$T$15)*(1+((M18-1)/2)),0),ROUNDUP((2.25*$S$2)*(1+((M18-1)/2)),0))</f>
      </c>
      <c r="N16" s="87">
        <f>ROUNDUP((1.25*$T$15)*(1+((N18-1)/2)),0)</f>
      </c>
      <c r="O16" s="87">
        <v>1</v>
      </c>
      <c r="P16" s="87">
        <v>1</v>
      </c>
      <c r="Q16" s="86">
        <f>SUM(K16:P16)</f>
      </c>
      <c r="R16" s="3"/>
      <c r="S16" s="85" t="s">
        <v>317</v>
      </c>
      <c r="T16" s="86">
        <v>10</v>
      </c>
    </row>
    <row x14ac:dyDescent="0.25" r="17" customHeight="1" ht="17.25">
      <c r="A17" s="3" t="s">
        <v>337</v>
      </c>
      <c r="B17" s="81">
        <f>QBs!AC4</f>
      </c>
      <c r="C17" s="81">
        <f>RBs!AC4</f>
      </c>
      <c r="D17" s="81">
        <f>WRs!AC4</f>
      </c>
      <c r="E17" s="81">
        <f>TEs!AC4</f>
      </c>
      <c r="F17" s="81">
        <f>Ks!X4</f>
      </c>
      <c r="G17" s="81">
        <f>DEFs!Q4</f>
      </c>
      <c r="H17" s="3"/>
      <c r="I17" s="9"/>
      <c r="J17" s="82" t="s">
        <v>316</v>
      </c>
      <c r="K17" s="87">
        <f>$T$15*K18</f>
      </c>
      <c r="L17" s="87">
        <f>$T$15*L18</f>
      </c>
      <c r="M17" s="87">
        <f>$T$15*M18</f>
      </c>
      <c r="N17" s="87">
        <f>$T$15*N18</f>
      </c>
      <c r="O17" s="87">
        <f>$T$15*O18</f>
      </c>
      <c r="P17" s="87">
        <f>$T$15*P18</f>
      </c>
      <c r="Q17" s="86">
        <f>SUM(K17:P17)</f>
      </c>
      <c r="R17" s="3"/>
      <c r="S17" s="85" t="s">
        <v>320</v>
      </c>
      <c r="T17" s="86">
        <f>T15*T16</f>
      </c>
    </row>
    <row x14ac:dyDescent="0.25" r="18" customHeight="1" ht="17.25">
      <c r="A18" s="3" t="s">
        <v>338</v>
      </c>
      <c r="B18" s="81">
        <f>QBs!AC5</f>
      </c>
      <c r="C18" s="81">
        <f>RBs!AC5</f>
      </c>
      <c r="D18" s="81">
        <f>WRs!AC5</f>
      </c>
      <c r="E18" s="81">
        <f>TEs!AC5</f>
      </c>
      <c r="F18" s="81">
        <f>Ks!X5</f>
      </c>
      <c r="G18" s="81">
        <f>DEFs!Q5</f>
      </c>
      <c r="H18" s="3"/>
      <c r="I18" s="9"/>
      <c r="J18" s="88" t="s">
        <v>319</v>
      </c>
      <c r="K18" s="89">
        <v>1</v>
      </c>
      <c r="L18" s="89">
        <v>2</v>
      </c>
      <c r="M18" s="89">
        <v>2</v>
      </c>
      <c r="N18" s="89">
        <v>1</v>
      </c>
      <c r="O18" s="89">
        <v>1</v>
      </c>
      <c r="P18" s="89">
        <v>1</v>
      </c>
      <c r="Q18" s="90">
        <f>SUM(K18:P18)</f>
      </c>
      <c r="R18" s="3"/>
      <c r="S18" s="91" t="s">
        <v>322</v>
      </c>
      <c r="T18" s="92">
        <v>200</v>
      </c>
    </row>
    <row x14ac:dyDescent="0.25" r="19" customHeight="1" ht="17.25">
      <c r="A19" s="93" t="s">
        <v>339</v>
      </c>
      <c r="B19" s="94">
        <f>QBs!AC9</f>
      </c>
      <c r="C19" s="94">
        <f>RBs!AC9</f>
      </c>
      <c r="D19" s="94">
        <f>WRs!AC9</f>
      </c>
      <c r="E19" s="94">
        <f>TEs!AC9</f>
      </c>
      <c r="F19" s="94">
        <f>Ks!X9</f>
      </c>
      <c r="G19" s="95">
        <f>DEFs!Q9</f>
      </c>
      <c r="H19" s="3"/>
      <c r="I19" s="9"/>
      <c r="J19" s="9"/>
      <c r="K19" s="9"/>
      <c r="L19" s="9"/>
      <c r="M19" s="9"/>
      <c r="N19" s="9"/>
      <c r="O19" s="9"/>
      <c r="P19" s="9"/>
      <c r="Q19" s="9"/>
      <c r="R19" s="3"/>
      <c r="S19" s="96" t="s">
        <v>324</v>
      </c>
      <c r="T19" s="74">
        <f>T15*T18</f>
      </c>
    </row>
    <row x14ac:dyDescent="0.25" r="20" customHeight="1" ht="17.25">
      <c r="A20" s="3"/>
      <c r="B20" s="9"/>
      <c r="C20" s="9"/>
      <c r="D20" s="9"/>
      <c r="E20" s="9"/>
      <c r="F20" s="9"/>
      <c r="G20" s="9"/>
      <c r="H20" s="3"/>
      <c r="I20" s="9"/>
      <c r="J20" s="9"/>
      <c r="K20" s="9"/>
      <c r="L20" s="9"/>
      <c r="M20" s="9"/>
      <c r="N20" s="9"/>
      <c r="O20" s="9"/>
      <c r="P20" s="9"/>
      <c r="Q20" s="9"/>
      <c r="R20" s="3"/>
      <c r="S20" s="96" t="s">
        <v>326</v>
      </c>
      <c r="T20" s="74">
        <f>ROUNDUP(T19/Q16,0)</f>
      </c>
    </row>
    <row x14ac:dyDescent="0.25" r="21" customHeight="1" ht="17.25">
      <c r="A21" s="3"/>
      <c r="B21" s="9"/>
      <c r="C21" s="9"/>
      <c r="D21" s="9"/>
      <c r="E21" s="9"/>
      <c r="F21" s="9"/>
      <c r="G21" s="9"/>
      <c r="H21" s="3"/>
      <c r="I21" s="9"/>
      <c r="J21" s="9"/>
      <c r="K21" s="9"/>
      <c r="L21" s="9"/>
      <c r="M21" s="9"/>
      <c r="N21" s="9"/>
      <c r="O21" s="9"/>
      <c r="P21" s="9"/>
      <c r="Q21" s="9"/>
      <c r="R21" s="3"/>
      <c r="S21" s="96" t="s">
        <v>328</v>
      </c>
      <c r="T21" s="75">
        <v>0.875</v>
      </c>
    </row>
  </sheetData>
  <mergeCells count="1">
    <mergeCell ref="J14:Q1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12</vt:i4>
      </vt:variant>
    </vt:vector>
  </HeadingPairs>
  <TitlesOfParts>
    <vt:vector baseType="lpstr" size="12">
      <vt:lpstr>QBs</vt:lpstr>
      <vt:lpstr>RBs</vt:lpstr>
      <vt:lpstr>WRs</vt:lpstr>
      <vt:lpstr>TEs</vt:lpstr>
      <vt:lpstr>Ks</vt:lpstr>
      <vt:lpstr>DEFs</vt:lpstr>
      <vt:lpstr>All</vt:lpstr>
      <vt:lpstr>By Post</vt:lpstr>
      <vt:lpstr>League Boundaries</vt:lpstr>
      <vt:lpstr>Vars</vt:lpstr>
      <vt:lpstr>Notes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2023-04-19T20:11:10.032Z</dcterms:created>
  <dcterms:modified xsi:type="dcterms:W3CDTF">2023-04-19T20:11:10.032Z</dcterms:modified>
</cp:coreProperties>
</file>