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bootcamp\excel challenge\"/>
    </mc:Choice>
  </mc:AlternateContent>
  <xr:revisionPtr revIDLastSave="0" documentId="8_{37ECEC9B-3FE3-4D50-929A-BBE4313D9C80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ategory Stats" sheetId="3" r:id="rId1"/>
    <sheet name="Subcategory stats" sheetId="4" r:id="rId2"/>
    <sheet name="outcomes based on launch date" sheetId="5" r:id="rId3"/>
    <sheet name="Crowdfunding" sheetId="1" r:id="rId4"/>
    <sheet name="Crowdfunding goal analysis" sheetId="2" r:id="rId5"/>
    <sheet name="statistical analysis" sheetId="6" r:id="rId6"/>
  </sheets>
  <definedNames>
    <definedName name="_xlnm._FilterDatabase" localSheetId="3" hidden="1">Crowdfunding!$G$1:$G$1001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2" i="6"/>
  <c r="K3" i="6"/>
  <c r="K2" i="6"/>
  <c r="N3" i="6"/>
  <c r="N2" i="6"/>
  <c r="M3" i="6"/>
  <c r="M2" i="6"/>
  <c r="J3" i="6"/>
  <c r="J2" i="6"/>
  <c r="I3" i="6"/>
  <c r="I2" i="6"/>
  <c r="H3" i="6"/>
  <c r="H2" i="6"/>
  <c r="C4" i="2"/>
  <c r="D13" i="2"/>
  <c r="C13" i="2"/>
  <c r="D12" i="2"/>
  <c r="C12" i="2"/>
  <c r="D11" i="2"/>
  <c r="C11" i="2"/>
  <c r="D10" i="2"/>
  <c r="D9" i="2"/>
  <c r="C9" i="2"/>
  <c r="D8" i="2"/>
  <c r="C8" i="2"/>
  <c r="D7" i="2"/>
  <c r="C7" i="2"/>
  <c r="D6" i="2"/>
  <c r="C6" i="2"/>
  <c r="D5" i="2"/>
  <c r="C5" i="2"/>
  <c r="D4" i="2"/>
  <c r="D3" i="2"/>
  <c r="C3" i="2"/>
  <c r="D2" i="2"/>
  <c r="C2" i="2"/>
  <c r="B9" i="2"/>
  <c r="B13" i="2"/>
  <c r="B12" i="2"/>
  <c r="B11" i="2"/>
  <c r="C10" i="2"/>
  <c r="B10" i="2"/>
  <c r="B8" i="2"/>
  <c r="B7" i="2"/>
  <c r="B6" i="2"/>
  <c r="E6" i="2" s="1"/>
  <c r="H6" i="2" s="1"/>
  <c r="B5" i="2"/>
  <c r="B4" i="2"/>
  <c r="B3" i="2"/>
  <c r="E3" i="2" s="1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2" l="1"/>
  <c r="F10" i="2" s="1"/>
  <c r="E12" i="2"/>
  <c r="F12" i="2" s="1"/>
  <c r="E11" i="2"/>
  <c r="F11" i="2" s="1"/>
  <c r="E8" i="2"/>
  <c r="G8" i="2" s="1"/>
  <c r="E13" i="2"/>
  <c r="G13" i="2" s="1"/>
  <c r="E2" i="2"/>
  <c r="H2" i="2" s="1"/>
  <c r="G3" i="2"/>
  <c r="G10" i="2"/>
  <c r="H3" i="2"/>
  <c r="G6" i="2"/>
  <c r="E5" i="2"/>
  <c r="H5" i="2" s="1"/>
  <c r="F3" i="2"/>
  <c r="E7" i="2"/>
  <c r="F6" i="2"/>
  <c r="E9" i="2"/>
  <c r="E4" i="2"/>
  <c r="F4" i="2" s="1"/>
  <c r="H10" i="2" l="1"/>
  <c r="F2" i="2"/>
  <c r="F8" i="2"/>
  <c r="H8" i="2"/>
  <c r="F5" i="2"/>
  <c r="F13" i="2"/>
  <c r="G12" i="2"/>
  <c r="H12" i="2"/>
  <c r="G11" i="2"/>
  <c r="H11" i="2"/>
  <c r="H13" i="2"/>
  <c r="H4" i="2"/>
  <c r="G2" i="2"/>
  <c r="F9" i="2"/>
  <c r="H9" i="2"/>
  <c r="G5" i="2"/>
  <c r="H7" i="2"/>
  <c r="G7" i="2"/>
  <c r="F7" i="2"/>
  <c r="G9" i="2"/>
  <c r="G4" i="2"/>
</calcChain>
</file>

<file path=xl/sharedStrings.xml><?xml version="1.0" encoding="utf-8"?>
<sst xmlns="http://schemas.openxmlformats.org/spreadsheetml/2006/main" count="7067" uniqueCount="2115">
  <si>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</si>
  <si>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</si>
  <si>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</si>
  <si>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</si>
  <si>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</si>
  <si>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</si>
  <si>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</si>
  <si>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</si>
  <si>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</si>
  <si>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</si>
  <si>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</si>
  <si>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</si>
  <si>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</si>
  <si>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</si>
  <si>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</si>
  <si>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</si>
  <si>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</si>
  <si>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</si>
  <si>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</si>
  <si>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</si>
  <si>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</si>
  <si>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</si>
  <si>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</si>
  <si>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</si>
  <si>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</si>
  <si>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</si>
  <si>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</si>
  <si>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</si>
  <si>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</si>
  <si>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</si>
  <si>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</si>
  <si>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</si>
  <si>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</si>
  <si>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</si>
  <si>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</si>
  <si>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</si>
  <si>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</si>
  <si>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</si>
  <si>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</si>
  <si>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</si>
  <si>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</si>
  <si>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</si>
  <si>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</si>
  <si>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</si>
  <si>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</si>
  <si>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</si>
  <si>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</si>
  <si>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</si>
  <si>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</si>
  <si>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</si>
  <si>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</si>
  <si>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</si>
  <si>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</si>
  <si>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</si>
  <si>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</si>
  <si>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</si>
  <si>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</si>
  <si>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</si>
  <si>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</si>
  <si>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</si>
  <si>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</si>
  <si>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</si>
  <si>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</si>
  <si>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</si>
  <si>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</si>
  <si>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</si>
  <si>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</si>
  <si>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</si>
  <si>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</si>
  <si>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</si>
  <si>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</si>
  <si>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</si>
  <si>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</si>
  <si>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</si>
  <si>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</si>
  <si>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</si>
  <si>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</si>
  <si>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</si>
  <si>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</si>
  <si>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</si>
  <si>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</si>
  <si>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</si>
  <si>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</si>
  <si>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</si>
  <si>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</si>
  <si>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</si>
  <si>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</si>
  <si>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</si>
  <si>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</si>
  <si>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</si>
  <si>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</si>
  <si>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</si>
  <si>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</si>
  <si>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</si>
  <si>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</si>
  <si>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</si>
  <si>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</si>
  <si>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</si>
  <si>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</si>
  <si>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</si>
  <si>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</si>
  <si>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</si>
  <si>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</si>
  <si>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</si>
  <si>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</si>
  <si>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</si>
  <si>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</si>
  <si>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</si>
  <si>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</si>
  <si>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</si>
  <si>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</si>
  <si>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</si>
  <si>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</si>
  <si>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</si>
  <si>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</si>
  <si>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</si>
  <si>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</si>
  <si>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</si>
  <si>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</si>
  <si>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</si>
  <si>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</si>
  <si>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</si>
  <si>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</si>
  <si>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</si>
  <si>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</si>
  <si>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</si>
  <si>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</si>
  <si>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</si>
  <si>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</si>
  <si>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</si>
  <si>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</si>
  <si>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</si>
  <si>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</si>
  <si>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</si>
  <si>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</si>
  <si>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</si>
  <si>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</si>
  <si>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</si>
  <si>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</si>
  <si>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</si>
  <si>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</si>
  <si>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</si>
  <si>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</si>
  <si>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</si>
  <si>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</si>
  <si>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</si>
  <si>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</si>
  <si>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</si>
  <si>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</si>
  <si>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</si>
  <si>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</si>
  <si>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</si>
  <si>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</si>
  <si>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</si>
  <si>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</si>
  <si>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</si>
  <si>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</si>
  <si>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</si>
  <si>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</si>
  <si>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</si>
  <si>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</si>
  <si>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</si>
  <si>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</si>
  <si>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</si>
  <si>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</si>
  <si>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</si>
  <si>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</si>
  <si>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</si>
  <si>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</si>
  <si>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</si>
  <si>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</si>
  <si>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</si>
  <si>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</si>
  <si>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</si>
  <si>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</si>
  <si>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</si>
  <si>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</si>
  <si>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</si>
  <si>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</si>
  <si>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</si>
  <si>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</si>
  <si>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</si>
  <si>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</si>
  <si>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</si>
  <si>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</si>
  <si>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</si>
  <si>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</si>
  <si>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</si>
  <si>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</si>
  <si>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</si>
  <si>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</si>
  <si>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</si>
  <si>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</si>
  <si>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</si>
  <si>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</si>
  <si>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</si>
  <si>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</si>
  <si>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</si>
  <si>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</si>
  <si>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</si>
  <si>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</si>
  <si>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</si>
  <si>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</si>
  <si>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</si>
  <si>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</si>
  <si>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</si>
  <si>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</si>
  <si>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</si>
  <si>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</si>
  <si>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</si>
  <si>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</si>
  <si>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</si>
  <si>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</si>
  <si>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</si>
  <si>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</si>
  <si>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</si>
  <si>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</si>
  <si>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</si>
  <si>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</si>
  <si>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</si>
  <si>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</si>
  <si>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</si>
  <si>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</si>
  <si>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</si>
  <si>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</si>
  <si>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</si>
  <si>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</si>
  <si>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</si>
  <si>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</si>
  <si>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</si>
  <si>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</si>
  <si>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</si>
  <si>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</si>
  <si>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</si>
  <si>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</si>
  <si>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</si>
  <si>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</si>
  <si>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</si>
  <si>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</si>
  <si>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</si>
  <si>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</si>
  <si>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</si>
  <si>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</si>
  <si>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</si>
  <si>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</si>
  <si>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</si>
  <si>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</si>
  <si>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</si>
  <si>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</si>
  <si>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</si>
  <si>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</si>
  <si>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</si>
  <si>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</si>
  <si>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</si>
  <si>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</si>
  <si>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</si>
  <si>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</si>
  <si>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</si>
  <si>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</si>
  <si>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</si>
  <si>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</si>
  <si>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</si>
  <si>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</si>
  <si>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</si>
  <si>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</si>
  <si>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</si>
  <si>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</si>
  <si>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</si>
  <si>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</si>
  <si>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</si>
  <si>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</si>
  <si>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</si>
  <si>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</si>
  <si>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</si>
  <si>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</si>
  <si>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</si>
  <si>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</si>
  <si>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</si>
  <si>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</si>
  <si>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</si>
  <si>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</si>
  <si>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</si>
  <si>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</si>
  <si>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</si>
  <si>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</si>
  <si>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</si>
  <si>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</si>
  <si>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</si>
  <si>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</si>
  <si>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</si>
  <si>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</si>
  <si>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</si>
  <si>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</si>
  <si>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</si>
  <si>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</si>
  <si>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</si>
  <si>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</si>
  <si>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</si>
  <si>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</si>
  <si>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</si>
  <si>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</si>
  <si>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</si>
  <si>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</si>
  <si>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</si>
  <si>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</si>
  <si>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</si>
  <si>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</si>
  <si>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</si>
  <si>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</si>
  <si>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</si>
  <si>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</si>
  <si>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</si>
  <si>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</si>
  <si>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</si>
  <si>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</si>
  <si>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</si>
  <si>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</si>
  <si>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</si>
  <si>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</si>
  <si>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</si>
  <si>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</si>
  <si>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</si>
  <si>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</si>
  <si>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</si>
  <si>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</si>
  <si>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</si>
  <si>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</si>
  <si>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</si>
  <si>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</si>
  <si>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</si>
  <si>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</si>
  <si>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</si>
  <si>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</si>
  <si>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</si>
  <si>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</si>
  <si>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</si>
  <si>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</si>
  <si>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</si>
  <si>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</si>
  <si>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</si>
  <si>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</si>
  <si>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</si>
  <si>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</si>
  <si>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</si>
  <si>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</si>
  <si>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</si>
  <si>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</si>
  <si>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</si>
  <si>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</si>
  <si>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</si>
  <si>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</si>
  <si>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</si>
  <si>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</si>
  <si>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</si>
  <si>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</si>
  <si>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</si>
  <si>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</si>
  <si>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</si>
  <si>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</si>
  <si>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</si>
  <si>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</si>
  <si>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</si>
  <si>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</si>
  <si>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</si>
  <si>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</si>
  <si>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</si>
  <si>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</si>
  <si>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</si>
  <si>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</si>
  <si>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</si>
  <si>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</si>
  <si>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</si>
  <si>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</si>
  <si>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</si>
  <si>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</si>
  <si>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</si>
  <si>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</si>
  <si>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</si>
  <si>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</si>
  <si>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</si>
  <si>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</si>
  <si>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</si>
  <si>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</si>
  <si>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</si>
  <si>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</si>
  <si>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</si>
  <si>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</si>
  <si>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</si>
  <si>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</si>
  <si>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</si>
  <si>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</si>
  <si>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</si>
  <si>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</si>
  <si>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</si>
  <si>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</si>
  <si>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</si>
  <si>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</si>
  <si>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</si>
  <si>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</si>
  <si>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</si>
  <si>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</si>
  <si>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</si>
  <si>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</si>
  <si>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</si>
  <si>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</si>
  <si>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</si>
  <si>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</si>
  <si>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</si>
  <si>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</si>
  <si>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</si>
  <si>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</si>
  <si>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</si>
  <si>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</si>
  <si>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</si>
  <si>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</si>
  <si>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</si>
  <si>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</si>
  <si>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</si>
  <si>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</si>
  <si>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</si>
  <si>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</si>
  <si>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</si>
  <si>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</si>
  <si>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</si>
  <si>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</si>
  <si>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</si>
  <si>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</si>
  <si>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</si>
  <si>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</si>
  <si>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</si>
  <si>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</si>
  <si>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</si>
  <si>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</si>
  <si>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</si>
  <si>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</si>
  <si>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</si>
  <si>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</si>
  <si>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</si>
  <si>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</si>
  <si>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</si>
  <si>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</si>
  <si>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</si>
  <si>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</si>
  <si>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</si>
  <si>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</si>
  <si>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</si>
  <si>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</si>
  <si>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</si>
  <si>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</si>
  <si>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</si>
  <si>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</si>
  <si>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</si>
  <si>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</si>
  <si>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</si>
  <si>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</si>
  <si>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</si>
  <si>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</si>
  <si>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</si>
  <si>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</si>
  <si>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</si>
  <si>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</si>
  <si>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</si>
  <si>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</si>
  <si>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</si>
  <si>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</si>
  <si>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</si>
  <si>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</si>
  <si>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</si>
  <si>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</si>
  <si>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</si>
  <si>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</si>
  <si>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</si>
  <si>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</si>
  <si>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</si>
  <si>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</si>
  <si>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</si>
  <si>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</si>
  <si>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</si>
  <si>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</si>
  <si>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</si>
  <si>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</si>
  <si>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</si>
  <si>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</si>
  <si>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</si>
  <si>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</si>
  <si>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</si>
  <si>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</si>
  <si>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</si>
  <si>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</si>
  <si>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</si>
  <si>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</si>
  <si>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</si>
  <si>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</si>
  <si>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</si>
  <si>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</si>
  <si>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</si>
  <si>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</si>
  <si>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</si>
  <si>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</si>
  <si>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</si>
  <si>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</si>
  <si>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</si>
  <si>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</si>
  <si>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</si>
  <si>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</si>
  <si>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</si>
  <si>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</si>
  <si>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</si>
  <si>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</si>
  <si>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</si>
  <si>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</si>
  <si>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</si>
  <si>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</si>
  <si>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</si>
  <si>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</si>
  <si>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</si>
  <si>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</si>
  <si>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</si>
  <si>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</si>
  <si>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</si>
  <si>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</si>
  <si>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</si>
  <si>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</si>
  <si>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</si>
  <si>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</si>
  <si>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</si>
  <si>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</si>
  <si>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</si>
  <si>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</si>
  <si>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</si>
  <si>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</si>
  <si>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</si>
  <si>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</si>
  <si>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</si>
  <si>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</si>
  <si>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</si>
  <si>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</si>
  <si>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</si>
  <si>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</si>
  <si>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</si>
  <si>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</si>
  <si>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</si>
  <si>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</si>
  <si>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</si>
  <si>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</si>
  <si>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</si>
  <si>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</si>
  <si>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</si>
  <si>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</si>
  <si>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</si>
  <si>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</si>
  <si>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</si>
  <si>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</si>
  <si>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</si>
  <si>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</si>
  <si>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</si>
  <si>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</si>
  <si>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</si>
  <si>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</si>
  <si>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</si>
  <si>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</si>
  <si>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</si>
  <si>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</si>
  <si>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</si>
  <si>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</si>
  <si>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</si>
  <si>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</si>
  <si>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</si>
  <si>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</si>
  <si>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</si>
  <si>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</si>
  <si>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</si>
  <si>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</si>
  <si>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</si>
  <si>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</si>
  <si>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</si>
  <si>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</si>
  <si>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</si>
  <si>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</si>
  <si>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</si>
  <si>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</si>
  <si>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</si>
  <si>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</si>
  <si>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</si>
  <si>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</si>
  <si>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</si>
  <si>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</si>
  <si>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</si>
  <si>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</si>
  <si>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</si>
  <si>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</si>
  <si>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</si>
  <si>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</si>
  <si>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</si>
  <si>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</si>
  <si>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</si>
  <si>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</si>
  <si>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</si>
  <si>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</si>
  <si>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</si>
  <si>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</si>
  <si>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</si>
  <si>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</si>
  <si>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</si>
  <si>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</si>
  <si>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</si>
  <si>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</si>
  <si>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</si>
  <si>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</si>
  <si>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</si>
  <si>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</si>
  <si>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</si>
  <si>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</si>
  <si>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</si>
  <si>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</si>
  <si>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</si>
  <si>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</si>
  <si>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</si>
  <si>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</si>
  <si>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</si>
  <si>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</si>
  <si>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</si>
  <si>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</si>
  <si>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</si>
  <si>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</si>
  <si>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</si>
  <si>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</si>
  <si>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</si>
  <si>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</si>
  <si>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</si>
  <si>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</si>
  <si>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</si>
  <si>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</si>
  <si>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</si>
  <si>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</si>
  <si>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</si>
  <si>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</si>
  <si>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</si>
  <si>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</si>
  <si>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</si>
  <si>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</si>
  <si>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</si>
  <si>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</si>
  <si>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</si>
  <si>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</si>
  <si>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</si>
  <si>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</si>
  <si>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</si>
  <si>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</si>
  <si>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</si>
  <si>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</si>
  <si>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</si>
  <si>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</si>
  <si>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</si>
  <si>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</si>
  <si>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</si>
  <si>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</si>
  <si>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</si>
  <si>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</si>
  <si>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</si>
  <si>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</si>
  <si>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</si>
  <si>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</si>
  <si>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</si>
  <si>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</si>
  <si>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</si>
  <si>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</si>
  <si>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</si>
  <si>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</si>
  <si>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</si>
  <si>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</si>
  <si>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</si>
  <si>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</si>
  <si>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</si>
  <si>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</si>
  <si>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</si>
  <si>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</si>
  <si>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</si>
  <si>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</si>
  <si>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</si>
  <si>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</si>
  <si>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</si>
  <si>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</si>
  <si>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</si>
  <si>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</si>
  <si>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</si>
  <si>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</si>
  <si>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</si>
  <si>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</si>
  <si>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</si>
  <si>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</si>
  <si>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</si>
  <si>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</si>
  <si>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</si>
  <si>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</si>
  <si>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</si>
  <si>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</si>
  <si>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</si>
  <si>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</si>
  <si>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</si>
  <si>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</si>
  <si>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</si>
  <si>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</si>
  <si>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</si>
  <si>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</si>
  <si>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</si>
  <si>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</si>
  <si>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</si>
  <si>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</si>
  <si>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</si>
  <si>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</si>
  <si>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</si>
  <si>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</si>
  <si>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</si>
  <si>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</si>
  <si>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</si>
  <si>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</si>
  <si>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</si>
  <si>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</si>
  <si>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</si>
  <si>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</si>
  <si>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</si>
  <si>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</si>
  <si>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</si>
  <si>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</si>
  <si>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</si>
  <si>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</si>
  <si>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</si>
  <si>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</si>
  <si>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</si>
  <si>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</si>
  <si>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</si>
  <si>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</si>
  <si>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</si>
  <si>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</si>
  <si>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</si>
  <si>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</si>
  <si>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</si>
  <si>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</si>
  <si>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</si>
  <si>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</si>
  <si>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</si>
  <si>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</si>
  <si>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</si>
  <si>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</si>
  <si>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</si>
  <si>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</si>
  <si>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</si>
  <si>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</si>
  <si>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</si>
  <si>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</si>
  <si>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</si>
  <si>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</si>
  <si>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</si>
  <si>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</si>
  <si>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</si>
  <si>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</si>
  <si>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</si>
  <si>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</si>
  <si>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</si>
  <si>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</si>
  <si>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</si>
  <si>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</si>
  <si>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</si>
  <si>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</si>
  <si>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</si>
  <si>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</si>
  <si>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</si>
  <si>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</si>
  <si>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</si>
  <si>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</si>
  <si>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</si>
  <si>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</si>
  <si>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</si>
  <si>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</si>
  <si>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</si>
  <si>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</si>
  <si>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</si>
  <si>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</si>
  <si>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</si>
  <si>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</si>
  <si>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</si>
  <si>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</si>
  <si>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</si>
  <si>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</si>
  <si>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</si>
  <si>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</si>
  <si>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</si>
  <si>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</si>
  <si>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</si>
  <si>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</si>
  <si>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</si>
  <si>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</si>
  <si>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</si>
  <si>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</si>
  <si>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</si>
  <si>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</si>
  <si>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</si>
  <si>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</si>
  <si>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</si>
  <si>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</si>
  <si>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</si>
  <si>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</si>
  <si>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</si>
  <si>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</si>
  <si>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</si>
  <si>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</si>
  <si>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</si>
  <si>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</si>
  <si>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</si>
  <si>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</si>
  <si>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</si>
  <si>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</si>
  <si>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</si>
  <si>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</si>
  <si>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</si>
  <si>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</si>
  <si>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</si>
  <si>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</si>
  <si>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</si>
  <si>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</si>
  <si>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</si>
  <si>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</si>
  <si>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</si>
  <si>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</si>
  <si>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</si>
  <si>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</si>
  <si>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</si>
  <si>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</si>
  <si>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</si>
  <si>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</si>
  <si>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</si>
  <si>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</si>
  <si>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</si>
  <si>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</si>
  <si>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</si>
  <si>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</si>
  <si>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</si>
  <si>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</si>
  <si>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</si>
  <si>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</si>
  <si>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</si>
  <si>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</si>
  <si>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</si>
  <si>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</si>
  <si>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</si>
  <si>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</si>
  <si>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</si>
  <si>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</si>
  <si>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</si>
  <si>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</si>
  <si>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</si>
  <si>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</si>
  <si>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</si>
  <si>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</si>
  <si>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</si>
  <si>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</si>
  <si>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</si>
  <si>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</si>
  <si>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</si>
  <si>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</si>
  <si>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</si>
  <si>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</si>
  <si>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</si>
  <si>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</si>
  <si>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</si>
  <si>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</si>
  <si>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</si>
  <si>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</si>
  <si>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</si>
  <si>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</si>
  <si>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</si>
  <si>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</si>
  <si>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</si>
  <si>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</si>
  <si>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</si>
  <si>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</si>
  <si>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</si>
  <si>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</si>
  <si>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</si>
  <si>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</si>
  <si>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</si>
  <si>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</si>
  <si>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</si>
  <si>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</si>
  <si>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</si>
  <si>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</si>
  <si>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</si>
  <si>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</si>
  <si>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</si>
  <si>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</si>
  <si>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</si>
  <si>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</si>
  <si>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</si>
  <si>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</si>
  <si>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</si>
  <si>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</si>
  <si>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</si>
  <si>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</si>
  <si>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</si>
  <si>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</si>
  <si>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</si>
  <si>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</si>
  <si>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</si>
  <si>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</si>
  <si>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</si>
  <si>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</si>
  <si>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</si>
  <si>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</si>
  <si>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</si>
  <si>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</si>
  <si>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</si>
  <si>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</si>
  <si>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</si>
  <si>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</si>
  <si>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</si>
  <si>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</si>
  <si>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</si>
  <si>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</si>
  <si>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</si>
  <si>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</si>
  <si>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</si>
  <si>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</si>
  <si>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</si>
  <si>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</si>
  <si>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</si>
  <si>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</si>
  <si>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</si>
  <si>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</si>
  <si>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</si>
  <si>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</si>
  <si>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</si>
  <si>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</si>
  <si>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</si>
  <si>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</si>
  <si>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</si>
  <si>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</si>
  <si>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</si>
  <si>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</si>
  <si>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</si>
  <si>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</si>
  <si>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</si>
  <si>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</si>
  <si>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</si>
  <si>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</si>
  <si>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</si>
  <si>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</si>
  <si>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</si>
  <si>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</si>
  <si>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</si>
  <si>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</si>
  <si>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</si>
  <si>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</si>
  <si>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</si>
  <si>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</si>
  <si>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</si>
  <si>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</si>
  <si>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</si>
  <si>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</si>
  <si>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</si>
  <si>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</si>
  <si>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</si>
  <si>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</si>
  <si>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</si>
  <si>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</si>
  <si>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</si>
  <si>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</si>
  <si>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</si>
  <si>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</si>
  <si>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</si>
  <si>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</si>
  <si>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</si>
  <si>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</si>
  <si>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</si>
  <si>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</si>
  <si>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</si>
  <si>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</si>
  <si>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</si>
  <si>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</si>
  <si>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</si>
  <si>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</si>
  <si>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</si>
  <si>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</si>
  <si>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</si>
  <si>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</si>
  <si>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</si>
  <si>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</si>
  <si>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</si>
  <si>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</si>
  <si>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</si>
  <si>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</si>
  <si>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</si>
  <si>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</si>
  <si>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</si>
  <si>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</si>
  <si>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</si>
  <si>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</si>
  <si>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</si>
  <si>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</si>
  <si>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</si>
  <si>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</si>
  <si>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</si>
  <si>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</si>
  <si>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</si>
  <si>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</si>
  <si>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</si>
  <si>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</si>
  <si>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</si>
  <si>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</si>
  <si>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</si>
  <si>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</si>
  <si>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</si>
  <si>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</si>
  <si>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</si>
  <si>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</si>
  <si>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</si>
  <si>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</si>
  <si>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</si>
  <si>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</si>
  <si>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</si>
  <si>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</si>
  <si>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</si>
  <si>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</si>
  <si>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</si>
  <si>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</si>
  <si>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</si>
  <si>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</si>
  <si>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</si>
  <si>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</si>
  <si>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</si>
  <si>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</si>
  <si>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</si>
  <si>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</si>
  <si>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</si>
  <si>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</si>
  <si>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</si>
  <si>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</si>
  <si>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</si>
  <si>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</si>
  <si>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</si>
  <si>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</si>
  <si>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</si>
  <si>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</si>
  <si>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</si>
  <si>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</si>
  <si>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</si>
  <si>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</si>
  <si>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</si>
  <si>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</si>
  <si>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</si>
  <si>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</si>
  <si>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</si>
  <si>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</si>
  <si>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</si>
  <si>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</si>
  <si>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</si>
  <si>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</si>
  <si>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</si>
  <si>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</si>
  <si>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</si>
  <si>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</si>
  <si>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</si>
  <si>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</si>
  <si>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</si>
  <si>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</si>
  <si>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</si>
  <si>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</si>
  <si>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</si>
  <si>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</si>
  <si>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</si>
  <si>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</si>
  <si>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</si>
  <si>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</si>
  <si>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</si>
  <si>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</si>
  <si>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</si>
  <si>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</si>
  <si>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</si>
  <si>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</si>
  <si>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</si>
  <si>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</si>
  <si>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</si>
  <si>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</si>
  <si>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</si>
  <si>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</si>
  <si>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</si>
  <si>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</si>
  <si>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</si>
  <si>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</si>
  <si>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</si>
  <si>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</si>
  <si>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</si>
  <si>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</si>
  <si>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</si>
  <si>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</si>
  <si>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</si>
  <si>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</si>
  <si>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</si>
  <si>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</si>
  <si>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</si>
  <si>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</si>
  <si>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</si>
  <si>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</si>
  <si>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</si>
  <si>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</si>
  <si>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</si>
  <si>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</si>
  <si>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</si>
  <si>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</si>
  <si>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</si>
  <si>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</si>
  <si>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</si>
  <si>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</si>
  <si>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</si>
  <si>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</si>
  <si>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</si>
  <si>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</si>
  <si>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</si>
  <si>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</si>
  <si>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</si>
  <si>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</si>
  <si>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</si>
  <si>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</si>
  <si>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</si>
  <si>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</si>
  <si>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</si>
  <si>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</si>
  <si>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</si>
  <si>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</si>
  <si>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</si>
  <si>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</si>
  <si>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</si>
  <si>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</si>
  <si>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</si>
  <si>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</si>
  <si>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</si>
  <si>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</si>
  <si>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</si>
  <si>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</si>
  <si>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</si>
  <si>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</si>
  <si>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</si>
  <si>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</si>
  <si>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</si>
  <si>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</si>
  <si>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</si>
  <si>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</si>
  <si>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</si>
  <si>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</si>
  <si>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</si>
  <si>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</si>
  <si>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</si>
  <si>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</si>
  <si>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</si>
  <si>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</si>
  <si>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</si>
  <si>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</si>
  <si>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</si>
  <si>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</si>
  <si>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</si>
  <si>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</si>
  <si>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</si>
  <si>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</si>
  <si>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</si>
  <si>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</si>
  <si>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</si>
  <si>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</si>
  <si>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</si>
  <si>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</si>
  <si>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</si>
  <si>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</si>
  <si>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</si>
  <si>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</si>
  <si>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</si>
  <si>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</si>
  <si>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</si>
  <si>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</si>
  <si>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</si>
  <si>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</si>
  <si>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</si>
  <si>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</si>
  <si>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</si>
  <si>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</si>
  <si>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</si>
  <si>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</si>
  <si>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</si>
  <si>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</si>
  <si>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</si>
  <si>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</si>
  <si>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</si>
  <si>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</si>
  <si>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</si>
  <si>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</si>
  <si>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</si>
  <si>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</si>
  <si>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</si>
  <si>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</si>
  <si>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</si>
  <si>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</si>
  <si>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</si>
  <si>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</si>
  <si>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</si>
  <si>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</si>
  <si>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</si>
  <si>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</si>
  <si>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</si>
  <si>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</si>
  <si>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</si>
  <si>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</si>
  <si>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</si>
  <si>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</si>
  <si>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</si>
  <si>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</si>
  <si>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</si>
  <si>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</si>
  <si>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</si>
  <si>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</si>
  <si>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</si>
  <si>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</si>
  <si>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</si>
  <si>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</si>
  <si>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</si>
  <si>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</si>
  <si>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</si>
  <si>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</si>
  <si>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</si>
  <si>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</si>
  <si>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</si>
  <si>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</si>
  <si>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</si>
  <si>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</si>
  <si>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</si>
  <si>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</si>
  <si>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</si>
  <si>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</si>
  <si>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</si>
  <si>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</si>
  <si>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</si>
  <si>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</si>
  <si>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</si>
  <si>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</si>
  <si>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</si>
  <si>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</si>
  <si>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</si>
  <si>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</si>
  <si>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</si>
  <si>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</si>
  <si>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</si>
  <si>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</si>
  <si>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</si>
  <si>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</si>
  <si>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</si>
  <si>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</si>
  <si>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</si>
  <si>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</si>
  <si>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</si>
  <si>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</si>
  <si>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</si>
  <si>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</si>
  <si>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</si>
  <si>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</si>
  <si>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</si>
  <si>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</si>
  <si>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</si>
  <si>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</si>
  <si>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</si>
  <si>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</si>
  <si>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</si>
  <si>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</si>
  <si>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</si>
  <si>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</si>
  <si>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</si>
  <si>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</si>
  <si>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</si>
  <si>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</si>
  <si>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</si>
  <si>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</si>
  <si>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</si>
  <si>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</si>
  <si>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</si>
  <si>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</si>
  <si>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</si>
  <si>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</si>
  <si>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</si>
  <si>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</si>
  <si>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</si>
  <si>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</si>
  <si>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</si>
  <si>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</si>
  <si>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</si>
  <si>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</si>
  <si>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</si>
  <si>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</si>
  <si>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</si>
  <si>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</si>
  <si>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</si>
  <si>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</si>
  <si>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</si>
  <si>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</si>
  <si>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</si>
  <si>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</si>
  <si>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</si>
  <si>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</si>
  <si>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</si>
  <si>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</si>
  <si>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</si>
  <si>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</si>
  <si>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</si>
  <si>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</si>
  <si>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</si>
  <si>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</si>
  <si>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</si>
  <si>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</si>
  <si>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</si>
  <si>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</si>
  <si>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</si>
  <si>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</si>
  <si>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</si>
  <si>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</si>
  <si>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</si>
  <si>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</si>
  <si>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</si>
  <si>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</si>
  <si>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</si>
  <si>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</si>
  <si>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</si>
  <si>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</si>
  <si>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</si>
  <si>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</si>
  <si>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</si>
  <si>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</si>
  <si>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</si>
  <si>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</si>
  <si>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</si>
  <si>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</si>
  <si>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</si>
  <si>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</si>
  <si>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</si>
  <si>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</si>
  <si>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</si>
  <si>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</si>
  <si>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</si>
  <si>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</si>
  <si>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</si>
  <si>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</si>
  <si>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</si>
  <si>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</si>
  <si>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</si>
  <si>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</si>
  <si>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</si>
  <si>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</si>
  <si>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</si>
  <si>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</si>
  <si>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</si>
  <si>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</si>
  <si>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</si>
  <si>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</si>
  <si>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</si>
  <si>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</si>
  <si>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</si>
  <si>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</si>
  <si>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</si>
  <si>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</si>
  <si>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</si>
  <si>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</si>
  <si>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</si>
  <si>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</si>
  <si>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</si>
  <si>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</si>
  <si>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</si>
  <si>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</si>
  <si>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</si>
  <si>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</si>
  <si>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</si>
  <si>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</si>
  <si>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</si>
  <si>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</si>
  <si>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</si>
  <si>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</si>
  <si>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</si>
  <si>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</si>
  <si>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</si>
  <si>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</si>
  <si>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</si>
  <si>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</si>
  <si>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</si>
  <si>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</si>
  <si>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</si>
  <si>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</si>
  <si>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</si>
  <si>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</si>
  <si>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</si>
  <si>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</si>
  <si>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</si>
  <si>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</si>
  <si>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</si>
  <si>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</si>
  <si>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</si>
  <si>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</si>
  <si>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</si>
  <si>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</si>
  <si>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</si>
  <si>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</si>
  <si>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</si>
  <si>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</si>
  <si>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</si>
  <si>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</si>
  <si>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</si>
  <si>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</si>
  <si>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</si>
  <si>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</si>
  <si>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</si>
  <si>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</si>
  <si>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</si>
  <si>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</si>
  <si>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</si>
  <si>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</si>
  <si>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</si>
  <si>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</si>
  <si>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</si>
  <si>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</si>
  <si>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</si>
  <si>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</si>
  <si>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</si>
  <si>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</si>
  <si>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</si>
  <si>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</si>
  <si>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</si>
  <si>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</si>
  <si>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</si>
  <si>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</si>
  <si>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</si>
  <si>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</si>
  <si>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</si>
  <si>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</si>
  <si>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</si>
  <si>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</si>
  <si>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</si>
  <si>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</si>
  <si>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</si>
  <si>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</si>
  <si>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</si>
  <si>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</si>
  <si>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</si>
  <si>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</si>
  <si>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</si>
  <si>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</si>
  <si>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</si>
  <si>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</si>
  <si>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</si>
  <si>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</si>
  <si>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</si>
  <si>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</si>
  <si>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</si>
  <si>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</si>
  <si>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</si>
  <si>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</si>
  <si>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</si>
  <si>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</si>
  <si>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</si>
  <si>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</si>
  <si>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</si>
  <si>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</si>
  <si>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</si>
  <si>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</si>
  <si>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</si>
  <si>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</si>
  <si>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</si>
  <si>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</si>
  <si>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</si>
  <si>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</si>
  <si>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</si>
  <si>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</si>
  <si>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</si>
  <si>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</si>
  <si>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</si>
  <si>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</si>
  <si>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</si>
  <si>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</si>
  <si>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</si>
  <si>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</si>
  <si>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</si>
  <si>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</si>
  <si>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</si>
  <si>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</si>
  <si>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</si>
  <si>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</si>
  <si>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</si>
  <si>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</si>
  <si>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</si>
  <si>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</si>
  <si>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</si>
  <si>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</si>
  <si>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</si>
  <si>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</si>
  <si>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</si>
  <si>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</si>
  <si>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</si>
  <si>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</si>
  <si>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</si>
  <si>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</si>
  <si>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</si>
  <si>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</si>
  <si>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</si>
  <si>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</si>
  <si>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</si>
  <si>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</si>
  <si>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</si>
  <si>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</si>
  <si>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</si>
  <si>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</si>
  <si>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</si>
  <si>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</si>
  <si>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</si>
  <si>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</si>
  <si>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</si>
  <si>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</si>
  <si>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</si>
  <si>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</si>
  <si>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</si>
  <si>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</si>
  <si>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</si>
  <si>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</si>
  <si>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</si>
  <si>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</si>
  <si>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</si>
  <si>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</si>
  <si>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</si>
  <si>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</si>
  <si>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</si>
  <si>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</si>
  <si>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</si>
  <si>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</si>
  <si>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</si>
  <si>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</si>
  <si>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</si>
  <si>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</si>
  <si>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</si>
  <si>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</si>
  <si>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</si>
  <si>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</si>
  <si>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</si>
  <si>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</si>
  <si>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</si>
  <si>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</si>
  <si>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</si>
  <si>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</si>
  <si>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</si>
  <si>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</si>
  <si>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</si>
  <si>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</si>
  <si>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</si>
  <si>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</si>
  <si>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</si>
  <si>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</si>
  <si>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</si>
  <si>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</si>
  <si>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</si>
  <si>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</si>
  <si>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</si>
  <si>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</si>
  <si>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</si>
  <si>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</si>
  <si>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</si>
  <si>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</si>
  <si>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</si>
  <si>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</si>
  <si>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</si>
  <si>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</si>
  <si>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</si>
  <si>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</si>
  <si>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</si>
  <si>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</si>
  <si>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</si>
  <si>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</si>
  <si>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</si>
  <si>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</si>
  <si>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</si>
  <si>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</si>
  <si>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</si>
  <si>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</si>
  <si>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</si>
  <si>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</si>
  <si>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</si>
  <si>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</si>
  <si>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</si>
  <si>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</si>
  <si>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</si>
  <si>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</si>
  <si>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</si>
  <si>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</si>
  <si>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</si>
  <si>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</si>
  <si>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</si>
  <si>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</si>
  <si>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</si>
  <si>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</si>
  <si>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</si>
  <si>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</si>
  <si>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</si>
  <si>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</si>
  <si>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</si>
  <si>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</si>
  <si>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</si>
  <si>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</si>
  <si>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</si>
  <si>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</si>
  <si>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</si>
  <si>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</si>
  <si>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</si>
  <si>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</si>
  <si>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</si>
  <si>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</si>
  <si>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</si>
  <si>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</si>
  <si>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</si>
  <si>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</si>
  <si>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</si>
  <si>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</si>
  <si>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</si>
  <si>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</si>
  <si>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</si>
  <si>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</si>
  <si>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</si>
  <si>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</si>
  <si>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</si>
  <si>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</si>
  <si>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</si>
  <si>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</si>
  <si>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</si>
  <si>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</si>
  <si>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</si>
  <si>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</si>
  <si>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</si>
  <si>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</si>
  <si>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</si>
  <si>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</si>
  <si>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</si>
  <si>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</si>
  <si>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</si>
  <si>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</si>
  <si>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</si>
  <si>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</si>
  <si>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</si>
  <si>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</si>
  <si>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</si>
  <si>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</si>
  <si>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</si>
  <si>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</si>
  <si>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</si>
  <si>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</si>
  <si>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</si>
  <si>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</si>
  <si>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</si>
  <si>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</si>
  <si>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</si>
  <si>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</si>
  <si>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</si>
  <si>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</si>
  <si>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</si>
  <si>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</si>
  <si>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</si>
  <si>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</si>
  <si>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</si>
  <si>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</si>
  <si>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</si>
  <si>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</si>
  <si>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</si>
  <si>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</si>
  <si>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</si>
  <si>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</si>
  <si>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</si>
  <si>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</si>
  <si>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</si>
  <si>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</si>
  <si>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</si>
  <si>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</si>
  <si>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</si>
  <si>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</si>
  <si>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</si>
  <si>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</si>
  <si>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</si>
  <si>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</si>
  <si>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</si>
  <si>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</si>
  <si>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</si>
  <si>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</si>
  <si>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</si>
  <si>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</si>
  <si>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</si>
  <si>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</si>
  <si>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</si>
  <si>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</si>
  <si>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</si>
  <si>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</si>
  <si>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</si>
  <si>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</si>
  <si>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</si>
  <si>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</si>
  <si>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</si>
  <si>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</si>
  <si>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</si>
  <si>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</si>
  <si>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</si>
  <si>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</si>
  <si>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</si>
  <si>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</si>
  <si>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</si>
  <si>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</si>
  <si>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</si>
  <si>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</si>
  <si>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</si>
  <si>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</si>
  <si>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</si>
  <si>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</si>
  <si>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</si>
  <si>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</si>
  <si>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</si>
  <si>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</si>
  <si>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</si>
  <si>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</si>
  <si>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</si>
  <si>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</si>
  <si>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</si>
  <si>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</si>
  <si>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</si>
  <si>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</si>
  <si>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</si>
  <si>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</si>
  <si>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</si>
  <si>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</si>
  <si>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</si>
  <si>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</si>
  <si>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</si>
  <si>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</si>
  <si>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</si>
  <si>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</si>
  <si>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</si>
  <si>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</si>
  <si>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</si>
  <si>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</si>
  <si>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</si>
  <si>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</si>
  <si>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</si>
  <si>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</si>
  <si>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</si>
  <si>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</si>
  <si>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</si>
  <si>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</si>
  <si>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</si>
  <si>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</si>
  <si>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</si>
  <si>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</si>
  <si>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</si>
  <si>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</si>
  <si>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</si>
  <si>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</si>
  <si>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</si>
  <si>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</si>
  <si>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</si>
  <si>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</si>
  <si>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</si>
  <si>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</si>
  <si>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</si>
  <si>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</si>
  <si>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</si>
  <si>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</si>
  <si>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</si>
  <si>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</si>
  <si>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</si>
  <si>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</si>
  <si>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</si>
  <si>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</si>
  <si>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</si>
  <si>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</si>
  <si>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</si>
  <si>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</si>
  <si>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</si>
  <si>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</si>
  <si>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</si>
  <si>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</si>
  <si>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</si>
  <si>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</si>
  <si>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</si>
  <si>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</si>
  <si>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</si>
  <si>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</si>
  <si>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</si>
  <si>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</si>
  <si>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</si>
  <si>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</si>
  <si>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</si>
  <si>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</si>
  <si>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</si>
  <si>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</si>
  <si>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</si>
  <si>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</si>
  <si>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</si>
  <si>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</si>
  <si>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</si>
  <si>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</si>
  <si>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</si>
  <si>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</si>
  <si>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</si>
  <si>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</si>
  <si>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</si>
  <si>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</si>
  <si>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</si>
  <si>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</si>
  <si>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</si>
  <si>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</si>
  <si>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</si>
  <si>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</si>
  <si>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</si>
  <si>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</si>
  <si>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</si>
  <si>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</si>
  <si>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</si>
  <si>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</si>
  <si>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</si>
  <si>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</si>
  <si>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</si>
  <si>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</si>
  <si>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</si>
  <si>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</si>
  <si>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</si>
  <si>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</si>
  <si>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</si>
  <si>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</si>
  <si>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</si>
  <si>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</si>
  <si>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</si>
  <si>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</si>
  <si>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</si>
  <si>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</si>
  <si>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</si>
  <si>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</si>
  <si>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</si>
  <si>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</si>
  <si>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</si>
  <si>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</si>
  <si>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</si>
  <si>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</si>
  <si>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</si>
  <si>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</si>
  <si>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</si>
  <si>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</si>
  <si>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</si>
  <si>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</si>
  <si>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</si>
  <si>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</si>
  <si>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</si>
  <si>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</si>
  <si>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</si>
  <si>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</si>
  <si>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</si>
  <si>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</si>
  <si>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</si>
  <si>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</si>
  <si>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</si>
  <si>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</si>
  <si>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</si>
  <si>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</si>
  <si>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</si>
  <si>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</si>
  <si>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</si>
  <si>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</si>
  <si>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</si>
  <si>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</si>
  <si>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</si>
  <si>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</si>
  <si>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</si>
  <si>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</si>
  <si>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</si>
  <si>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</si>
  <si>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</si>
  <si>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</si>
  <si>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</si>
  <si>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</si>
  <si>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</si>
  <si>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</si>
  <si>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</si>
  <si>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</si>
  <si>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</si>
  <si>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</si>
  <si>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</si>
  <si>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</si>
  <si>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</si>
  <si>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</si>
  <si>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</si>
  <si>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</si>
  <si>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</si>
  <si>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</si>
  <si>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</si>
  <si>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</si>
  <si>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</si>
  <si>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</si>
  <si>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</si>
  <si>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</si>
  <si>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</si>
  <si>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</si>
  <si>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</si>
  <si>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</si>
  <si>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</si>
  <si>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</si>
  <si>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</si>
  <si>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</si>
  <si>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</si>
  <si>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</si>
  <si>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</si>
  <si>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</si>
  <si>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</si>
  <si>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</si>
  <si>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</si>
  <si>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</si>
  <si>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</si>
  <si>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</si>
  <si>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</si>
  <si>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</si>
  <si>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</si>
  <si>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</si>
  <si>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</si>
  <si>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</si>
  <si>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</si>
  <si>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</si>
  <si>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</si>
  <si>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</si>
  <si>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</si>
  <si>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</si>
  <si>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</si>
  <si>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</si>
  <si>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</si>
  <si>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</si>
  <si>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</si>
  <si>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</si>
  <si>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</si>
  <si>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</si>
  <si>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</si>
  <si>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</si>
  <si>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</si>
  <si>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</si>
  <si>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</si>
  <si>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</si>
  <si>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</si>
  <si>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</si>
  <si>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</si>
  <si>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</si>
  <si>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</si>
  <si>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</si>
  <si>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</si>
  <si>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</si>
  <si>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</si>
  <si>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</si>
  <si>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</si>
  <si>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</si>
  <si>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</si>
  <si>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</si>
  <si>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</si>
  <si>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</si>
  <si>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</si>
  <si>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</si>
  <si>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</si>
  <si>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</si>
  <si>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</si>
  <si>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</si>
  <si>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</si>
  <si>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</si>
  <si>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</si>
  <si>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</si>
  <si>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</si>
  <si>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</si>
  <si>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</si>
  <si>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</si>
  <si>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</si>
  <si>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</si>
  <si>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</si>
  <si>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</si>
  <si>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</si>
  <si>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</si>
  <si>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</si>
  <si>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</si>
  <si>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</si>
  <si>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</si>
  <si>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</si>
  <si>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</si>
  <si>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</si>
  <si>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</si>
  <si>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</si>
  <si>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</si>
  <si>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</si>
  <si>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</si>
  <si>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</si>
  <si>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</si>
  <si>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</si>
  <si>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</si>
  <si>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</si>
  <si>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</si>
  <si>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</si>
  <si>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</si>
  <si>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</si>
  <si>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</si>
  <si>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</si>
  <si>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</si>
  <si>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</si>
  <si>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</si>
  <si>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</si>
  <si>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</si>
  <si>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</si>
  <si>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</si>
  <si>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</si>
  <si>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</si>
  <si>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</si>
  <si>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</si>
  <si>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</si>
  <si>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</si>
  <si>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</si>
  <si>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</si>
  <si>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</si>
  <si>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</si>
  <si>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</si>
  <si>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</si>
  <si>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</si>
  <si>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</si>
  <si>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</si>
  <si>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</si>
  <si>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</si>
  <si>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</si>
  <si>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</si>
  <si>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</si>
  <si>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outcomes</t>
  </si>
  <si>
    <t>Percent Funded</t>
  </si>
  <si>
    <t>parent category</t>
  </si>
  <si>
    <t>Sub-Category</t>
  </si>
  <si>
    <t>Average Donation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</si>
  <si>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</si>
  <si>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</si>
  <si>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</si>
  <si>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</si>
  <si>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</si>
  <si>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</si>
  <si>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</si>
  <si>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</si>
  <si>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</si>
  <si>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</si>
  <si>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</si>
  <si>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</si>
  <si>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</si>
  <si>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</si>
  <si>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</si>
  <si>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</si>
  <si>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</si>
  <si>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</si>
  <si>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</si>
  <si>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</si>
  <si>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</si>
  <si>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</si>
  <si>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</si>
  <si>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</si>
  <si>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</si>
  <si>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</si>
  <si>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</si>
  <si>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</si>
  <si>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</si>
  <si>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</si>
  <si>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</si>
  <si>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</si>
  <si>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</si>
  <si>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</si>
  <si>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</si>
  <si>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</si>
  <si>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</si>
  <si>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</si>
  <si>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</si>
  <si>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</si>
  <si>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</si>
  <si>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</si>
  <si>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</si>
  <si>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</si>
  <si>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</si>
  <si>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</si>
  <si>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</si>
  <si>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</si>
  <si>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</si>
  <si>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</si>
  <si>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</si>
  <si>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</si>
  <si>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</si>
  <si>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</si>
  <si>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</si>
  <si>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of successful</t>
  </si>
  <si>
    <t>Number of failed</t>
  </si>
  <si>
    <t>percentage successful</t>
  </si>
  <si>
    <t>percentage failed</t>
  </si>
  <si>
    <t>less than 1000</t>
  </si>
  <si>
    <t>number  canceled</t>
  </si>
  <si>
    <t>total projects</t>
  </si>
  <si>
    <t>percentage canceled</t>
  </si>
  <si>
    <t>1000 to 4999</t>
  </si>
  <si>
    <t>5000 to 9999</t>
  </si>
  <si>
    <t>10000 to 14999</t>
  </si>
  <si>
    <t>15000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</si>
  <si>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</si>
  <si>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</si>
  <si>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</si>
  <si>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</si>
  <si>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</si>
  <si>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</si>
  <si>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</si>
  <si>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</si>
  <si>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</si>
  <si>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variance</t>
  </si>
  <si>
    <t>standard deviation</t>
  </si>
  <si>
    <t>MODE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</si>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</sst>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6D9-9F8B-06F1C7D7F0A9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6D9-9F8B-06F1C7D7F0A9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6D9-9F8B-06F1C7D7F0A9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6D9-9F8B-06F1C7D7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1820112"/>
        <c:axId val="1331821776"/>
      </c:barChart>
      <c:catAx>
        <c:axId val="13318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21776"/>
        <c:crosses val="autoZero"/>
        <c:auto val="1"/>
        <c:lblAlgn val="ctr"/>
        <c:lblOffset val="100"/>
        <c:noMultiLvlLbl val="0"/>
      </c:catAx>
      <c:valAx>
        <c:axId val="13318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4-4180-AEDC-DBCCF948BA49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4-4180-AEDC-DBCCF948BA49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4-4180-AEDC-DBCCF948BA49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4-4180-AEDC-DBCCF948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1801808"/>
        <c:axId val="1331803056"/>
      </c:barChart>
      <c:catAx>
        <c:axId val="13318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03056"/>
        <c:crosses val="autoZero"/>
        <c:auto val="1"/>
        <c:lblAlgn val="ctr"/>
        <c:lblOffset val="100"/>
        <c:noMultiLvlLbl val="0"/>
      </c:catAx>
      <c:valAx>
        <c:axId val="13318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1.xlsx]outcomes based on launch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8-4FA0-868C-C2321E1E97C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8-4FA0-868C-C2321E1E97C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8-4FA0-868C-C2321E1E97C6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8-4FA0-868C-C2321E1E97C6}"/>
            </c:ext>
          </c:extLst>
        </c:ser>
        <c:ser>
          <c:idx val="4"/>
          <c:order val="4"/>
          <c:tx>
            <c:strRef>
              <c:f>'outcomes based on launch date'!$F$4:$F$5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78-4FA0-868C-C2321E1E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795984"/>
        <c:axId val="1331798896"/>
      </c:lineChart>
      <c:catAx>
        <c:axId val="13317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98896"/>
        <c:crosses val="autoZero"/>
        <c:auto val="1"/>
        <c:lblAlgn val="ctr"/>
        <c:lblOffset val="100"/>
        <c:noMultiLvlLbl val="0"/>
      </c:catAx>
      <c:valAx>
        <c:axId val="13317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14999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51-83E5-D00DAD15CB57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14999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51-83E5-D00DAD15CB57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14999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7-4651-83E5-D00DAD15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796624"/>
        <c:axId val="1250803696"/>
      </c:lineChart>
      <c:catAx>
        <c:axId val="12507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03696"/>
        <c:crosses val="autoZero"/>
        <c:auto val="1"/>
        <c:lblAlgn val="ctr"/>
        <c:lblOffset val="100"/>
        <c:noMultiLvlLbl val="0"/>
      </c:catAx>
      <c:valAx>
        <c:axId val="12508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0</xdr:rowOff>
    </xdr:from>
    <xdr:to>
      <xdr:col>13</xdr:col>
      <xdr:colOff>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3AD92-34EF-C05D-251C-E7D609827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123825</xdr:rowOff>
    </xdr:from>
    <xdr:to>
      <xdr:col>12</xdr:col>
      <xdr:colOff>514350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E03E6-EC84-5512-D636-16F991A58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114300</xdr:rowOff>
    </xdr:from>
    <xdr:to>
      <xdr:col>13</xdr:col>
      <xdr:colOff>457200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4C371-AD88-36E5-CE41-7D5F42BAC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1287938</xdr:colOff>
      <xdr:row>13</xdr:row>
      <xdr:rowOff>106838</xdr:rowOff>
    </xdr:from>
    <xdr:to>
      <xdr:col>5</xdr:col>
      <xdr:colOff>426560</xdr:colOff>
      <xdr:row>27</xdr:row>
      <xdr:rowOff>73818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56B8B-3BF5-BCF4-92F0-E286FCC5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t lange" refreshedDate="44913.565675231483" createdVersion="8" refreshedVersion="8" minRefreshableVersion="3" recordCount="1000" xr:uid="{FC863863-A19E-4195-96FF-6D4F68A534AA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t lange" refreshedDate="44913.570688310188" createdVersion="8" refreshedVersion="8" minRefreshableVersion="3" recordCount="1001" xr:uid="{BF4E41F6-E14B-4AE2-92E0-18B5E960BC4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49203-BB4A-4C0C-B475-0FCFB446562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D00CB-079A-40C7-8344-FFD06D16A8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29A03-5C3B-4075-A78D-E9B630FB16E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0082-E74A-4CB3-83FD-FE7F049F70F0}">
  <dimension ref="A1:F14"/>
  <sheetViews>
    <sheetView workbookViewId="0">
      <selection activeCell="C29" sqref="C2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5" t="s">
        <v>6</v>
      </c>
      <c r="B1" t="s">
        <v>2036</v>
      </c>
    </row>
    <row r="3" spans="1:6" x14ac:dyDescent="0.3">
      <c r="A3" s="5" t="s">
        <v>2048</v>
      </c>
      <c r="B3" s="5" t="s">
        <v>2049</v>
      </c>
    </row>
    <row r="4" spans="1:6" x14ac:dyDescent="0.3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2047</v>
      </c>
    </row>
    <row r="5" spans="1:6" x14ac:dyDescent="0.3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2041</v>
      </c>
      <c r="E8">
        <v>4</v>
      </c>
      <c r="F8">
        <v>4</v>
      </c>
    </row>
    <row r="9" spans="1:6" x14ac:dyDescent="0.3">
      <c r="A9" s="6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2047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0ACF-1123-4048-BF44-322A34435317}">
  <dimension ref="A1:F30"/>
  <sheetViews>
    <sheetView workbookViewId="0">
      <selection activeCell="A19" sqref="A19:F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5" t="s">
        <v>6</v>
      </c>
      <c r="B1" t="s">
        <v>2036</v>
      </c>
    </row>
    <row r="2" spans="1:6" x14ac:dyDescent="0.3">
      <c r="A2" s="5" t="s">
        <v>2031</v>
      </c>
      <c r="B2" t="s">
        <v>2036</v>
      </c>
    </row>
    <row r="4" spans="1:6" x14ac:dyDescent="0.3">
      <c r="A4" s="5" t="s">
        <v>2048</v>
      </c>
      <c r="B4" s="5" t="s">
        <v>2049</v>
      </c>
    </row>
    <row r="5" spans="1:6" x14ac:dyDescent="0.3">
      <c r="A5" s="5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2047</v>
      </c>
    </row>
    <row r="6" spans="1:6" x14ac:dyDescent="0.3">
      <c r="A6" s="6" t="s">
        <v>2050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6" t="s">
        <v>2051</v>
      </c>
      <c r="B7" s="8"/>
      <c r="C7" s="8"/>
      <c r="D7" s="8"/>
      <c r="E7" s="8">
        <v>4</v>
      </c>
      <c r="F7" s="8">
        <v>4</v>
      </c>
    </row>
    <row r="8" spans="1:6" x14ac:dyDescent="0.3">
      <c r="A8" s="6" t="s">
        <v>2052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6" t="s">
        <v>2053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6" t="s">
        <v>2054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6" t="s">
        <v>2055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6" t="s">
        <v>2056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6" t="s">
        <v>2057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6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6" t="s">
        <v>2059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6" t="s">
        <v>2060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6" t="s">
        <v>2061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6" t="s">
        <v>2062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6" t="s">
        <v>2063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6" t="s">
        <v>2064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6" t="s">
        <v>2065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6" t="s">
        <v>2066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6" t="s">
        <v>2067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6" t="s">
        <v>2068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6" t="s">
        <v>2069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6" t="s">
        <v>2070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6" t="s">
        <v>2071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6" t="s">
        <v>2072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6" t="s">
        <v>2073</v>
      </c>
      <c r="B29" s="8"/>
      <c r="C29" s="8"/>
      <c r="D29" s="8"/>
      <c r="E29" s="8">
        <v>3</v>
      </c>
      <c r="F29" s="8">
        <v>3</v>
      </c>
    </row>
    <row r="30" spans="1:6" x14ac:dyDescent="0.3">
      <c r="A30" s="6" t="s">
        <v>2047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87B0-4BDC-4B40-9A47-3351C97CE409}">
  <dimension ref="A1:G19"/>
  <sheetViews>
    <sheetView workbookViewId="0">
      <selection activeCell="E5" sqref="E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1" spans="1:7" x14ac:dyDescent="0.3">
      <c r="A1" s="5" t="s">
        <v>2087</v>
      </c>
      <c r="B1" t="s">
        <v>2036</v>
      </c>
    </row>
    <row r="2" spans="1:7" x14ac:dyDescent="0.3">
      <c r="A2" s="5" t="s">
        <v>2031</v>
      </c>
      <c r="B2" t="s">
        <v>2036</v>
      </c>
    </row>
    <row r="4" spans="1:7" x14ac:dyDescent="0.3">
      <c r="A4" s="5" t="s">
        <v>2048</v>
      </c>
      <c r="B4" s="5" t="s">
        <v>2049</v>
      </c>
    </row>
    <row r="5" spans="1:7" x14ac:dyDescent="0.3">
      <c r="A5" s="5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2074</v>
      </c>
      <c r="G5" t="s">
        <v>2047</v>
      </c>
    </row>
    <row r="6" spans="1:7" x14ac:dyDescent="0.3">
      <c r="A6" s="6" t="s">
        <v>2074</v>
      </c>
    </row>
    <row r="7" spans="1:7" x14ac:dyDescent="0.3">
      <c r="A7" s="6" t="s">
        <v>2075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3">
      <c r="A8" s="6" t="s">
        <v>2076</v>
      </c>
      <c r="B8">
        <v>7</v>
      </c>
      <c r="C8">
        <v>28</v>
      </c>
      <c r="E8">
        <v>44</v>
      </c>
      <c r="G8">
        <v>79</v>
      </c>
    </row>
    <row r="9" spans="1:7" x14ac:dyDescent="0.3">
      <c r="A9" s="6" t="s">
        <v>2077</v>
      </c>
      <c r="B9">
        <v>4</v>
      </c>
      <c r="C9">
        <v>33</v>
      </c>
      <c r="E9">
        <v>49</v>
      </c>
      <c r="G9">
        <v>86</v>
      </c>
    </row>
    <row r="10" spans="1:7" x14ac:dyDescent="0.3">
      <c r="A10" s="6" t="s">
        <v>2078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3">
      <c r="A11" s="6" t="s">
        <v>2079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3">
      <c r="A12" s="6" t="s">
        <v>2080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3">
      <c r="A13" s="6" t="s">
        <v>2081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3">
      <c r="A14" s="6" t="s">
        <v>2082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3">
      <c r="A15" s="6" t="s">
        <v>2083</v>
      </c>
      <c r="B15">
        <v>5</v>
      </c>
      <c r="C15">
        <v>23</v>
      </c>
      <c r="E15">
        <v>45</v>
      </c>
      <c r="G15">
        <v>73</v>
      </c>
    </row>
    <row r="16" spans="1:7" x14ac:dyDescent="0.3">
      <c r="A16" s="6" t="s">
        <v>2084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3">
      <c r="A17" s="6" t="s">
        <v>2085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3">
      <c r="A18" s="6" t="s">
        <v>2086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3">
      <c r="A19" s="6" t="s">
        <v>2047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" sqref="H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296875" customWidth="1"/>
    <col min="8" max="8" width="13" bestFit="1" customWidth="1"/>
    <col min="9" max="9" width="18.5" customWidth="1"/>
    <col min="12" max="13" width="11.19921875" bestFit="1" customWidth="1"/>
    <col min="14" max="14" width="19.59765625" customWidth="1"/>
    <col min="15" max="15" width="13.59765625" customWidth="1"/>
    <col min="18" max="18" width="28" bestFit="1" customWidth="1"/>
    <col min="19" max="19" width="17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2033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2034</v>
      </c>
      <c r="O1" s="1" t="s">
        <v>2035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conditionalFormatting sqref="G1:G1048576">
    <cfRule type="cellIs" dxfId="19" priority="1" operator="equal">
      <formula>"canceled"</formula>
    </cfRule>
    <cfRule type="cellIs" dxfId="18" priority="2" operator="equal">
      <formula>"successful"</formula>
    </cfRule>
    <cfRule type="cellIs" dxfId="17" priority="3" operator="equal">
      <formula>"failed"</formula>
    </cfRule>
    <cfRule type="cellIs" dxfId="16" priority="4" operator="equal">
      <formula>"live"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E619-C2EE-466C-A671-CC5F70840E58}">
  <dimension ref="A1:H13"/>
  <sheetViews>
    <sheetView topLeftCell="A8" zoomScale="120" zoomScaleNormal="120" workbookViewId="0">
      <selection activeCell="B2" sqref="B2"/>
    </sheetView>
  </sheetViews>
  <sheetFormatPr defaultRowHeight="15.6" x14ac:dyDescent="0.3"/>
  <cols>
    <col min="1" max="1" width="26.296875" customWidth="1"/>
    <col min="2" max="2" width="18.8984375" bestFit="1" customWidth="1"/>
    <col min="3" max="3" width="16.5" customWidth="1"/>
    <col min="4" max="5" width="18" customWidth="1"/>
    <col min="6" max="6" width="18.69921875" customWidth="1"/>
    <col min="7" max="7" width="15.3984375" style="7" customWidth="1"/>
    <col min="8" max="8" width="18.8984375" customWidth="1"/>
    <col min="9" max="10" width="10.59765625" customWidth="1"/>
  </cols>
  <sheetData>
    <row r="1" spans="1:8" x14ac:dyDescent="0.3">
      <c r="A1" t="s">
        <v>2088</v>
      </c>
      <c r="B1" t="s">
        <v>2089</v>
      </c>
      <c r="C1" t="s">
        <v>2090</v>
      </c>
      <c r="D1" t="s">
        <v>2094</v>
      </c>
      <c r="E1" t="s">
        <v>2095</v>
      </c>
      <c r="F1" t="s">
        <v>2091</v>
      </c>
      <c r="G1" s="7" t="s">
        <v>2092</v>
      </c>
      <c r="H1" t="s">
        <v>2096</v>
      </c>
    </row>
    <row r="2" spans="1:8" x14ac:dyDescent="0.3">
      <c r="A2" t="s">
        <v>2093</v>
      </c>
      <c r="B2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Crowdfunding!$D:$D,"&lt;1000")</f>
        <v>1</v>
      </c>
      <c r="E2">
        <f>SUM(B2,C2,D2)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">
      <c r="A3" t="s">
        <v>2097</v>
      </c>
      <c r="B3">
        <f>COUNTIFS(Crowdfunding!$G:$G,"successful", Crowdfunding!$D:$D,"&gt;=1000", Crowdfunding!$D:$D,"&lt;5000")</f>
        <v>191</v>
      </c>
      <c r="C3">
        <f>COUNTIFS(Crowdfunding!$G:$G,"failed", Crowdfunding!$D:$D,"&gt;=1000", Crowdfunding!$D:$D,"&lt;5000")</f>
        <v>38</v>
      </c>
      <c r="D3">
        <f>COUNTIFS(Crowdfunding!$G:$G,"canceled", Crowdfunding!$D:$D,"&gt;=1000", Crowdfunding!$D:$D,"&lt;5000")</f>
        <v>2</v>
      </c>
      <c r="E3">
        <f t="shared" ref="E3:E13" si="0">SUM(B3,C3,D3)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3">
      <c r="A4" t="s">
        <v>2098</v>
      </c>
      <c r="B4">
        <f>COUNTIFS(Crowdfunding!$G:$G,"successful", Crowdfunding!$D:$D,"&gt;=5000", Crowdfunding!$D:$D,"&lt;10000")</f>
        <v>164</v>
      </c>
      <c r="C4">
        <f>COUNTIFS(Crowdfunding!$G:$G,"failed", Crowdfunding!$D:$D,"&gt;=5000", Crowdfunding!$D:$D,"&lt;10000")</f>
        <v>126</v>
      </c>
      <c r="D4">
        <f>COUNTIFS(Crowdfunding!$G:$G,"canceled", Crowdfunding!$D:$D,"&gt;=5000", Crowdfunding!$D:$D,"&lt;10000")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">
      <c r="A5" t="s">
        <v>2099</v>
      </c>
      <c r="B5">
        <f>COUNTIFS(Crowdfunding!$G:$G,"successful", Crowdfunding!$D:$D,"&gt;=10000", Crowdfunding!$D:$D,"&lt;15000")</f>
        <v>4</v>
      </c>
      <c r="C5">
        <f>COUNTIFS(Crowdfunding!$G:$G,"failed", Crowdfunding!$D:$D,"&gt;=10000", Crowdfunding!$D:$D,"&lt;15000")</f>
        <v>5</v>
      </c>
      <c r="D5">
        <f>COUNTIFS(Crowdfunding!$G:$G,"cancelled", Crowdfunding!$D:$D,"&gt;=10000", Crowdfunding!$D:$D,"&lt;15000")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">
      <c r="A6" t="s">
        <v>2100</v>
      </c>
      <c r="B6">
        <f>COUNTIFS(Crowdfunding!$G:$G,"successful", Crowdfunding!$D:$D,"&gt;=15000", Crowdfunding!$D:$D,"&lt;20000")</f>
        <v>10</v>
      </c>
      <c r="C6">
        <f>COUNTIFS(Crowdfunding!$G:$G,"failed", Crowdfunding!$D:$D,"&gt;=15000", Crowdfunding!$D:$D,"&lt;20000")</f>
        <v>0</v>
      </c>
      <c r="D6">
        <f>COUNTIFS(Crowdfunding!$G:$G,"canceled", Crowdfunding!$D:$D,"&gt;=15000", Crowdfunding!$D:$D,"&lt;20000")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">
      <c r="A7" t="s">
        <v>2101</v>
      </c>
      <c r="B7">
        <f>COUNTIFS(Crowdfunding!$G:$G,"successful", Crowdfunding!$D:$D,"&gt;=20000", Crowdfunding!$D:$D,"&lt;25000")</f>
        <v>7</v>
      </c>
      <c r="C7">
        <f>COUNTIFS(Crowdfunding!$G:$G,"failed", Crowdfunding!$D:$D,"&gt;=20000", Crowdfunding!$D:$D,"&lt;25000")</f>
        <v>0</v>
      </c>
      <c r="D7">
        <f>COUNTIFS(Crowdfunding!$G:$G,"cancled", Crowdfunding!$D:$D,"&gt;=20000", Crowdfunding!$D:$D,"&lt;25000")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">
      <c r="A8" t="s">
        <v>2102</v>
      </c>
      <c r="B8">
        <f>COUNTIFS(Crowdfunding!$G:$G,"successful", Crowdfunding!$D:$D,"&gt;=25000", Crowdfunding!$D:$D,"&lt;30000")</f>
        <v>11</v>
      </c>
      <c r="C8">
        <f>COUNTIFS(Crowdfunding!$G:$G,"failed", Crowdfunding!$D:$D,"&gt;=25000", Crowdfunding!$D:$D,"&lt;30000")</f>
        <v>3</v>
      </c>
      <c r="D8">
        <f>COUNTIFS(Crowdfunding!$G:$G,"canceled", Crowdfunding!$D:$D,"&gt;=25000", Crowdfunding!$D:$D,"&lt;30000")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">
      <c r="A9" t="s">
        <v>2103</v>
      </c>
      <c r="B9">
        <f>COUNTIFS(Crowdfunding!$G:$G,"successful", Crowdfunding!$D:$D,"&gt;=30000", Crowdfunding!$D:$D,"&lt;35000")</f>
        <v>7</v>
      </c>
      <c r="C9">
        <f>COUNTIFS(Crowdfunding!$G:$G,"failed", Crowdfunding!$D:$D,"&gt;=30000", Crowdfunding!$D:$D,"&lt;35000")</f>
        <v>0</v>
      </c>
      <c r="D9">
        <f>COUNTIFS(Crowdfunding!$G:$G,"canceled", Crowdfunding!$D:$D,"&gt;=30000", Crowdfunding!$D:$D,"&lt;35000")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">
      <c r="A10" t="s">
        <v>2104</v>
      </c>
      <c r="B10">
        <f>COUNTIFS(Crowdfunding!$G:$G,"successful", Crowdfunding!$D:$D,"&gt;=35000", Crowdfunding!$D:$D,"&lt;40000")</f>
        <v>8</v>
      </c>
      <c r="C10">
        <f>COUNTIFS(Crowdfunding!$G:$G,"failed", Crowdfunding!$D:$D,"&gt;=35000", Crowdfunding!$D:$D,"&lt;40000")</f>
        <v>3</v>
      </c>
      <c r="D10">
        <f>COUNTIFS(Crowdfunding!$G:$G,"canceled", Crowdfunding!$D:$D,"&gt;=35000", Crowdfunding!$D:$D,"&lt;40000")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">
      <c r="A11" t="s">
        <v>2105</v>
      </c>
      <c r="B11">
        <f>COUNTIFS(Crowdfunding!$G:$G,"successful", Crowdfunding!$D:$D,"&gt;=40000", Crowdfunding!$D:$D,"&lt;45000")</f>
        <v>11</v>
      </c>
      <c r="C11">
        <f>COUNTIFS(Crowdfunding!$G:$G,"failed", Crowdfunding!$D:$D,"&gt;=40000", Crowdfunding!$D:$D,"&lt;45000")</f>
        <v>3</v>
      </c>
      <c r="D11">
        <f>COUNTIFS(Crowdfunding!$G:$G,"canceled", Crowdfunding!$D:$D,"&gt;=40000", Crowdfunding!$D:$D,"&lt;45000")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">
      <c r="A12" t="s">
        <v>2106</v>
      </c>
      <c r="B12">
        <f>COUNTIFS(Crowdfunding!$G:$G,"successful", Crowdfunding!$D:$D,"&gt;=45000", Crowdfunding!$D:$D,"&lt;50000")</f>
        <v>8</v>
      </c>
      <c r="C12">
        <f>COUNTIFS(Crowdfunding!$G:$G,"failed", Crowdfunding!$D:$D,"&gt;=45000", Crowdfunding!$D:$D,"&lt;50000")</f>
        <v>3</v>
      </c>
      <c r="D12">
        <f>COUNTIFS(Crowdfunding!$G:$G,"canceled", Crowdfunding!$D:$D,"&gt;=45000", Crowdfunding!$D:$D,"&lt;50000")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">
      <c r="A13" t="s">
        <v>2107</v>
      </c>
      <c r="B13">
        <f>COUNTIFS(Crowdfunding!$G:$G,"successful", Crowdfunding!$D:$D,"&gt;=50000")</f>
        <v>114</v>
      </c>
      <c r="C13">
        <f>COUNTIFS(Crowdfunding!$G:$G,"failed", Crowdfunding!$D:$D,"&gt;=50000")</f>
        <v>163</v>
      </c>
      <c r="D13">
        <f>COUNTIFS(Crowdfunding!$G:$G,"canceled", Crowdfunding!$D:$D,"&gt;=50000")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5902-AC29-47C6-8287-EB1E4BCAA7D7}">
  <dimension ref="A1:N566"/>
  <sheetViews>
    <sheetView tabSelected="1" topLeftCell="C1" zoomScale="120" zoomScaleNormal="120" workbookViewId="0">
      <selection activeCell="J12" sqref="J12"/>
    </sheetView>
  </sheetViews>
  <sheetFormatPr defaultRowHeight="15.6" x14ac:dyDescent="0.3"/>
  <cols>
    <col min="2" max="2" width="13.09765625" bestFit="1" customWidth="1"/>
    <col min="5" max="5" width="12.69921875" customWidth="1"/>
    <col min="7" max="7" width="13.59765625" customWidth="1"/>
    <col min="10" max="10" width="21.5" customWidth="1"/>
    <col min="11" max="12" width="20.796875" customWidth="1"/>
    <col min="13" max="13" width="9.8984375" bestFit="1" customWidth="1"/>
    <col min="14" max="14" width="16.09765625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  <c r="G1" t="s">
        <v>2029</v>
      </c>
      <c r="H1" t="s">
        <v>2108</v>
      </c>
      <c r="I1" t="s">
        <v>2109</v>
      </c>
      <c r="J1" t="s">
        <v>2112</v>
      </c>
      <c r="K1" t="s">
        <v>2113</v>
      </c>
      <c r="L1" t="s">
        <v>2114</v>
      </c>
      <c r="M1" t="s">
        <v>2110</v>
      </c>
      <c r="N1" t="s">
        <v>2111</v>
      </c>
    </row>
    <row r="2" spans="1:14" x14ac:dyDescent="0.3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_xlfn.MODE.SNGL(B:B)</f>
        <v>85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3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_xlfn.MODE.SNGL(E:E)</f>
        <v>1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3">
      <c r="A4" t="s">
        <v>20</v>
      </c>
      <c r="B4">
        <v>174</v>
      </c>
      <c r="D4" t="s">
        <v>14</v>
      </c>
      <c r="E4">
        <v>53</v>
      </c>
    </row>
    <row r="5" spans="1:14" x14ac:dyDescent="0.3">
      <c r="A5" t="s">
        <v>20</v>
      </c>
      <c r="B5">
        <v>227</v>
      </c>
      <c r="D5" t="s">
        <v>14</v>
      </c>
      <c r="E5">
        <v>18</v>
      </c>
    </row>
    <row r="6" spans="1:14" x14ac:dyDescent="0.3">
      <c r="A6" t="s">
        <v>20</v>
      </c>
      <c r="B6">
        <v>220</v>
      </c>
      <c r="D6" t="s">
        <v>14</v>
      </c>
      <c r="E6">
        <v>44</v>
      </c>
    </row>
    <row r="7" spans="1:14" x14ac:dyDescent="0.3">
      <c r="A7" t="s">
        <v>20</v>
      </c>
      <c r="B7">
        <v>98</v>
      </c>
      <c r="D7" t="s">
        <v>14</v>
      </c>
      <c r="E7">
        <v>27</v>
      </c>
    </row>
    <row r="8" spans="1:14" x14ac:dyDescent="0.3">
      <c r="A8" t="s">
        <v>20</v>
      </c>
      <c r="B8">
        <v>100</v>
      </c>
      <c r="D8" t="s">
        <v>14</v>
      </c>
      <c r="E8">
        <v>55</v>
      </c>
    </row>
    <row r="9" spans="1:14" x14ac:dyDescent="0.3">
      <c r="A9" t="s">
        <v>20</v>
      </c>
      <c r="B9">
        <v>1249</v>
      </c>
      <c r="D9" t="s">
        <v>14</v>
      </c>
      <c r="E9">
        <v>200</v>
      </c>
    </row>
    <row r="10" spans="1:14" x14ac:dyDescent="0.3">
      <c r="A10" t="s">
        <v>20</v>
      </c>
      <c r="B10">
        <v>1396</v>
      </c>
      <c r="D10" t="s">
        <v>14</v>
      </c>
      <c r="E10">
        <v>452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15" priority="13" operator="equal">
      <formula>"canceled"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D1:D1047940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G2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3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Subcategory stats</vt:lpstr>
      <vt:lpstr>outcomes based on launch date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grant lange</cp:lastModifiedBy>
  <dcterms:created xsi:type="dcterms:W3CDTF">2021-09-29T18:52:28Z</dcterms:created>
  <dcterms:modified xsi:type="dcterms:W3CDTF">2022-12-20T15:24:50Z</dcterms:modified>
</cp:coreProperties>
</file>