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<sst xmlns="http://schemas.openxmlformats.org/spreadsheetml/2006/main" count="3204" uniqueCount="3195">
  <si>
    <t>link</t>
  </si>
  <si>
    <t>created_at</t>
  </si>
  <si>
    <t>fav</t>
  </si>
  <si>
    <t>rt</t>
  </si>
  <si>
    <t>text</t>
  </si>
  <si>
    <t>Thank you @NYPDNews for the wonderful holiday reminder that New Yorkers are here for each other. #AlwaysNewYork https://t.co/ReMtcoDTR6</t>
  </si>
  <si>
    <t>@NYCMayor spoke with @ABC7NY's @billritter7 on security, Fair Workweek &amp;amp; a host of issues concerning all NYers. https://t.co/5DfoaXOhpb</t>
  </si>
  <si>
    <t>RT @FilmBayona: I leave New York City after a 3 days press junket for @amonstercalls. I love this city. This is one among many reasons: htt…</t>
  </si>
  <si>
    <t>RT @NYPD9Pct: #Santacon is in full effect. So far so good, everyone is staying off the naughty list https://t.co/zUsIBr2971</t>
  </si>
  <si>
    <t>RT @NYCMayorsOffice: @santacon -- Be nice, not naughty, during your time in NYC. The NYPD has sleighs too...🎅🗽</t>
  </si>
  <si>
    <t>RT @NYCMayor: Our electoral process was attacked by a foreign nation via these hacking incidents. We’ve never seen anything like that in Am…</t>
  </si>
  <si>
    <t>RT @NYCMayor: The American people deserve to know the sanctity of our electoral process is sound. The fate of our nation is at stake. #Russ…</t>
  </si>
  <si>
    <t>@santacon -- Be nice, not naughty, during your time in NYC. The NYPD has sleighs too...🎅🗽</t>
  </si>
  <si>
    <t>RT @AnnaDeavereS: A surprise, Mayor De Blasio and the First Lady stopped by #NotesFromTheField. @nycgov @2STNYC https://t.co/eG4FZ9R4Hs</t>
  </si>
  <si>
    <t>RT @mayorsCAU: Today students in Maspeth, Queens prepared holiday care packages for homeless New Yorkers. #Compassion #CareForNYCHomeless h…</t>
  </si>
  <si>
    <t>Congratulations to Columbia RAs &amp;amp; TAs for overwhelmingly voting to join a union, @GWCUAW! 🎉When more workers are unionized, NYC is stronger.</t>
  </si>
  <si>
    <t>And a scarf...and gloves... https://t.co/qQHXJbsU37</t>
  </si>
  <si>
    <t>Today, @NYCMayor visited Clearview Senior Center to discuss financial assistance for the NYers who pay our water bi… https://t.co/0AHwCwhWGa</t>
  </si>
  <si>
    <t>RT @MayorMikeDuggan: Thanks @NYCMayor! @IDNYC is a great model for cities across the country. https://t.co/A7EiXdxFWR</t>
  </si>
  <si>
    <t>We'll never forget John Glenn or his flight through NYC's Canyon of Heroes after his trip among the stars. https://t.co/vYu4uraGeh</t>
  </si>
  <si>
    <t>RT @NYCMayorsFund: Building Healthy Communities is creating access to healthy food, physical activity &amp;amp; safe public spaces. Learn more: htt…</t>
  </si>
  <si>
    <t>@NYCMayor is touring the scene of the tragedy that claimed two small children in the Bronx today. Demanding answers. https://t.co/ltlKAHvV4L</t>
  </si>
  <si>
    <t>Get the facts on how we’re #FightingforFamilies who pay the water bills. 💦 https://t.co/E75BtDq9bq</t>
  </si>
  <si>
    <t>It is illegal for a NYC taxi to refuse someone a ride for being injured or disabled. Call 311! 🚕👀 https://t.co/7fasSE8Qdr</t>
  </si>
  <si>
    <t>A simple online tool will make things easier in the aftermath of a collision. https://t.co/q34b88OAnX</t>
  </si>
  <si>
    <t>Collisions hurt. Getting a collision report shouldn’t. https://t.co/s9cBzZPPDG https://t.co/5vRTVq5dUh</t>
  </si>
  <si>
    <t>@NYCMayor statement on Trump Tower security costs: https://t.co/cG2poBdhGS</t>
  </si>
  <si>
    <t>TODAY at 10am is your weekly opportunity to #AskTheMayor on @WNYC with @BrianLehrer and @NYCMayor Bill de Blasio. ☕️📻☎️</t>
  </si>
  <si>
    <t>RT @NYCMayor: NYC taxpayers shouldn't be on the hook for 80% of the national bill to protect Trump Tower. DC must step up to pay us back wh…</t>
  </si>
  <si>
    <t>RT @BBCRajiniV: Just today a NY friend was describing the security fortress outside #Trump tower now. But who should fund this? https://t.c…</t>
  </si>
  <si>
    <t>With streets all abuzz and shop windows aglitter, we're giving you the NYC Holidays scoop here on twitter! 🎄 🕎  🎆 🎉https://t.co/tA92IrgPyS</t>
  </si>
  <si>
    <t>We’re #FightingForFamilies who pay the bills that bring fresh water 💧 to city taps. https://t.co/9f3SD5ZUtO https://t.co/6N1D5Isqzg</t>
  </si>
  <si>
    <t>Progress update! @NYCCouncil considers Fair Workweek bill 📃, improving the schedules 🗓 (and lives) of 65K fast food… https://t.co/2RirZ7zZSo</t>
  </si>
  <si>
    <t>RT @andiezd: NYC Delegation calls on Congress to reimburse @NYPD for cost incurred protecting President-elect https://t.co/TWthLGr54I</t>
  </si>
  <si>
    <t>@NYCMayor is holding owners of 3,103 rental buildings strictly accountable to the 421-a program: https://t.co/8I0Pc8wqzG</t>
  </si>
  <si>
    <t>Bronx business owners, seize this opportunity to learn about #MWBE! https://t.co/fhs5XvjrK6</t>
  </si>
  <si>
    <t>RT @NYCFirstLady: Today, I’m thinking of courageous women from Montgomery to #StandingRock. Here's to Rosa Parks 61 years ago and all women…</t>
  </si>
  <si>
    <t>RT @NYC_DOT: #ParkNYC mobile payment option will be available later this month in Midtown, then rolling out to the rest of NYC. Stay tuned…</t>
  </si>
  <si>
    <t>RT @justinhendrix: Please watch. https://t.co/vBQyaE9OPA</t>
  </si>
  <si>
    <t>RT @NYPDONeill: Found on @facebook. Thx for taking time to post this @joshualagan. We can all learn something. I'm so proud of #NYPD cops,…</t>
  </si>
  <si>
    <t>RT @aarthikaran: I'm proud of these New York values. https://t.co/syrf2JRPsz</t>
  </si>
  <si>
    <t>RT @NYCMayor: I am asking for $35 million for the NYPD's work for November 8th through January 20th. https://t.co/kKiZmouwz7</t>
  </si>
  <si>
    <t>RT @NYCMayor: There’s someone I’d like you to meet. #AlwaysNewYork https://t.co/1Aqe1vB87k</t>
  </si>
  <si>
    <t>With some help from @NYCMayoralPhoto, the new #CitiesAtWork exhibition makes the walls of City Hall as diverse as t… https://t.co/RKA3vY5zGg</t>
  </si>
  <si>
    <t>RT @LauraBenanti: 👏🏼👏🏼👏🏼👏🏼👏🏼👏🏼👏🏼 https://t.co/N3tJyqVy7w</t>
  </si>
  <si>
    <t>Rest In Peace, Officer Bryan. https://t.co/7DYmlFHHo9</t>
  </si>
  <si>
    <t>RT @NYCMayor: Today I’m sending letters to the White House and Congress to request reimbursement for the NYPD’s role in protecting Trump To…</t>
  </si>
  <si>
    <t>RT @SkylarAstin: Amen Mr. Mayor! Amen 👏🏼 https://t.co/VqkHPnXRNV</t>
  </si>
  <si>
    <t>RT @NYCFirstLady: Struggling with feelings of anxiety? Don't struggle alone! Confidential help is available 24/7 at #NYCWell. https://t.co/…</t>
  </si>
  <si>
    <t>RT @StevePasquale: Not in our city. https://t.co/PLToz7XMxR</t>
  </si>
  <si>
    <t>RT @LaughForSight: Come on out to @GothamComedy 12/5 @LaughForSight &amp;amp; Dogs to save a dog @mayorsAlliance @AnimalHaven @HumaneSocietyNY http…</t>
  </si>
  <si>
    <t>RT @JohnLeguizamo: Thank u #mayor #notinourcity @NYCMayorsOffice @NYCMayor https://t.co/fCTsJ4Mfov</t>
  </si>
  <si>
    <t>RT @NYCMayor: Aml Elsokary is one of 900 Muslim-Americans in @NYPDnews who protect us. Let's stand with her family. Call 311 with any info.…</t>
  </si>
  <si>
    <t>RT @NYCMayor: Sending Mayor @LibbySchaaf &amp;amp; Oakland, CA, the condolences of 8.5 million New Yorkers.</t>
  </si>
  <si>
    <t>The 104th anniversary of Albanian Independence celebrated &amp;amp; more from Pics of the Week: https://t.co/moyQ7cL5HL https://t.co/Jumm9pQ7xe</t>
  </si>
  <si>
    <t>"We have set a goal and we must achieve it — end the epidemic by 2020." —@NYCMayor. https://t.co/8DRGDBuJt2</t>
  </si>
  <si>
    <t>RT @NYCFirstLady: When you feel as though you're at the bottom of a deep hole, remember you can always find a way out. #ThriveNYC https://t…</t>
  </si>
  <si>
    <t>RT @ajplus: The mayor of New York has some powerful words in light of Trump's election. https://t.co/tVPu2LPT9B</t>
  </si>
  <si>
    <t>RT @NYClimate: #NYC is proud to be featured in @c40cities film w/ Mayors around the world taking inclusive climate action https://t.co/lwTG…</t>
  </si>
  <si>
    <t>RT @NYCMayoralPhoto: The kids at #PS188 are as PUMPED for gym class as our photo team is to show you our pics of the week! https://t.co/KzC…</t>
  </si>
  <si>
    <t>RT @NYCMayor: This simple change could save 1.8 million lives a year and would end a decades-long discriminatory practice. https://t.co/KA6…</t>
  </si>
  <si>
    <t>@NYCdeb8tr @NYCMayor @nyc311 Hi Amber. Rob from the Mayor's Office here. Looping 311. They should be able to get you the info you need.</t>
  </si>
  <si>
    <t>We are using the Spiegel Law to hit unscrupulous landlords where it hurts the most – their wallets. https://t.co/5714oE1CMS</t>
  </si>
  <si>
    <t>RT @NYCFirstLady: If you feel like you're in a place where there is no hope --reach out. #ThriveNYC https://t.co/jze48h1tDL</t>
  </si>
  <si>
    <t>RT @lopezbobby: Thinking of our friends who live with the disease today. #worldAIDSday https://t.co/emc75PHXeK</t>
  </si>
  <si>
    <t>This #WorldAIDSDay, we remain steadfast in our promise to help those affected by this epidemic. https://t.co/AqlXL3Zkx0</t>
  </si>
  <si>
    <t>RT @RichardBuery: Loved the visit - thanks for having me! https://t.co/laVGMQvi49</t>
  </si>
  <si>
    <t>Good night, New York. 🎄🌟
#AlwaysNewYork https://t.co/LvrmwY7IUt</t>
  </si>
  <si>
    <t>Heading to Rockefeller Center? Umbrellas, backpacks and large bags are prohibited. We recommend using mass transit… https://t.co/cQNZhkygH2</t>
  </si>
  <si>
    <t>RT @NYCTSubway: Previously planned service changes have been cancelled, please expect normal service on these lines: https://t.co/47JNFCu1Zu</t>
  </si>
  <si>
    <t>Heads up! At 3 PM there will be closures between 5th Ave &amp;amp; Avenue of the Americas on 48th-51st streets for tonight’… https://t.co/7ccIkZcnqX</t>
  </si>
  <si>
    <t>Starting now! @theworldchess showdown between @MagnusCarlsen and @SergeyKaryakin, right here in NYC:… https://t.co/rupb0rTyen</t>
  </si>
  <si>
    <t>Who’s headed to the Rockefeller Center Christmas Tree lighting tonight?  @NYCMayor will see you there! https://t.co/mxcgoZnGGB</t>
  </si>
  <si>
    <t>RT @NYCFirstLady: It's been one year since we launched #ThriveNYC to begin an open conversation with NYers about mental health. Follow me a…</t>
  </si>
  <si>
    <t>RT @NYPDCentralPark: Thank you @NYPDPBMN Chief O'Reilly for bringing the #Community together. #OneNewYork #NYPD @NYPDCommAffairs https://t.…</t>
  </si>
  <si>
    <t>RT @NYPDCommAffairs: #HappeningNow: NYPD and @mayorsCAU with the community @NYPDPBMN Interfaith Prayer Service at The Church of St. John th…</t>
  </si>
  <si>
    <t>You like us! You really like us! 💡🏆 https://t.co/u7YBvlK7bF</t>
  </si>
  <si>
    <t>“In NYC, we’ve concluded that environmental sustainability and economic sustainability must walk hand in hand." https://t.co/EJBiI5CzpP</t>
  </si>
  <si>
    <t>RT @NYClimate: City's 30-hour training program for bldg maintenance crews launches to help reduce energy costs &amp;amp; GHG for #OneNYC https://t.…</t>
  </si>
  <si>
    <t>Our very own @NYCFirstLady featured on @nowthisnews discussing the effectiveness of the new #NYCWell service. 👏👏… https://t.co/cAoBig3jpu</t>
  </si>
  <si>
    <t>With #VisionZero, NYPD ups enforcement during these dangerous months. slow down, respect pedestrians &amp;amp; obey laws. https://t.co/l8FHhWW9Hy</t>
  </si>
  <si>
    <t>RT @NYPDCommAffairs: Plz Retweet: Calling on all NY'ers to take an active roll in your own safety. It's a shared responsibility. #YourChoic…</t>
  </si>
  <si>
    <t>RT @NYPDONeill: Whatever your mode of transportation -- car, bike or foot -- put your phone down. It could be your own life you save #NYPD…</t>
  </si>
  <si>
    <t>RT @NYPDnews: "There's been a double digit decrease in fatal collisions this year (10/27-11/27 '15 vs 16)," @NYPDONeill now WATCH: https://…</t>
  </si>
  <si>
    <t>You don't have to travel to the Amazon to find the next medical breakthrough, we've got it right here in NYC dirt:… https://t.co/q7Wo2viPTU</t>
  </si>
  <si>
    <t>We can't wait for Wednesday! 🌲💡https://t.co/lEPr21tZPb https://t.co/0pjRsZ8mPi</t>
  </si>
  <si>
    <t>The darkest months of the year are most dangerous for NYC's senior citizens, @NYCMayor discussed #VisionZero today… https://t.co/Rder68Za7e</t>
  </si>
  <si>
    <t>RT @NYCCHR: #AlwaysNewYork
For more on how we will serve all the communities of #NYC, visit https://t.co/YCkfJqjYRT https://t.co/neNv7D3Eih</t>
  </si>
  <si>
    <t>RT @DrMaryTBassett: #Pregnant? The #flu vaccine protects both you and your baby. Get vaccinated today: https://t.co/MI7Ofs9UaE https://t.co…</t>
  </si>
  <si>
    <t>RT @NYCMayor: Let there be no doubt — to everyone who calls NYC their home, we will always stand by you. We are #AlwaysNewYork. https://t.c…</t>
  </si>
  <si>
    <t>RT @shirleythompson: Cities must become safe havens. We must care for one another within our own communities. https://t.co/pSS0MtBmUW</t>
  </si>
  <si>
    <t>RT @rogerhgold: Leadership, care, bravery, support for your people. https://t.co/6q1i0b8NHf</t>
  </si>
  <si>
    <t>RT @NYCityAlerts: Bronx: *3 Alarm Fire* 1038 Southern Blvd. U/D; heavy fire in a 5 story building. 1 victim critically injured. Photo via @…</t>
  </si>
  <si>
    <t>RT @StyleNBeautyDoc: 🙌🏿🙌🏿 https://t.co/fr176NR5vS</t>
  </si>
  <si>
    <t>RT @mamieks: Thank you @nycmayor for taking a stand in support of human rights. I heart #nyc https://t.co/wRWUFOGKyZ</t>
  </si>
  <si>
    <t>RT @FDNYAlerts: FDNYalerts BX 3-ALARM 1038 SOUTHERN BLVD, MULTIPLE DWELLING FIRE ON THE 5TH FLR,</t>
  </si>
  <si>
    <t>RT @WesTayTay: this is how you lead. https://t.co/2VlmxG3mWQ</t>
  </si>
  <si>
    <t>RT @kellyfincham: Imma just going to keep retweeting this because we are #AlwaysNewYork https://t.co/5KHXgtKs07</t>
  </si>
  <si>
    <t>RT @LauraBenanti: I ❤️NY. https://t.co/Hh40fL7IbU</t>
  </si>
  <si>
    <t>👏👏Hartford, CT for moving ahead w/ gov ID which, like @IDNYC, includes ALL of their beautifully diverse residents. https://t.co/oiH65thPC2</t>
  </si>
  <si>
    <t>RT @NYCMayor: I say with no fear of contradiction, we’re the greatest city in the world. Now we get a chance to show it. #AlwaysNewYork</t>
  </si>
  <si>
    <t>RT @NYCMayor: There is something special in these streets. NYC is an example of liberty and unity for the rest of the country. #AlwaysNewYo…</t>
  </si>
  <si>
    <t>RT @NYCMayor: People are looking to NYC for the way forward. Harmony, prosperity and respect all live here. #AlwaysNewYork</t>
  </si>
  <si>
    <t>RT @nycgov: Got folks visiting for the holidays? Give them a personalized NYC tour with the new interactive @nyclandmarks map!  https://t.c…</t>
  </si>
  <si>
    <t>Heading out for an afternoon stroll? @NYTMetro has a great round up of the spots to visit as the Holiday Season hit… https://t.co/AoDFJJCJ3j</t>
  </si>
  <si>
    <t>Want some real #BlackFriday savings? This week @NYCMayor &amp;amp; #NYCKidsRise announced the Child Savings Account Program: https://t.co/cI9dcFJCL7</t>
  </si>
  <si>
    <t>RT @HelenRosenthal: How cool is this?! 🦃🍁 https://t.co/TeQn8SKefR</t>
  </si>
  <si>
    <t>Goodnight, New York. https://t.co/2t4rmYe4vR</t>
  </si>
  <si>
    <t>RT @NYPDnews: She said yes!!!
Officer Dossi proposed to his girlfriend alongside the NYPD Band at today's @Macys Thanksgiving Day Parade.…</t>
  </si>
  <si>
    <t>RT @NYCMayorsOffice: From all of us at City Hall, Happy Thanksgiving NYC! 🦃 https://t.co/fqFRlsLW84</t>
  </si>
  <si>
    <t>RT @NYCMayoralPhoto: @NYCMayor &amp;amp; the greatest city in the world take in the sights and sounds of the @Macys Thanksgiving Day Parade. https:…</t>
  </si>
  <si>
    <t>@AnnaESanders Happy Thanksgiving, Anna.</t>
  </si>
  <si>
    <t>RT @mayorsCAU: Inspiring: @NYPD114Pct Neighborhood Coordination Officers worked w Greek-American Home Owners Assn to deliver food to homele…</t>
  </si>
  <si>
    <t>RT @NYCMayor: Today we also recognize that there are many in this city who aren't as fortunate. Visit https://t.co/gIdOasFMan for how you c…</t>
  </si>
  <si>
    <t>RT @aarthikaran: 🦃🦃🦃🦃🦃🦃🦃🦃🦃🙏🏾 https://t.co/T30FS4qIKs</t>
  </si>
  <si>
    <t>RT @NYCMayor: Today is a day that we take stock of our blessings. One thing I’m thankful for every year is the spirit of this city. Happy T…</t>
  </si>
  <si>
    <t>@PAbeywardena Happy Thanksgiving, Commissioner!</t>
  </si>
  <si>
    <t>RT @NYPDnews: .@NYPDHighway proudly leads the @Macys Thanksgiving Day Parade 
Happy Thanksgiving! https://t.co/ypv79oGvJv</t>
  </si>
  <si>
    <t>RT @NYCMayoralPhoto: We're thankful for @NYPDChiefofDept &amp;amp; all of @NYPDnews' finest for keeping NYC safe at the Thanksgiving Day parade &amp;amp; a…</t>
  </si>
  <si>
    <t>RT @lopezbobby: I'm thankful for the city I live in. https://t.co/k7HbVt8WRT</t>
  </si>
  <si>
    <t>From all of us at City Hall, Happy Thanksgiving NYC! 🦃 https://t.co/fqFRlsLW84</t>
  </si>
  <si>
    <t>RT @nycgov: "We expect amazing attendance tomorrow, and I want to assure all NYers there's no credible or specific threats to this parade."…</t>
  </si>
  <si>
    <t>RT @NYCMayor: My promise to ALL New Yorkers. #AlwaysNewYork https://t.co/F6IUfYBeRp</t>
  </si>
  <si>
    <t>They look skeletal now, but the @NYCEDC and @CitywideFerry ferry project is on track for this summer!… https://t.co/pcu9FHT5Dl</t>
  </si>
  <si>
    <t>@marygauthier_ Here you go, Mary: https://t.co/iYtHVAdgRY</t>
  </si>
  <si>
    <t>Can't wait for sunny afternoons in North Brooklyn. The final piece is in place. #HeresOurPark https://t.co/FWSleCx75z</t>
  </si>
  <si>
    <t>Please read these safety tips for a safe holiday from @FDNY before you don your Thanksgiving Pants.… https://t.co/3T8DPYqYhQ</t>
  </si>
  <si>
    <t>RT @PAbeywardena: Team @globalnyc shared this letter w #NYC diplomatic corps "while you are here,you are a New Yorker" w/all protections #A…</t>
  </si>
  <si>
    <t>RT @debimazar: Love this.Thankyou @NYCMayor RT @NYCMayor My promise to ALL New Yorkers. #AlwaysNewYork https://t.co/tXMtAMqX8V</t>
  </si>
  <si>
    <t>RT @MichaelSkolnik: Thank you @NYCMayor @BilldeBlasio! https://t.co/2M8NTyqafs</t>
  </si>
  <si>
    <t>RT @ShaunKing: Thank you for standing strong @NYCMayor. Don't let up. Hold the door. https://t.co/Yl3yKXn8rV</t>
  </si>
  <si>
    <t>RT @Anne_Hidalgo: Proud to share @NYCMayor’s promise to All New Yorkers for an inclusive and protective city. #AlwaysNewYork https://t.co/n…</t>
  </si>
  <si>
    <t>RT @AdaColau: Barcelona loves #AlwaysNewYork
Thanks @NYCMayor Bill de Blasio for defending human rights in difficult times https://t.co/yKe…</t>
  </si>
  <si>
    <t>RT @pete_forester: Watching this makes me breathe just a tiny bit easier. https://t.co/Ye93HPfY5v</t>
  </si>
  <si>
    <t>👂❤️👂 https://t.co/omd1fJTzVq</t>
  </si>
  <si>
    <t>RT @yuille_wendy: A call to action for all Mayors. Thank you Mayor deBlasio https://t.co/M5tS3oKPTz</t>
  </si>
  <si>
    <t>Come join us, Tom! ✌️️ https://t.co/h5QWnFkmSG</t>
  </si>
  <si>
    <t>RT @NYCMayoralPhoto: @NYCMayor speaks during @1199SEIU rally calling for health benefits for Rite Aid workers. https://t.co/L0lRCLBGKX</t>
  </si>
  <si>
    <t>RT @PANYNJ_HT: The Holland Tunnel to NJ currently has all lanes blocked due to a motor vehicle crash.   [50]</t>
  </si>
  <si>
    <t>RT @briangstrong: Been here since July '01 and the city has shown resilience and support for one another at every needed turn. Needed again…</t>
  </si>
  <si>
    <t>RT @NYCMayor: @MikeBloomberg exactly right. And NYC has been a leader in responsible environmental practices for years — nothing is going t…</t>
  </si>
  <si>
    <t>To our new Hudson River resident: On behalf of City Hall, we'd like to say Welcome to Meuuuuu York! 🐳🐋… https://t.co/zTrHAA7mFf</t>
  </si>
  <si>
    <t>RT @RepTimMurphy: Thx @NYCFirstLady &amp;amp; 62 @usmayors who signed the #CitiesThrive Coalition letter telling #Congress 2 #PassHR2646 More: http…</t>
  </si>
  <si>
    <t>The Late Rear Admiral Grace Hopper received a Presidential #MedalofFreedom today. Learn about this great NYer here: https://t.co/ntMF8DehMS</t>
  </si>
  <si>
    <t>RT @JordanBach: "This is New York. Nothing about who we are changed on Election Day. We are always New York.” You made me cry, @NYCMayor. h…</t>
  </si>
  <si>
    <t>Kudos to all today’s Presidential #MedalofFreedom honorees, but particularly NYers @kaj33, @IAmCicelyTyson, Robert… https://t.co/cWAp7QuxCb</t>
  </si>
  <si>
    <t>RT @DomMitchell: Very powerful video from @NYCMayor. Uplighting, hopeful and strong. 
#ILoveNewYork 
#AlwaysNewYork https://t.co/xdmCzF1YRe</t>
  </si>
  <si>
    <t>RT @MiguelGamino: The best form of leadership from @NYCMayor, when the community needs it most! #SiempreNuevaYork #AlwaysNewYork https://t.…</t>
  </si>
  <si>
    <t>RT @JeremiahBrent: Stand up, speak up, show up... https://t.co/gpIApzl4ab</t>
  </si>
  <si>
    <t>RT @tellyleung: Nothing about NYC changed on Election Day. We are #AlwaysNewYork. https://t.co/rkrTKImdro</t>
  </si>
  <si>
    <t>Our thoughts are with the families of the two construction workers killed in today's tragic crane accident in Queens.</t>
  </si>
  <si>
    <t>RT @NYCSanitation: Service Reminder for Thanksgiving Day: No trash, recycling or organics collection, Thursday, Nov. 24. More: https://t.co…</t>
  </si>
  <si>
    <t>RT @Schneiderman: That's the New York way. #ExposeHate https://t.co/VI1Qjhy9yj</t>
  </si>
  <si>
    <t>Yes, raccoons are cute, but they're wild. For your safety, and theirs, keep your distance. 🗑🐼 https://t.co/Fz2t3aHggO</t>
  </si>
  <si>
    <t>The bipartisan Window Tint bill will protect our police. We stand with @NYPDnews in calling for its immediate signing.</t>
  </si>
  <si>
    <t>@NYCMayor is at 1 Centre Street with @NYPDNews leaders now to call for the signing of the Window Tint bill that wil… https://t.co/H9S8y1UpgE</t>
  </si>
  <si>
    <t>@EmilahP Looping in @nyc311 so they can assist you further. Thanks for the tweet. - Rob</t>
  </si>
  <si>
    <t>RT @NYCMayor: We kept our promise: Today, NYC is better &amp;amp; fairer with purchase of land to complete Bushwick Inlet Park.</t>
  </si>
  <si>
    <t>RT @jarymowycz: THRILLED by this news! Congrats to all the community activists who worked so hard to make this happen. https://t.co/xqUmoF4…</t>
  </si>
  <si>
    <t>RT @StephenLevin33: Many thanks to @NYCMayor, @DanielSquadron, @assemblymanjoe and @NormBrodsky for working with me to get this done! #Bush…</t>
  </si>
  <si>
    <t>RT @bushwickinlet: @NYCMayorsOffice @NYCMayor @nycgov Thank you! Our community &amp;amp; the City are grateful! #heresourpark!</t>
  </si>
  <si>
    <t>🚨 Great news! NYC has acquired the last parcel of land needed to complete Bushwick Inlet Park. https://t.co/HAdVwB8w5q</t>
  </si>
  <si>
    <t>RT @nycgov: NYC, we stand by you. #AlwaysNewYork https://t.co/fizcGrOOvs</t>
  </si>
  <si>
    <t>RT @NYClimate: There’s a one in four chance that your home will be flooded during your 30-year mortgage. @CNYCN @NYStormRecovery 
https://t…</t>
  </si>
  <si>
    <t>@Lin_Manuel OMG congrats Lin! #1MillionGifs https://t.co/3yRSkYNEOh</t>
  </si>
  <si>
    <t>RT @nycgov: Did you miss @NYCMayor's address today? #AlwaysNewYork — read it on @medium: https://t.co/lNCg0PjcJV</t>
  </si>
  <si>
    <t>RT @NYCDCA: Learn how #NYC works better with #PaidSickLeave at https://t.co/PigW0hAvis https://t.co/pXzbUVDaZe</t>
  </si>
  <si>
    <t>RT @NYCMayoralPhoto: "Governments derive their just powers from the consent of the governed. We don't consent to hatred." - @NYCMayor. #Alw…</t>
  </si>
  <si>
    <t>What a great group! Thanks for coming to the speech &amp;amp; thanks for representing values that are #AlwaysNewYork! https://t.co/D5cnudhNzA</t>
  </si>
  <si>
    <t>Big hug, Jess. We're all in this together. #AlwaysNewYork https://t.co/TCocWuEQhm</t>
  </si>
  <si>
    <t>RT @NYCMayor: To all of you – we will protect you. This is your home. We are #AlwaysNewYork.</t>
  </si>
  <si>
    <t>#AlwaysNewYork https://t.co/OqpJ0Khsxz</t>
  </si>
  <si>
    <t>RT @NYCMayor: To all those in the LGBT community who have heard a message of taking us backward – we will never go backward. We stand by yo…</t>
  </si>
  <si>
    <t>RT @TrueIslamUSA: Thank you Mayor @BilldeBlasio. This land was made for you and me. #MuslimAlly @NYCMayorsOffice https://t.co/UUcznshjjh</t>
  </si>
  <si>
    <t>RT @NYCMayor: To all those in the Jewish community who have heard a resonance from history that gave them real fear and pause – we stand by…</t>
  </si>
  <si>
    <t>RT @pierisan: @NYCMayor: election was not an end, it is a beginning. As he asks NYers to stand against bias &amp;amp; hate. #AlwaysNewYork https://…</t>
  </si>
  <si>
    <t>RT @NYCMayor: To all the Muslims who have have heard their faith belittled – we stand by you.</t>
  </si>
  <si>
    <t>Ours too! #AlwaysNewYork https://t.co/DlQg8jCSiC</t>
  </si>
  <si>
    <t>RT @NYCCHR: Mayor de Blasio reassured NYers from all walks of life that NYC stands behind them. Watch: https://t.co/A2FSOO1JpN https://t.co…</t>
  </si>
  <si>
    <t>RT @NYCMayor: To all the women who have heard their rights being threatened – we stand by you.</t>
  </si>
  <si>
    <t>RT @NYCMayoralPhoto: "A message to parents and to anyone who has a young person in your lives – talk to them. Let them bring out their fear…</t>
  </si>
  <si>
    <t>RT @NYCMayor: To all the African Americans who have heard their history denied – we stand by you.</t>
  </si>
  <si>
    <t>RT @NYCFirstLady: I stand here — a descendant of people who were enslaved and the granddaughter of immigrants #AlwaysNewYork https://t.co/O…</t>
  </si>
  <si>
    <t>RT @NYCMayor: To all Latinos who have heard their culture denigrated – we stand by you.</t>
  </si>
  <si>
    <t>#AlwaysNewYork https://t.co/jXWGRDOL8i</t>
  </si>
  <si>
    <t>RT @NYCMayor: A single election does not change who we are - we are 8.5 million strong. We are #AlwaysNewYork.</t>
  </si>
  <si>
    <t>RT @CiCiAdams_: Mayor Bill de Blasio just vowed not to turn NYID information over to the federal government. #AlwaysNewYork</t>
  </si>
  <si>
    <t>RT @SholaOlatoye: "When we see bias and hate, we cannot be silent." @NYCHA @NYCMayorsOffice @UnitedJewish #AlwaysNewYork</t>
  </si>
  <si>
    <t>RT @NYCImmigrants: "We have a special obligation in NYC to be an example ... we're the greatest city in the world &amp;amp; to lead by example" #Al…</t>
  </si>
  <si>
    <t>RT @andrealstanton: Terrific speech @NYCMayor: concrete steps to preserve true #americanvalues. protecting #Jews #Muslims #women #immigrant…</t>
  </si>
  <si>
    <t>RT @NYCMayoralPhoto: "To all those in the LGBT community...we will never go backwards. We stand by you." - @NYCMayor #AlwaysNewYork https:/…</t>
  </si>
  <si>
    <t>#AlwaysNewYork https://t.co/x5Rm0sFzLr</t>
  </si>
  <si>
    <t>"My essential message to the President-elect was to remember where you come from." - @NYCMayor #AlwaysNewYork https://t.co/fSu713GYVA</t>
  </si>
  <si>
    <t>RT @mayawiley: @NYCMayor reminds us "There's a lot of fear out there..." Families cld lose health ins, tax cuts for wealthy #AlwaysNewYork</t>
  </si>
  <si>
    <t>RT @PPNYCAction: "Who we are as New Yorkers doesn't change because an election went a certain way." @BilldeBlasio #AlwaysNewYork</t>
  </si>
  <si>
    <t>RT @NYCFirstLady: We'll protect these rights with hope and joy. It's not an obligation -- it's a way of life. And it gives us a strength th…</t>
  </si>
  <si>
    <t>Backstage @cooperunion, @NYCMayor prepares for his address to all New Yorkers.  Watch it here:… https://t.co/DK3IUKgnr8</t>
  </si>
  <si>
    <t>RT @JCRCNY: Our #diversity is our greatest strength. #AlwaysNewYork @NYPDchaplains @NYCMayor https://t.co/rmAL0OrGm1</t>
  </si>
  <si>
    <t>RT @cooperunion: The two Bills! Acting President Bill Mea meets with Mayor billdeblasio before the Mayor speaks… https://t.co/F6V08KzbOl</t>
  </si>
  <si>
    <t>Watch @NYCMayor live from @CooperUnion now. https://t.co/TlNDap70l5</t>
  </si>
  <si>
    <t>RT @NYCMayoralPhoto: Check out @NYCMayor's-eye-view from @CooperUnion &amp;amp; watch his address to all New Yorkers at https://t.co/R8eSvmHZXM. #A…</t>
  </si>
  <si>
    <t>RT @NYCFirstLady: On my way to @cooperunion with @NYCMayor to address NYC's role in shaping the days ahead. Join us live at 11am https://t.…</t>
  </si>
  <si>
    <t>Rhodes Scholars! Congratulations to Oxford bound New York City residents Nancy Ko, Sarah Waltcher and Noah Remnick. https://t.co/chvqWeaDPy</t>
  </si>
  <si>
    <t>RT @NYCMayoralPhoto: We're at @cooperunion and ready for @NYCMayor de Blasio's address to New Yorkers. Watch here: https://t.co/R8eSvmqp6e…</t>
  </si>
  <si>
    <t>RT @GMHC: We look forward to joining @NYCMayorsOffice @NYCMayor this morning to hear his plan to move NYC forward during the next administr…</t>
  </si>
  <si>
    <t>NYers raise each other up. Join @NYCMayor TODAY at 11 as he discusses the way the forward for the greatest city in… https://t.co/JaMmcE7xHE</t>
  </si>
  <si>
    <t>RT @LauraBenanti: Watch tomorrow on Facebook live https://t.co/L6AyNqsM9l https://t.co/9oJQ6uicZG</t>
  </si>
  <si>
    <t>RT @NYCMayor: NYC is great, prosperous and strong because we are inclusive. Join me at 11am tomorrow as we talk about the way forward. #Alw…</t>
  </si>
  <si>
    <t>RT @NYCMayoralPhoto: We'll be there and will share our best photos with you tomorrow. #AlwaysNewYork https://t.co/phso9JMoFt</t>
  </si>
  <si>
    <t>Tomorrow at 11am ET, @NYCMayor speaks at historic @cooperunion to highlight the NYC values that will always unite u… https://t.co/NjGbABHNqh</t>
  </si>
  <si>
    <t>Transgender NYers are our family &amp;amp; friends. They deserve dignity &amp;amp; respect. Today we remember all those we have lost. #transremembranceday</t>
  </si>
  <si>
    <t>RT @keithellison: .@NYCMayor. Thank you Mayor de Blasio; thank you NYPD Muslim Officers and all of your colleagues. You make us proud of Am…</t>
  </si>
  <si>
    <t>Thank you for peacefully protesting the hate that has no place in NYC. Together, we can make a difference.… https://t.co/PXckKFBIHe</t>
  </si>
  <si>
    <t>RT @NYCCHR: Visit our page https://t.co/IK5fKJHdxB to find information &amp;amp; resources for NYC Muslim and all other faith-based communities. #I…</t>
  </si>
  <si>
    <t>RT @NYCMayorsOffice: Adam Yauch stood for tolerance. Call 911 if you see vandalism, harassment or hateful acts. #NotInOurCity https://t.co/…</t>
  </si>
  <si>
    <t>RT @MissReddy: One more reminder why I love this diverse city. Officers, thank you for your service. https://t.co/BVKk8cgueV</t>
  </si>
  <si>
    <t>@s_m_i Thank you!</t>
  </si>
  <si>
    <t>Bravo to the @HamiltonMusical cast for respectfully encouraging VP-Elect @mike_pence to work on behalf of ALL peopl… https://t.co/GXVCsdr5bn</t>
  </si>
  <si>
    <t>RT @NYPDONeill: That's more @NYPDMuslim cops than most U.S. police departments have TOTAL officers. 🇺🇸#CopsAndCommunity @NYPDMuslim @NYPDne…</t>
  </si>
  <si>
    <t>Adam Yauch stood for tolerance. Call 911 if you see vandalism, harassment or hateful acts. #NotInOurCity https://t.co/scpiFTkNix</t>
  </si>
  <si>
    <t>RT @NYCMayor: This week I told President-elect Trump that there are 900 Muslim Americans in the NYPD protecting us every day. https://t.co/…</t>
  </si>
  <si>
    <t>The @NYC_DOT encourages people to not drive in the area from the holidays through Inauguration day. (2/2)</t>
  </si>
  <si>
    <t>One of the most important takeaways is that 5th Avenue will remain open but 56th street between 5th &amp;amp; Madison is closed. (1/2)</t>
  </si>
  <si>
    <t>“[The men &amp;amp; women of the NYPD]  have put together an extraordinary security plan.”-@NYCMayor.</t>
  </si>
  <si>
    <t>RT @NYPDnews: It is important for commercial vehicles to know NYC traffic rules &amp;amp; truck routes https://t.co/UyOCWtX0Ht https://t.co/jJa0L7r…</t>
  </si>
  <si>
    <t>RT @NYPDnews: A NYPD presence around Trump Tower will continue to include patrol, @NYPDCT, @NYPDCommAffairs and other units. #NYPDprotecting</t>
  </si>
  <si>
    <t>Domestic violence unacceptably persists in NYC — today @NYCMayor launched the NYC Domestic Violence Task Force: https://t.co/uVE4NZVtgy</t>
  </si>
  <si>
    <t>RT @WNYC: #AskTheMayor: Mayor @BilldeBlasio discusses his recent meeting with Donald Trump and takes listener calls. https://t.co/JzTbmpIjt…</t>
  </si>
  <si>
    <t>RT @BrianLehrer: Coming up today on #AskTheMayor, @NYCMayor talks about his meeting with Donald Trump and takes your calls: https://t.co/HR…</t>
  </si>
  <si>
    <t>Courageous NY'er, Ruth Gruber, has passed away at 105. May we all be inspired by her tenacity and big heart. https://t.co/x2P8o1ltyz</t>
  </si>
  <si>
    <t>RT @NYCMayoralPhoto: @NYCMayor and @AMNH President Ellen Victoria Futter take a stroll through some natural history en route to tonight's b…</t>
  </si>
  <si>
    <t>RT @NYCFirstLady: Congrats on a 5th season, Doc! You're so important to the self-image of our little brown girls. #WeAreDocMcStuffins #Repr…</t>
  </si>
  <si>
    <t>#Checkmate! #NYC welcomes @SergeyKarjakin and @MagnusCarlsen for @theworldchess Championships! Good luck! https://t.co/lyn5ZpYAKQ</t>
  </si>
  <si>
    <t>Hate speech has absolutely no place in NYC. Help us condemn this type of despicable graffiti/crime — if you see it,… https://t.co/llz2zc9otw</t>
  </si>
  <si>
    <t>RT @NYCFirstLady: Addiction is a medical issue. Thanks to @NYPD120Pct for a life-saving example of how to treat it that way: https://t.co/P…</t>
  </si>
  <si>
    <t>@katie_honan @brian4NY - Because they were asking for shrimp restaurant recs in Times Square... Nice new couple, they met on FINder.</t>
  </si>
  <si>
    <t>NYC boaters be careful out there today! Keep an eye out for our underwater tourists 🐳🐳🐳🐳👀 https://t.co/xv0BGHQZcR</t>
  </si>
  <si>
    <t>By signing Freelance Isn't Free Act, @NYCMayor made NYC first in the country to protect freelancers — ensuring pay… https://t.co/82t3mszfB6</t>
  </si>
  <si>
    <t>@JFKairport BID is moving forward! Great news for surrounding community and local economy. 👏👏@NYCMayor @DRichards13… https://t.co/0p4cFiZUUD</t>
  </si>
  <si>
    <t>如果您對未來感到焦慮不安，您並不孤單。#NYCWell（紐約市迎向健康）能為您提供幫助，這項協助完全保密。每周七天，每天24小時均可打電話、傳簡訊或是以線上聊天方式連繫https://t.co/JsgUE2x7u7。</t>
  </si>
  <si>
    <t>¿El futuro te causa mucha ansiedad? No estás solo. Llama, textea, chatea las 24/7 con #NYCWell on https://t.co/JsgUE2OIlF. Es confidencial.</t>
  </si>
  <si>
    <t>هل تشعر بقلق عن المستقبل؟ انت لست وحيدا. اتصل بنا ليل و نهار و احصل على مساعدة سريا على موقع: https://t.co/JsgUE2x7u7 NYCWell#</t>
  </si>
  <si>
    <t>#NYCWell services are available in over 200 languages. https://t.co/dUqaSyOoTd</t>
  </si>
  <si>
    <t>RT @NYCMayor: And I was clear that NYC, the city of immigrants, will stand up together against policies that undermine our communities &amp;amp; ou…</t>
  </si>
  <si>
    <t>RT @NYCMayor: I conveyed the concerns of religious communities, the LGBT community, women &amp;amp; everyone who fears policies that threaten their…</t>
  </si>
  <si>
    <t>RT @NYCMayor: I raised the concern that tax cuts to corporations will greatly affect our infrastructure &amp;amp; job growth.</t>
  </si>
  <si>
    <t>RT @NYCMayor: We discussed Stop &amp;amp; Frisk and the wedge it created between police and community. Since we changed that policy the city has go…</t>
  </si>
  <si>
    <t>RT @NYCMayor: I had a productive &amp;amp; respectful meeting with the President-elect. Even people with very real differences can have a dialogue.</t>
  </si>
  <si>
    <t>RT @RLEspinal: Today is the day! Come learn about affordable housing opportunities in NYC @ 6:30 PM w/ @NYCHousing https://t.co/9Ge4W6rYZu</t>
  </si>
  <si>
    <t>RT @sree: NOW! Learn about climate change issues from @dzarrilli of @NYClimate, @NYCgov's Chief Resilience Officer: https://t.co/fmuinmkhdG…</t>
  </si>
  <si>
    <t>Congrats to the team at @NYTransitMuseum. You keep the inspiration trains on time and our kids are so grateful! https://t.co/0LcXX6IA2Q</t>
  </si>
  <si>
    <t>Welcome home, Lester! Now HURRY! You only have 14 minutes to air! https://t.co/uGvjeDSl60</t>
  </si>
  <si>
    <t>RT @NYCFirstLady: Today, we launched the #CitiesThrive Coalition with US leaders who are serious about getting mental health on the nationa…</t>
  </si>
  <si>
    <t>@NYCMayor hosted a roundtable discussion with religious leaders yesterday to examine post-election realities in NYC… https://t.co/9my7RNprNl</t>
  </si>
  <si>
    <t>David Mancuso, beloved figure in NYC music world &amp;amp; founder of The Loft, has died. You will be deeply missed, David. https://t.co/jGij70JosZ</t>
  </si>
  <si>
    <t>RT @NYCMayorsFund: Can't make it to Day 2 of #CitiesThrive? Watch the Live Stream here, NOW: https://t.co/CJoNvFNzQr</t>
  </si>
  <si>
    <t>Today @NYCMayor met with clergy leaders from all across NYC to address hate crimes &amp;amp; resolve that they won’t contin… https://t.co/RoZYut3JhK</t>
  </si>
  <si>
    <t>@DickYoungsGhost thanks for your response. Don’t worry, this was posted about on Saturday: https://t.co/8PhPhKQRyc</t>
  </si>
  <si>
    <t>RT @NYCMayor: We will protect NYers. Please contact @NYPDNews with any info on this attack. This won’t be tolerated. #NotInOurCity https://…</t>
  </si>
  <si>
    <t>RT @DrGaryBelkin: @NYCFirstLady welcomes over 27 states &amp;amp; 60 cities to #CitiesThrive  Conference advancing #mentalhealth policy through cit…</t>
  </si>
  <si>
    <t>RT @nycgov: Is anxiety keeping you awake at night? We've got 24/7support for a 24/7 city. Call, text, or chat anonymously https://t.co/scpx…</t>
  </si>
  <si>
    <t>If you’re feeling anxious about the future, you’re not alone. Confidential help is available 24/7 at #NYCWell… https://t.co/6sPYYPg7g4</t>
  </si>
  <si>
    <t>We have woven the tired, poor &amp;amp; huddled masses into the very DNA of NYC for hundreds of years. We will never let them be taken from us.</t>
  </si>
  <si>
    <t>Acts of violence in our beautifully diverse city will not be tolerated. We are all better than this. Report inciden… https://t.co/ydltXfbiDX</t>
  </si>
  <si>
    <t>RT @TheNewSchool: A message to our @TheNewSchool community from President @DavidVanZandt. https://t.co/wHInOJwZGb</t>
  </si>
  <si>
    <t>RT @NYCMayor: Please help @NYPDnews if you have info about this assault. Violence is never the answer. https://t.co/WjTUv3Pe79 https://t.co…</t>
  </si>
  <si>
    <t>NYC is a sanctuary city, and nobody is going to change that. @NYCMayor will stand with and protect ALL residents. https://t.co/MO6hEHfW6I</t>
  </si>
  <si>
    <t>FYI: Don't get stuck in traffic, and be safe out there everyone. https://t.co/HXQ5YjdyjX</t>
  </si>
  <si>
    <t>Hoping everyone is safe at the developing situation at John St. -- thank you @FDNY for your service today and every… https://t.co/ZMXVnLQNcu</t>
  </si>
  <si>
    <t>RT @NYCMayor: Hate speech is reprehensible, and has no place in NYC. To the affected, we stand with you. To the perpetrators, we are better…</t>
  </si>
  <si>
    <t>RT @NYCMayor: Police protecting protestors. Citizens exercising their First Amendment rights. Those are NYC values and American values. htt…</t>
  </si>
  <si>
    <t>New Yorkers RUN and New Yorkers VOTE. 📸👀Pics of the week--&amp;gt; https://t.co/VfizLR58Hd https://t.co/EjbYIgbQGI</t>
  </si>
  <si>
    <t>Have a happy &amp;amp; peaceful Veterans Day, NYC. Take time today to think about the millions who have served us for over… https://t.co/2jbADLRitb</t>
  </si>
  <si>
    <t>RT @NYCFirstLady: Muslim New Yorkers, this is your home. I call on the President-elect to join all of us in condemning this harassment http…</t>
  </si>
  <si>
    <t>Today we celebrate 47 years of friendship, kindness, and diversity. Thank you @SesameStreet for always inspiring our minds and imaginations.</t>
  </si>
  <si>
    <t>Just as he stood for all of us, all New Yorkers are standing with the family and loved ones of Sgt. Paul Tuozzolo t… https://t.co/v1vSQECYfZ</t>
  </si>
  <si>
    <t>If you’re feeling anxious about the future, you’re not alone. Help is available at #NYCWell. Call, text, chat 24/7–… https://t.co/ZnhLtoKcvU</t>
  </si>
  <si>
    <t>Now: @NYCMayor addressing staff in City Hall bullpen, one day after #Elections2016. https://t.co/xpRJTU8LNJ</t>
  </si>
  <si>
    <t>"I call on all NYers to move forward together – resolute and determined to protect the city we love and the values we cherish." - @NYCMayor</t>
  </si>
  <si>
    <t>"We know our City's future depends on lifting the floor for all, no matter your zip code, ethnicity or gender." - @NYCMayor</t>
  </si>
  <si>
    <t>"NY believes in liberty. We stand behind Lady Liberty with open arms to welcome immigrants and refugees. We always… https://t.co/241uEN8kVJ</t>
  </si>
  <si>
    <t>At 3pm, @NYCMayor Bill de Blasio will address New Yorkers live from the Blue Room at City Hall. TUNE-IN: https://t.co/TlNDaoPptx</t>
  </si>
  <si>
    <t>RT @NYCMayorsOffice: We're almost there, NYC. Inhale, Exhale. 🌬 #PostVotingStressRelief https://t.co/fQTqolFwnN</t>
  </si>
  <si>
    <t>We're almost there, NYC. Inhale, Exhale. 🌬 #PostVotingStressRelief https://t.co/fQTqolFwnN</t>
  </si>
  <si>
    <t>You've worked hard today, NYC. Grab a slice and take care of each other tonight. #NYCVotes https://t.co/BPKofpQeui</t>
  </si>
  <si>
    <t>Polls now closed (unless you're in line)! Celebrating NY'ers who turned out today to participate in our democracy… https://t.co/QSISXlt9gn</t>
  </si>
  <si>
    <t>👏 NYC 👏 polls 👏 close 👏 in 👏 30 👏 minutes 👏. You can still vote as long as you’re in line by 9 PM! #ElectionDay… https://t.co/9fEYISGn7y</t>
  </si>
  <si>
    <t>Run (safely), don’t walk, New York! Polls close in just 60 minutes! If you’re in line by 9, you can still vote!… https://t.co/jZXalULjf1</t>
  </si>
  <si>
    <t>RT @NYPDnews: We all need a helping hand sometimes. Officer Almeida and all of the NYPD are always there to help. https://t.co/Dp59j9qCE1</t>
  </si>
  <si>
    <t>Only 2 hours til polls close – get out to vote, NYC! ⏰ https://t.co/QLJIzZ9Zx6</t>
  </si>
  <si>
    <t>RT @NYCFirstLady: I made my voice heard at the voting box. Don't let yours stay silent. Go vote! https://t.co/MnckQr8hQQ</t>
  </si>
  <si>
    <t>Yep, everyone has to sign the poll books, even @NYCMayor. Polls are open until 9pm – if you’re in line at 9, you ge… https://t.co/ykM3iDjhWh</t>
  </si>
  <si>
    <t>RT @NYCMayor: 8/8 The work of democracy isn’t limited to Election Day. We must continue to work to meet a voting standard worthy of all New…</t>
  </si>
  <si>
    <t>RT @NYCMayor: 7/ 27 States offer early “no excuse” absentee voting.  There’s no reason New York can’t become 28.</t>
  </si>
  <si>
    <t>RT @NYCMayor: 6/ 32 states offer electronic poll books to help streamline the wait time to vote. There is no reason New York can’t become 3…</t>
  </si>
  <si>
    <t>RT @NYCMayor: 5/ 37 states offer early voting to help avoid long lines. There is no reason New York can’t become 38.</t>
  </si>
  <si>
    <t>RT @NYCMayor: 4/ That said, has it ever been clearer that we need voting reform? We need action here in New York State.</t>
  </si>
  <si>
    <t>RT @NYCMayor: 3/ Also, let’s thank &amp;amp; be patient with our poll workers. Without them the system simply would not work.</t>
  </si>
  <si>
    <t>RT @NYCMayor: 2/ First, I applaud NYC voters today for their determination to stand &amp;amp; be counted. Nothing is more important than your vote.</t>
  </si>
  <si>
    <t>RT @NYCMayor: 1/ NYC – I’ve seen your tweets about long lines and broken scanners. I hear you &amp;amp; want to share a few thoughts:</t>
  </si>
  <si>
    <t>The @nycmayoralphoto team capturing candid scenes of democracy in action around NYC today. Here's one from the #BX… https://t.co/c67yuLfRFZ</t>
  </si>
  <si>
    <t>Same! https://t.co/7UOZrMCYod</t>
  </si>
  <si>
    <t>Great turn out down here near City Hall on this beautiful #ElectionDay morning. #NYCVotes https://t.co/amjCLEROBi</t>
  </si>
  <si>
    <t>RT @BOENYC: https://t.co/U6yMcxVCt1</t>
  </si>
  <si>
    <t>Questions about how #ElectionDay might affect your commute? Here’s the street closures you need to know. https://t.co/RQe2aBNHdU</t>
  </si>
  <si>
    <t>RT @nycgov: It's been a long ride.
Happy #ElectionDay, New York City! https://t.co/PPgwLywhey</t>
  </si>
  <si>
    <t>Here's our plan for a safe #ElectionDay. https://t.co/NcNVvNsqEW</t>
  </si>
  <si>
    <t>Everything you need to know to cast your ballot on #ElectionDay in NYC. Save this image for reference! #NYCVotes… https://t.co/VeppkeBM6F</t>
  </si>
  <si>
    <t>Can I stand inside the polling area with a big sign for my candidate? NOPE 👎. Read more: https://t.co/bHYHgmJCne… https://t.co/sjN01lvNIU</t>
  </si>
  <si>
    <t>Worried about feeling intimidated at the polls? Voter intimidation is ILLEGAL. Know your rights:… https://t.co/XBtFyUpfs8</t>
  </si>
  <si>
    <t>RT @NYCMayoralPhoto: Democracy requires peace and fairness at the polls. @nycmayor and @NYPDONeill discuss election day security preparatio…</t>
  </si>
  <si>
    <t>Great piece from @thecut on #EqualPayNYC: https://t.co/VYpECB9X0X https://t.co/wQBCnXAU8P</t>
  </si>
  <si>
    <t>ICYMI - @NYCMayor wrote an essay for @Cosmopolitan on NYC’s big step in the fight for Pay Equity. #EqualPayNYC… https://t.co/JWrDScln6o</t>
  </si>
  <si>
    <t>I don’t have a driver’s license, can I still vote? YES. Read more @NYCvotes: https://t.co/kwjbrtEXT3 #NYCVotes #GOTV https://t.co/8U6tczkmh1</t>
  </si>
  <si>
    <t>Wait. Where do I even go to vote? Find your polling location here: https://t.co/Xqoizv9Q7V @NYCVotes #NYCVotes #GOTV https://t.co/u3c3haz94p</t>
  </si>
  <si>
    <t>Scheduling conflicts on Election Day? No problem! Vote in-person absentee TODAY til 5pm @BOENYC:… https://t.co/aeifLDKcOV</t>
  </si>
  <si>
    <t>RT @Vallmeister: @NYCMayor Bill de Blasio just signed an executive order to close the gender pay gap https://t.co/5D3f92Adsg via @thecut</t>
  </si>
  <si>
    <t>Congratulations, Priscilla! https://t.co/oTtYNw02zt</t>
  </si>
  <si>
    <t>RT @NYCMayor: 2016 Marathon ends without incident. God bless NYC! The things we make look easy that other places couldn't even imagine. Tha…</t>
  </si>
  <si>
    <t>RT @NYCMayor: Let's all celebrate &amp;amp; thank Ed Reed for using his talent &amp;amp; camera to chronicle 30 years of @NYCMayorsOffice history. https://…</t>
  </si>
  <si>
    <t>It was a beautiful, warm week in NYC. Check out some of our favorite street shots 📸👀 by @EdwinJTorres at… https://t.co/E9FFRUCc25</t>
  </si>
  <si>
    <t>RT @NYCMayoralPhoto: Almost there! #nycmarathon runners follow the late afternoon light towards the finish line in Central Park. https://t.…</t>
  </si>
  <si>
    <t>RT @NYCMayor: For the first time in history, the majority of the senior leadership of City Hall is comprised of women.  #EqualPayNYC https:…</t>
  </si>
  <si>
    <t>RT @NYCFirstLady: Congrats to all the @FDNY recruits – ICYMI, it's largest female graduating class to date. You inspire! 💁🚒💪🏾
https://t.co/…</t>
  </si>
  <si>
    <t>RT @NYCMayor: New York City stands together with @NYCFC! 
Let's do this! 
#SupportYourCity #MLSCupPlayoffs #NYCvTOR https://t.co/2fXh6lAO5r</t>
  </si>
  <si>
    <t>RT @NYClimate: Proud to stand w/ the globe as the #ParisAgreement comes into force. We will continue to make NYC more resilient + sustainab…</t>
  </si>
  <si>
    <t>RT @InsideCityHall: Got a question for @NYCMayor @BilldeBlasio? Submit it to https://t.co/BFsBu0nw7S &amp;amp; then watch "Mondays with the Mayor"…</t>
  </si>
  <si>
    <t>Congrats to all the #nycmarathon youth runners! 👧🏅 https://t.co/1bBzaJXebB</t>
  </si>
  <si>
    <t>RT @NYCMayoralPhoto: Over 50,000 runners started in this year's #nycmarathon. https://t.co/TO3BwXnPCn</t>
  </si>
  <si>
    <t>🏅🏅🏅🏅 https://t.co/lpZTYuuihI</t>
  </si>
  <si>
    <t>RT @NYCMayoralPhoto: And they're off! The professional men start the 2016 TCS #nycmarathon. https://t.co/1t6clTBHbr</t>
  </si>
  <si>
    <t>Congrats to all running in the #nycmarathon! 🏃‍♀️ https://t.co/HNim9ZcGUU</t>
  </si>
  <si>
    <t>RT @NYPDPBMN: #Congratulations to the 2016 @nycmarathon men's 1st place winner 🏅Ghirmay Ghebreslassie🏅 #nycmarathon https://t.co/8LEmjdZNw4</t>
  </si>
  <si>
    <t>RT @NYPDSpecialops: #NYPD #aviation flies over the the Verrazano Bridge as they provide security for the 2016 #nycmarathon #Goodluck to all…</t>
  </si>
  <si>
    <t>✅Set back 🕰
✅💤extra hour
✅ ☕️🍩
✅Change 🔋in alarms
Ahhhhh the weekend.</t>
  </si>
  <si>
    <t>Exec Order 21 bans City agencies from asking about salary history. We’re leveling the paying field for women &amp;amp; peop… https://t.co/LznbbkHREP</t>
  </si>
  <si>
    <t>RT @NYCFirstLady: Our prayers are with the families of NYPD officers Tuozzolo and Kwo. Their sorrow is our sorrow. https://t.co/4ZWTXcrV9P</t>
  </si>
  <si>
    <t>RT @c40cities: #NYC operates more than 500 electric vehicles and is on its way to 1,000 by the end of 2017 🚗 ⚡️👏🏻 : https://t.co/zMBGWz8PFi…</t>
  </si>
  <si>
    <t>RT @NYCMayorsOffice: Per @NYCMayor all New York City flags are to fly at half-staff in honor of @NYPDnews Sgt. Paul Tuozzolo. https://t.co/…</t>
  </si>
  <si>
    <t>RT @NYCMayoralPhoto: A mournful end to a dark day for @NYPDnews and NYC. Our thoughts and hearts are with the loved ones of Sgt. Tuozzolo.…</t>
  </si>
  <si>
    <t>RT @NYCMayoralPhoto: @NYPDONeill updates reporters at Jacobi Medical Center on the status of two police officers shot in the Bronx. https:/…</t>
  </si>
  <si>
    <t>RT @NYCMayoralPhoto: @NYCMayor and @NYPDONeill at Jacobi Medical Center walk to brief the public on the status of two officers shot in the…</t>
  </si>
  <si>
    <t>RT @NYPDONeill: #NYPD Sgt. Paul Tuozzolo, 41, was shot and killed today while keeping the people of #NYC safe. Please keep him &amp;amp; his family…</t>
  </si>
  <si>
    <t>Per @NYCMayor all New York City flags are to fly at half-staff in honor of @NYPDnews Sgt. Paul Tuozzolo. https://t.co/K95oxAZwl6</t>
  </si>
  <si>
    <t>RT @NYCMayor: With tremendous sorrow the City mourns the murder of Sgt. Paul Tuozzolo– 19yr NYPD veteran, devoted member of 43 pct, husband…</t>
  </si>
  <si>
    <t>HAPPENING NOW: @NYCMayor holds press conference with updates on two @NYPDnews officers shot in the Bronx. Watch: https://t.co/TlNDaoPptx</t>
  </si>
  <si>
    <t>RT @JPeterDonald: Media briefing on two officers shot in the Bronx will be at approximately 6 p.m. with @NYPDONeill &amp;amp; @NYCMayor at Jacobi H…</t>
  </si>
  <si>
    <t>@NYCMayor being briefed at Jacobi Medical Center by @NYPDDetectives after two @NYPDnews officers shot in Bronx. https://t.co/8EJMIyXoVs</t>
  </si>
  <si>
    <t>@NYCMayor is headed to @NYCHealthSystem's Jacobi Medical Center. Our thoughts are with NYC's Finest as we hope for… https://t.co/PwisiAIWOX</t>
  </si>
  <si>
    <t>The @GloriaSteinem seal of approval! 💁🏻💪  #EqualPayNYC https://t.co/MXu67csceg</t>
  </si>
  <si>
    <t>RT @NYCSanitation: Commissioner Garcia and DSNY is proud to support #EqualPayNYC. https://t.co/pINUYZckgk</t>
  </si>
  <si>
    <t>RT @DrMaryTBassett: Proud to work in this administration. Thank you @NYCMayor for #EqualPayNYC!  https://t.co/NQGwXYxcea</t>
  </si>
  <si>
    <t>HAPPENING NOW: a special event about today’s #EqualPayNYC announcement! #MakingComics ✍👀 👉 https://t.co/vzRqS4DtpJ</t>
  </si>
  <si>
    <t>RT @Cosmopolitan: "What you made at your last job should not determine what you make at your next job" @BilldeBlasio https://t.co/HLe6RjrRBE</t>
  </si>
  <si>
    <t>RT @HelenRosenthal: My first job in @nycgov I was paid roughly $5,000 less than my male counterpart- we had the same title @NYCCouncilWatch…</t>
  </si>
  <si>
    <t>RT @NYCCHR: "We have to break the cycle of pay inequality for women and people of color -- right here and now."
@NYCMayor Bill de Blasio
#E…</t>
  </si>
  <si>
    <t>RT @RosemaryBoeglin: Today @NYCMayor takes another step toward pay equity by ensuring lower past salary doesn't plague women + POC througho…</t>
  </si>
  <si>
    <t>RT @ABetterBalance: We applaud @NYCMayor and the announcement of an executive order to eliminate Q's about salary history #EqualPayNYC http…</t>
  </si>
  <si>
    <t>"No one should be blocked from a fair salary and from the value they have earned." -@NYCMayor #EqualPayNYC. More: https://t.co/vzRqS4DtpJ</t>
  </si>
  <si>
    <t>RT @RosemaryBoeglin: .@NYCMayor eliminating Qs on salary history for City employees &amp;amp; supports same for private sector. #EqualPayNYC https:…</t>
  </si>
  <si>
    <t>RT @alottbot: My city, my government, and my Mayor are leading by example. Thank you @NYCMayor and @NYCMayorsOffice!!! #EqualPayNYC #WomenW…</t>
  </si>
  <si>
    <t>RT @erinwhite: NYC will no longer ask about previous salary history!! Every woman has been held back by that q.  #equalpaynyc https://t.co/…</t>
  </si>
  <si>
    <t>RT @Marti_Adams: @NYCMayor fighting for #equalpayforequalwork by banning city agencies frm asking abt salary history #EqualPayNYC https://t…</t>
  </si>
  <si>
    <t>RT @andreahagelgans: So proud #EqualPayNYC https://t.co/YceVkUDDnW</t>
  </si>
  <si>
    <t>RT @PAbeywardena: Announcing #equalpayforequalwork !!! Thank you @NYCFirstLady @NYCMayor - from hope to #policy #EqualPayNYC https://t.co/d…</t>
  </si>
  <si>
    <t>RT @gender_law: GELC applauds @NYCMayor for signing Executive Order prohibiting City agencies from asking candidates about salary histories…</t>
  </si>
  <si>
    <t>RT @emmawolfe: Feel lucky all the time to work here, but this email in the a.m. inbox is damn inspiring.1 step closer 2 Closing the Pay Gap…</t>
  </si>
  <si>
    <t>RT @MaraGay: Mayor de Blasio to sign executive order barring city agencies from seeking salary history of potential employees. Aimed at clo…</t>
  </si>
  <si>
    <t>BIG ANNOUNCEMENT! @NYCMayor and @NYCFirstLady are live from the rotunda. #EqualPayNYC https://t.co/vzRqS4DtpJ</t>
  </si>
  <si>
    <t>Today! Tune in and #AskTheMayor. https://t.co/wUY5xWFgiV</t>
  </si>
  <si>
    <t>RT @petapixel: 30 years, 5 mayors, 1 photographer: Ed Reed's view of NYC history: https://t.co/6iw08TZXkq https://t.co/KujRvmOESq</t>
  </si>
  <si>
    <t>RT @c40cities: "Today, our curbside composting program reaches more than 700,000 New Yorkers and is expanding" @NYCMayor https://t.co/mmmwe…</t>
  </si>
  <si>
    <t>Our new CDO @sree hit the ground running. Here’s a look at his first 2 weeks on the job. https://t.co/qFTd69zqNg</t>
  </si>
  <si>
    <t>#BQX is rethinking NYC transportation for the 21st century — connecting communities from Astoria to Sunset Park.… https://t.co/qJrfZrQHDI</t>
  </si>
  <si>
    <t>🕰 = 💵 New bail payment options will lower needless incarceration in 2017. https://t.co/zMCiVsWX7L</t>
  </si>
  <si>
    <t>ICYMI: “We’ve never seen crime numbers this low” - @NYPDNews Dermot Shea. https://t.co/IFephxVzjN</t>
  </si>
  <si>
    <t>RT @NYCMayor: Thrilled to join the East Village and all NYC to welcome back an old friend and icon, the Cube, to its spot in Astor Place. h…</t>
  </si>
  <si>
    <t>RT @NYPDnews: Our prayers are with the families and colleagues of the officers killed in the line of duty in the Des Moines area of Iowa. #…</t>
  </si>
  <si>
    <t>Green Buildings Legislation signed 🖋! Another big step in @NYCMayor's commitment to a more sustainable #NYC.… https://t.co/C57lsiUYBV</t>
  </si>
  <si>
    <t>RT @NYCMayorsOffice: We ❤ @Chobani for supporting refugees, treating employees fairly, and oh yeah - it's delicious, too!
https://t.co/jwi…</t>
  </si>
  <si>
    <t>RT @NYCMayoralPhoto: Welcome back to the neighborhood! "The ⬛️Alamo" has returned to Astor Place. https://t.co/TRy8M10Pun</t>
  </si>
  <si>
    <t>We ❤ @Chobani for supporting refugees, treating employees fairly, and oh yeah - it's delicious, too!… https://t.co/Vd2QsIjDnF</t>
  </si>
  <si>
    <t>RT @NYCSchools: Are you attending a Parent-Teacher Conf this week? Here are tips &amp;amp; hints from @CarmenFarinaDOE on how parents can have a su…</t>
  </si>
  <si>
    <t>📸 Don't miss these incredible images of #NYC history by @edreedphoto https://t.co/wCMv5ulDd4</t>
  </si>
  <si>
    <t>🏳️‍🌈 The Queens #LGBT Resource Fair is tonight 5:30p-8p at the Jackson Heights Jewish Center. 🏳️‍🌈 https://t.co/STnLzzYdNf</t>
  </si>
  <si>
    <t>Improving opportunities for our MWBEs is a goal we must work towards together. Thank you for your partnership,… https://t.co/6pZnKZPBxC</t>
  </si>
  <si>
    <t>RT @NYPDnews: Join us here at noon today as @NYCMayor &amp;amp; @NYPDONeill announce record low crime in NYC. https://t.co/LOIxEiHK5W</t>
  </si>
  <si>
    <t>@NYCMayor is taking over @c40cities instagram this week! Follow along to see how NYC is a leader in sustainability.… https://t.co/es47YSOoOj</t>
  </si>
  <si>
    <t>RT @NYCSchools: There will be no bus strike, a tentative settlement has been reached. Jofaz Transportation and Y&amp;amp;M Transit will operate nor…</t>
  </si>
  <si>
    <t>Breaking: deal reached mins ago to avert bus strike. Transpo to class for 14k+ students in Queens, BK and SI normal tomorrow.</t>
  </si>
  <si>
    <t>RT @NYCMayoralPhoto: A couple of progressives off to march in the Park Slope Halloween Parade dressed as a suffragette and union member. ht…</t>
  </si>
  <si>
    <t>Candy on the mind? 🍬 NYC is home to 37 candy manufacturing plants employing approx. 520 NYers! 👏 https://t.co/9rqBlDTqf2</t>
  </si>
  <si>
    <t>Think these photos are a Hallow-scream? See the full gallery. https://t.co/xfbK0kXeub</t>
  </si>
  <si>
    <t>Our @NYCMayor and @NYCFirstLady are fighting for the rights of NYers, no matter the decade. #HistoryHalloween https://t.co/rtuLCq3lAi</t>
  </si>
  <si>
    <t>What happens when Darth Vader, a Viking, and the Queen of the Bats descend on Gracie Mansion?? 🎃 https://t.co/8BtsSoJn3e</t>
  </si>
  <si>
    <t>RT @DJNY1News: Getting ready for Mondays with the Mayor with @errollouis @NYCMayorsOffice @BilldeBlasio on @NY1 https://t.co/kn6kTv7X7W</t>
  </si>
  <si>
    <t>RT @NYPDnews: 🎃🎃 Excited for Halloween? We are too! Celebrate safely with these tips 🎃🎃 https://t.co/0grdJwNA0V</t>
  </si>
  <si>
    <t>RT @SirenFDNY: Happy #Halloween! Be #FDNYSmart and be sure children go out with a trusted adult!  For more tips, head to  https://t.co/xAaK…</t>
  </si>
  <si>
    <t>@NYCFirstLady and @NYCMayor wishing all of NYC a happy, safe, and spooky Halloween! 👻🍭👹🍬 https://t.co/RMsY3vywKv</t>
  </si>
  <si>
    <t>RT @NYCFirstLady: Happy Halloween from @NYCMayor and me! Wishing all NYers a frightfully fun, safe, and SPOOKTACULAR Halloween 🎃 https://t.…</t>
  </si>
  <si>
    <t>RT @WOR710: In 10 Minutes, Mayor @BilldeBlasio joins us LIVE - Listen - https://t.co/3zfy42w5Ed https://t.co/OpX6lFz9OR</t>
  </si>
  <si>
    <t>RT @NYCMayor: Thank you Det. Carter &amp;amp; Ofc. Barker. Exceptional work. Identified and arrested man wanted for assaulting a senior - all on th…</t>
  </si>
  <si>
    <t>RT @nycrecords: Today in 2000 the City holds “Subway Series Rally” at City Hall #thisdayinhistory https://t.co/v8TmbvNpLK</t>
  </si>
  <si>
    <t>RT @ABC7NY: LIVE: Mayor Bill de Blasio live on anniversary of Superstorm Sandy https://t.co/nSj47qOXFz</t>
  </si>
  <si>
    <t>RT @HerminiaPalacio: My family, like too many other families,  forever changed.  Lending my voice to @NYCMayor de Blasio's Vision Zero http…</t>
  </si>
  <si>
    <t>RT @NYCMayor: @JohnTory how about a friendly bet? I’ve got a 12 pack of Brooklyn on the line. You? #MLSCupPlayoffs #SupportYourCity https:/…</t>
  </si>
  <si>
    <t>🎂🗽 https://t.co/DBW06kbibX</t>
  </si>
  <si>
    <t>LIVE NOW: Join @NYCMayor de Blasio – https://t.co/TlNDaoPptx https://t.co/p24C2iyuXf</t>
  </si>
  <si>
    <t>WATCH #AskTheMayor LIVE NOW: https://t.co/vzRqS4DtpJ https://t.co/W4gBcdvJiP</t>
  </si>
  <si>
    <t>LIVE NOW: #AskTheMayor with @NYCMayor and @BrianLehrer on @WNYC: https://t.co/vzRqS4DtpJ</t>
  </si>
  <si>
    <t>RT @TishJames: Tonight I'm in the South Bronx w/ @BilldeBlasio &amp;amp; @Salamancajr80 to discuss housing, opioid addiction &amp;amp;other issues impactin…</t>
  </si>
  <si>
    <t>We're celebrating @NYCFC's inspiring march to the playoffs AND the NYC employees who make this city run.… https://t.co/mTx8a4JQAY</t>
  </si>
  <si>
    <t>BIG NEWS (micro apts) – Carmel Place brings new affordable housing to vets, low- and middle-income NYers. https://t.co/FpxmMv5YCt</t>
  </si>
  <si>
    <t>Victims of domestic violence shouldn't have to choose between safety &amp;amp; their paycheck, safety &amp;amp; their home, or be v… https://t.co/AHMn6h75Qv</t>
  </si>
  <si>
    <t>RT @NYCMayor: Thinking of the residents of 324 E 93rd this AM. Grateful for 200 @FDNY bravest who saved lives. #Rescue1 roof rope rescue si…</t>
  </si>
  <si>
    <t>RT @erinwhite: Morning off to great start. @NYCFirstLady talking #mentalhealth with @soledadobrien https://t.co/T44VbkLnKq</t>
  </si>
  <si>
    <t>RT @FDNY: #FDNY members from #Station14 are sending good luck to @NYCFC ahead of Sunday’s playoff game! #SupportYourCity https://t.co/EXX1T…</t>
  </si>
  <si>
    <t>RT @nyctaxi: TLC shows some TLC for @NYCFC in their historic playoff appearance! #SupportYourCity https://t.co/2YtWAil0Jc</t>
  </si>
  <si>
    <t>RT @NYCSanitation: Hey @NYCFC! Good luck in the playoffs from all of us at NYC Sanitation! We hope you clean up! #SupportYourCity #NYCFC ht…</t>
  </si>
  <si>
    <t>RT @NYPDnews: Your dedicated NYPD cops went in harm's way to keep NYC safe and take more than 1,000 guns off NYC streets this year https://…</t>
  </si>
  <si>
    <t>RT @NYCDisabilities: .@NYCDisabilities supports their city! Congrats @NYCFC for making the playoffs for the 1st time ever #SupportYourCity…</t>
  </si>
  <si>
    <t>RT @BunnyEllerin: So impressive how much @NYCFirstLady has done to help those w mental illness. Thank you Chirlane. You're amazing.
https:/…</t>
  </si>
  <si>
    <t>RT @quasimado: So honored to receive an Upstander Award from @BilldeBlasio! Thanks to the domestic violence survivors who have trusted me w…</t>
  </si>
  <si>
    <t>RT @NYCMayor: Here you go @mayoredlee. As they say in every city but one: “Wait till next year!” https://t.co/TvUspMqV4z</t>
  </si>
  <si>
    <t>RT @NYCMayorsFund: .@NYCMayor Ladders for Leaders has been a model for youth employment programs across the nation https://t.co/6rKUb3xri6</t>
  </si>
  <si>
    <t>TOMORROW: 6:00p the #GracieBookClub discussion is LIVE with @NYCFirstLady: https://t.co/JUXbn8DdJI
This month's re… https://t.co/m1j18uzUxC</t>
  </si>
  <si>
    <t>A 300% increase since 2014! Summer 2016’s Ladders for Leaders program paired NYC students with top industry partner… https://t.co/6XfC3xH7yP</t>
  </si>
  <si>
    <t>RT @indiaabroad: Hope &amp;amp; light at Gracie Mansion: When #NewYorkCity celebrated #WarisAhluwalia Day https://t.co/Hx99S6JPKF #Diwali #Diwali20…</t>
  </si>
  <si>
    <t>Congrats to @NYCHealthy Commissioner @DrMaryTBassett, awarded the prestigious @ColumbiaMSPH Calderone Prize. https://t.co/JPmecaMWux</t>
  </si>
  <si>
    <t>STAY TUNED: this week @NYCMayor and @NYCFC say thank you to the hardworking city employees who help to make this ci… https://t.co/EoncwBm7nl</t>
  </si>
  <si>
    <t>RT @NYDailyNews: .@NYCFirstLady Chirlane McCray announces new mental health hotline for New Yorkers https://t.co/LShe2jQgmP https://t.co/hL…</t>
  </si>
  <si>
    <t>Chaplain Rev. Luis Serrano showed dedication and commitment to his work through his final breath. NYC thanks you, C… https://t.co/HnTCM0ZdeT</t>
  </si>
  <si>
    <t>RT @RobinRoberts: This is going to make a difference in so many lives! https://t.co/mvgvuptkiP</t>
  </si>
  <si>
    <t>RT @AnnaPaquin: Here is hoping this inspires other states/cities. So incredibly important.  #NYCWell https://t.co/CnjeyZbLjo</t>
  </si>
  <si>
    <t>New #NYCWell feature: "The new hotline will also provide mobile crisis teams when care is needed inside a home." https://t.co/YA0U1c16Cy</t>
  </si>
  <si>
    <t>@Azi @andyaholt @nahmias you did.</t>
  </si>
  <si>
    <t>@NYCMayor in the room where it happens: @MLB's Replay Operations Center. @MLBAM's been a Chelsea Market tenant sinc… https://t.co/CobRbpDRpk</t>
  </si>
  <si>
    <t>@kellidunham @NYCMayor @NYCFirstLady If you call 1-888-NYC-WELL translation is available in 200 languages. #NYCWell</t>
  </si>
  <si>
    <t>RT @PublicHealth: New NYC hotline offers mental health support via phone, text and chat in 200 languages https://t.co/lyrEpdgIKD #NYCWell h…</t>
  </si>
  <si>
    <t>"NYC Well is free and confidential." More news on @NYCFirstLady's launch of #NYCWell! #onstatenisland https://t.co/A4oW75Q5yu</t>
  </si>
  <si>
    <t>RT @PE_Feeds: Impressed by #NYCWell. It's a daunting task to launch this and get people on board but I admire the city's push to it. https:…</t>
  </si>
  <si>
    <t>EXACTLY - we couldn't agree more @denisohare 🙌 https://t.co/tjvYrbJP4H</t>
  </si>
  <si>
    <t>RT @jessetyler: ❤️ this program that @NYCFirstLady launched today! https://t.co/T7fJNyhEcK</t>
  </si>
  <si>
    <t>RT @RichardBuery: Proud 2 stand w @NYCFirstLady @DrMaryTBassett @JulissaFerreras 2 announce #NYCWell - 1 stop access to mental health care…</t>
  </si>
  <si>
    <t>RT @ProjectUROK: Check out #nycwell by #ThriveNYC where you can call, text, and live chat about #mentalhealth and #substancemisuse!  https:…</t>
  </si>
  <si>
    <t>RT @NYCFirstLady: #NYCWell is an easier way for New Yorkers to connect to counseling, crisis intervention, peer support and referrals to ca…</t>
  </si>
  <si>
    <t>@erinmdurkin #NYCWell is a huge expansion of LifeNet. Short-term counseling, peer support, and follow-up services will all be available.</t>
  </si>
  <si>
    <t>RT @erinwhite: So proud to be a part of this important launch.  1-888-NYC-well #nycwell  https://t.co/mNLZKLOiw8</t>
  </si>
  <si>
    <t>@Oddddreeee 1-888 NYC Well, which is open 24/7/365.</t>
  </si>
  <si>
    <t>At any hour of the day, #NYCWell is available. https://t.co/8eMvApUrZP</t>
  </si>
  <si>
    <t>#NYCWell: "NYers in need of an immediate mental health pick-me-up will be able to call, text or chat w/ a counselor."https://t.co/lAZsrbSJnp</t>
  </si>
  <si>
    <t>RT @nycHealthy: We're excited to announce #NYCWell. Now with one click, text or call, New Yorkers can get mental health care. https://t.co/…</t>
  </si>
  <si>
    <t>RT @NYCFirstLady: At any hour of the day, #NYCWell is here for NYers. Call, text, or chat to connect to help, 24/7/365, available in 200+ l…</t>
  </si>
  <si>
    <t>RT @HakeemRahim: https://t.co/fMNdgUlJv9 access to peer support, services, counselors... "nyc well is for everyone!" @NYCFirstLady @NAMI_NY…</t>
  </si>
  <si>
    <t>More access to care is a big part of #NYCWell! https://t.co/XLSgyaQDRo</t>
  </si>
  <si>
    <t>RT @mhaofnyc: .@NYCFirstLady announcing the launch of NYC Well. https://t.co/vpG3WlTXHN</t>
  </si>
  <si>
    <t>HAPPENING NOW: @NYCFirstLady Announcing mental health support in the palm of your hand with #NYCWell. Watch: https://t.co/vcQ1By4Oke</t>
  </si>
  <si>
    <t>RT @NYCFirstLady: Today I’m announcing a big, new resource for every single NYer. Together, we #ThriveNYC. Watch live at 11am. https://t.co…</t>
  </si>
  <si>
    <t>RT @NY1: On 10/31 @NY1 begins "Mondays with the Mayor", a weekly interview on @InsideCityHall w/ @errollouis &amp;amp; @BilldeBlasio on big issues…</t>
  </si>
  <si>
    <t>Starting next Monday 10/31: @NYCMayor will join @errollouis &amp;amp; @InsideCityHall WEEKLY for "Mondays with the Mayor" on @NY1.</t>
  </si>
  <si>
    <t>ICYMI: @NYCMayor and @NYCFirstLady hosted 20 NYC high schoolers at Gracie Mansion Wednesday for the third and final… https://t.co/DbvR7BwLnm</t>
  </si>
  <si>
    <t>RT @brigidbergin: I could really see @NYCMayor in a classroom. He clearly likes trying to inspire kids.</t>
  </si>
  <si>
    <t>RT @nahmias: Bdb is giving this lovely speech to the high school kids about how he found his way toward working in government. https://t.co…</t>
  </si>
  <si>
    <t>We've got the @NYCMayor live via Google Hangouts, talking college access with NYC HS seniors from the Bronx: https://t.co/k45GqxLBhf</t>
  </si>
  <si>
    <t>10:45 catch the @NYCMayor live - students from Bronx HS pick his brain on applying for college: https://t.co/k45GqxLBhf</t>
  </si>
  <si>
    <t>RT @NYCMayor: Approx 70% in shelters are families/kids. Many working parents. Sheltering all who need it is legal+moral necessity. https://…</t>
  </si>
  <si>
    <t>“We as a city are better than that.” –@NYCMayor Bill de Blasio talks honestly about the homelessness crisis. https://t.co/dAS9Pgu8kL</t>
  </si>
  <si>
    <t>RT @dskaye: LIVE NOW: Mayor @BilldeBlasio &amp;amp; First Lady @Chirlane from Gracie Mansion w/ some of @NYCSchools finest! https://t.co/AJpFiIvZDS…</t>
  </si>
  <si>
    <t>Come join our pre-debate party LIVE NOW: https://t.co/SG6VndMpjq https://t.co/IXVN3Gfzcq</t>
  </si>
  <si>
    <t>RT @NYCMayor: I'll use @NYCMayor to tweet in my official capacity as Mayor of the greatest city in the world. @BilldeBlasio will be my pers…</t>
  </si>
  <si>
    <t>🚨 MORE AFFORDABLE HOUSING 🚨 A new building in Crotona Park East, Bronx, is now open for lottery applications: https://t.co/Uy62PRHghi</t>
  </si>
  <si>
    <t>Brooklyn’s park at Pier 3 will add five more acres - over water. Families will have more green space 🌳, rec space 🏐… https://t.co/P5MO5lrgen</t>
  </si>
  <si>
    <t>TUNE IN: 8:30p Mayor @BilldeBlasio &amp;amp; First Lady @Chirlane are LIVE from Gracie Mansion w/ a special pre-debate show… https://t.co/cBR30mchSi</t>
  </si>
  <si>
    <t>"We're going to take the pressure off our officers by finding...these problems earlier &amp;amp; addressing them w/ the tre… https://t.co/h4uqHyqMxS</t>
  </si>
  <si>
    <t>"We're going to deepen everything we do around mental health. We have a city wide mental health plan being implemen… https://t.co/cAE5WEDLuh</t>
  </si>
  <si>
    <t>"Deborah Danner should be alive right now. Period." - @BilldeBlasio https://t.co/uUCKTZqsNj</t>
  </si>
  <si>
    <t>"Our officers, in the overwhelming majority of instances, handled these situations so well. That's why this tragedy… https://t.co/nGVFFrPs9A</t>
  </si>
  <si>
    <t>"This year to date, 128,781 calls to the NYPD related to an emotionally disturbed person." - @BilldeBlasio https://t.co/TRgOfIGKeW</t>
  </si>
  <si>
    <t>"We will fully investigate this situation and we will fully cooperate with any prosecutorial agencies." -… https://t.co/N0RuiLFVLs</t>
  </si>
  <si>
    <t>"The shooting of Deborah Danner is tragic and unacceptable. It should never have happened." - @BilldeBlasio https://t.co/IrUdlmg9tR</t>
  </si>
  <si>
    <t>Mayor @BilldeBlasio live now in City Hall's Blue Room addressing last night's police-involved shooting.… https://t.co/rf2ch1Glko</t>
  </si>
  <si>
    <t>Mayor @BilldeBlasio will hold a press conference at 1p on last night’s police-involved shooting in the Bronx. https://t.co/7oBuJqeB0m</t>
  </si>
  <si>
    <t>“That's not how it's supposed to go. It's not how we train.” –Commissioner @NYPDONeill responds to last night’s police-involved shooting.</t>
  </si>
  <si>
    <t>Mayor @BilldeBlasio on tonight's police-involved shooting: https://t.co/TQKwUjyURX</t>
  </si>
  <si>
    <t>Are you ready for the final presidential debate? Join us tomorrow night for a pre-debate show LIVE from Gracie Mans… https://t.co/HBas4YrKXa</t>
  </si>
  <si>
    <t>Submit your patch! @Tumblr, @NYChealthy, &amp;amp; @Chirlane team up to create a Mental Health Quilt. #PostItForwward →… https://t.co/nKHHTLWYyP</t>
  </si>
  <si>
    <t>Got our report card back→ for the 5th year in a row, we couldn’t be prouder 🌈
https://t.co/tExoVa2r6d https://t.co/RQAFKQl26D</t>
  </si>
  <si>
    <t>Great news for NYers! @FEMA agreed w/ @NYClimate appeal to revise flood maps = affordable insurance + climate-smart flood maps #OneNYC</t>
  </si>
  <si>
    <t>Every morning, NYC's students wake up from dreams as big as this city– we're making sure they have the resources to… https://t.co/kQ1DNHja0Z</t>
  </si>
  <si>
    <t>LAST CHANCE! Enter to win 4 tix for tricks 👻 🎃 &amp;amp; treats 🍭🍬 at Gracie Mansion’s Halloween party at… https://t.co/l9Vw3wrIBx</t>
  </si>
  <si>
    <t>5 years of a perfect score for LGBT inclusivity?! The Big Apple ❤️ all people, regardless of sexual orientation or… https://t.co/qnZuT705y1</t>
  </si>
  <si>
    <t>RT @PPFA: NYC First Lady @Chirlane issues proclamation declaring today Planned Parenthood Day of New York City! @PPNYCAction https://t.co/k…</t>
  </si>
  <si>
    <t>TUNE IN: First Lady @Chirlane is live now to celebrate @PPFA’s centennial. #100YearsStrong https://t.co/WteBAraI57</t>
  </si>
  <si>
    <t>RT @Chirlane: In 1916, Planned Parenthood began a movement right here in NYC — the fight for rights to our own bodies. @PPFA #100YearsStron…</t>
  </si>
  <si>
    <t>RT @BilldeBlasio: NY's finest protecting NY's smallest. Thank you Officers Baez &amp;amp; Laguna and @NYPDnews for all you do. https://t.co/jteFazJ…</t>
  </si>
  <si>
    <t>"Here we are in 2016 and we're still fighting that [birth control] battle." How @PPFA began 100 years ago today. 💃 https://t.co/cpNjCsYgIO</t>
  </si>
  <si>
    <t>RT @NYPDnews: The 1-yr-old baby was blue in her mom’s arms, but these two hero @NYPDPSA7 cops saved her. See how they did it: https://t.co/…</t>
  </si>
  <si>
    <t>RT @NYCMayorsOffice: EXTENDED: Procrastinators rejoice! Register to vote IN PERSON at select poll sites tomorrow, Oct 15 (Saturday). https:…</t>
  </si>
  <si>
    <t>EXTENDED: Procrastinators rejoice! Register to vote IN PERSON at select poll sites tomorrow, Oct 15 (Saturday).… https://t.co/Am0ft6ztXZ</t>
  </si>
  <si>
    <t>Are you registered? 🗳 Make sure your voice is heard in November. https://t.co/3LIPVl12UD https://t.co/uLBVuiC9AT</t>
  </si>
  <si>
    <t>We interrupt this Times Square selfie to bring you an important message: REGISTER TO VOTE BY TOMORROW, OCT 14.… https://t.co/ArA0I9cSgk</t>
  </si>
  <si>
    <t>Not too late! Visit https://t.co/3LIPVl12UD today. https://t.co/cBn82tIQwv</t>
  </si>
  <si>
    <t>RT @ABetterNY: There's still time to RSVP for @BilldeBlasio event with ABNY tomorrow - a #powerbreakfast you won't want to miss! https://t.…</t>
  </si>
  <si>
    <t>IT’S A BIRD! IT’S A PLANE! …IT’S @BilldeBlasio REGISTERING NEW YORKERS TO VOTE!! Jay St at Myrtle now! #NYCVotes</t>
  </si>
  <si>
    <t>HAPPENING TODAY: Register to vote at 2pm at  Jay St. &amp;amp; Myrtle Promenade in BK with Mayor @BilldeBlasio! #NYCVotes… https://t.co/gQhF6URuyB</t>
  </si>
  <si>
    <t>Over 18 ✅
US Citizen ✅
NYC Resident ✅
Registered to vote?
Visit Jay St &amp;amp; Myrtle TODAY at 2pm
And you just might mee… https://t.co/GPMq6py8oD</t>
  </si>
  <si>
    <t>NYC Mayor @BilldeBlasio doesn’t just want you to register–he’ll help you register. Come to Myrtle Promenade at Jay… https://t.co/Ol1eoyWeqN</t>
  </si>
  <si>
    <t>RT @Power1051: Today Mayor @BilldeBlasio will help eligible NYers to register to ✔️OTE at Jay Street &amp;amp; Myrtle Promenade, Brooklyn - Event t…</t>
  </si>
  <si>
    <t>RT @BilldeBlasio: Tonight @MMViverito showed courage and humanity and stood up for women and girls everywhere. NYC stands with her. https:/…</t>
  </si>
  <si>
    <t>RT @kashishds: Mayor of New York @BilldeBlasio having #MoMo in Jackson Heights, where Nepali &amp;amp; larger South Asian community is centered in…</t>
  </si>
  <si>
    <t>RT @Chirlane: #Basta is right! Time to end this culture of abuse. Appreciate @MMViverito for bravery &amp;amp; honesty &amp;amp; speaking out. https://t.co…</t>
  </si>
  <si>
    <t>Over 18 ✅
U.S. citizen✅
NYC resident✅
Registered to vote?
Met Mayor @BilldeBlasio yet?
Visit Jay St &amp;amp; Myrtle TOMORROW at 2pm.
#NYCVotes 🇺🇸</t>
  </si>
  <si>
    <t>Don’t let the flu slow you down this year. Find the closest vaccine location: https://t.co/5nMmqnDCk9 https://t.co/0w7iBxD882</t>
  </si>
  <si>
    <t>Yesterday: https://t.co/ttdOTP26TO</t>
  </si>
  <si>
    <t>RT @EricFPhillips: P2 of DN: SQF down, crime down, solitary for 21&amp;amp;unders gone, nabe policing up, illegal knives in Mayor' crosshairs. http…</t>
  </si>
  <si>
    <t>RT @JustinBrannan: Mayor @BilldeBlasio: Going Local in the Fight Against Inequality https://t.co/Syheq8nmHl https://t.co/lND90YUIK7</t>
  </si>
  <si>
    <t>💁🏻🙅🏼🙆🏽🙋🏾🙎🏿 + 🗽 = greatness. We ❤️ this map from the @NewYorker
https://t.co/7VMZ5dATmd</t>
  </si>
  <si>
    <t>@matthew_hall Duly noted! Hey - are you registered to vote? If not, go here to do so: https://t.co/3LIPVl12UD</t>
  </si>
  <si>
    <t>RT @NYCMayorsOffice: Here's what happens when you combine your favorite thing with a really important thing... #NoshTheVote https://t.co/do…</t>
  </si>
  <si>
    <t>Here's what happens when you combine your favorite thing with a really important thing... #NoshTheVote https://t.co/doD8ECsoWn</t>
  </si>
  <si>
    <t>RT @LaurenEllmers: Why I love NYC: voter registration drives at food trucks #TacoTrucksOnEveryCorner #NoshTheVote https://t.co/rzeNDjyVtM</t>
  </si>
  <si>
    <t>RT @BilldeBlasio: If we want a fairer, better country, then we need the line at the voting booth to be as diverse as NYC's food truck scene…</t>
  </si>
  <si>
    <t>Thank you, @VendorPower, for your partnership. New Yorkers - your vote matters. Register now at… https://t.co/nM3wMNvMSF</t>
  </si>
  <si>
    <t>RT @AndreaEducator: Had a super fantastic time today registering New Yorkers! Deadline to register- Friday, Oct. 14! #NoshTheVote https://t…</t>
  </si>
  <si>
    <t>RT @PataconPisaoNYC: #NoshTheVote and some cachapas while your at it! https://t.co/rpF0kW1Iz4</t>
  </si>
  <si>
    <t>RT @globalnyc: Commissioner @PAbeywardena getting the word out on voter registration - come get registered in the UN hood at 44th and 2nd!…</t>
  </si>
  <si>
    <t>RT @LizKrueger: Food trucks &amp;amp; vendors are handing out voter registration forms today, in collab w/@NYCMayorsOffice. So get out there and #N…</t>
  </si>
  <si>
    <t>There is still time, @yonimweiss. Not a lot of it, but there is time. Send your students to https://t.co/3LIPVl12UD… https://t.co/izex1NBAlb</t>
  </si>
  <si>
    <t>After the nosh comes this very important message from your Mayor @BilldeBlasio. #NoshTheVote https://t.co/JT6NuEDeK9</t>
  </si>
  <si>
    <t>RT @CBSNewYork: NYC Food Trucks Serving Up Voter Registration Forms In #NoshTheVote Campaign #NationalFoodTruckDay https://t.co/0yFKx487wt</t>
  </si>
  <si>
    <t>RT @SenGillibrand: Ahead of Friday's #NY voter reg deadline, in #NYC today you can register at participating food trucks. #NoshTheVote. htt…</t>
  </si>
  <si>
    <t>@yonimweiss It needs to be postmarked the day of - but why not get it in early? https://t.co/065jwMfhH3</t>
  </si>
  <si>
    <t>RT @JoeEspoNYC: Stopped by Sam’s Falafel today at Broadway &amp;amp; Cedar St. to check out @NYCMayorsOffice’s #NoshtheVote drive happening this af…</t>
  </si>
  <si>
    <t>RT @nishasagarwal: Dosas and democracy! What could be a better combo? Register to vote! #NoshtheVote https://t.co/IEkfSTI1vQ</t>
  </si>
  <si>
    <t>RT @NYCMayorsOffice: Register to vote at food trucks in every borough. NOM NOM #NoshTheVote NOM NOM https://t.co/qg6AjQy1nN</t>
  </si>
  <si>
    <t>RT @NYCMayoralPhoto: #NoshTheVote at Magdy Jahin food cart in Long Island City, Queens! Yummy! #election2016 #RegisterToVote https://t.co/s…</t>
  </si>
  <si>
    <t>RT @RachelLauter: Starting Yom Kippur with pre fast noshing/civic duty. Register today @BilldeBlasio #noshthevote @NYCMayorsOffice @VendorP…</t>
  </si>
  <si>
    <t>RT @MeeraNairNY: Great to see @BilldeBlasio savoring momos at Amdo Kitchen cart in my 'hood #JacksonHeights @mayorsCAU @NYCMayorsOffice #No…</t>
  </si>
  <si>
    <t>RT @BilldeBlasio: Thank you AMDO Kitchen for the amazing momo dumplings &amp;amp; for helping us fight for every voice to count by registering vote…</t>
  </si>
  <si>
    <t>RT @globalnyc: Come #NoshTheVote at 44th and 2nd ave today! Look out for Team IA &amp;amp; @mayorsCAU -Pairing NYC's St vendors with a side of vote…</t>
  </si>
  <si>
    <t>Register to vote at food trucks in every borough. NOM NOM #NoshTheVote NOM NOM https://t.co/qg6AjQy1nN</t>
  </si>
  <si>
    <t>Fresh food &amp;amp; fresh voter registrations. What @BilldeBlasio's #NoshTheVote is all about. 👍 https://t.co/xMG8S9iebr</t>
  </si>
  <si>
    <t>RT @Arianaslist: What a cool initiative. Check out the other food trucks participating throughout the city. #NoshTheVote https://t.co/LmZf5…</t>
  </si>
  <si>
    <t>@MeganRDouglas @BilldeBlasio @UrbanJustice @VendorPower Trying! #NoshTheVote</t>
  </si>
  <si>
    <t>Beautiful day to experience food truck democracy in Jackson Heights. Come out and #NoshTheVote or register online:… https://t.co/KkwJuRcKRj</t>
  </si>
  <si>
    <t>RT @rob_bennett: 🚨BREAKING: #NoshTheVote is succeeding in beautiful Sunset Park! https://t.co/yZLeIXXGKb</t>
  </si>
  <si>
    <t>RT @NYCVotes: Today, @NYCMayorsOffice presents #NoshTheVote! Food trucks &amp;amp; street carts are serving up voter registration forms! #NYCVotes…</t>
  </si>
  <si>
    <t>Go-go get some momo – and register to vote while you're at it! #NoshTheVote at AMDO in Jackson Heights #Dumplings https://t.co/qVz65yZxCE</t>
  </si>
  <si>
    <t>The best combo there is 🙌 https://t.co/jBj9UKCq3P</t>
  </si>
  <si>
    <t>Voting: American as jerk chicken &amp;amp; ginger tea. Grab some Caribbean grub &amp;amp; exercise your civic duty at Fauzia's in t… https://t.co/TlAh8cyj2n</t>
  </si>
  <si>
    <t>Voting - as American as souvlaki. Come get registered with #NoshTheVote today at the @ElpidasSouvlaki truck in Quee… https://t.co/Jb4dBkXExx</t>
  </si>
  <si>
    <t>RT @mcpli: Indian dosas and voter registration in Washington Square Park. #NoshTheVote https://t.co/tKDJex3p2N</t>
  </si>
  <si>
    <t>.@ElpidasSouvlaki is an institution almost as sacred as voting! https://t.co/6jfUcyrGPp</t>
  </si>
  <si>
    <t>Thanks, @Azi! Hope you #NoshTheVote today so your belly is as full as your inbox! https://t.co/qMdCJkWh52</t>
  </si>
  <si>
    <t>🌮 + 🇺🇸 = 🙌 https://t.co/DUqlysmh71</t>
  </si>
  <si>
    <t>"Gather everyone you know that isn’t registered to vote and hit up @PataconPisaoNYC ASAP." #NoshTheVote
https://t.co/b2uHzQgqDs</t>
  </si>
  <si>
    <t>RT @rob_bennett: "Definitely gotta get everyone involved" - Eric, registered by @mayorsCAU intern Michaela at Aly's Halal Truck #onstatenis…</t>
  </si>
  <si>
    <t>👍 https://t.co/Dq1fWmTVCT</t>
  </si>
  <si>
    <t>Update: The halal truck #onstatenisland is at Victory Blvd &amp;amp; Montgomery Ave.</t>
  </si>
  <si>
    <t>HAPPENING NOW: #NoshTheVote is kicking off in every borough with voter registration forms in English and Spanish. https://t.co/b9r7bU0Yfc</t>
  </si>
  <si>
    <t>@gisantelli 😕 If your favorite food truck doesn't have voter reg forms today, head to https://t.co/3LIPVl12UD for a form in your language.</t>
  </si>
  <si>
    <t>Hungry in Queens today? Grab lunch (and a voter registration form!) at a food truck in Astoria, LIC, or Jackson Hei… https://t.co/o1ispKZFlo</t>
  </si>
  <si>
    <t>TODAY: Here are all the places you can register to vote while you pick up a tasty NYC lunch. #NoshTheVote https://t.co/IUo93IsBPE</t>
  </si>
  <si>
    <t>RT @VickayyyB: I can dig it #NoshTheVote https://t.co/2k8XqqQQik</t>
  </si>
  <si>
    <t>RT @srmoreno2151: #GuacTheVote and #NoshTheVote both speak to me on many levels as a Jewish Tejano - and both are doing amazing things for…</t>
  </si>
  <si>
    <t>If you can't make it out to #NoshTheVote tomorrow you can visit https://t.co/3LIPVl12UD to register. Forms available in 16 languages.</t>
  </si>
  <si>
    <t>RT @attynyc212: Hey, #NewYorkCity! Not registered to #vote yet? #NoshTheVote - you can register tomorrow at your fave food truck https://t.…</t>
  </si>
  <si>
    <t>@daweiner Good one! Registered to vote? If not, come join us tomorrow or register here now: https://t.co/sO7SPeqGJ6 https://t.co/0uD2fnQetl</t>
  </si>
  <si>
    <t>No ID or other documentation needed. The form is an affidavit and the registrant is swearing that the info is true… https://t.co/WWNF6v3Ll8</t>
  </si>
  <si>
    <t>RT @GuacTheVote: #NoshTheVote  https://t.co/26KYnw0RXI</t>
  </si>
  <si>
    <t>RT @LizardGrey: Dear Everywhere Else: Be like NYC. #NoshTheVote https://t.co/FacLzhpudZ</t>
  </si>
  <si>
    <t>RT @BilldeBlasio: We’re fighting for every voice to count. Tomorrow, we’re registering voters at food trucks. Stay tuned for details. #Nosh…</t>
  </si>
  <si>
    <t>We love what @GuacTheVote is doing in TX and the SW, so we're putting an NYC spin on it and making it as diverse as our city! #NoshTheVote</t>
  </si>
  <si>
    <t>🍴 + 🚐 + ✅ 🇺🇸 = 👏👏👏  #NoshTheVote with us tomorrow.</t>
  </si>
  <si>
    <t>Tomorrow we're bringing voter registration to a corner near you! Registered? Moved addresses? Come grab lunch and… https://t.co/YKGmSm0iYK</t>
  </si>
  <si>
    <t>RT @NYCMayorsOffice: As a mark of respect for the memory of @BrooklynDA Ken Thompson, flags are to be lowered to half-staff by order of the…</t>
  </si>
  <si>
    <t>As a mark of respect for the memory of @BrooklynDA Ken Thompson, flags are to be lowered to half-staff by order of the Mayor @BilldeBlasio.</t>
  </si>
  <si>
    <t>Joint statement from Mayor @BilldeBlasio and First Lady @Chirlane McCray on the passing of @BrooklynDA Ken Thompson. https://t.co/BDiD85e5hs</t>
  </si>
  <si>
    <t>RT @BilldeBlasio: @michaelluo - Shouldn't have to affirm it, but EVERYONE belongs in NYC. What doesn't belong here are comments like you he…</t>
  </si>
  <si>
    <t>RT @Chirlane: You're not alone Brett, #ThriveNYC and the Mental Health Service Corps are here to help. https://t.co/vfFzGjD54k</t>
  </si>
  <si>
    <t>RT @Chirlane: #ThriveNYC’s Mental Health Service Corps gives us more mental health professionals to help fight addiction and reduce stigma.…</t>
  </si>
  <si>
    <t>RT @BilldeBlasio: Justice demands investigation of coalition airstrike that killed dozens at Yemen funeral. Intentional attacks on civilian…</t>
  </si>
  <si>
    <t>RT @EricFPhillips: @BilldeBlasio takes a moment to appreciate the birthplace of Motown. https://t.co/JSbOrSCitb</t>
  </si>
  <si>
    <t>Moving photographs from official events. Here is the week in photos brought to you by the @NYCMayoralPhoto Office: https://t.co/5Ol4O3Gx3e</t>
  </si>
  <si>
    <t>RT @BilldeBlasio: .@Lin_Manuel blew the top off the @nbcsnl opener. Instant classic on a classic NYC stage. #SNLinManuel 
https://t.co/SGDk…</t>
  </si>
  <si>
    <t>RT @NYCMayorsOffice: Statement from NYC Mayor @BilldeBlasio and First Lady @Chirlane McCray: https://t.co/YrMi1te6g6</t>
  </si>
  <si>
    <t>Statement from NYC Mayor @BilldeBlasio and First Lady @Chirlane McCray: https://t.co/YrMi1te6g6</t>
  </si>
  <si>
    <t>Mayor @BilldeBlasio believes that every eligible voter should be able to register to vote. We’re making it easy: re… https://t.co/TU4WxseEJK</t>
  </si>
  <si>
    <t>Mayor @BilldeBlasio &amp;amp; First Lady @Chirlane McCray’s statement on #HurricaneMatthew. Donate to relief efforts at:… https://t.co/GmS4d4dbAR</t>
  </si>
  <si>
    <t>Welcome #NYCC! Mayor @BilldeBlasio has officially proclaimed today, 10/7/16, as STAN LEE DAY! https://t.co/UrRtM69qfY</t>
  </si>
  <si>
    <t>RT @BilldeBlasio: More and more, working people are ending up in shelters. They can’t afford the rent. We are going to put a roof over peop…</t>
  </si>
  <si>
    <t>#ThriveNYC is here to help. Call 311 or visit https://t.co/IJEL0kFz69 https://t.co/YMwE3C0xnQ</t>
  </si>
  <si>
    <t>Things NYers ❤️- pizza, a good bodega, a seat on the subway - and free wifi. @LinkNYC now has over 500K users &amp;amp; can… https://t.co/N6FsmRIcXj</t>
  </si>
  <si>
    <t>#NYCGoPurple spread to City Hall for Domestic Violence Awareness Month. Call 311 &amp;amp; ask for the Domestic Violence Ho… https://t.co/dKpkTezMjT</t>
  </si>
  <si>
    <t>Our homelessness crisis is different than any other decade. When new moms can’t afford the rent, we shelter them &amp;amp;… https://t.co/YsKkY1V01O</t>
  </si>
  <si>
    <t>RT @BilldeBlasio: Ok, @MayorEdLee, a bet is a bet. @TheBagelStore is working up something special for you. And, yes, I’m The Say Hey Kid fo…</t>
  </si>
  <si>
    <t>Even more reasons to visit Lady Liberty 🗽with a new museum underway (that’s got some amazing, views, too! 🏙) https://t.co/LJX1zZ3p4U</t>
  </si>
  <si>
    <t>50,000 more kids are in free #PreKforAll in just 3 years, and that’s got a lot of cities looking to NYC for answers… https://t.co/pkGTgvewwE</t>
  </si>
  <si>
    <t>RT @Chirlane: Let survivors of violence know that we are here for them when they need us. #NYCGoPurple https://t.co/d7E0lNfnFb</t>
  </si>
  <si>
    <t>RT @Chirlane: Stand in solidarity with survivors on #NYCGoPurple day. If you need help, call 311 and ask for the Domestic Violence Hotline.…</t>
  </si>
  <si>
    <t>RT @dskaye: When @BilldeBlasio took office there were ~20K full day pre-k seats &amp;amp; now over 70K, 12 cities come to learn more https://t.co/d…</t>
  </si>
  <si>
    <t>RT @amytennery: .@NYCMayorsOffice de Blasio spotting 👀👀👀 #LGM #NLWildCard #metsvsgiants https://t.co/W7wno5akS6</t>
  </si>
  <si>
    <t>🙌 #LGM https://t.co/yAFH82YpZR</t>
  </si>
  <si>
    <t>RT @EricFPhillips: Took a little while because it's tough to do. Same reason it's a big deal that it got done. 👏 https://t.co/tLsuVMeaf0</t>
  </si>
  <si>
    <t>RT @BilldeBlasio: Thank you, @Mets, for honoring and comforting the beautiful @FDNY Fahy family. #LGM https://t.co/2OPX2GKfxI</t>
  </si>
  <si>
    <t>RT @NYCMayoralPhoto: Mayor @BilldeBlasio observes a moment of silence for @FDNY Chief Michael Fahy at tonight's @Mets #WildCard playoff gam…</t>
  </si>
  <si>
    <t>RT @mayoredlee: As a proud son of Chinese immigrants, the O'Reilly Factor's segment's stereotypical depiction feeds into the racist notion…</t>
  </si>
  <si>
    <t>RT @BilldeBlasio: The vile, racist behavior of Fox’s Jesse Watters in Chinatown has no place in our city. @FoxNews – keep this guy off TV.</t>
  </si>
  <si>
    <t>RT @FDNY: .@Mets @NeilWalker18 &amp;amp; #DavidWright greet #FDNY Chief Fahy's wife Fiona, daughter Anna, sons Michael &amp;amp; Cormac #LGM https://t.co/j…</t>
  </si>
  <si>
    <t>Mayor @BilldeBlasio will be in attendance for tonight's @Mets #WildCard game vs. the @SFGiants.#LGM</t>
  </si>
  <si>
    <t>RT @BilldeBlasio: We’re monitoring Hurricane Matthew closely. Very low chance NYC will be in its path. Thinking of those who are.</t>
  </si>
  <si>
    <t>RT @BilldeBlasio: Let’s up the ante. Loser wears the winning team’s Willie Mays jersey for Halloween. I think you’d look good as a @Met, @M…</t>
  </si>
  <si>
    <t>👀 https://t.co/ZpgbWMzBWm</t>
  </si>
  <si>
    <t>As a rule: NYC rejects fear and hatred, EMBRACING diversity instead. https://t.co/IBppGhbsV4 https://t.co/MgqtisRCQW</t>
  </si>
  <si>
    <t>RT @NYCMayorsOffice: 🚔 5 FAST FACTS 🚔 on new NYPD Commissioner Jimmy O’Neill (@NYPDONeill). https://t.co/eoIkwNYjaB</t>
  </si>
  <si>
    <t>RT @BOENYC: There are 10 days left to register for the Presidential Election on November 8th. Register today! https://t.co/5GRGi9jCW5</t>
  </si>
  <si>
    <t>RT @BilldeBlasio: I’ve known and worked with this great guy for a while, now you too can get to know NYC’s new police commissioner. @NYPDON…</t>
  </si>
  <si>
    <t>Changes to the affordable housing lottery make it more equal for veterans, shelter residents, and the elderly:… https://t.co/cFkaWUWyeY</t>
  </si>
  <si>
    <t>RT @ABetterNY: Join us for a #PowerBreakfast w. @BilldeBlasio on 10/14! He will discuss critical education issues facing NYC. RSVP:https://…</t>
  </si>
  <si>
    <t>A more perfect union begins with YOU registering to vote. Do it now: https://t.co/3LIPVl12UD https://t.co/o42oMudPjL</t>
  </si>
  <si>
    <t>RT @BilldeBlasio: Our thoughts are with @BrooklynDA Ken Thompson. Can’t wait to see him back at work, serving the people of Brooklyn and NY…</t>
  </si>
  <si>
    <t>🚔 5 FAST FACTS 🚔 on new NYPD Commissioner Jimmy O’Neill (@NYPDONeill). https://t.co/eoIkwNYjaB</t>
  </si>
  <si>
    <t>HOT NEWS ABOUT A RENT FREEZE! If you live in a rent stabilized apartment good news started on October 1st.… https://t.co/AnPL6KhG3x</t>
  </si>
  <si>
    <t>Free Wifi Hotspots on loan to @NYCSchools students– because Equity &amp;amp; Excellence for All = internet access for ALL 💁 https://t.co/7xD4O3MJK6</t>
  </si>
  <si>
    <t>The Neighborhood Policing program is growing &amp;amp; will be in 51% of precincts by the end of Oct., bringing community &amp;amp;… https://t.co/ZM02lL7NXB</t>
  </si>
  <si>
    <t>“Wherever I go in this city and talk to people about Neighborhood Policing, the response is absolutely extraordinary.” -Mayor @BilldeBlasio</t>
  </si>
  <si>
    <t>Mayor @BilldeBlasio setting the record straight on stop-and-frisk: https://t.co/yQhceaW4nK</t>
  </si>
  <si>
    <t>Comparing this point in 2016 w/ the same exact point in 2015, overall index crime is ⬇️ 3%, murder is ⬇️ 3.7%, shoo… https://t.co/PRBjR9IQvZ</t>
  </si>
  <si>
    <t>RT @nycgov: Mayor @BilldeBlasio's remarks from funeral for fallen @FDNY Deputy Chief Michael J. Fahy: https://t.co/fNLGLzkA3M https://t.co/…</t>
  </si>
  <si>
    <t>Today we mourn
Michael J. Fahy
@FDNY Deputy Chief
Father of three
Great man
https://t.co/VGfaMamSV3 https://t.co/hRqvXi6MXc</t>
  </si>
  <si>
    <t>RT @NYCMayoralPhoto: Today - and every day - we honor the life and sacrifice of @FDNY Deputy Chief Michael Fahy. May you rest in peace. htt…</t>
  </si>
  <si>
    <t>@NYCMayorsOffice https://t.co/GAmHcDVAVD</t>
  </si>
  <si>
    <t>We see you, we affirm your dignity, and we will not allow you or your families to be harmed or targeted in any way. https://t.co/IBppGhbsV4</t>
  </si>
  <si>
    <t>INSIDE LOOK: @NYCMayoralPhoto has unique access to NYC. The week in review, from behind their lens: https://t.co/CrWoPZUXF3</t>
  </si>
  <si>
    <t>TWO
WEEKS
LEFT
TO
REGISTER
😱
Good thing we made it easy! Go to https://t.co/EiHsx5DODB TODAY. https://t.co/7HwXvdG1Xw</t>
  </si>
  <si>
    <t>RT @erikpiepenburg: Calling all female theater-makers: NYC wants to help you make things happen https://t.co/4MZ7khZRLS</t>
  </si>
  <si>
    <t>We stand with them in grief and in gratitude. @FDNY https://t.co/uhNev7O5sa</t>
  </si>
  <si>
    <t>Mayor @BilldeBlasio lauds changes to @FCC Wireless Emergency Alert system, adds “We will continue to advocate for f… https://t.co/wGZafHv2xH</t>
  </si>
  <si>
    <t>RT @BilldeBlasio: Humbled by the sacrifice, service and courage of the Fahy family as they mourn Michael J. Fahy, today promoted to Deputy…</t>
  </si>
  <si>
    <t>Mayor's Office of Minority &amp;amp; Women-owned Business Enterprises will DOUBLE #MWBE certifications from 4.5K to 9K by 2… https://t.co/v0ttVZjfyV</t>
  </si>
  <si>
    <t>.@FDNY deployed its Medical Evacuation Transport Unit (can carry 30+ patients) to Hoboken – @nycoem working w/ NJ c… https://t.co/GbLQSpWPjC</t>
  </si>
  <si>
    <t>RT @Chirlane: Yes! https://t.co/xju7CYn0AQ</t>
  </si>
  <si>
    <t>RT @BilldeBlasio: We don’t do business with companies that defraud Americans, @WellsFargo. We’ll take our transactions elsewhere unless you…</t>
  </si>
  <si>
    <t>.@BilldeBlasio's bold new vision for NYC's Minority &amp;amp; Women-owned Business Enterprises program. #OpportunityRising… https://t.co/sF2o7MGl1k</t>
  </si>
  <si>
    <t>RT @BilldeBlasio: Tonight New Yorkers mourn Shimon Peres, a tireless advocate for Israel and a visionary crusader for peace. https://t.co/j…</t>
  </si>
  <si>
    <t>https://t.co/hL3Gl3lDnG</t>
  </si>
  <si>
    <t>Together we mourn today's line of duty death of one of our bravest, @FDNY Battalion Chief Michael J. Fahy. 17 year… https://t.co/sd9I7EqEqN</t>
  </si>
  <si>
    <t>HAPPENING NOW: Bronx explosion press conf. at @nyphospital w/ Mayor @BilldeBlasio, @FDNY Comm Nigro &amp;amp; @NYPDONeill: https://t.co/vBLfHgZscK</t>
  </si>
  <si>
    <t>Mayor @BilldeBlasio arrived at Allen Hospital near site of large house explosion in the Bronx. Will update with add'l info.</t>
  </si>
  <si>
    <t>RT @NYCMayorsOffice: Large multi-agency response to house explosion in the Bronx. @FDNY, @NYPDnews, @nycoem, amongst others. https://t.co/L…</t>
  </si>
  <si>
    <t>Large multi-agency response to house explosion in the Bronx. @FDNY, @NYPDnews, @nycoem, amongst others. https://t.co/LLVk6LFy6s</t>
  </si>
  <si>
    <t>The way to safer streets is through stronger bonds between police and community – not through hundreds of thousands… https://t.co/ikvjhhJxDA</t>
  </si>
  <si>
    <t>Let the sun ☀️ shine 😎
3,152 new solar panels at @BklynNavyYard.
Reducing dioxide emissions by 1.4M lbs.
Saving 76K… https://t.co/XGwdmiyyhV</t>
  </si>
  <si>
    <t>If you or someone you know is experiencing domestic violence, call 311 and ask for the City’s 24-hour Domestic Viol… https://t.co/F4eSTyz3wS</t>
  </si>
  <si>
    <t>The number of CUNY application fee waivers will increase from approx. 6,500 to 37,500. https://t.co/824fCXDQFg</t>
  </si>
  <si>
    <t>A $65 fee shouldn’t be the thing that keeps a promising HS senior from applying for college.
So we’re making sure i… https://t.co/y7l4tw2kY3</t>
  </si>
  <si>
    <t>RT @Chirlane: Shame on all those who would deny children and families a safe place to live. Let's build our city with acts of kindness and…</t>
  </si>
  <si>
    <t>RT @DMAliciaGlen: Treating families the way we'd want our own treated. Thanks @cmomnyc for giving a great day to some special kids.  https:…</t>
  </si>
  <si>
    <t>RT @DanJGross: "Don't worry that children never listen to you; worry that they are always watching you." 
  — Robert Fulghum https://t.co/M…</t>
  </si>
  <si>
    <t>RT @nycgov: Faced with the prospect of 150 protestors chanting at families housed in a temporary homeless shelter, @NYCHRA officials made a…</t>
  </si>
  <si>
    <t>RT @BilldeBlasio: "It's time for Dodger baseball." Congrats NYer Vin Scully. Called 1st game in '50 for Jackie's BROOKLYN team. Today's his…</t>
  </si>
  <si>
    <t>RT @NYCMayorsOffice: "How do you explain to children why angry adults are out in front of the place they’re living and want to throw them i…</t>
  </si>
  <si>
    <t>RT @bradlander: I thought protesting at Steve Banks' house was rotten. But targeting kids?! Beyond shameful. Thx @NYCMayorsOffice for creat…</t>
  </si>
  <si>
    <t>"How do you explain to children why angry adults are out in front of the place they’re living and want to throw the… https://t.co/4736rkGo6V</t>
  </si>
  <si>
    <t>A week of headline news, captured in photographs.
https://t.co/nx3RXGHz4t</t>
  </si>
  <si>
    <t>RT @JustinBrannan: ICYMI: NYC's First Lady @Chirlane McCray Takes Mental Health Advocacy To The Front Steps Of The Capitol https://t.co/Nvx…</t>
  </si>
  <si>
    <t>RT @EricFPhillips: Our opposition to helping homeless: the courageous folks passing this flyer in 1 Queens 'hood. Shameful &amp;amp; deeply unNew Y…</t>
  </si>
  <si>
    <t>RT @rob_bennett: Your Mayor: almost three hours and 50 questions in Town Hall in Canarsie tonight. @BilldeBlasio at his best. https://t.co/…</t>
  </si>
  <si>
    <t>A greener city starts with us. The city’s electric cars will cut @nycgov vehicle emissions 80% by 2035. Cleaner str… https://t.co/9dGbW6v5QO</t>
  </si>
  <si>
    <t>6 NYers made the cut! Congrats @DrKellieJones, @stillsarita, @bangonacan, Subhash Khot, Branden Jacobs-Jenkins, and… https://t.co/rImYLkSJsJ</t>
  </si>
  <si>
    <t>RT @jessay286: !!!! New donors for @nycgov's #CS4All. Joining @fredwilson: "transformational effort, requires support of both gov &amp;amp; private…</t>
  </si>
  <si>
    <t>"[People] have to have confidence that police are being trained to de-escalate any situation, any encounter with a… https://t.co/0oD28vGhoH</t>
  </si>
  <si>
    <t>Run, don’t walk, to get your new @IDNYC that comes with a first-year membership to @nyrr. New year, new card, new b… https://t.co/D2p0Vt3kCp</t>
  </si>
  <si>
    <t>🎼 Gotta go to Mo’s!” 🎼 Head to @Modells and get 10% off on select merchandise by flashing your @IDNYC. https://t.co/vIjA6wGm56</t>
  </si>
  <si>
    <t>Nothing but NET! @IDNYC now gets you up to a 25 percent discount at @barclayscenter for select upcoming events. https://t.co/Y5yuIMGeTw</t>
  </si>
  <si>
    <t>#CS4All💻 means NYC students will have more opportunities than ever before. https://t.co/gmuG407mVc</t>
  </si>
  <si>
    <t>#CS4All💻 takes a new approach to securing our students’ futures with coding &amp;amp; robotics classes, tech industry partn… https://t.co/gHtOpIrdVy</t>
  </si>
  <si>
    <t>Through technology, #CS4All💻 levels the playing field for ALL NYC students. https://t.co/787eXlz7Of</t>
  </si>
  <si>
    <t>Percent of NYC Schools with #CS4All 💻 training, 1 year in –
Bronx 14%
Queens 14%
Brooklyn 18%
Manhattan 13%
Staten Island 16%
👏 👏 👏 👏 👏 👏</t>
  </si>
  <si>
    <t>RT @NYPDnews: The reported sound of an explosion in #Queens was two military F-22 aircraft flying over the area @FDNY @nycgov @FAANews #nyc</t>
  </si>
  <si>
    <t>RT @BilldeBlasio: Workers deserve predictability, transparency, accountability - but most important, dignity. #ReliableSchedule https://t.c…</t>
  </si>
  <si>
    <t>Way to go, Seattle! In NYC, our fast-food workers deserve a #ReliableSchedule, too. https://t.co/VzIXjwu1rN</t>
  </si>
  <si>
    <t>RT @lea_artz: Deputy Commissioner Miller @HouseHomeland hearing: "You can't profile the same people you count on to help you with these inv…</t>
  </si>
  <si>
    <t>Thank you John Miller, @NYPDONeill, @NYPDCT and @NYPDnews for all that you do to keep New York safe and thriving. https://t.co/k7Q1zJxUMc</t>
  </si>
  <si>
    <t>START YOUR ENGINES! Erm... CHARGE YOUR BATTERIES! Brooklyn to host first ever all-electric #FormulaE race in NYC, J… https://t.co/raQy18MAI2</t>
  </si>
  <si>
    <t>RT @NYCMayorsOffice: ❤️ https://t.co/KKPURJBn50</t>
  </si>
  <si>
    <t>RT @Chirlane: How great is this guy?! #HeForShe https://t.co/HkEwXXjMK4</t>
  </si>
  <si>
    <t>❤️ https://t.co/KKPURJBn50</t>
  </si>
  <si>
    <t>RT @NYCMayoralPhoto: Mayor @BilldeBlasio speaks with New Yorker Barbara Police, a @visionsvcb resident, about her experience during the #Ch…</t>
  </si>
  <si>
    <t>A healthy economy needs a healthy workforce in order to thrive. https://t.co/zfDsgsLoUr</t>
  </si>
  <si>
    <t>RT @NYCMayoralPhoto: Mayor @BilldeBlasio tours the site of Saturday night's explosion on West 23rd Street in Manhattan with @DHSgov Secreta…</t>
  </si>
  <si>
    <t>TODAY: @BilldeBlasio visits @visionsvcb at Selis Manor and meets Chelsea residents at Malibu Diner on 23rd Street. https://t.co/aVaFfCG0Ht</t>
  </si>
  <si>
    <t>RT @NYClimate: Proud to be recognized as a finalist for @C40Cities Annual Cities awards for our #OneNYC efforts to address #sustainability…</t>
  </si>
  <si>
    <t>RT @NotifyNYC: Following police activity, W 23rd St btwn 6th/7th Aves  reopened to vehicular traffic. North side W 23rd St closed to pedest…</t>
  </si>
  <si>
    <t>RT @BilldeBlasio: The suspect is in custody. Thank you to our first responders who have performed with extraordinary skill and courage over…</t>
  </si>
  <si>
    <t>New commissioner @NYPDONeill handled #ChelseaExplosion "the way we knew he would. Calm, cool, collected. A leader.” https://t.co/OG4snil74E</t>
  </si>
  <si>
    <t>RT @BilldeBlasio: The important thing is to get this individual quickly and to continue to be strong and vigilant. https://t.co/2dDoxEr4Lu</t>
  </si>
  <si>
    <t>RT @NewDay: .@BilldeBlasio on NY, NJ bombings:We're going to know a lot more throughout the day "things are moving very quickly" https://t.…</t>
  </si>
  <si>
    <t>Wanted: Ahmad Khan Rahami, 28 year old male, is being sought in connection with the Chelsea bombing. 1-800-577-TIPS https://t.co/WLm9XSDUpj</t>
  </si>
  <si>
    <t>RT @GMA: WATCH: "It's definitely leaning in that direction." - NYC Mayor Bill de Blasio on if this was an act of terrorism. https://t.co/cF…</t>
  </si>
  <si>
    <t>WATCH:
After the explosion in Chelsea last night, Mayor @BilldeBlasio asks all New Yorkers to stay vigilant. https://t.co/Sbhf9H9LcY</t>
  </si>
  <si>
    <t>RT @NYPDnews: NYPD controlled detonation activity is scheduled to occur today, 9/18, from 4:30 PM - 6:30 PM, near Rodman's Neck in the Bron…</t>
  </si>
  <si>
    <t>RT @MayorofLondon: With Mayor @BilldeBlasio discussing social integration &amp;amp; how faith communities can help bring people together. https://t…</t>
  </si>
  <si>
    <t>"We have to double down on a more fair and inclusive society." –@BilldeBlasio at "Building Inclusive Cities" event. https://t.co/6W3MGxZOpZ</t>
  </si>
  <si>
    <t>After #ChelseaExplosion presser, Mayor @BilldeBlasio is LIVE in conversation w/ London Mayor @SadiqKhan: https://t.co/k64rDETbwN</t>
  </si>
  <si>
    <t>Behind the scenes w/ @BilldeBlasio &amp;amp; @NYPDnews in advance of #ChelseaExplosion press conference https://t.co/qDKCVLbx77</t>
  </si>
  <si>
    <t>RT @NYCMayoralPhoto: NYC Mayor @BilldeBlasio, @NYGovCuomo receive tour of #ChelseaExplosion scene on West 23rd Street in Manhattan. https:/…</t>
  </si>
  <si>
    <t>NYers "not intimidated by anything" –@BilldeBlasio w/ @NYGovCuomo talking to locals, AM after #ChelseaExplosion https://t.co/9k3GF9DwYc</t>
  </si>
  <si>
    <t>.@BilldeBlasio and @NYGovCuomo review damage from last night’s explosion in Chelsea. Mayor to NYers: “Be vigilant." https://t.co/eZEHzj4h9r</t>
  </si>
  <si>
    <t>"We’re going to be very careful and patient to get to the full truth. We’re going to make sure we have all the facts." –Mayor @BilldeBlasio</t>
  </si>
  <si>
    <t>Mayor @BilldeBlasio, @NYPDONeill, &amp;amp; @NewYorkFBI LIVE with updates on #ChelseaExplosion – https://t.co/k64rDETbwN</t>
  </si>
  <si>
    <t>Schedule:
11a Mayor @BilldeBlasio returns to site of #ChelseaExplosion
12p Press conference with @NYPDnews, @FDNY, &amp;amp; @FBI at 1 Police Plaza</t>
  </si>
  <si>
    <t>RT @NotifyNYC: Crosstown traffic e/b &amp;amp; w/b is closed from W 14 St to W 32 St, from  5 Ave to 8 Ave (MN). These closure are in effect until…</t>
  </si>
  <si>
    <t>RT @NYPDnews: Please be advised of this update regarding the incident in Chelsea, NYC https://t.co/Ux5dfBsj72</t>
  </si>
  <si>
    <t>RT @NYCMayoralPhoto: Mayor @BilldeBlasio addresses gathered media following explosion in Chelsea. Read more: https://t.co/PxWsRaw8jN https:…</t>
  </si>
  <si>
    <t>RT @NYPDONeill: We do think this was an intentional act. You can help your #NYPD. If you saw/heard something, please call 800-577-TIPS and/…</t>
  </si>
  <si>
    <t>RT @BilldeBlasio: Investigation is ongoing. Though we believe this was an intentional act, there is no credible terror threat against NYC a…</t>
  </si>
  <si>
    <t>Mayor @BilldeBlasio on the scene and about to update public re: earlier explosion tonight on 23rd and 6th. https://t.co/XWL7kYpNh5</t>
  </si>
  <si>
    <t>Commissioner @NYPDONeill and @NYPDnews brief Mayor @BilldeBlasio on site near earlier explosion in Chelsea. https://t.co/ZdHPftd3kR</t>
  </si>
  <si>
    <t>RT @EricFPhillips: .@NYPDONeill and Chief Waters briefing @BilldeBlasio on site. https://t.co/A8AO7esQcH</t>
  </si>
  <si>
    <t>RT @FDNY: 25 injuries to civilians confirmed at 133 W 23 St #Chelsea. None appear to be life-threatening at this time</t>
  </si>
  <si>
    <t>RT @NYPDnews: Due to NYPD @FDNY activity, avoid area of W23St (6 to 7 Aves). Expect traffic delays in the area.</t>
  </si>
  <si>
    <t>RT @JPeterDonald: Explosion happened at roughly 8:30pm on 23rd street between 6th and 7th avenues. Several injured transported to area hosp…</t>
  </si>
  <si>
    <t>Mayor @BilldeBlasio headed to scene of explosion on 23rd and 6th. More info to come.</t>
  </si>
  <si>
    <t>RT @BilldeBlasio: .@NYPDnews &amp;amp; EMS on scene of apparent explosion on 23rd &amp;amp; 6th. Monitoring closely. Will provide updates w/ confirmed info…</t>
  </si>
  <si>
    <t>RT @JoeEspoNYC: Wishing the best to @CommissBratton - thank you for all your service to @NYPDnews and NYC! https://t.co/y5okSr3mil</t>
  </si>
  <si>
    <t>RT @CarmenFarinaDOE: Role model, loyal, friend, tireless professional. It's been an honor to serve #ourCity with you, Bill. Will miss you h…</t>
  </si>
  <si>
    <t>RT @NYCMayoralPhoto: Farewell, legend. https://t.co/CW45ReZXBu</t>
  </si>
  <si>
    <t>RT @BilldeBlasio: I call him Jimmy. But from now on New Yorkers will call him Commissioner. Enjoy your new handle, @NYPDONeill. https://t.c…</t>
  </si>
  <si>
    <t>👏 https://t.co/ZEQWlxqtmx</t>
  </si>
  <si>
    <t>RT @BrianLehrer: Coming up at 10 a.m. today: #AskTheMayor @BilldeBlasio takes your calls. https://t.co/bzisbcMuyT</t>
  </si>
  <si>
    <t>RT @CommissBratton: I commend our officers for their bravery tonight in the incident near Penn Station. Keep them in your thoughts as they…</t>
  </si>
  <si>
    <t>RT @BilldeBlasio: Just wished our injured @NYPDnews officers a speedy recovery on behalf of 8.5M New Yorkers. Deeply grateful all in good s…</t>
  </si>
  <si>
    <t>.@BilldeBlasio met, thanked injured @NYPDnews officers. Reports all in good spirits, considering. Join us in wishing them speedy recoveries.</t>
  </si>
  <si>
    <t>Mayor @BilldeBlasio will travel to Bellevue Hospital to visit injured @NYPDnews officers following attack this afternoon in Midtown.</t>
  </si>
  <si>
    <t>RT @Chirlane: I stand with my fellow New Yorkers in calling for a #ReliableSchedule. https://t.co/l7uyC2b2sy</t>
  </si>
  <si>
    <t>RT @32BJSEIU: Fast food worker &amp;amp; father Alvin ”if I need day off, I need to give 2 weeks notice, why can’t they give me the same? https://t…</t>
  </si>
  <si>
    <t>RT @ABetterBalance: We're looking forward to working with @BilldeBlasio, @bradlander, &amp;amp; @CoreyinNYC on #ReliableSchedule. https://t.co/7D2T…</t>
  </si>
  <si>
    <t>RT @AshleyAPutnam: #ReliableSchedule protects low-wage women from having to make decisions between childcare and work. @WomenCityClubNY #fa…</t>
  </si>
  <si>
    <t>RT @BilldeBlasio: Today, we begin the fight for a fair workweek in the fast-food industry. #ReliableSchedule https://t.co/XuKPWSVluo</t>
  </si>
  <si>
    <t>#ReliableSchedule https://t.co/4RhpjN9qtX</t>
  </si>
  <si>
    <t>RT @TweetBenMax: "Promise made and promise kept," @TishJames says of @BilldeBlasio campaign promises to help workers.</t>
  </si>
  <si>
    <t>#ReliableSchedule https://t.co/exHZx9bKbc</t>
  </si>
  <si>
    <t>RT @shawnsebastian: That's right! People have a right to plan their lives and the lives of their children. We deserve a @FairWorkweek! http…</t>
  </si>
  <si>
    <t>RT @freddi0303: 65,000 NYers don't have a #reliableschedule, forcing last min decisions b/w paycheck and family responsibilities. NYC will…</t>
  </si>
  <si>
    <t>"It should not be a privilege to know your work schedule in advance, it should be a right." -@bradlander</t>
  </si>
  <si>
    <t>#ReliableSchedule https://t.co/YSElz0FJHN</t>
  </si>
  <si>
    <t>RT @freddi0303: "Today we begin the fight for a fair workweek." - @BilldeBlasio #reliableschedule https://t.co/NTkAvcTGZK</t>
  </si>
  <si>
    <t>RT @bradlander: Thrilled to be w/fast food workers &amp;amp; Mayor @BilldeBlasio as we announce plan to help insure a #fairworkweek https://t.co/gV…</t>
  </si>
  <si>
    <t>RT @FairWorkweek: MAJOR NEWS: Mayor de Blasio announces support for a Fair Workweek. #JustHours</t>
  </si>
  <si>
    <t>"We added 1M more people in this city who got paid sick leave... while this city has added 290K private sector jobs" @BilldeBlasio</t>
  </si>
  <si>
    <t>Happening NOW! Tune in to see what Mayor @BilldeBlasio is planning next for NYC's working families... https://t.co/XlckkiW3Mp</t>
  </si>
  <si>
    <t>RT @BilldeBlasio: This is going to be a big day. Stay tuned for an announcement about our next major fight for NYC's working families.</t>
  </si>
  <si>
    <t>👏👏👏 https://t.co/YCKyje6O7l</t>
  </si>
  <si>
    <t>Fun Fact: Commissioner @NYCCalise played on team USA’s Ice Sled Hockey team in the 1998 #Paralympics 💪 https://t.co/CZrdW3dUxx</t>
  </si>
  <si>
    <t>Commissioner Calise &amp;amp; @NYCDisabilities team up with @NYCParks to offer $25 memberships to people with disabilities. https://t.co/oasnYLMU1Z</t>
  </si>
  <si>
    <t>“We can vouch for everything that we make – every molecule of it.”
- @catbirdnyc 
#NYFW #MadeinNY https://t.co/hPIYqwHvot</t>
  </si>
  <si>
    <t>“The only city that I could do this in would be NYC.” 
- @Lela_Rose
#NYFW #MadeinNY https://t.co/mn7Bdo1vhU</t>
  </si>
  <si>
    <t>NYC staples:
‣ 🍕
‣ 🚖
‣ #NYFW
#MadeinNY @bmichaelAmerica https://t.co/t1o4IDGfSK</t>
  </si>
  <si>
    <t>80º and sunny 😎 – AKA voting weather! 💪 your right to vote, find your polling place here: https://t.co/ZImqJ535rj</t>
  </si>
  <si>
    <t>RT @NYCMayorsOffice: Mayor @BilldeBlasio praises some increased @FDNY disability benefits over a slice 🍕 (no 🍴!) https://t.co/IxcZgpvJHo</t>
  </si>
  <si>
    <t>Mayor @BilldeBlasio praises some increased @FDNY disability benefits over a slice 🍕 (no 🍴!) https://t.co/IxcZgpvJHo</t>
  </si>
  <si>
    <t>RT @nycveterans: Great news for military families: new law improves employment opportunities for military spouses relocating to NY https://…</t>
  </si>
  <si>
    <t>Good night, New York City. https://t.co/RvXf3TYLCv</t>
  </si>
  <si>
    <t>RT @NYPDnews: Why We Remember https://t.co/w6vX8kYkfu
#NeverForget #September11 #Honor911</t>
  </si>
  <si>
    <t>We must come together to comfort the mourning, treat the sick, and move forward towards peace. #NeverForget https://t.co/jiBm3t2gSB</t>
  </si>
  <si>
    <t>RT @NYPDnews: 14 Emergency Service Unit officers were killed on 9/11. Join us in our vow to #NeverForget their story https://t.co/4cZUdobI9l</t>
  </si>
  <si>
    <t>RT @NYPDnews: Police Officer Erin Coughlin wears the badge of her 9/11 hero father. We will #NeverForget https://t.co/oeS2A9szZ6</t>
  </si>
  <si>
    <t>RT @NYPDnews: Join us in our vow to #NeverForget. Honoring our 9/11 heroes https://t.co/6OOuSC80kO</t>
  </si>
  <si>
    <t>RT @NYPDnews: Join us in our vow to #NeverForget. Remembering Chief Bonano https://t.co/pCn5dT5pyu</t>
  </si>
  <si>
    <t>RT @NYPDnews: In a few days we mark the 15-yr anniversary of the 9/11 attacks. From that tragedy there are many stories of heroism https://…</t>
  </si>
  <si>
    <t>We remember, we honor, and we listen. These are remarkable stories of courage and selflessness from the NYPD. #NeverForget</t>
  </si>
  <si>
    <t>RT @BilldeBlasio: September 11, 2001 touched every single NYer, but the terrorists did not prevail, because 15 years later we are strong, a…</t>
  </si>
  <si>
    <t>The West Indian Parade, First Day of School, and more. Feels like September! This week in pictures:
https://t.co/n5pUuvfRqZ</t>
  </si>
  <si>
    <t>RT @FDNY: Thank you for your service. Thank you for your sacrifice. Thank you for your courage -Mayor @BilldeBlasio https://t.co/6ckZDv6Uwz</t>
  </si>
  <si>
    <t>https://t.co/ROVGC2ay6L</t>
  </si>
  <si>
    <t>RT @NYCMayorsOffice: TFW you know you’re going to ace the school year. Watch this. It’s cute. (P.S. we’re on Instagram!) #FridayFeeling htt…</t>
  </si>
  <si>
    <t>25 years of public service together started here. Happy Meetaversary, @Chirlane &amp;amp; @BilldeBlasio! #RelationshipGoals https://t.co/10Kto3bAWt</t>
  </si>
  <si>
    <t>TFW you know you’re going to ace the school year. Watch this. It’s cute. (P.S. we’re on Instagram!) #FridayFeeling https://t.co/K36HJtYtFF</t>
  </si>
  <si>
    <t>RT @NYCMayoralPhoto: The first day is always the hardest. #BackToSchoolNYC https://t.co/yyZz39fwNQ</t>
  </si>
  <si>
    <t>One New York City student had a first day of school she’ll never forget. #BackToSchoolNYC https://t.co/M9pqJPuto1</t>
  </si>
  <si>
    <t>Mayor @BilldeBlasio wishes the Raiders a fabulous first day at Port Richmond High School #onStatenIsland. https://t.co/9GCAVBRoQv</t>
  </si>
  <si>
    <t>Mayor @BilldeBlasio + Mr. Li’s 8th-grade math class at KIPP Infinity School = a winning combination. https://t.co/PZqpPR4XIX</t>
  </si>
  <si>
    <t>What'd you read this summer? @BilldeBlasio talks favorite books with second graders at PS 154 in the Bronx. https://t.co/LukamMATFW</t>
  </si>
  <si>
    <t>Mayor @BilldeBlasio helps soothe first-day jitters by reading to pre-K students at PS161 in Queens. #BackToSchoolNYC https://t.co/oJqWHKai8t</t>
  </si>
  <si>
    <t>Mayor @BilldeBlasio, First Lady @Chirlane, &amp;amp; @CarmenFarinaDOE walk Chyna Huertas to her first day of 7th grade. https://t.co/xsCZpFotKm</t>
  </si>
  <si>
    <t>The Mayor's going to school today, &amp;amp; we're going with him! Follow our Instagram Stories: https://t.co/3yLipLtSMm https://t.co/hK2XXiykal</t>
  </si>
  <si>
    <t>NYC kids: tomorrow's the big day! Get ready for new books ✅, new teachers ✅, &amp;amp; new friends ✅! https://t.co/acLxI4R8Ya</t>
  </si>
  <si>
    <t>Community partnerships, like this one with @WarbyParker, mean more NYC kids will succeed. https://t.co/ml1G2Gqk0c https://t.co/Oip2pazf6S</t>
  </si>
  <si>
    <t>What’s better than a dozen oysters? 50,000. NYC is putting oysters back where they belong, in Jamaica Bay. https://t.co/XDRgQz0hHb</t>
  </si>
  <si>
    <t>20 seasons strong. Thanks to @TheView for calling NYC home! https://t.co/yWyLfr3KWJ</t>
  </si>
  <si>
    <t>School starts Thursday! https://t.co/K1xyQKDnAV</t>
  </si>
  <si>
    <t>NYC is the safest big city in America. That’s neighborhood policing in action. https://t.co/06tzNpibbA</t>
  </si>
  <si>
    <t>RT @NWSNewYorkNY: The Tropical Storm Warning has been cancelled for New York City, with the warning still for eastern areas. #Hermine https…</t>
  </si>
  <si>
    <t>RT @nycoem: Mayor @BilldeBlasio advises New Yorkers that NYC beaches remain closed Monday due to life-threatening rip currents: https://t.c…</t>
  </si>
  <si>
    <t>RT @NWSNewYorkNY: Here is our latest update on Post-Tropical Storm Hermine. #Hermine https://t.co/NHOh1LuLrj</t>
  </si>
  <si>
    <t>RT @Mets: Today during BP we will wear hats of some of the 9/11 first responders to honor the brave. #NeverForget https://t.co/DU0u7VzYg3</t>
  </si>
  <si>
    <t>RT @BilldeBlasio: Thanks for spreading the word and doing your part to keep your fellow New Yorkers safe and our First Responders out of ha…</t>
  </si>
  <si>
    <t>RT @BilldeBlasio: The SI Ferry faces possibility of delays/cancellations, too. Bridges remain open but could be closed if wind gusts go hig…</t>
  </si>
  <si>
    <t>RT @BilldeBlasio: We could see strong winds today until Tuesday. Please secure loose objects in yards or balconies.</t>
  </si>
  <si>
    <t>RT @BilldeBlasio: Strong rip currents are hard to see and can be deadly. Stay out of the water. Beaches closed for swimming today, Mon. and…</t>
  </si>
  <si>
    <t>RT @BilldeBlasio: We still may see flooding in low-lying areas, starting with tonight’s high tide. Be prepared. https://t.co/wkGOUDeeMQ</t>
  </si>
  <si>
    <t>RT @BilldeBlasio: Hermine update. A beautiful day today. Tomorrow as well. But there are real risks created by this unusual storm.</t>
  </si>
  <si>
    <t>RT @BilldeBlasio: Our teams at @NYCMayorsOffice and @nycoem are monitoring and will keep you informed thru the storm. Now's a good time to…</t>
  </si>
  <si>
    <t>RT @BilldeBlasio: There is a risk of Hermine causing coastal flooding. If you're in a flood-prone area, please prepare now. More info: http…</t>
  </si>
  <si>
    <t>RT @BilldeBlasio: Due to life-threatening rip tides, NYC beaches are closed to swimming, surfing, and bathing today. Please do not enter th…</t>
  </si>
  <si>
    <t>RT @BilldeBlasio: Hermine brings strong winds, so be sure to secure loose objects from yards and balconies. Info and tips here: https://t.c…</t>
  </si>
  <si>
    <t>RT @BilldeBlasio: New Yorkers should take actions now to prepare for high winds, possible coastal flooding, rain, life-threatening rip tide…</t>
  </si>
  <si>
    <t>RT @BilldeBlasio: Hermine is a powerful storm with significant hazards and she’s headed our way. Please do not underestimate the risk this…</t>
  </si>
  <si>
    <t>Update! https://t.co/zZnJ7CQyLn</t>
  </si>
  <si>
    <t>An FDNY color guard marked the opening of the 2016 #USOpen. More from Pics of the Week: https://t.co/Gw6XQKVFuH https://t.co/Y60PaWgyFE</t>
  </si>
  <si>
    <t>We’re tracking Hermine for you. Follow @NotifyNYC for updates, prepare a Go bag, charge your phones, check in on friends and stay safe!</t>
  </si>
  <si>
    <t>NYC beaches &amp;amp; pools to stay open an extra week thru the 11th – don't forget your sunscreen 🕶 https://t.co/Ns7GFnlMXS https://t.co/nb9yuhIb3s</t>
  </si>
  <si>
    <t>RT @BilldeBlasio: Congrats Trinidad and Tobago! NYC wishes Trinis and Tobagonians everywhere a happy 54th Independence Day! 🇹🇹</t>
  </si>
  <si>
    <t>RT @NYCMayoralPhoto: .@BilldeBlasio announces 27% of tenants being evicted now have representation in housing court, up from 1% in 2013. ht…</t>
  </si>
  <si>
    <t>59 guns off the streets this wknd! Since '08 we've removed 10,000 guns through buyback events across NYC #onelessgun https://t.co/bPOpXgvbqF</t>
  </si>
  <si>
    <t>J’Ouvert this year will be a @ParadetoPeace, make your contribution by lighting the streets. #WeAreJOuvert https://t.co/vSxoTE3sjz</t>
  </si>
  <si>
    <t>Our @NatlParkService turns 100 today! From Stonewall to Jamaica Bay, #FindYourPark right here in NYC. #NPS100 https://t.co/mBMEUyEGpy</t>
  </si>
  <si>
    <t>"If this isn't greed, what is?" First Lady @Chirlane McCray lays it out in @washingtonpost EpiPen op-ed https://t.co/IlUS2KJkdk</t>
  </si>
  <si>
    <t>Get the guns off the streets. This Saturday: #Cash4Guns with the @NYPDnews. https://t.co/o2zR4us9TP</t>
  </si>
  <si>
    <t>"Unscrupulous landlords are on notice." https://t.co/tX6gOavqID</t>
  </si>
  <si>
    <t>How did NYC pass one of the most be-yoo-ti-ful budgets in history? Give this a listen: https://t.co/KYfQimknHr https://t.co/IsHn6f6s4F</t>
  </si>
  <si>
    <t>No matter who you are as a New Yorker, it’s OK. Mental illness &amp;amp; substance abuse disorders are treatable. -@Chirlane
https://t.co/utIpLkbKBD</t>
  </si>
  <si>
    <t>RT @Marti_Adams: NYC's job growth is at an all-time high under Mayor @BilldeBlasio.  8.4% increase since he took office.  https://t.co/wpea…</t>
  </si>
  <si>
    <t>RT @Chirlane: If I’ve bothered @MartinShkreli with my EpiPen tweet, I must be doing something right. https://t.co/5ddhEwLtFa</t>
  </si>
  <si>
    <t>RT @FDNY: Teach kids to NEVER play with fire. Read our #FDNYSmart tips at https://t.co/Es7EkEZPtC https://t.co/iKBboFULJ4</t>
  </si>
  <si>
    <t>Take your career to the next level. Mayor's Office Fall internship applications due Sun 8/21 https://t.co/WPYliZskWQ https://t.co/3JhjoeqHGR</t>
  </si>
  <si>
    <t>Pictures of the Week! Get an up-close view of your city’s biggest events. https://t.co/wMyB2BIfqz</t>
  </si>
  <si>
    <t>Free full day Pre-K means 5-year-olds are heading back to school with that fresh “Kindergarten swagger” 😎 https://t.co/cgQDHU65tK</t>
  </si>
  <si>
    <t>Watch his smile as Tyrone gets a warm welcome and standing ovation from @NYPD49Pct! https://t.co/DDADXJJWHT</t>
  </si>
  <si>
    <t>More than a job, it’s a calling to serve community. The @NYPD49Pct has brought us to tears! https://t.co/QBDvMgMlqx</t>
  </si>
  <si>
    <t>5 anchor parks to receive $150M in big capital improvements, ↑ longterm benefit for surrounding communities 🌳 https://t.co/fib0oDYhr7</t>
  </si>
  <si>
    <t>NYC is a cultural gem 🎨🎻🎭 &amp;amp; @IDNYC cardholders now get access to 40 different institutions with 400K memberships redeemed. #IDNYCstats</t>
  </si>
  <si>
    <t>Can an ID make you feel safer? 59% of @IDNYC cardholders report ↑ confidence when dealing with NYPD. #IDNYCstats</t>
  </si>
  <si>
    <t>Still a meltingpot: 77% of immigrant cardholders say their @IDNYC card ↑ their sense of belonging. ❤️🗽 #IDNYCstats</t>
  </si>
  <si>
    <t>Save $$$ on what matters. The @IDNYC card helped NYers save a combined total of $633,000 on groceries &amp;amp; medicines. #IDNYCstats</t>
  </si>
  <si>
    <t>What are you waiting for? The @IDNYC card is user friendly - 94% of cardholders report getting their card is somewhat/very easy. #IDNYCstats</t>
  </si>
  <si>
    <t>The @IDNYC program has registered 30,000+ NYers as first time organ donors.  #IDNYCstats</t>
  </si>
  <si>
    <t>At 863,646 cardholders, roughly 1 in 10 NYers already have an @IDNYC. #IDNYCstats</t>
  </si>
  <si>
    <t>A huge &amp;amp; independent survey of 77,000 @IDNYC cardholders has got us going 🙌 We’ll share the best #IDNYCstats here. https://t.co/vyziVgJEML</t>
  </si>
  <si>
    <t>Happening NOW! https://t.co/dFLZfsGtau</t>
  </si>
  <si>
    <t>Woohoo! 🗽 NYC is #1 with 207 companies on the list! Oh – and our job growth is at an all-time high too 💪 https://t.co/WHYaszLKt0</t>
  </si>
  <si>
    <t>RT @NYCImmigrants: There is still time to apply @NYCMayorsOffice internship! Deadline is this Sunday, 08/21 📝https://t.co/LCZdBYRid7 https:…</t>
  </si>
  <si>
    <t>The @ParadetoPeace movement is about love, harmony, and cultural
celebration. #WeAreJOuvert! https://t.co/C0uKScgRv7</t>
  </si>
  <si>
    <t>New @NYCSanitation plan would dramatically reduce emissions &amp;amp; traffic associated with commercial waste pickup 🙌 https://t.co/bwio3TcLJv</t>
  </si>
  <si>
    <t>.@NYPDnews Officer Campoverde: Words and empathy–not weapons–can help de-escalate a crisis https://t.co/HzHwVVgG4d https://t.co/4lBEx3Ld9W</t>
  </si>
  <si>
    <t>Solid, quick work done by the NYPD to keep our communities safe. https://t.co/zBf1FoRhcG</t>
  </si>
  <si>
    <t>It’s as our Mayor Bill de Blasio said: we New Yorkers stand together. #IllWalkWithYou https://t.co/AJUaY4JyRR</t>
  </si>
  <si>
    <t>Mayor @BilldeBlasio calls on Paul Ryan and Mitch McConnell to "address the Zika crisis in this country.” #DoYourJob https://t.co/3PlBIcy83K</t>
  </si>
  <si>
    <t>Mayor @BilldeBlasio on need for Federal #Zika funding: “It’s something that should transcend all partisanship." https://t.co/liIBCzPCk3</t>
  </si>
  <si>
    <t>RT @NYCMayoralPhoto: Mayor @BilldeBlasio stands with Muslim community at funeral for slain Imam Maulana Akonjee &amp;amp; assistant Thara Uddin. ht…</t>
  </si>
  <si>
    <t>👍 and most importantly, new moms won’t need to prioritize health and comfort over access to city services! https://t.co/rQAOY1nxAE</t>
  </si>
  <si>
    <t>Full statement from Mayor @BilldeBlasio on the murders of Maulana Akonjee and Thara Uddin: https://t.co/ULoTR33AKj</t>
  </si>
  <si>
    <t>RT @BilldeBlasio: ¡Qué bonita bandera! 🇵🇷 And what a beautiful match from @MonicaAce93 to win Puerto Rico's first-ever gold medal. #Rio2016</t>
  </si>
  <si>
    <t>The @Mets set a different kind of ⚾️ record tonight with LGBT Pride Night, a first for NYC sports. ❤️💛💚💙💜 https://t.co/oVOisA3bcb</t>
  </si>
  <si>
    <t>It’s gonna be another scorcher today ☀️. To find your nearest cooling center call 311 or visit https://t.co/TbZwX9EoKN</t>
  </si>
  <si>
    <t>☀️ Sun’s out and the heat index is way up! Stay safe today NYC. To find a cooling center call 311 or visit https://t.co/TbZwX9EoKN</t>
  </si>
  <si>
    <t>This view never gets old. ❤️ https://t.co/b9KE9CqIbu</t>
  </si>
  <si>
    <t>Because new moms should never be forced to breastfeed in broom closets or bathrooms. https://t.co/qASel545pt</t>
  </si>
  <si>
    <t>The best solution to homelessness is a home 🏠. More than 40K NYers exit or avoid shelters for permanent housing: https://t.co/LKxljKXaYD</t>
  </si>
  <si>
    <t>RT @BrianLehrer: Tune in to @WNYC today at 10am to #AskTheMayor any question about public education in NYC. https://t.co/TMHuuc61ia</t>
  </si>
  <si>
    <t>Politicizing Zika doesn’t help us fight Zika. We support @SenSchumer's call on Congress to ACT NOW.  https://t.co/wwMxcRobuH</t>
  </si>
  <si>
    <t>RT @NYPDnews: Mayor @BilldeBlasio &amp;amp; @NYPDChiefofDept throughout NYC today connecting w/NYers &amp;amp; speaking on Neighborhood Policing https://t.…</t>
  </si>
  <si>
    <t>RT @EricFPhillips: .@BilldeBlasio &amp;amp; @NYPDChiefofDept in Orchard Beach right now. https://t.co/5bQSXfdOZd</t>
  </si>
  <si>
    <t>National Night Out, a new police commissioner, new laws, &amp;amp; even a quick game of volleyball. See our week in photos: https://t.co/hrdyuYTpbs</t>
  </si>
  <si>
    <t>"These days, the New York Police Department embraces “Out and Proud” as a motto." https://t.co/sqAttuOQqH</t>
  </si>
  <si>
    <t>Get outside New Yorkers! Tomorrow the streets are yours! 🙌 https://t.co/klhhnNPZqX</t>
  </si>
  <si>
    <t>The NYPD and @BilldeBlasio aren't resting. With expansion of Neighborhood Policing model, we're deepening bonds between police &amp;amp; community.</t>
  </si>
  <si>
    <t>RT @NYPDnews: NYPD precision policing has resulted in nine take downs, removing more than 90 guns from NYC streets in July</t>
  </si>
  <si>
    <t>Through July NYC has had fewer shootings, murders and crimes - all while police made the fewest arrests in 20 years - now that's precision.</t>
  </si>
  <si>
    <t>Amazing progress! They did it yet again - NYC remains the SAFEST big city in the country, thanks to the @NYPDnews. https://t.co/Ore49uSooj</t>
  </si>
  <si>
    <t>#ThriveNYC’s leader @Chirlane is breaking down the stigma around discussing mental health. https://t.co/yGdcvuw82q</t>
  </si>
  <si>
    <t>RT @BrianLehrer: Mayor @BilldeBlasio joins us this morning at 10am on @WNYC. Submit your questions using #AskTheMayor! https://t.co/t82LbRl…</t>
  </si>
  <si>
    <t>@NYCMayorsOffice Correction: 12 schoolyards will open after school hours, not 13. That’s still extra playtime for 110K little NYers!</t>
  </si>
  <si>
    <t>A 50,000 sq ft @ymca will be coming to the North Bronx! 2 pools, bball, indoor track, &amp;amp; don't forget the Zumba! https://t.co/G0bDRuvBnr</t>
  </si>
  <si>
    <t>It's a no brainer! 13 add’l schoolyards will open to the public, turning them into parks when school’s out. ☀️ 🌳 https://t.co/mO1G82rJas</t>
  </si>
  <si>
    <t>Where Phife &amp;amp; Q-Tip met at Linden &amp;amp; 192nd in Queens will now be renamed Malik “Phife Dawg” Taylor Way. #RIPPhifeDawg https://t.co/FLT09IgUnm</t>
  </si>
  <si>
    <t>@DougRichardsORL @CorrectionNYC Thanks, Doug.</t>
  </si>
  <si>
    <t>RT @NYPDnews: A great time in the Bronx celebrating police-community partnerships at National Night Out. #NNO2016 https://t.co/HazLcfwen7</t>
  </si>
  <si>
    <t>RT @NYPD33Pct: 33 Pct National Night Out Against Crime is well underway inside Highbridge Park.C'mon out and join us.#NNO2016 https://t.co/…</t>
  </si>
  <si>
    <t>RT @NYPDPSA8: #NNO2016 prep is underway! Join us @ 4pm in #ClasonPoint for our annual celebration. Some lucky kids will win bikes! https://…</t>
  </si>
  <si>
    <t>Get to know your local cops! Tonight, NYC celebrates 33rd annual National Night Out all across the city. #NNO2016 https://t.co/76R7qFIlKO</t>
  </si>
  <si>
    <t>NYC’s jails are becoming safer thanks to the reforms of @CorrectionNYC. https://t.co/YenzX3QKa5</t>
  </si>
  <si>
    <t>Not even catching a snitch on a Nimbus 2000 could make us as happy. Harry Potter might apparate to Broadway...https://t.co/6v8MnHsRqC</t>
  </si>
  <si>
    <t>.@NYPDChiefofDept thanks his mom Helen at promotion ceremony: “she was the one who taught me the ideals of what good cops can aspire to."</t>
  </si>
  <si>
    <t>"Our successes as a police department and society are won only when we work together." -@NYPDChiefofDept Jimmy O'Neill</t>
  </si>
  <si>
    <t>"I love being a cop, I love this uniform, I love what it stands for and want to help make this a better city." -@NYPDChiefofDept O'Neill</t>
  </si>
  <si>
    <t>"I know this is a job for a strong man, a job for someone with a real vision, change, reform, &amp;amp; progress” -@billdeblasio on @NYPDChiefofDept</t>
  </si>
  <si>
    <t>“This is the man who will achieve it” – @billdeblaiso on @NYPDChiefofDept creating deep and sustainable bond between police and community.</t>
  </si>
  <si>
    <t>“Jimmy O'Neill created the vision of neighborhood policing and will see that vision through to fruition” - @billdeblasio on @NYPDChiefofDept</t>
  </si>
  <si>
    <t>Jimmy is one of the best prepared incoming police commissioners this city has ever seen” - @billdeblasio on @NYPDChiefofDept</t>
  </si>
  <si>
    <t>“In September @CommissBratton will retire from the NYPD” - @billdeblasio</t>
  </si>
  <si>
    <t>Watch live at https://t.co/k64rDETbwN for an important announcement from City Hall with @BilldeBlasio and @CommissBratton NOW.</t>
  </si>
  <si>
    <t>🚲 @CitiBikeNYC rides uptown 🚲 expanding stations to 110th Street on the Upper East and West Sides! https://t.co/wYtqVpR22M</t>
  </si>
  <si>
    <t>RT @BilldeBlasio: To all the Muslim Americans protecting NYC &amp;amp; USA: we honor you, we respect you, &amp;amp; we are grateful for your service. https…</t>
  </si>
  <si>
    <t>RT @DrMaryTBassett: Statement from @HerminiaPalacio + me on updated @nycHealthy guidance for FL travel: https://t.co/6p6mDHDyCz #Zika https…</t>
  </si>
  <si>
    <t>Thank you to our students, families, caregivers, @NYCSchools educators, and Chancellor Carmen Fariña! The future is brighter than ever.</t>
  </si>
  <si>
    <t>We'll continue to give schools better funding, more resources, professional development for teachers, and support for high-needs students.</t>
  </si>
  <si>
    <t>NYC Renewal Schools saw huge improvements this year!
Pupils at New York’s Most Troubled Schools Keep Pace With Peers https://t.co/DwALMqNk1W</t>
  </si>
  <si>
    <t>Our city has the highest graduation rate yet: 70%! And Test scores are rising. Almost 30,000 kids raised their game in English this year.</t>
  </si>
  <si>
    <t>A huge achievement for the country's largest school district: For the 3rd straight year students’ test scores are UP in English and Math! 🏆</t>
  </si>
  <si>
    <t>RT @NYCSchools: Families can view their child’s ELA &amp;amp; Math results on their #NYCSchoolsAccount! Sign in now: https://t.co/3bWobpRiy1 https:…</t>
  </si>
  <si>
    <t>Need a trim? Try NYC staple Oscar Hopkins at Hopkins Barbershop. 50 years of good haircuts and good conversations! https://t.co/mfcqj7iiKt</t>
  </si>
  <si>
    <t>Way to go NYC kids, teachers, and parents! https://t.co/gbG3lymATv</t>
  </si>
  <si>
    <t>"Hot Town, Summer in the City." Our pictures of the week feature NYC in the summer heat. https://t.co/fKE7zjWlc9 https://t.co/EcoOsNoBPc</t>
  </si>
  <si>
    <t>H₂Oh Yeah! @NYCWater is #1! https://t.co/VCH4ud7ATO</t>
  </si>
  <si>
    <t>Heads up NYC! Stay safe and follow these folks for more alerts. https://t.co/51dIVm8BdE</t>
  </si>
  <si>
    <t>REJOICE! The Hills—@Gov_Island's new park—will offer panoramic views of NYC all summer. https://t.co/2lcD1BrBpC https://t.co/k2OuCA0uUb</t>
  </si>
  <si>
    <t>What’s better than a line graph? Rent not going up. Two years in a row. 📉📉 https://t.co/jkGBIrUhfv</t>
  </si>
  <si>
    <t>No one writes home about a bar graph. Evictions down 24%? Get me a pen STAT. 📝 https://t.co/Q7dfOoKfLR</t>
  </si>
  <si>
    <t>Charts not your ‘thing’? Here’s something we can all get behind: more investment in NYCHA. 📊 https://t.co/h0HkeYoRNi</t>
  </si>
  <si>
    <t>Bar graphs got me all 🙄. Building and preserving 53K affordable units in 2 years got me all 💃. https://t.co/1lQtfphBT3</t>
  </si>
  <si>
    <t>Check it: @BilldeBlasio’s commitment to affordable housing in 4 charts. https://t.co/LmrqwdXxJW</t>
  </si>
  <si>
    <t>RT @Haroldcmiller: @mayorsCAU 's Com Marco Carrion on the community engagement supporting a safe  JOuvert.  #WeAreJOuvert https://t.co/3gYA…</t>
  </si>
  <si>
    <t>RT @BPEricAdams: #WeAreJOuvert is an action plan for a safer #JOuvert, a collaboration of @NYPDNews, @NYCGov, and our #community. https://t…</t>
  </si>
  <si>
    <t>RT @NYPDnews: "The NYPD can't do it alone, we need the community to help keep J’Ouvert celebrations safe," says @NYPDChiefofDept https://t.…</t>
  </si>
  <si>
    <t>A safer police force = a safer city. New helmets, vests, armor, &amp;amp; ballistic vehicles for all NYPD patrols by 2017. https://t.co/ONwB9buxfS</t>
  </si>
  <si>
    <t>RT @nycgov: Stay cool NYC, and don't forget to check on all the 4-legged and furry NYers out there! 🐶 Call 311 or visit https://t.co/A9pGRg…</t>
  </si>
  <si>
    <t>☀☀☀ https://t.co/wBIKCwk5sN</t>
  </si>
  <si>
    <t>This Sergeant grew up in Afghanistan, fought the Taliban, and now wears NYPD blue while keeping Times Square safe. https://t.co/ZTtuQagICX</t>
  </si>
  <si>
    <t>To honor the victims of today's attack in Munich, City Hall will be lit with the colors of the German flag tonight until Mon, July 25. 🇩🇪</t>
  </si>
  <si>
    <t>💯! https://t.co/VkjjVy7zC4</t>
  </si>
  <si>
    <t>RT @DMAliciaGlen: JUST IN: NYC added 26,400 new jobs in June, unemployment rate fell to 5.0%. #deblasiosnewyork !</t>
  </si>
  <si>
    <t>RT @amyspitalnick: New Yorkers are recycling more than they have in years, thx to @NYCSanitation &amp;amp; @NYCzerowaste https://t.co/p0BkQWVlbn #O…</t>
  </si>
  <si>
    <t>NYC is hot hot hot! ☀ Fri &amp;amp; Sat calls for brutal weather. Find a cooling center at https://t.co/jbRm4djfot or call 311.</t>
  </si>
  <si>
    <t>"I really want people to understand that anyone &amp;amp; everyone can be a healer." @Chirlane on mental health transparency https://t.co/cwcwQzPsda</t>
  </si>
  <si>
    <t>RT @BilldeBlasio: Overnight in Columbus Circle our police responded in a way that shows their bravery, training and commitment. Grateful al…</t>
  </si>
  <si>
    <t>RT @NYCEDC: .@CitywideFerry Service is coming to Atlantic Basin in #RedHook in 2017: https://t.co/LbVDE4NKys https://t.co/998Y4A7Bhq</t>
  </si>
  <si>
    <t>Grateful for the hard, smart work of our @NYPDnews personnel overnight in Columbus Circle. World's finest, at the ready 24/7, have resolved.</t>
  </si>
  <si>
    <t>“These Happy Days are yours and mine” forever more. RIP Garry Marshall, Bronx native &amp;amp; exceptional creator. https://t.co/0GfQ7sa9SS</t>
  </si>
  <si>
    <t>“Silence—in the aftermath of violence—is not solidarity.” Powerful message from @MayorMinerSYR: https://t.co/fyZrGRkdOX</t>
  </si>
  <si>
    <t>RT @PPact: Thx @BilldeBlasio for making free menstrual products available in all NYC schools, shelters &amp;amp; jails! https://t.co/qSJzt0wK8n #No…</t>
  </si>
  <si>
    <t>@heislerkel 😕</t>
  </si>
  <si>
    <t>@annkjellberg Thanks!</t>
  </si>
  <si>
    <t>RT @LIRR: Limited eastbound service has resumed from Penn Station. Westbound service remains suspended between Jamaica and Penn due third r…</t>
  </si>
  <si>
    <t>Behind-the-scenes photos taken by award-winning photographers. Pictures of the week here: https://t.co/hikfeA4NuH https://t.co/oMVvrsHXec</t>
  </si>
  <si>
    <t>TFW summer☀️ pairs talent, energy &amp;amp; promise with 60K opportunities for NYC youth. #NYCSYEP https://t.co/1jVWmTjxi6 https://t.co/gJBQgRlnVU</t>
  </si>
  <si>
    <t>Edwin DeJesus #NYCSYEP alum. This summer, NYC gives 60K NYC youth an opportunity to shine☀️ https://t.co/1jVWmTjxi6 https://t.co/hFDPdqcUW0</t>
  </si>
  <si>
    <t>RT @jodiemusic: @NYCMayorsOffice on @BrianLehrer putting in perspective and bringing down my anxiety. Thank you for that.</t>
  </si>
  <si>
    <t>RT @BrianLehrer: "There are no credible and specific threat to NYC at this time," says @BilldeBlasio re #NiceAttack #AskTheMayor</t>
  </si>
  <si>
    <t>Live at 10AM: #AskTheMayor @BilldeBlasio on @WNYC with @BrianLehrer. https://t.co/FBjHQxi3kv</t>
  </si>
  <si>
    <t>Great to be in East NY tonight for a Town Hall mtg. We brought this @Snapchat filter with us to mark the occasion. https://t.co/oixZDh7IGz</t>
  </si>
  <si>
    <t>RT @Marti_Adams: Major town hall upgrade: unique snapchat filter in East New York courtesy of @NYCMayorsOffice digi team #NoACNeeded https:…</t>
  </si>
  <si>
    <t>RT @BilldeBlasio: Sickened by news of another senseless attack. On this #BastilleDay we are all patriots of France. Nice, we are with you.</t>
  </si>
  <si>
    <t>And, finally, congrats to Live from @LincolnCenter: Danny Elfman’s Music from the Films of Tim Burton and Sinatra: Voice for a Century (5/5)</t>
  </si>
  <si>
    <t>More congrats to @Daredevil, @NBCBlacklist, @OITNB, @vinylHBO, @LimitlessCBS, @Adele Live in New York City, A Very Murray Christmas (4/5)</t>
  </si>
  <si>
    <t>More congrats to @whoismrrobot, @SHO_TheAffair, @TheAmericansFX, @ProjectRunway, @AtTheKnick, @TheTonyAwards, @broadcity, @Gotham (3/5)</t>
  </si>
  <si>
    <t>More congrats to @MasterofNone, @KimmySchmidt, @amyschumer, @HoraceAndPeteTV, @LastWeekTonight, @TheTonightShow, @FullFrontalSamB, (2/5)</t>
  </si>
  <si>
    <t>Whoa! @MadeinNY shows representing with nominations from @TheEmmy’s! Good TV is made in the Big 🍎. Congrats @TheGoodWife_CBS, @nbcsnl (1/5)</t>
  </si>
  <si>
    <t>@AlanHwy We are monitoring. Very sad.</t>
  </si>
  <si>
    <t>You’re not a real New Yorker till you’ve been through this. Did someone say caption contest? Use #nycdownpour. Go! https://t.co/jNt6RbgyG6</t>
  </si>
  <si>
    <t>RT @NYCMayoralPhoto: TFW... NYC's got other plans for your day... ☔️ https://t.co/nWeNWZoW0L</t>
  </si>
  <si>
    <t>⚽ @FuchsOfficial and @NYCHA join forces to train a few of soccer’s future stars: https://t.co/QMdJg5T7xT https://t.co/m3ojjZs57X</t>
  </si>
  <si>
    <t>All builders, contractors, crane operators, and property owners should secure their construction sites, buildings and equipment. Stay safe.👍</t>
  </si>
  <si>
    <t>Storms will move fast but carry the potential for gusts up to 70 mph.💨</t>
  </si>
  <si>
    <t>There is the potential for scattered, severe thunderstorms in our area between 4:15 PM and 5:15 PM today.⛈</t>
  </si>
  <si>
    <t>RT @PTWalzak: "We will throw the book @ anyone selling K2,” sez @BilldeBlasio...NYC Sheriffs raid Bklyn bodegas after overdoses
https://t.…</t>
  </si>
  <si>
    <t>"Instead of Bill shying away from it, he’s meeting it head on.” -@BPEricAdams https://t.co/YCtoiw4fJS</t>
  </si>
  <si>
    <t>RT @chayesmatthew: Hearing the @NYCMayorsOffice's @BilldeBlasio say "tampons" and "pads" gave @JulissaFerreras "goosebumps," she says. http…</t>
  </si>
  <si>
    <t>RT @PPNYCAction: "These products are medical necessities &amp;amp; should be treated as such" @MMViverito #menstrualequity https://t.co/npaEwsPXN8</t>
  </si>
  <si>
    <t>RT @TweetBenMax: Mayor chokes up a little saying this is one day he wishes his mother, Maria, was around for. https://t.co/BMsWPR7qRQ</t>
  </si>
  <si>
    <t>RT @PPNYCAction: "We're making NYC 1st city to make tampons &amp;amp; pads widely accessible!" TY @JulissaFerreras for your leadership. https://t.c…</t>
  </si>
  <si>
    <t>RT @NYCMayoralPhoto: .@Chirlane enjoys a "Storming Steppers" performance - part of a @MalalaFund Leadership Ceremony. #MalalaDay https://t.…</t>
  </si>
  <si>
    <t>Soccer stars of today and tomorrow are excited for NYC’s Soccer Initiative! #NYCSI https://t.co/YL1XrNEUM4</t>
  </si>
  <si>
    <t>A first-of-its-kind public-private partnership bringing good to 10,000+ kids! #NYCSI https://t.co/N3SCyiiJD4</t>
  </si>
  <si>
    <t>Not to mention programming and mentorship for 10,000 kids! #NYCSI https://t.co/D8zho3XJFG</t>
  </si>
  <si>
    <t>RT @NYCMayorsFund: Thank you @ussoccerfndn @NYCFC @adidasUS for the investment. Bldg play spaces + supporting youth prgms across #NYC. http…</t>
  </si>
  <si>
    <t>💪 https://t.co/4h8A0ZWJTj</t>
  </si>
  <si>
    <t>Mayor @BilldeBlasio &amp;amp; @NYCFC score a goal for 10,000 NYC kids, bringing 50 new fields to all 5 boroughs. #NYCSI https://t.co/QVIriZckcf</t>
  </si>
  <si>
    <t>50 fields. All 5 boroughs. 10,000 kids. @BilldeBlasio, @ussoccerfndn, &amp;amp; @NYCFC unveil NYC Soccer Initiative: https://t.co/g02vhSCG3V #NYCSI</t>
  </si>
  <si>
    <t>RT @NYPDTECH: We want your input on body-worn cameras. To weigh in, visit https://t.co/kECgsP2xVw https://t.co/krmW93pIif</t>
  </si>
  <si>
    <t>RT @MaraGay: Notable: 8,000 police stops this year vs. nearly 700,000 at peak of stop/frisk policy five years ago under @MikeBloomberg. And…</t>
  </si>
  <si>
    <t>We ❤️ NYC. #Manhattanhenge https://t.co/AbdxisYZcH</t>
  </si>
  <si>
    <t>RT @rob_bennett: Can't get outside to watch #Manhattanhenge? Watch live on Mayor @BilldeBlasio's Facebook page: https://t.co/yxWNpTOIjZ</t>
  </si>
  <si>
    <t>RT @BilldeBlasio: We've only just gotten started, we are going to go farther. We're going to make this city even safer. #CrimeStats https:/…</t>
  </si>
  <si>
    <t>RT @BilldeBlasio: No first half of any year was better than 2016 in terms of reducing robberies, burglaries, &amp;amp; auto theft. #CrimeStats http…</t>
  </si>
  <si>
    <t>RT @BilldeBlasio: Shootings are down 20%, the fewest shootings in the first 6 months of any year in our history. #CrimeStats https://t.co/w…</t>
  </si>
  <si>
    <t>RT @BilldeBlasio: Sorry Pikachu, we've been busy catching criminals. ICYMI, NYC crime rates are at historic lows. #CrimeStats https://t.co/…</t>
  </si>
  <si>
    <t>Tune in at 8pm for a view of Manhattanhenge on Facebook Live: https://t.co/vBLfHgZscK https://t.co/oXMYzxwT7q</t>
  </si>
  <si>
    <t>See the whole story: June 2016 #CrimeStats Update https://t.co/WfGOf3rtfx</t>
  </si>
  <si>
    <t>There are 36,000 cops of all races and colors in NYC. "What we need is dialogue" - @CommissBratton #CrimeStats</t>
  </si>
  <si>
    <t>"#NYPD uses less force, fire their weapons fewer times than any other city in America." @CommissBratton #CrimeStats</t>
  </si>
  <si>
    <t>.@BilldeBlasio on last week’s tragedies: a “clarion call… we don’t have any other choice but to work this out.”</t>
  </si>
  <si>
    <t>NYC continues to be the safest big city in America with #CrimeStats at historic lows. https://t.co/kYu3YlyKl1</t>
  </si>
  <si>
    <t>"We've only just gotten started - we are going to go farther, we're going to make this city safer" @BilldeBlasio #CrimeStats</t>
  </si>
  <si>
    <t>[The NCOs] "are thrilled they are connecting more deeply to the communities they serve" - @BilldeBlasio #CrimeStats</t>
  </si>
  <si>
    <t>"We’re still practicing, we’re learning from each other" - @CommissBratton says @NYPDnews is committed to excellence #CrimeStats</t>
  </si>
  <si>
    <t>"There's 8.5mil of us here now, by &amp;amp; large we're getting along pretty well... something that often gets lost in the mix" - @CommissBratton</t>
  </si>
  <si>
    <t>"We're now into 26th straight yr of overall crime decline in this city, something we can all feel grateful for" -@CommissBratton #CrimeStats</t>
  </si>
  <si>
    <t>"We're arresting a lot more of the right people for the right crimes thats leading to the crime decline" -@CommissBratton #CrimeStats</t>
  </si>
  <si>
    <t>NCOs mean Neighborhood Coordination Officers, bringing communities and police closer together, working towards common goals. #CrimeStats</t>
  </si>
  <si>
    <t>Stop, question &amp;amp; frisks down dramatically while crime numbers reach historic lows, reports Dermot Shea of @NYPDnews #CrimeStats</t>
  </si>
  <si>
    <t>RT @C_Sommerfeldt: .@CommissBratton: "Major crime in America is up dramatically...The experience in New York is really the exception." @DNA…</t>
  </si>
  <si>
    <t>"Not just crime drop, we're seeing violence drop, and at the same time" -Dermot Shea #CrimeStats</t>
  </si>
  <si>
    <t>"110 fewer shooting incidents this year. These are not minor ebbs &amp;amp; flows in crime. These are dramatic drops" - Dermot Shea #CrimeStats</t>
  </si>
  <si>
    <t>Dermot Shea reports “stranger rapes down this year” and @NYPDnews is constantly advocating for MORE reporting #CrimeStats</t>
  </si>
  <si>
    <t>Gun arrests up 20% "that’s the highest number of gun arrests in NYC in over 5 years" - Dermot Shea of @NYPDnews #CrimeStats</t>
  </si>
  <si>
    <t>"And now a few words in Spanish" is how @BilldeBlasio ends all of his remarks, follow @nycgob if you speak Spanish.</t>
  </si>
  <si>
    <t>"People have every reason to feel safer" - @BilldeBlasio #CrimeStats</t>
  </si>
  <si>
    <t>"2016 saw the fewest shootings, the fewest robberies, the fewest burglaries, the fewest auto-thefts" @BilldeBlasio #CrimeStats</t>
  </si>
  <si>
    <t>"In terms of robberies, burglaries, and auto-theft, the best six months of the year in modern history" - @BilldeBlasio #CrimeStats</t>
  </si>
  <si>
    <t>"100 fewer shootings over the same time last yr - in human terms what that means for the ppl who didn't encounter violence" -@BilldeBlasio</t>
  </si>
  <si>
    <t>"The officers in Dallas, under fire, immediately went to protect the protestors. These are the examples of the way forward." - @BilldeBlasio</t>
  </si>
  <si>
    <t>RT @NYPDnews: "These low crime numbers reflect the extraordinary work of the members of the NYPD," says Mayor @BilldeBlasio WATCH https://t…</t>
  </si>
  <si>
    <t>RT @TweetBenMax: BdB:"some of the progress here is directly related to the neighborhood policing initiative" -Program just expanded: https:…</t>
  </si>
  <si>
    <t>RT @MaraGay: NYPD aiming for under 100K major crimes this year. In early '90s city regularly saw over half a million, @CommissBratton says.</t>
  </si>
  <si>
    <t>"I commend @CommissBratton for having instituted implicit bias training - its one of the difference makers" @BilldeBlasio #CrimeStats</t>
  </si>
  <si>
    <t>RT @Azi: "100 fewer shootings compared to the same point last year … gun arrests up 20%” — @BilldeBlasio. #NYPD cc @instapundit @harrysiegel</t>
  </si>
  <si>
    <t>"You can be working for social change and still honor our police officers" -@BilldeBlasio #CrimeStats</t>
  </si>
  <si>
    <t>"The way forward comes from deepening the bonds between police and community. That strategy is really taking hold" @BilldeBlasio #CrimeStats</t>
  </si>
  <si>
    <t>Pin-pointed strategy, neighborhood policing, technology: "This is all is paying off." @BilldeBlasio #CrimeStats</t>
  </si>
  <si>
    <t>RT @NYPDnews: #HappeningNow: Mayor @BilldeBlasio &amp;amp; @CommissBratton announce historic low crime rate in NYC. WATCH LIVE: https://t.co/rxjfzW…</t>
  </si>
  <si>
    <t>"Some of these numbers we're going to go over here suggest big changes in this city" - @BilldeBlasio #CrimeStats</t>
  </si>
  <si>
    <t>"Congratulations to the men and women of the NYPD for an extraordinary 6 months of accomplishment" - @BilldeBlasio #CrimeStats</t>
  </si>
  <si>
    <t>"The numbers are very, very good" - @CommissBratton #CrimeStats</t>
  </si>
  <si>
    <t>Watch #CrimeStats live NOW at https://t.co/rurYH4gJfV</t>
  </si>
  <si>
    <t>We’re live-tweeting news of NYC’s historic drop in violence from Mayor @BillDeBlasio, @CommissBratton, and @NYPDChiefofDept. Stay with us…</t>
  </si>
  <si>
    <t>Real talk from @BilldeBlasio: we can "build something better in our time." https://t.co/7TXXTyvp7g</t>
  </si>
  <si>
    <t>RT @BilldeBlasio: Hamilton has changed the face of theater. Thank you @Lin_Manuel for the gift. Break a leg to you, @LeslieOdomJr &amp;amp; @Philli…</t>
  </si>
  <si>
    <t>.@Lin_Manuel, @leslieodomjr &amp;amp; @Phillipasoo's last @HamiltonMusical curtain call live any minute:  https://t.co/PEU1PLesH9</t>
  </si>
  <si>
    <t>@MollyMandlin @BilldeBlasio Hi Molly! You can watch our press conferences here: https://t.co/za3aGOlmDr</t>
  </si>
  <si>
    <t>New York City Hall flags fly at half-staff to honor the officers killed in Dallas last night. https://t.co/MvA7MieNMJ</t>
  </si>
  <si>
    <t>"A very open dialogue and some very serious changes" Mayor @BilldeBlasio with @BrianLehrer on where we go from here: https://t.co/fvx2TnBBYX</t>
  </si>
  <si>
    <t>RT @BilldeBlasio: We've got to change the tone in this country. We've got to create trust. Every part of the equation matters. (2/2)</t>
  </si>
  <si>
    <t>RT @BilldeBlasio: We mourn with the families of the fallen Dallas officers. This does not minimize the lives of #PhilandoCastile and #Alton…</t>
  </si>
  <si>
    <t>RT @CBSNewYork: "I think we have to strike a balance between improving relations while keeping the community safe" @BilldeBlasio https://t.…</t>
  </si>
  <si>
    <t>RT @gracerauh: Mayor: "It's so important to recognize that these officers were there protecting the protestors' rights."</t>
  </si>
  <si>
    <t>RT @CBSNewYork: "The peaceful protest before this heinous act was notable" - @BilldeBlasio commends #Dallas community. Watch live: https://…</t>
  </si>
  <si>
    <t>RT @CBSNewYork: "We have to move forward, police and community together." - @BilldeBlasio on #Dallas:  https://t.co/TQSd3HCwOC https://t.co…</t>
  </si>
  <si>
    <t>RT @MonicaCKlein: .@BilldeBlasio: "There needs to be some recognition of our common humanity here."</t>
  </si>
  <si>
    <t>RT @Chirlane: We must reach for new solutions and each other to prevent more tragedies like this. We, the people, must protect our humanity…</t>
  </si>
  <si>
    <t>RT @Chirlane: We hurt. With all of the families of all of the victims of violence and guns, we hurt. (2/3)</t>
  </si>
  <si>
    <t>RT @Chirlane: Trying to find words for #Dallas. But what can be said to make sense of senseless acts of violence? How to describe this week…</t>
  </si>
  <si>
    <t>RT @NYCMayoralPhoto: Mayor @BilldeBlasio enters @NYPDnews HQ ahead of meeting with @CommissBratton to discuss the events in Dallas. https:/…</t>
  </si>
  <si>
    <t>RT @NYCMayoralPhoto: Mayor @BilldeBlasio, @CommissBratton at @NYPDnews senior leadership meeting to discuss the events in Dallas. https://t…</t>
  </si>
  <si>
    <t>In honor of the victims of deadly violence in Dallas, Texas, all flags in NYC will be flown at half-staff by order of Mayor @billdeblasio.</t>
  </si>
  <si>
    <t>RT @nycgov: “This is not what America is supposed to be.” #BlackLivesMatter #AltonSterling #PhilandoCastile https://t.co/QJKACwp21O</t>
  </si>
  <si>
    <t>Here's to you, Bill. https://t.co/nQmqMi9MlA</t>
  </si>
  <si>
    <t>RT @nycgov: NYC: We've got a heat advisory in effect today &amp;amp; tmrw afternoon. Take a hot second and learn how to beat the heat: https://t.co…</t>
  </si>
  <si>
    <t>We'll be live-streaming the unveiling ceremony at approximately 12:25 here: https://t.co/31Dr2Bizch https://t.co/hyCID5nf9g</t>
  </si>
  <si>
    <t>RT @BilldeBlasio: He celebrated New Yorkers with real style by turning our sidewalks into runways, so we're naming 57th &amp;amp; 5th for him. http…</t>
  </si>
  <si>
    <t>RT @BilldeBlasio: In honor of Dr. Roscoe C. Brown Jr., all flags in NYC will fly at half-staff through sunset on Saturday, July 9th. https:…</t>
  </si>
  <si>
    <t>Tonight’s @Macys fireworks display starts around 9:25pm and can be viewed all along the East River. #FourthofJuly https://t.co/oaTaBQx2bb</t>
  </si>
  <si>
    <t>RT @CommissBratton: The 1st year our highly trained CRC joins the 1,000's of other officers in ensuring a safe &amp;amp; protected July 4th. https:…</t>
  </si>
  <si>
    <t>RT @ABC: WATCH: NYC Mayor @BilldeBlasio on July 4th security situation: "The NYPD has the situation well in control."
https://t.co/hmaMnG92…</t>
  </si>
  <si>
    <t>RT @BilldeBlasio: We encourage people to be vigilant, but to come and have fun. Our gratitude to our first responders and the investigators…</t>
  </si>
  <si>
    <t>RT @BilldeBlasio: Central Park, both statistically and by reputation, is one of the safest patches of land in any big city in America. 4/5</t>
  </si>
  <si>
    <t>RT @BilldeBlasio: At this time, there are no threats directed at NYC or our Fourth of July celebrations.  3/5</t>
  </si>
  <si>
    <t>RT @BilldeBlasio: This was not caused by a device, but was some type of explosive material and likely homemade fireworks. 2/5</t>
  </si>
  <si>
    <t>RT @BilldeBlasio: Investigation continues in Central Park. Evidence so far suggests an isolated incident, unrelated to terrorism. 1/5</t>
  </si>
  <si>
    <t>RT @BilldeBlasio: Let's take this opportunity to live his wisdom, which is more relevant than ever: "Indifference, to me, is the epitome of…</t>
  </si>
  <si>
    <t>RT @BilldeBlasio: With the death of Elie Wiesel, the world lost one of our most eloquent voices for peace and NYC lost a treasured adopted…</t>
  </si>
  <si>
    <t>56,000 pyrotechnic shells = @Macys biggest fireworks display in years! Catch the show all along the East River. https://t.co/oaTaBQx2bb</t>
  </si>
  <si>
    <t>RT @BilldeBlasio: NYC stands in solidarity with the people of Dhaka &amp;amp; Bangladesh.</t>
  </si>
  <si>
    <t>Follow @NYCMayoralPhoto for more from our great photographers. https://t.co/8DkZGNWhH8</t>
  </si>
  <si>
    <t>Sign up for @NotifyNYC for emergency alerts: https://t.co/KssPOy66YV or call @nyc311.</t>
  </si>
  <si>
    <t>Severe weather is expected in NYC through tonight. A Tornado Watch is in effect until 10 PM. Get forecast updates: https://t.co/7AegMdYbvP.</t>
  </si>
  <si>
    <t>Ease on down, ease on down the road! ...to a free showing of The Wiz (+ more free flicks): https://t.co/Nj9nnPCJ8P https://t.co/chWQDzQzca</t>
  </si>
  <si>
    <t>“My pride and my service to our city felt more connected than ever” -@ElvinGarciaNYC shares his #NYCPride experience https://t.co/GsvkOKEXWy</t>
  </si>
  <si>
    <t>Tune into @WNYC for #askthemayor weekly! https://t.co/ZdIQqH6zfO</t>
  </si>
  <si>
    <t>NYC’s own Senior Director for Climate Policy &amp;amp; Programs, @dzarrilli will advise @NOAA on #ClimateAction! https://t.co/4U4Jo3DFbJ</t>
  </si>
  <si>
    <t>RT @BilldeBlasio: Unprecedented, until now: 2 years with NO RENT INCREASE for 1-year rent-stabilized apts. #affordablehousing https://t.co/…</t>
  </si>
  <si>
    <t>RT @BilldeBlasio: For the 2nd year in a row, NYC is freezing rents on 1-yr leases for stabilized apartments so more NYers can keep calling…</t>
  </si>
  <si>
    <t>RT @NYPDByrne: .@NYPDnews is poised to protect - with a dash of color 🌈. @NYPDCT Critical Response Teams showing their #NYCPride https://t.…</t>
  </si>
  <si>
    <t>Who will take home the 🏆? #CopaAmerica  https://t.co/4poGaBA1Hu</t>
  </si>
  <si>
    <t>RT @MLStadium: It's official! The @CA2016 Final is the LARGEST ⚽️ Match in NJ history! 82,026 fans in attendance 🙌🙌🎉🏆 #CopaAmerica https://…</t>
  </si>
  <si>
    <t>RT @BilldeBlasio: Thank you, @hillaryclinton, for celebrating #nycpride alongside us today. An honor. https://t.co/ormuY9s4sk</t>
  </si>
  <si>
    <t>We're streaming the #NYCPride March in Christopher Park across from the historic Stonewall Inn. Watch now! https://t.co/vBLfHgZscK</t>
  </si>
  <si>
    <t>Today we lost a Living Landmark, not that he ever stood still. Let's all be more fabulous in Bill's memory. https://t.co/GsnccOg1rv</t>
  </si>
  <si>
    <t>RT @BilldeBlasio: We will remember Bill's blue jacket and bicycle. But most of all we will remember the vivid, vivacious New York he captur…</t>
  </si>
  <si>
    <t>Making sure we look our best for #NYCPride, @NYCParks touches up the Gay Liberation monument at Christopher Park. 👏 https://t.co/GBmTAvzL5V</t>
  </si>
  <si>
    <t>RT @ebarson: "We respect ppl who talk for a living; we actually get things done for a living" - @NYCMayorsOffice #uscm2016 https://t.co/kZs…</t>
  </si>
  <si>
    <t>RT @vj44: Great meeting w/ @BilldeBlasio @ericgarcetti @Abramson44 #USCM2016 https://t.co/NIU2Fj7hI9</t>
  </si>
  <si>
    <t>RT @GOALny: Please be patient getting around this Sunday. We hope everyone has an amazing #NYCPride #NYPDOutAndProud #NYPD https://t.co/v0P…</t>
  </si>
  <si>
    <t>RT @NYCMayoralPhoto: Our pictures of the Week: Iftar at Gracie, Baby Shower at Rikers, #NYCPride reception. More on @Medium: https://t.co/Q…</t>
  </si>
  <si>
    <t>Not your average show-and-tell! These amazing NYC public school kids get their own show at the @metmuseum: https://t.co/75SeaO9wKV</t>
  </si>
  <si>
    <t>MARCH with us down 5th Avenue in celebration and solidarity, Sunday at noon. #Pride2016 https://t.co/ehIyb8TmAt</t>
  </si>
  <si>
    <t>“Summer movies, had me a blast…” Catch Grease and more for free this week! https://t.co/NoCWPAeC18</t>
  </si>
  <si>
    <t>.@Chirlane is on a mission to support mothers. Her NYC baby shower events take her all over the city, even Rikers. https://t.co/Jwap7d7JDh</t>
  </si>
  <si>
    <t>We're excited, Nick. See you soon. https://t.co/FU9ivPAAk7</t>
  </si>
  <si>
    <t>WorkWell NYC is bringing employee healthcare plans into the 21st century – &amp;amp; @zocdoc partnership helps do just that. https://t.co/tL6vztyH25</t>
  </si>
  <si>
    <t>This Sunday, an increased NYPD presence keeps the @NYCPride March as safe as it is colorful. #NYCPride #lovewins https://t.co/hrXIPXAQ1u</t>
  </si>
  <si>
    <t>1:45 TODAY: Join @BilldeBlasio at City Hall as NYC denounces the Supreme Court immigration decision. Also live at https://t.co/9xPCOE4Fw8</t>
  </si>
  <si>
    <t>RT @BrianLehrer: Good morning! Mayor @BilldeBlasio joins us now for #AskTheMayor on @WNYC. Got a question? Submit using the hashtag!</t>
  </si>
  <si>
    <t>Yesterday, @BilldeBlasio &amp;amp; @Chirlane broke bread with NYC Muslims for Iftar. We stand with you always. #GracieIftar https://t.co/z02zxWuTvT</t>
  </si>
  <si>
    <t>Congratulations to Mayor @Anne_Hidalgo on Paris being named Global Earth Hour Capital by the WWF. You're a role model for climate action.</t>
  </si>
  <si>
    <t>Cities are leading on #ClimateAction. Now @CompactofMayors and @eumayors merger will broaden our commitments. https://t.co/hp5y85uDsh</t>
  </si>
  <si>
    <t>Millions of NYers could benefit from expanded internet via #Lifeline. Congress CANNOT gut it for mobile users. Stop HR 5525 #DontGutLifeline</t>
  </si>
  <si>
    <t>Congrats to the first graduating class of NYC Junior Ambassadors, today’s 7th graders poised to become tomorrow’s global leaders. #NYCxUN</t>
  </si>
  <si>
    <t>RT @BilldeBlasio: Thank you to @ChrisMurphyCT, @SenFeinstein, and @SenSchumer for pushing the Senate toward the right side of history.</t>
  </si>
  <si>
    <t>RT @BilldeBlasio: One day we will finally close terrorist loopholes and institute common sense background checks. One day the American peop…</t>
  </si>
  <si>
    <t>RT @BilldeBlasio: Orlando. San Bernardino. Newtown. How many more cities have to become synonyms for tragedy before @GOP puts U.S. lives be…</t>
  </si>
  <si>
    <t>RT @NYCImmigrants: This #WorldRefugeeDay, NYC is proud to continue our pledge to welcome refugees. #RefugeesWelcome  https://t.co/6HQ4FXFCxf</t>
  </si>
  <si>
    <t>Volunteer for the community… and the good vibes. Thanks @DiscoveryComm! https://t.co/gDZoIydFqy</t>
  </si>
  <si>
    <t>“Gun violence is so political that people sometimes forget it’s also personal.” A must-read from @nytimes. https://t.co/ZY6eg4JDrS</t>
  </si>
  <si>
    <t>Akeal was all about family. Brishell loved to cook. Chanelle’s dream was to go to college and play basketball. https://t.co/ZY6eg4JDrS</t>
  </si>
  <si>
    <t>On this Juneteenth Day, and every day, we must remain vigilant on the road to equality. Learn more: https://t.co/dLJaDhWa7f</t>
  </si>
  <si>
    <t>NYC gives 20K employees 6 weeks parental leave, because we believe happy families make a better city. Yep, that means Dads too. #FathersDay</t>
  </si>
  <si>
    <t>RT @BilldeBlasio: To all the role models, mentors, advice-givers, homework helpers, bedtime story-readers and corny joke tellers… https://t…</t>
  </si>
  <si>
    <t>RT @BilldeBlasio: The extension of mayoral control reflects a simple truth: this policy has
resulted in unprecedented progress and achievem…</t>
  </si>
  <si>
    <t>We're trying something new: Pictures of the Week. We hope you enjoy them. https://t.co/wTBSAnmgRV</t>
  </si>
  <si>
    <t>RT @NYCOER: Lights OFF, savings ON! We joined #daylighthour to raise awareness about the use of natural light. Today at noon: https://t.co/…</t>
  </si>
  <si>
    <t>RT @FDNY: Today we remember BC Lawrence T Stack, 33-yr FDNY veteran who made the Supreme Sacrifice on 9/11/01 #NeverForget https://t.co/vQc…</t>
  </si>
  <si>
    <t>More outdoor movies this week! Smell the grass instead of the popcorn. https://t.co/IuJvSUTxsm</t>
  </si>
  <si>
    <t>Go to https://t.co/4gR6FYUZMg for information about the routes and schedules, and to see a map showing the docks nearest your home &amp;amp; office.</t>
  </si>
  <si>
    <t>Citywide Ferry service sails in 2017 in Bay Ridge, the Rockaways &amp;amp; Astoria. Total of 21 landings across NYC by 2018. https://t.co/nq1Mdmcnho</t>
  </si>
  <si>
    <t>Boats will have charging stations, concessions, Wi-Fi &amp;amp; more. And the system will create 155 local jobs, with @BklynNavyYard as homeport.</t>
  </si>
  <si>
    <t>Get ready for an exciting commute. Citywide Ferry will connect more than a half million New Yorkers for the price of a single subway ride.</t>
  </si>
  <si>
    <t>To learn more about Summer Streets and Shared Streets, and for a closer look at the activities planned, go here: https://t.co/nNj0tus6Xf</t>
  </si>
  <si>
    <t>On Aug. 13, the new Shared Streets will limit traffic in Lower Manhattan, giving pedestrians &amp;amp; cyclists a new perspective of New York City.</t>
  </si>
  <si>
    <t>On Aug. 6, 13 &amp;amp; 20th, Citi Summer Streets will stretch from the Brooklyn Bridge to Central Park — open space usually reserved for traffic.</t>
  </si>
  <si>
    <t>For 3 Saturdays in August, you won’t have to worry about traffic. Our Summer Streets program, now sponsored by Citi, is even better.</t>
  </si>
  <si>
    <t>Tune in and listen live here: https://t.co/uXZvULB54F https://t.co/MN33KW0ODv</t>
  </si>
  <si>
    <t>Our startup community is vibrant thanks to companies such as @PolnAds -- @DigitalNYC’s Startup to Watch for June. https://t.co/QBG8Ji9ygn</t>
  </si>
  <si>
    <t>Our police force is as diverse and strong as our city.  #NYPDOutAndProud #PrideNYC  https://t.co/UeVi2p7YV9</t>
  </si>
  <si>
    <t>Tonight, @NYPDnews celebrated NYC's finest out and proud officers. #NYPDOutAndProud #PrideNYC https://t.co/mqPoGUD6AX</t>
  </si>
  <si>
    <t>#DACAWorks, but we need real immigration reform. Here's a great perspective from someone who works at City Hall. https://t.co/OpOIM6ZlOl</t>
  </si>
  <si>
    <t>Connecting one place to another to find strength after tragedy. @OnYourFeetBway joins to sing the national anthem. https://t.co/MbWICtIUKU</t>
  </si>
  <si>
    <t>If you're feeling overwhelmed in the wake of #Orlando, you're not alone. NYC is here for you with resources. https://t.co/DtA4FkA2nn</t>
  </si>
  <si>
    <t>To learn more about DACA and all the reasons why #DACAWorks, go to https://t.co/Aa0Sz39aSw https://t.co/k0XZgtAuAl</t>
  </si>
  <si>
    <t>#DACAworks because 36,000+ eligible New Yorkers have applied for immigration relief.</t>
  </si>
  <si>
    <t>#DACAWorks because DACA recipients can be covered by Medicaid in New York.</t>
  </si>
  <si>
    <t>#DACAWorks because New Yorkers can now be licensed lawyers and protect our rights.</t>
  </si>
  <si>
    <t>#DACAWorks because New Yorkers can now be licensed nurses and doctors.</t>
  </si>
  <si>
    <t>RT @BilldeBlasio: .@realDonaldTrump, you stick to steaks and sham universities; we’ll handle counter-terrorism and keeping NYC safe. https:…</t>
  </si>
  <si>
    <t>#WeAreOrlando https://t.co/vn2dDnRxg1</t>
  </si>
  <si>
    <t>In case you missed last night's #WeAreOrlando vigil at @TheStonewallNYC, our livestreams are posted here: https://t.co/ETSKGIs8oO</t>
  </si>
  <si>
    <t>RT @NYCMayoralPhoto: .@BilldeBlasio, @Chirlane and @CommissBratton join thousands in NYC to honor the victims of Orlando mass shooting. htt…</t>
  </si>
  <si>
    <t>Right now: @nickjonas is speaking at the #WeAreOrlando vigil at The Stonewall Inn. Watch here: https://t.co/8RUvV9Dt3s</t>
  </si>
  <si>
    <t>WATCH NOW: We're live at the #WeAreOrlando vigil at @TheStonewallNYC. https://t.co/8RUvV9Dt3s</t>
  </si>
  <si>
    <t>We are live again at the #WeAreOrlando vigil at @TheStonewallNYC. Watch with us here: https://t.co/8RUvV9Dt3s</t>
  </si>
  <si>
    <t>RT @Chirlane: At @FDNY LGBT Pride where Commissioner Nigro made clear that the city that experienced 9/11 stands with Orlando. https://t.co…</t>
  </si>
  <si>
    <t>LIVE NOW: We're talking with visitors at the #WeAreOrlando vigil at @TheStonewallNYC. Watch and share your thoughts: https://t.co/ewD3c4pXZS</t>
  </si>
  <si>
    <t>We are live now at the #WeAreOrlando vigil at @TheStonewallNYC. Watch with us here: https://t.co/42d0UwZ5z1</t>
  </si>
  <si>
    <t>Tonight: #WeAreOrlando vigil @TheStonewallNYC w/@BilldeBlasio &amp;amp; @Chirlane. #LoveWins in New York &amp;amp; around the world. https://t.co/Q9vv19yxjI</t>
  </si>
  <si>
    <t>RT @NYCSchools: #LoveWins at the Academy for Young Writers in BK!Students are sharing thoughts, feelings &amp;amp; well wishes #WeAreOrlando https:…</t>
  </si>
  <si>
    <t>"We have 900 Muslim officers in the NYPD protecting ALL of us - making this city a better place." - @BilldeBlasio https://t.co/SwWtYnLWbh</t>
  </si>
  <si>
    <t>#WeAreOrlando vigil @TheStonewallNYC to remember lives lost &amp;amp; stand united with the LGBT community. 7 p.m. #LoveWins https://t.co/5qFIsnFKhl</t>
  </si>
  <si>
    <t>On Sunday, we lit City Hall the colors of #LGBT Pride to pay tribute to the lives lost in the #Orlando shooting. https://t.co/QWv7TYInnA</t>
  </si>
  <si>
    <t>RT @BilldeBlasio: Congrats to @Lin_Manuel and the entire @HamiltonMusical family - thanks for making history happen in Manhattan 8 shows a…</t>
  </si>
  <si>
    <t>The greatest city in the world, indeed. Night, all. #TonyAwards</t>
  </si>
  <si>
    <t>RT @BuzzFeedNews: .@BilldeBlasio on #OrlandoShooting: "We will not be intimidated by acts of hate" https://t.co/zoD9KjdaTm</t>
  </si>
  <si>
    <t>.@HamiltonMusical performs without muskets tonight at the #TonyAwards. NYC stands, sings and dances in solidarity with #Orlando.</t>
  </si>
  <si>
    <t>Live now: NYC lights City Hall with the colors of LGBT Pride in tribute to the lives lost in #Orlando. https://t.co/tMWgc2S86f</t>
  </si>
  <si>
    <t>.@NYPDnews has stepped up police patrols across NYC and around the city's many key #LGBT institutions. https://t.co/YPccHM31SW</t>
  </si>
  <si>
    <t>RT @BilldeBlasio: Tomorrow, join myself &amp;amp; @Chirlane in remembering victims of the #PulseShooting. Help us prove that love still wins. https…</t>
  </si>
  <si>
    <t>https://t.co/mEsRDuxlPu</t>
  </si>
  <si>
    <t>RT @BilldeBlasio: This is not just an attack on people - it's an attack on our core values of tolerance and freedom. And our values will wi…</t>
  </si>
  <si>
    <t>Live now: NYC unfurls Pride flags at City Hall in tribute to #Orlando nightclub shooting victims. https://t.co/kYW9EKBVCL</t>
  </si>
  <si>
    <t>At sunset, NYC will light City Hall in rainbow colors to honor the victims of the #Orlando shooting. #PulseShooting</t>
  </si>
  <si>
    <t>Both @NYPDnews Patrol and Counterterrorism resources are on alert and stand in protection of our city.</t>
  </si>
  <si>
    <t>We mourn with the people of Orlando and the LGBT community as a whole on the news that -once again- we have lost precious lives to the gun.</t>
  </si>
  <si>
    <t>RT @KristinDavis: Thank you @Chirlane , Her words are so powerful !  https://t.co/Iowuqb8FP0</t>
  </si>
  <si>
    <t>More star-studded free movies under the stars, all over NYC. https://t.co/t7oIodVZu3</t>
  </si>
  <si>
    <t>RT @BilldeBlasio: My new press secretary @EricFPhillips has proven himself a skilled communicator and a dogged advocate for NYC. https://t.…</t>
  </si>
  <si>
    <t>You’ll soon see these ads wherever you go. Because in NYC, we look past pink and blue. #AskTheMayor https://t.co/AFVxbQ2RzT</t>
  </si>
  <si>
    <t>Mayor @BilldeBlasio’s Executive Order #16: You be you. We got your back. #AskTheMayor https://t.co/2ade4rhi3p</t>
  </si>
  <si>
    <t>Link to the emotional live reading of the letter from the Stanford rape survivor to her attacker. https://t.co/rJeEUytHhK #AskTheMayor</t>
  </si>
  <si>
    <t>RT @nycgo: The new https://t.co/3mx5U8LtYL celebrates our City, inspiring you to see NYC like never before! Come visit! https://t.co/akO7D6…</t>
  </si>
  <si>
    <t>ICYMI: @Chirlane led a powerful live reading of the letter from the @Stanford rape survivor to her attacker. Watch: https://t.co/5ARYwW9PC0</t>
  </si>
  <si>
    <t>RT @NYDailyNews: First Lady @Chirlane McCray leads reading of Brock Turner rape victim’s emotional letter https://t.co/qlF2awSRHC https://t…</t>
  </si>
  <si>
    <t>RT @BilldeBlasio: Big thanks to the City Council and Speaker Melissa Mark-Viverito for their partnership to help secure NYC’s fiscal future.</t>
  </si>
  <si>
    <t>RT @BilldeBlasio: In the earliest budget agreement since '01, we added funds for vital programs while maintaining NYC’s fiscal health. http…</t>
  </si>
  <si>
    <t>RT @BilldeBlasio: There are ways to treat a survivor, and ways not to. This story won a @PulitzerPrize https://t.co/6MYW1uyKQS #20MinutesOf…</t>
  </si>
  <si>
    <t>RT @BilldeBlasio: Women &amp;amp; children are more likely to experience violence. Here's to a future @WithoutViolence. https://t.co/msisUMwsxh #20…</t>
  </si>
  <si>
    <t>RT @BilldeBlasio: Know fact from fiction. Important facts &amp;amp; myths about sexual violence and men via @1in6org: https://t.co/HY3c25k7fu #20Mi…</t>
  </si>
  <si>
    <t>RT @BilldeBlasio: Rape is an issue that affects everyone - guys, we can be better allies. Join @mencanstoprape: https://t.co/5lIAKG0DyS #20…</t>
  </si>
  <si>
    <t>RT @BilldeBlasio: Read the First Aid for Emotional Trauma from @madgifts: https://t.co/l5w8GzVEyJ #20MinutesOfAdvocacy</t>
  </si>
  <si>
    <t>RT @BilldeBlasio: Get involved with @knowyourIX, helping end campus assault and violence. https://t.co/d7umlDIrYT #20MinutesOfAdvocacy</t>
  </si>
  <si>
    <t>RT @BilldeBlasio: Friend, bystander, survivor, or student: Whichever you are, get advice and know your rights. https://t.co/NT9PbdvF0A #20M…</t>
  </si>
  <si>
    <t>RT @BilldeBlasio: Use your voice to stand up for what's right, as both the survivor and @CNNAshleigh have done. #20MinutesOfAdvocacy https:…</t>
  </si>
  <si>
    <t>RT @BilldeBlasio: It's simple. 'Sexual assault is *any* sexual contact without consent.' https://t.co/PTzttZhkIs #20MinutesOfAdvocacy</t>
  </si>
  <si>
    <t>RT @BilldeBlasio: NYC decided to @ENDTHEBACKLOG of untested rape kits &amp;amp; it led to a 30% increase in rape arrests. https://t.co/RoqBFcDgWC #…</t>
  </si>
  <si>
    <t>RT @BilldeBlasio: If you are a victim, there is confidential legal info and advocacy help available. Call @CONNECT_NYC: 212-683-0605 #20Min…</t>
  </si>
  <si>
    <t>RT @BilldeBlasio: Brave survivors share their stories with @RAINN01, helping to end the stigma around assault. https://t.co/ChF0OraMcC #20M…</t>
  </si>
  <si>
    <t>RT @BilldeBlasio: Learn how @SafeHorizon has helped more than 250K people heal from sexual assault: https://t.co/KcfrMkFLu8 #20MinutesOfAdv…</t>
  </si>
  <si>
    <t>RT @BilldeBlasio: As a victim of sexual violence, there's help no matter where you are. Find it here: https://t.co/XMii32bfJp #20MinutesOfA…</t>
  </si>
  <si>
    <t>RT @BilldeBlasio: Make a difference daily. Tips from @endrapeoncampus on everyday activism: https://t.co/s34F8q8TCD #20MinutesOfAdvocacy</t>
  </si>
  <si>
    <t>RT @BilldeBlasio: Consent is not confusing. It's a lot like drinking tea. https://t.co/VNqwwfU38l #20MinutesOfAdvocacy</t>
  </si>
  <si>
    <t>RT @BilldeBlasio: .@antiviolence provides resources specific to LGBT and HIV-affected survivors. Learn more: https://t.co/H94ea76eve #20Min…</t>
  </si>
  <si>
    <t>RT @BilldeBlasio: Learn how to talk to transgender victims of sexual assault: https://t.co/aUvubonfuQ #20MinutesOfAdvocacy</t>
  </si>
  <si>
    <t>RT @BilldeBlasio: Here's how you can safely intervene when you see someone in danger of sexual assault #20MinutesOfAdvocacy https://t.co/VU…</t>
  </si>
  <si>
    <t>RT @BilldeBlasio: There are places you can go in NYC when you need help. @NYCagainstabuse is here for you. https://t.co/RYQYuqgqkX #20Minut…</t>
  </si>
  <si>
    <t>RT @BilldeBlasio: In honor of the survivor (her powerful statement: https://t.co/Q6KVQzoH3p), here are 20 ways to take real action. #20Minu…</t>
  </si>
  <si>
    <t>RT @BilldeBlasio: .@chirlane and I believe that referring to a sexual assault as “20 minutes of action” is a violent act in and of itself.…</t>
  </si>
  <si>
    <t>RT @nycgov: Heads up, NYC. Some heavy weather moving this way from N.J. https://t.co/fzdbOY2xFj</t>
  </si>
  <si>
    <t>Changing the world, thread by thread. Fashion-forward CUNY student paralyzed by gunshot wins $7,500 for invention. https://t.co/bhHLHRRme0</t>
  </si>
  <si>
    <t>Take a walk in his footsteps, down Muhammad Ali Way outside @TheGarden, where he once fought. https://t.co/YafyMKNDfT</t>
  </si>
  <si>
    <t>#NYC residents: Share your thoughts about street fairs with the Mayor’s Office. Take the street fair survey today: https://t.co/3IGHZ8HNtk</t>
  </si>
  <si>
    <t>Thank you for your incredible bravery and service, Bretagne. NYC holds you in our hearts forever. https://t.co/oXYwEPnY9F</t>
  </si>
  <si>
    <t>RT @nycgov: New disability pension agreements for @FDNY, @NYCSanitation, &amp;amp; @CorrectionNYC protect our workforce &amp;amp; our taxpayers. https://t.…</t>
  </si>
  <si>
    <t>RT @BilldeBlasio: Today I signed the Paris Declaration and made it official—we are committed to ending AIDS in NYC by 2030. #CitiesEndingAI…</t>
  </si>
  <si>
    <t>Mayor @BilldeBlasio announces up to $65,000 in violations against “illegal hotel” on the Upper West Side. https://t.co/XB0dEWDMxl</t>
  </si>
  <si>
    <t>RT @BilldeBlasio: .@kanyewest @kimkardashian Great block parties are planned. @Chirlane &amp;amp; I can throw one w/ you to benefit NYC kids. https…</t>
  </si>
  <si>
    <t>Safe and equal bathroom access. For every single NYer. It’s not just the right thing, it’s the law. #BeYouNYC https://t.co/PWKvcYK4CW</t>
  </si>
  <si>
    <t>RT @BilldeBlasio: .@Chirlane &amp;amp; I wish Muslim New Yorkers #RamadanMubarak! May the month of fasting bring you joy and fulfillment.</t>
  </si>
  <si>
    <t>Thank you so much for attending and for the tweet. https://t.co/QoziH03aMo</t>
  </si>
  <si>
    <t>RT @NYCMayoralPhoto: Mayor @BilldeBlasio marches in the @CelebrateIsrael parade. #TogetherOnFifth https://t.co/cQQIX2yKoj</t>
  </si>
  <si>
    <t>RT @nycgov: Thunderstorms capable of producing heavy rains and flooding are headed this way. Severe thunderstorm watch until 10. https://t.…</t>
  </si>
  <si>
    <t>RT @BilldeBlasio: Keep an eye to the sky, NYC. We're expecting some severe weather through 10 pm. Dangerous lightning, strong winds, heavy…</t>
  </si>
  <si>
    <t>RT @GovBallNYC: Due to severe weather &amp;amp; likelihood of lightning in the area, GOVBALLNYC is officially cancelled for DAY 3.MORE INFO: https:…</t>
  </si>
  <si>
    <t>RT @mayorsCAU: ICYMI last night @NYCMayorsOffice paid tribute to #TheGreatest #MohammedAli in Harlem #RIP https://t.co/00ZdyQX1HF</t>
  </si>
  <si>
    <t>Protecting Harlem’s heritage, honoring its people and securing its future. @BilldeBlasio won't give up that fight.</t>
  </si>
  <si>
    <t>We have a bold, new vision for our neighborhoods: Safe, successful and affordable IS possible.</t>
  </si>
  <si>
    <t>The soul of our city resides in its people. @BilldeBlasio talks about his vision for Harlem’s future. https://t.co/bXUwJmyqMR</t>
  </si>
  <si>
    <t>Muhammad Ali always knew just what to say. https://t.co/oha3rhUTxf</t>
  </si>
  <si>
    <t>TONIGHT: A larger than life man like Muhammad Ali deserves a larger than life tribute. Harlem. 8:20. #RIPMuhammadAli https://t.co/wv2MZ1IGi5</t>
  </si>
  <si>
    <t>Join us TONIGHT at the NYC Muhammad Ali Tribute, W.125th and St Nicholas Ave. in Harlem. Starts at sunset. (8:20) https://t.co/zBhpv5b9Bz</t>
  </si>
  <si>
    <t>TONIGHT IN HARLEM: We’re honoring Muhammad Ali through art. Come and share your memories. #RIPMuhammadAli https://t.co/oUtpbxYoAo</t>
  </si>
  <si>
    <t>Join us TONIGHT at the NYC Muhammad Ali Tribute, W.125th and St Nicholas Ave. in Harlem. Starts at sunset. https://t.co/87ZBFt2bY7</t>
  </si>
  <si>
    <t>TONIGHT: Join us at the NYC Muhammad Ali Tribute, W.125th and St Nicholas Ave. in Harlem. Starts at sunset. https://t.co/T5tgTwdKx1</t>
  </si>
  <si>
    <t>RT @BilldeBlasio: Saying farewell to the man who fought for justice until the final bell. RIP to the people's champ: Muhammad Ali. https://…</t>
  </si>
  <si>
    <t>Float like a butterfly, sting like a bee. NYC loves you, Muhammad Ali. https://t.co/MmV29N0LjQ</t>
  </si>
  <si>
    <t>Mayor @BilldeBlasio hopes millions of NYers have a blast. @Macys 4th of July Fireworks will be on the East River for the 3rd straight year.</t>
  </si>
  <si>
    <t>RT @BrianLehrer: Mayor @BilldeBlasio will be on @WNYC at 10 for his weekly #AskTheMayor segment.
Tweet/call with questions using that^ has…</t>
  </si>
  <si>
    <t>.@nycrecords archives, library &amp;amp; Visitor Center now open Friday afternoons. More time for Little Syria, NY and more NYC history.</t>
  </si>
  <si>
    <t>@scapesrus Thank you, Brian.</t>
  </si>
  <si>
    <t>City Hall &amp;amp; David N. Dinkins Municipal Building glow orange for the Gun Violence Awareness Day #WearOrange campaign. https://t.co/MGR0EYnSAV</t>
  </si>
  <si>
    <t>Our recommendations are better than @netflix’s – and you don’t have to choose. Join us outdoors this week! https://t.co/1XyNoA6XCu</t>
  </si>
  <si>
    <t>NYC is a city of 8.5 million people - with historically low crime. We're the safest big city thanks to the NYPD. https://t.co/PzKcrjhM4G</t>
  </si>
  <si>
    <t>.@Chirlane &amp;amp; @RichardBuery want to bring access to mental health care &amp;amp; services to all neighborhoods &amp;amp; all incomes. https://t.co/Fw62kDTkMx</t>
  </si>
  <si>
    <t>New appointees bring breadth of experience to NYC’s HIV/AIDS Services Administration Advisory board. https://t.co/u5jghmHqFx</t>
  </si>
  <si>
    <t>RT @NYPDnews: #HappeningSoon: NYC Mayor @BilldeBlasio @NYPDFIRSTDEP &amp;amp; NYPD leadership to provide update on crime stats + more https://t.co/…</t>
  </si>
  <si>
    <t>RT @BrianLehrer: Remember: Mayor @BilldeBlasio will be on tomorrow (Fri) for #AskTheMayor, and for every foreseeable Friday after... https:…</t>
  </si>
  <si>
    <t>NYC has 6 hurricane evacuation zones. Be prepared! Always #knowyourzone. Go to https://t.co/lbK1MfU7dH or call 311. https://t.co/Sc1FNahBoY</t>
  </si>
  <si>
    <t>May is #MentalHealthAwarenessMonth. @DrMaryTBassett explains why #ThriveNYC and @Chirlane efforts are so crucial: https://t.co/aYnQVQz5F3</t>
  </si>
  <si>
    <t>"It's up to us to make sure that every child has access to all the colors in the biggest box of crayons.” https://t.co/5bCBXsR0EL</t>
  </si>
  <si>
    <t>Pomp, circumstance and photos. Tweet @NYCSchools your best graduation, prom and field trip shots with #Celebrate16. https://t.co/gnK2C2g1TG</t>
  </si>
  <si>
    <t>RT @IntrepidMuseum: "If you are a veteran in #NYC without a home, we will guarantee you a home." -Mayor @BilldeBlasio #MemorialDay https://…</t>
  </si>
  <si>
    <t>RT @NYCMayoralPhoto: Mayor @BilldeBlasio and First Lady @Chirlane celebrate the 100th anniversary of @originalnathans w/ 5 cent hot dogs ht…</t>
  </si>
  <si>
    <t>We relish you, Nathan’s. Congrats on cutting the mustard for 100 years. https://t.co/1LMFFDYNKu</t>
  </si>
  <si>
    <t>RT @BilldeBlasio: They broke this Red Sox fan's heart, but the better team won. As a proud NYer, honored to proclaim "@Mets '86 World Champ…</t>
  </si>
  <si>
    <t>RT @JPeterDonald: We have not recovered a pilot from the plane crash in the Hudson River at this time. The search remains on-going.</t>
  </si>
  <si>
    <t>RT @JPeterDonald: .@NYPDSpecialops on scene with the small plane crash in the Hudson River. https://t.co/3IJV7QmsU1</t>
  </si>
  <si>
    <t>RT @NotifyNYC: @FDNY &amp;amp; @NYPDnews activity: expect emergency personnel &amp;amp; street closures near W 79th St &amp;amp; the West Side Hwy, MN. Consider al…</t>
  </si>
  <si>
    <t>.@FDNY, @NYPDnews, and @NYCOEM are on the scene of a small plane crash in the New Jersey side of the Hudson River near 79th St.</t>
  </si>
  <si>
    <t>Thanks to @BilldeBlasio @DrMaryTBassett &amp;amp; @nychealthy - parents will see day care center cards by summer 2017. https://t.co/tRfuMrtOF7</t>
  </si>
  <si>
    <t>.@NYPDnews gang squad arrests 10 individuals in Staten Island takedown. Great story, great video: https://t.co/iGcwWgVuCD</t>
  </si>
  <si>
    <t>RT @BilldeBlasio: The family of Carey Gabay deserves justice for his tragic death, and today’s arrest brings us closer to that goal. https:…</t>
  </si>
  <si>
    <t>RT @NYCSchools: TODAY is the LAST DAY to accept your #PreKforAll offer or you may lose your seat. https://t.co/uca7K4CQyZ https://t.co/4t7t…</t>
  </si>
  <si>
    <t>Listen here: https://t.co/AkTlwRDbWM https://t.co/1oPEONkQbY</t>
  </si>
  <si>
    <t>RT @NYCMayoralPhoto: Mayor @BilldeBlasio watches @JoeNBC &amp;amp; @morningjoemusic perform at @ProhibitionNYC on Manhattan's Upper West Side. http…</t>
  </si>
  <si>
    <t>RT @andreahagelgans: Thursday night crowd at @ProhibitionNYC for @JoeNBC @morningjoemusic show includes Mayor @BilldeBlasio https://t.co/If…</t>
  </si>
  <si>
    <t>Free movies for kids, friends, or dates. Catch a flick outside this week. New movies in more places added. https://t.co/fmjjwIQft4</t>
  </si>
  <si>
    <t>Prom photos. Graduation photos. Field trip photos. Share yours to be a part of #Celebrate16. https://t.co/zJdDw6E9vB</t>
  </si>
  <si>
    <t>RT @NYCSchools: TOMORROW is the LAST DAY to accept your #PreKforAll offer or you may lose your seat. https://t.co/uca7K4CQyZ https://t.co/v…</t>
  </si>
  <si>
    <t>It’s #FleetWeekNYC, and we’re glad you’re here. Thank you for your service. https://t.co/NYKOfvHxHc</t>
  </si>
  <si>
    <t>RT @PaulaAbdul: Brooklyn is in the house! The @WhiteHouse! ❤️❤️❤️my talented, brilliant @TurnaroundArts kids! #ArtsForChange https://t.co/U…</t>
  </si>
  <si>
    <t>We ❤️ NYC. #FleetWeekNYC https://t.co/7QqHLtv150</t>
  </si>
  <si>
    <t>Look at that view. #FleetWeekNYC https://t.co/ErHgYNqkyL</t>
  </si>
  <si>
    <t>Today at 3:30pm @Chirlane will be live on @WomensHealthMag Facebook to discuss awareness and stigma around #mentalhealth.</t>
  </si>
  <si>
    <t>RT @NYCSchools: Just 2 DAYS LEFT to accept your #PreKforAll offer. https://t.co/uca7K4CQyZ https://t.co/0XucSThRIC</t>
  </si>
  <si>
    <t>RT @Chirlane: Still in awe with how much we were able to accomplish in one weekend. #ThriveNYC
READ: https://t.co/Qp0AaDSVOa</t>
  </si>
  <si>
    <t>RT @NYCHA: On 1-yr anniversary of #NextGeneration, @NYCHA continues to empower residents in their communities. https://t.co/bml6Kd3vC3  #Ne…</t>
  </si>
  <si>
    <t>All the world’s a stage, but Central Park takes center stage starting now for #ShakespeareinthePark. https://t.co/TCzlQw5nqY</t>
  </si>
  <si>
    <t>RT @NYCSchools: #PreKforAll deadline extended: You may lose your seat if you don't pre-register by May 27th https://t.co/uca7K4CQyZ https:/…</t>
  </si>
  <si>
    <t>Class (almost) dismissed! But first, help us #Celebrate16 by tweeting @NYCSchools your best graduation/prom photos. https://t.co/2uZT0sfRhR</t>
  </si>
  <si>
    <t>Are you a card-carrying New Yorker yet? Time to put yourself on the map. #IDNYC https://t.co/HkxxKVJnTc https://t.co/vxGPetAuYo</t>
  </si>
  <si>
    <t>RT @newlifecog: Today Pastor Evette Williams spoke to us about the myths and facts about mental health. #MentalHealth #ThriveNYC https://t.…</t>
  </si>
  <si>
    <t>RT @DrTorian: Rev.Cockfield of God's Battalion msg to us " Be a bearer of good news,  be a bearer of mental health" #ThriveNYC https://t.co…</t>
  </si>
  <si>
    <t>RT @riversidenyc: NYC Support launching in fall to be central access point for anyone needing mental health services @Chirlane #ThriveNYC</t>
  </si>
  <si>
    <t>RT @riversidenyc: #Worship with @PastorAmyTRC and #thriveNYC is just getting underway. Stream live via @Livestream or @spreaker: https://t.…</t>
  </si>
  <si>
    <t>RT @harlemrevtec1: St. Philip's Church supports #ThriveNYC today! Mental health challenges are real for all people. https://t.co/zWoTPel3Tg</t>
  </si>
  <si>
    <t>RT @DrTorian: Joining the first ever citywide Mental Health Weekend and talking about mental health at God's Battalion of Prayer Church thi…</t>
  </si>
  <si>
    <t>We're getting the message out to more than 250,000 New Yorkers that #mentalhealth is treatable. https://t.co/A9X9aLBtMS</t>
  </si>
  <si>
    <t>#ThriveNYC Weekend of Faith continues today with speakers visiting: @ecfm_vcym @gpointchurch @riversidenyc @BrownMemorialBC &amp;amp; so many more!</t>
  </si>
  <si>
    <t>RT @BilldeBlasio: 1,000 houses of worship talking mental health. So proud of @Chirlane for sparking this much-needed conversation. https://…</t>
  </si>
  <si>
    <t>RT @mayorsCAU: Tremenda colaboración entre la Dra. @HerminiaPalacio y la Iglesia Mott Haven sobre la salud mental. #ThriveNYC https://t.co/…</t>
  </si>
  <si>
    <t>RT @mayorsCAU: Deputy Mayor @RichardBuery joined the Bronx Seventh Day Adventist Church to talk about mental health. #ThriveNYC https://t.c…</t>
  </si>
  <si>
    <t>RT @Chirlane: Est. in 1924, @EastMidwoodJC's roots run deep! Thankful for opportunity to discuss #ThriveNYC with this community https://t.c…</t>
  </si>
  <si>
    <t>RT @LindenSDAChurch: "We can, and must change the conversation about mental illness." -@NYCMayorsOffice Commissioner Noel #ThriveNYC https:…</t>
  </si>
  <si>
    <t>RT @Chirlane: Starting my day at Bethel in Bed-Stuy to talk about mental wellness in this beautiful house of worship. #ThriveNYC https://t.…</t>
  </si>
  <si>
    <t>RT @DrGaryBelkin: Honor to start my Faith Weekend for Mental Health at supportive cmnty of Congregation Beit Simchat Torah #ThriveNYC https…</t>
  </si>
  <si>
    <t>RT @CCBplusQ: Those who are victims of mental illness are more of a threat to themselves than they are to others. #thrivenyc #mentalhealthw…</t>
  </si>
  <si>
    <t>RT @mayorsCAU: Thanks so much Commissioner Camilo @NYCDCAS for educating our communities on #ThriveNYC  at Masjid Aqsa in Harlem! https://t…</t>
  </si>
  <si>
    <t>RT @GreggBishopNYC: Thank You Pastor Lewis &amp;amp; @new_lifepraize for your leadership in the Brownsville community. #mentalhealth #ThriveNYC htt…</t>
  </si>
  <si>
    <t>#ThriveNYC will be #onstatenisland today! https://t.co/WJN8Au0IHN</t>
  </si>
  <si>
    <t>#ThriveNYC Weekend of Faith stops today: @MottHavenSDA @BronxSDAChurch @SGEChurch @shilohsda @citytabsda @LindenSDAChurch &amp;amp; so many more!</t>
  </si>
  <si>
    <t>The movement continues today. Together we're making #mentalhealth something no longer spoken in whispers. Join #ThriveNYC Weekend of Faith!</t>
  </si>
  <si>
    <t>We bring the movies, you bring the popcorn. Updated list. Check https://t.co/wuSUqFmuFX for more info. https://t.co/d9RkhMUcNT</t>
  </si>
  <si>
    <t>RT @BilldeBlasio: Good news, but we must stay vigilant! @GovMaryFallin vetoes bill that would have made performing abortion a felony. https…</t>
  </si>
  <si>
    <t>.@Chirlane visited Masjid 'Eesa Ibn Maryam to share her #mentalhealth story. It was a gift to hear theirs
#ThriveNYC https://t.co/V3XmwbuLZi</t>
  </si>
  <si>
    <t>Welcome to City Hall, Lorelei Salas! Our new Commissioner of @NYCDCA is a longtime advocate for immigrants, tenants and workers.</t>
  </si>
  <si>
    <t>RT @metronewyork: Thousands of religious services in NYC will focus on mental health this weekend https://t.co/A0E53u2Z16 #ThriveNYC https:…</t>
  </si>
  <si>
    <t>RT @NYSlant: If mayoral control isn't renewed, English language learners in NYC will suffer https://t.co/6nSFaw5Nop https://t.co/zbeCLjV5H9</t>
  </si>
  <si>
    <t>We’re bringing light and resources to a topic normally kept in the dark. Let’s heal together. #thriveNYC https://t.co/tdf1D2pQG2</t>
  </si>
  <si>
    <t>NOT OK! Oklahoma bill making performing an abortion a felony now in hands of @GovMaryFallin. Injustice must not win! https://t.co/s9TgUqBL4b</t>
  </si>
  <si>
    <t>DEADLINE EXTENDED to accept your pre-K offer. Pre-register by 5/27 or your seat may go to a family on the waitlist. https://t.co/ac7dCLcEMM</t>
  </si>
  <si>
    <t>TODAY (5/20) IS THE LAST DAY to apply for free, full-day, high-quality pre-K. All children born in 2012 eligible. https://t.co/TEW6sJf4u4</t>
  </si>
  <si>
    <t>.@ChrisWragge We see a street made safer for walkers, bikers &amp;amp; drivers alike. Let's talk. DM us your number.  https://t.co/9AtwKWG02x</t>
  </si>
  <si>
    <t>.@BilldeBlasio meets with Girl Scout Troop 3484, honored for donating their cookie proceeds to help homeless vets. https://t.co/mfBLXRVpAF</t>
  </si>
  <si>
    <t>Just getting warmed up, @ChrisWragge. More miles of protected bike lanes coming in 2016 than any year before. 🚴🚴🚴🚴🚴🚴 https://t.co/Edkf2nzoHq</t>
  </si>
  <si>
    <t>You love it, you wanted more, and now you're getting it. We're expanding @CitiBikeNYC in Manhattan and Brooklyn. https://t.co/7ridImHMH4</t>
  </si>
  <si>
    <t>RT @BrianLehrer: Now on @WNYC: we've got Mayor @BilldeBlasio on the line. Submit your questions using #AskTheMayor or call in at 212-433-96…</t>
  </si>
  <si>
    <t>Coming up at 10: @BilldeBlasio on @WNYC with @BrianLehrer. Tweet your questions using #AskTheMayor. Listen here: https://t.co/8NSGZufXQr</t>
  </si>
  <si>
    <t>What’s the greatest thing about growing up a New York City kid? Unbeatable opportunities. We're expanding the https://t.co/7aNyGowUPq!</t>
  </si>
  <si>
    <t>RT @NYCTSubway: We will continue to cross-honor @MetroNorth tickets this evening. Update and details here: 
https://t.co/BuBJzYL5T6 https:/…</t>
  </si>
  <si>
    <t>RT @NotifyNYC: Due to previous fire, @MetroNorth will run Saturday service until further notice. Expect delays. More info: https://t.co/sBQ…</t>
  </si>
  <si>
    <t>And a special thank you to Kathy Wylde and the @Partnership4NYC for continued support and action on #mayoralcontrol for our schools.</t>
  </si>
  <si>
    <t>More thanks to #mayoralcontrol supporters from: @corcorangroup @TWC @Modells @ESRTsocial @Maverick_capadv @CondeNast &amp;amp; so many more! (3/3)</t>
  </si>
  <si>
    <t>More thanks to #mayoralcontrol supporters from: @Citi @Viacom @blackrock @MorganStanley @BNYMellon @CrainsNewYork @EsteeLauder @Macys (2/3)</t>
  </si>
  <si>
    <t>Thank you to leaders from @blackstone @HughesHubbard @Aetna @WarbyParker @Xerox @Debevoise @AmericanExpress @generalelectric @JetBlue (1/3)</t>
  </si>
  <si>
    <t>100+ biz leaders call for #mayoralcontrol of @NYCschools. Successful students means long-term success for our businesses and our economy.</t>
  </si>
  <si>
    <t>.@MetroNorth on Saturday schedule today due to previous fire. Expect delays, crowded trains. Follow @NotifyNYC for schedules and updates.</t>
  </si>
  <si>
    <t>.@USDOL #OTrule a huge win for NYC. Everyone wins when we combat inequality and lift up working families. Details: https://t.co/rbZe6pd0no</t>
  </si>
  <si>
    <t>RT @JustinBrannan: Under Mayoral Control, more students than ever are graduating and fewer are dropping out. Anyone in search of proof need…</t>
  </si>
  <si>
    <t>A win for Rikers! Congrats to the debating duo who triumphed over @Columbia debaters. https://t.co/EuIDdWf5vT</t>
  </si>
  <si>
    <t>They said it would happen. Watch now as @NYPDnews destroys illegal motorized vehicles confiscated from NYC streets. https://t.co/JAREpdZYDz</t>
  </si>
  <si>
    <t>Today, on #HonorOurLGBTEldersDay, NYC recognizes and thanks those who paved the way for our rights and freedoms. https://t.co/RYTNtwVzyn</t>
  </si>
  <si>
    <t>“El fútbol nos une y nos hace vivir grandes emociones!” - Mayor @BilldeBlasio on @CA2016. #CopaAmericaCentenario https://t.co/QJkLJqFxsI</t>
  </si>
  <si>
    <t>Brooklyn Brewery &amp;amp; the Brooklyn Navy Yard? They go together like cold beer &amp;amp; a hot day. https://t.co/Oqc9ifP8mu https://t.co/ohmNBLytbt</t>
  </si>
  <si>
    <t>You dictate how you are identified, not your employer. NYC is looking out for #transrights. Join the conversation: https://t.co/ZTjMcAmUjE</t>
  </si>
  <si>
    <t>.@Chirlane &amp;amp; @BilldeBlasio provide funding &amp;amp; action to the opioid crisis in NYC. Congress needs to do the same. https://t.co/uxNHQ2Fu4W</t>
  </si>
  <si>
    <t>.@HaydenPanettiere has done something fantastic for herself &amp;amp; her baby. Great message for NYC moms.
- @Chirlane  https://t.co/F4UyhfKV9u</t>
  </si>
  <si>
    <t>Doubling the jobs in a new manufacturing hub?! (Beer, food and views, too.) Good doing business with you, @BrooklynBrewery &amp;amp; @BklynNavyYard!</t>
  </si>
  <si>
    <t>FLONYC @Chirlane is not only leading #ThriveNYC but is shattering the stigma around mental illness. https://t.co/P59i3wVKUC</t>
  </si>
  <si>
    <t>Today we co-name Clinton Ave. Carey Gabay Way. And we remember a servant &amp;amp; friend who epitomized the American Dream. https://t.co/2hPMisHa8r</t>
  </si>
  <si>
    <t>The best way we can honor Carey Gabay is to make our streets safer. It’s time to get rid of the guns. https://t.co/IaYUsS1Xa6</t>
  </si>
  <si>
    <t>22 years! Happy anniversary to First Lady @Chirlane and Mayor @BilldeBlasio. https://t.co/XVm7sCdAcx</t>
  </si>
  <si>
    <t>Using a bathroom is a human need. Let's stop turning it into an opportunity for discrimination. https://t.co/kjQPeeKtXP</t>
  </si>
  <si>
    <t>Something for everyone who loves sports. Congrats @MySportsShare, @DigitalNYC’s Startup to Watch for May. https://t.co/mv9p2mtDBd</t>
  </si>
  <si>
    <t>54 initiatives. $850 million. Because it's time for real solutions. #ThriveNYC https://t.co/NRg5ekLGZu</t>
  </si>
  <si>
    <t>.@nytopinion says it all. Quality education for NYC’s 1.1 million children is hanging in the balance. https://t.co/DPKbPKjQAT</t>
  </si>
  <si>
    <t>All NYC criminal courthouses now have ATMs, so paying bail is easier. How we're making a broken bail system fairer: https://t.co/YAsaoO9ijh</t>
  </si>
  <si>
    <t>RT @BilldeBlasio: Thanks for tuning in to #AskTheMayor with @BrianLehrer on @WNYC. Excellent questions, New York City.</t>
  </si>
  <si>
    <t>Vision Zero is achievable — 2015 was the first year on record of zero fatalities on Queens Boulevard. https://t.co/AiqElJuvty</t>
  </si>
  <si>
    <t>Tweet your questions for @BilldeBlasio now using #AskTheMayor - he’ll be on with @BrianLehrer at 10 on @WNYC.</t>
  </si>
  <si>
    <t>The world's oldest person, "Miss Susie," has died. She lived in Brooklyn and was 116. R.I.P. https://t.co/MsWDCDhl0t https://t.co/eehxsIwmHq</t>
  </si>
  <si>
    <t>NYC is moving closer to the day when the path to #mentalhealth is clear for every New Yorker. #ThriveNYC https://t.co/HxxWGXCYv6</t>
  </si>
  <si>
    <t>Such a nice tweet from @Chirlane's D.C. trip, @RepGraceMeng. Great photos too. Thanks for sharing. https://t.co/ovPu9JIW0a</t>
  </si>
  <si>
    <t>It’s beautiful outside. Why not catch a free flick? Double the movies and new locations too. https://t.co/UNOUfBfkEo</t>
  </si>
  <si>
    <t>We will miss the unrelenting spirit, passion, &amp;amp; advocacy of Ramon J. Jimenez. Thank you for your work for our city and @HostosCollege. RIP.</t>
  </si>
  <si>
    <t>Our city’s #AAPI community is a vibrant and diverse one that makes our culture richer. We are proud to celebrate heritage month with you.</t>
  </si>
  <si>
    <t>.@Chirlane took the #ThriveNYC message to Washington D.C. today, advocating for better #mentalhealth nationwide. https://t.co/dolJ2eDnyD</t>
  </si>
  <si>
    <t>@NYCParks and it was GLORIOUS! https://t.co/oma2oLwVjo</t>
  </si>
  <si>
    <t>Happy Independence day @Israel - Yom Ha'atzmaut Sameach - from NYC. Here's to the last 68 years &amp;amp; a peaceful future. https://t.co/eUJmi6JhZA</t>
  </si>
  <si>
    <t>Too many casualties. @NYDailyNews is right. Need more on opioids. We're beefing up treatment, education &amp;amp; making OD medicine more available.</t>
  </si>
  <si>
    <t>When women are free to succeed, our city succeeds. We're committed to stopping discrimination. https://t.co/OW2JepaOcz led by @Chirlane.</t>
  </si>
  <si>
    <t>Thank you to all who joined our #Bronx town hall tonight. We've now been to all 5 boros. More to come! https://t.co/l7mVafBW62</t>
  </si>
  <si>
    <t>Mayor to Mayor: @BilldeBlasio, on phone with @SadiqKhan, says congrats, visit NYC soon &amp;amp; we're eager to support you. https://t.co/NMpKZSrHT3</t>
  </si>
  <si>
    <t>Mayor @BilldeBlasio reacts to Oliver Jenkins video. Here is his statement. https://t.co/Fw2QuwBRGw</t>
  </si>
  <si>
    <t>RT @SecBurwell: Great to see the @NYCMayorsOffice supporting NYers who experience #mentalhealth problems. https://t.co/KYTHRBxgpX #MentalHe…</t>
  </si>
  <si>
    <t>Digital Playbook launch: Full recap now on Storify. #nycdigital https://t.co/GqVkOZ4LIk</t>
  </si>
  <si>
    <t>“Together, we can make talking about anxiety as easy as talking about allergies.” Get involved with #ThriveNYC. https://t.co/y0cO2xbTTB</t>
  </si>
  <si>
    <t>We stand on the side of equality, acceptance and love. Let’s make The Stonewall Inn a national monument. https://t.co/TWduHEL6IV</t>
  </si>
  <si>
    <t>RT @RichardBuery: We created https://t.co/pZePP11yhi to make  #PreKforAll easy, https://t.co/OcH3OKhXmB bringing same throughout city gov't…</t>
  </si>
  <si>
    <t>RT @mmujicaDC: The digital playbook is saying that we want government to think differently.--@BilldeBlasio #nycdigital @CivicHall https://t…</t>
  </si>
  <si>
    <t>RT @tannienguyen: #nycdigital platform also a place for ideas &amp;amp; solutions from people: https://t.co/4U6LwN7dSk  https://t.co/yaTTwzJXPI</t>
  </si>
  <si>
    <t>RT @hugeinc: New York might never rank as one of the friendliest cities, but we'll settle for the user-friendliest. https://t.co/Evols6Awkk…</t>
  </si>
  <si>
    <t>RT @RichieRobbins: @jessay286 this is outstanding. hope the rest of the country see's the value and joins the revolution.</t>
  </si>
  <si>
    <t>RT @digiphile: Congrats @NYCgov on your digital playbook! https://t.co/ADPlwQKkin +1 responsive, simple, trusted services that reach people…</t>
  </si>
  <si>
    <t>RT @anildash: Today @nycgov launches its Digital Playbook, a plan the city can use tech to serve New Yorkers better: https://t.co/jrBY6j7r1…</t>
  </si>
  <si>
    <t>RT @km: Listening to @BilldeBlasio talk about https://t.co/xpRsm9cIMc
Creating efficient communication channels between city gov't and cit…</t>
  </si>
  <si>
    <t>RT @BetaNYC: Glad to hear @ariannahuff &amp;amp; @BilldeBlasio talk about access to quality public spaces. Place makes space. #NYCDigital  #NYCplay…</t>
  </si>
  <si>
    <t>RT @BePositive: .@NYCMayorsOffice just launched of https://t.co/GkKejGluJu #nycdigital https://t.co/9uGVyCIUwY</t>
  </si>
  <si>
    <t>RT @JamesVacca13: Great news re: Digital Playbook. NYC to be the most tech-savvy gov in USA. Proud to have worked with #nycdigital https://…</t>
  </si>
  <si>
    <t>RT @DrGeorgeLAskew: Congrats to @NYCMayorsOffice on the launch of https://t.co/tuteNbb3GZ!  #nycdigital https://t.co/h1cyNRyESH</t>
  </si>
  <si>
    <t>RT @galeabrewer: The @nycgov Digital Playbook will help the city use tech to serve New Yorkers better: https://t.co/cjBW8cXzLb  #nycdigital</t>
  </si>
  <si>
    <t>.@BilldeBlasio writes about the Digital Playbook and what it means for New Yorkers. Read it on @Medium: https://t.co/jReRWyCbtL #nycdigital</t>
  </si>
  <si>
    <t>The livestream is over. Thank you to @ariannahuff -- and to you for watching. See the Digital Playbook: https://t.co/q53Z099Jxt #nycdigital</t>
  </si>
  <si>
    <t>Mayor @BillDeBlasio: The Digital Playbook essentially says government must be better connected to the people. #NYCdigital</t>
  </si>
  <si>
    <t>Great photo, Julia. Thank you for tweeting. https://t.co/j4O5omRPpP</t>
  </si>
  <si>
    <t>.@BilldeBlasio on the Digital Playbook: We want people to tap in, so we have to make it much more user friendly. #NYCdigital</t>
  </si>
  <si>
    <t>We're also streaming the Digital Playbook event with @BilldeBlasio and @ariannahuff on Facebook Live. Watch here: https://t.co/CE8bO14Emq</t>
  </si>
  <si>
    <t>RT @CivicHall: Take a look at the playbook here: https://t.co/YydZ4Okr6J #nycdigital</t>
  </si>
  <si>
    <t>RT @jessay286: .@BilldeBlasio: The digital playbook says we want gov to think differently. #nycdigital https://t.co/XRbSots1Uu https://t.co…</t>
  </si>
  <si>
    <t>Live now at https://t.co/10woidEfEd: Watch @BilldeBlasio and @ariannahuff discuss the new Digital Playbook. #NYCdigital</t>
  </si>
  <si>
    <t>.@BilldeBlasio on the Digital Playbook: Stresses the importance of reaching out to New Yorkers and inviting them to use city services.</t>
  </si>
  <si>
    <t>We want government to think differently. It’s our obligation to be in contact with people. #NYCdigital</t>
  </si>
  <si>
    <t>That's @BilldeBlasio and @ariannahuff chatting before their chat. Watch starting at 9:45 at https://t.co/10woidEfEd. https://t.co/EnKrYm8Ud8</t>
  </si>
  <si>
    <t>Thanks for the tweet, Edgar. https://t.co/FtYGnwOjeu</t>
  </si>
  <si>
    <t>Coming up at 9:45. https://t.co/saQZL8hMYQ</t>
  </si>
  <si>
    <t>RT @NYCMayoralPhoto: It was a gorgeous day in Lower Manhattan for some @americascup sailboat racing in New York Harbor. #AmericasCup https:…</t>
  </si>
  <si>
    <t>First Lady @Chirlane is recognized for her work for women and families. It’s work that comes from the heart. https://t.co/GO2e4JxxdI</t>
  </si>
  <si>
    <t>We love our moms! https://t.co/pofktSPmkT</t>
  </si>
  <si>
    <t>ICYMI: @BilldeBlasio &amp;amp; @Chirlane at @KinkyBootsBway last night.  https://t.co/OZcVgtOtQU</t>
  </si>
  <si>
    <t>Because racing in the Hudson is awesome. @americascup sets sail in NYC this weekend for the first time since 1920. https://t.co/Okk1c7OTBP</t>
  </si>
  <si>
    <t>#ThriveNYC is global! @Chirlane, @RichardBuery meet with Australia's Chair of the National Mental Health Commission. https://t.co/t61VAoQR8H</t>
  </si>
  <si>
    <t>Coastal flooding possible Friday night, potentially moderate on south shores of Queens and Brooklyn, &amp;amp; on Staten Island. More at @NotifyNYC.</t>
  </si>
  <si>
    <t>RT @BilldeBlasio: A true New York Giant, in more ways than one. To one of our greatest sports heroes, happy 85th birthday Willie Mays.</t>
  </si>
  <si>
    <t>Read more about @Google's plans at the incredible Pier 57 project in @HudsonRiverPark. https://t.co/3V2WVOQ1hX https://t.co/KMbZEHa1qx</t>
  </si>
  <si>
    <t>Don’t miss First Lady @Chirlane opening up about #mentalhealth:  @WomensHealthMag's podcast https://t.co/JjINwJXFtX https://t.co/effYFm5D9L</t>
  </si>
  <si>
    <t>The revitalization of Pier 57 will help connect the West Village and Chelsea sections of Hudson River Park, a win-win for everyone.</t>
  </si>
  <si>
    <t>New York has so much to look forward to at Pier 57: Rooftop park, more than 1,000 jobs, exciting events, huge open spaces along the water.</t>
  </si>
  <si>
    <t>We’ve made a historic commitment to introduce computer science to every public school student. Google &amp;amp; Pier 57 will play such a huge role.</t>
  </si>
  <si>
    <t>This is a huge day for our city and its tech community. Today we celebrate work underway to bring an amazing new innovation hub at Pier 57.</t>
  </si>
  <si>
    <t>Google is growing in NYC as part of the incredible Pier 57 project in Hudson River Park. https://t.co/4PrOTgrjYt</t>
  </si>
  <si>
    <t>“Indifference, to me, is the epitome of evil.” – Elie Wiesel, 1986.  #NeverForget</t>
  </si>
  <si>
    <t>Hoy Cinco de Mayo, quiero enviarle un gran saludo a los neoyorquinos de Puebla y a todo México! https://t.co/v6OkppH93l</t>
  </si>
  <si>
    <t>RT @nycgov: Art, in an immersive cultural experience. @FriezeNewYork at Randall’s Island Park, May 5-8. Photos by @mikappleton https://t.co…</t>
  </si>
  <si>
    <t>Brave New Yorkers like Asika are confronting mental health stigma head-on. #ThriveNYC
https://t.co/iVPAlWXP4K https://t.co/MzNbqilOQt</t>
  </si>
  <si>
    <t>We want to celebrate you and your new baby! Come to our NYC Children’s Cabinet baby shower Saturday in Far Rockaway. https://t.co/CZ6J42b0Wb</t>
  </si>
  <si>
    <t>Recap: @BilldeBlasio delivers testimony on #mayoralcontrol: https://t.co/7a2F12m2Z3</t>
  </si>
  <si>
    <t>Today's testimony about #mayoralcontrol has concluded. Thank you for following along with our tweets.</t>
  </si>
  <si>
    <t>.@BilldeBlasio to @vote4murphy: Track record, vision and such bipartisan support is why #mayoralcontrol is the way to go. The only way.</t>
  </si>
  <si>
    <t>@mgoldsman Hi, Michael. We consider this testimony to be of great importance to New Yorkers, so we wanted to provide timely updates.</t>
  </si>
  <si>
    <t>RT @TechNYC: We need #MayoralControl to ensure all NYC public school students have access to computer science education. #CS4All https://t.…</t>
  </si>
  <si>
    <t>Note on Community Schools: 130 launched based on this belief: Public education must serve the Whole Child, Whole School and Whole Community.</t>
  </si>
  <si>
    <t>.@BilldeBlasio talking about why we need long-term #mayoralcontrol: "You can't achieve urgency if there isn't an ultimate decision maker."</t>
  </si>
  <si>
    <t>.@BilldeBlasio says a year-to-year model of #mayoralcontrol would not allow us to achieve all we need to achieve and just wouldn't work.</t>
  </si>
  <si>
    <t>.@BilldeBlasio: #mayoralcontrol as a governing system should be ratified for a substantial period of time.</t>
  </si>
  <si>
    <t>A behind-the-scenes look at today's State Senate hearing on #mayoralcontrol in Albany. Photo by @demetriusfreem. https://t.co/rBypzeXakg</t>
  </si>
  <si>
    <t>Chancellor Fariña responding to a question about suspensions: "Suspending a child is not going to change the behavior." #mayoralcontrol</t>
  </si>
  <si>
    <t>RT @NYCSchools: #EducateNYC:  Guidance staff at 150 schools will get extra training to improve college application process for students #Co…</t>
  </si>
  <si>
    <t>RT @NYCSchools: #EducateNYC: All children matter. We are investing $30M in children in temporary housing w/new health centers &amp;amp; literacy/at…</t>
  </si>
  <si>
    <t>.@BilldeBlasio is in Albany today urging passage of legislation to extend #mayoralcontrol. Photo by @demetriusfreem https://t.co/YQHrjIXTNg</t>
  </si>
  <si>
    <t>These 94 Renewal Schools have also been integrated into the strong Community Schools initiative.</t>
  </si>
  <si>
    <t>The schools that have been in the bottom 25% in terms of test scores &amp;amp; graduation rates 3 years straight are our "Renewal Schools."</t>
  </si>
  <si>
    <t>#mayoralcontrol has enabled us to take aggressive action to turn around 94 of our lowest-performing schools.</t>
  </si>
  <si>
    <t>The mayor and Chancellor Fariña go back years to when he served on the school board in Brooklyn’s District 15 and she was superintendent.</t>
  </si>
  <si>
    <t>Chancellor Fariña is testifying today in Albany with @BilldeBlasio, urging an extension of #mayoralcontrol. We're tweeting the best parts.</t>
  </si>
  <si>
    <t>@.BilldeBlasio: I thank my wife every day.
Chairman: That's a very wise position.
#mayoralcontrol #Albanyhumor</t>
  </si>
  <si>
    <t>Single Shepherds will step in when things are tough and make sure all our students are progressing toward their academic goals.</t>
  </si>
  <si>
    <t>Single Shepherds will stick with their kids for years, developing strong relationships with children AND their families. #mayoralcontrol</t>
  </si>
  <si>
    <t>RT @katetaylornyt: Mayor de Blasio says city is putting tutors and school attendance specialists in homeless shelters to make sure kids go…</t>
  </si>
  <si>
    <t>RT @JustinBrannan: #Mayoralcontrol is the most efficient way NYC can support our students and schools. It sends a clear message: the buck s…</t>
  </si>
  <si>
    <t>RT @NYCSchools: #EducateNYC: DYK? 2016 #SummerInTheCity includes STEM classes: https://t.co/bsEJo84Sd8 https://t.co/PJdiJ8ZfGL</t>
  </si>
  <si>
    <t>RT @NYCSchools: #EducateNYC We’re committed to school diversity. Specialized HS Diversity Initiative expanded to reach more students https:…</t>
  </si>
  <si>
    <t>Chancellor Fariña: You go to high school to get a really good education so you have choices. #mayoralcontrol</t>
  </si>
  <si>
    <t>Mayor @BilldeBlasio: We really want every child to have the opportunity and chance to go to college if that's right for them.</t>
  </si>
  <si>
    <t>Chancellor Fariña: STEM not a separate subject. STEM needs to be infused into the classroom. How do you look at it from K all the way to 12?</t>
  </si>
  <si>
    <t>Mayor: We believe in transparency. We want to work with all local communities to improve transparency in any way that we can.</t>
  </si>
  <si>
    <t>"I think the current structure of #mayoralcontrol is effective." — Mayor @BilldeBlasio</t>
  </si>
  <si>
    <t>Chancellor Fariña: It's really learning on the ground what people want rather than us mandating things.</t>
  </si>
  <si>
    <t>Thank you so much the retweets, @NYCSchools.</t>
  </si>
  <si>
    <t>Chancellor Fariña: No two districts are the same. The decisions we make are local and that's how they should be.</t>
  </si>
  <si>
    <t>Chancellor Fariña: We have done a tremendous amount of work with the CECs. They are really a very important part of the work that we do.</t>
  </si>
  <si>
    <t>Mayor says we have made decisions based on parental concerns, and that we work closely and well with the CECs. #mayoralcontrol</t>
  </si>
  <si>
    <t>.@BilldeBlasio: At this point, our share of education spending in NYC is 57%. We have continued to make major investments with city dollars.</t>
  </si>
  <si>
    <t>Mayor says he would argue that facts on the ground are much more important than any polling.</t>
  </si>
  <si>
    <t>The mayor is responding to a question about what he says to the people of NYC who oppose an extension of #mayoralcontrol.</t>
  </si>
  <si>
    <t>The mayor's testimony has concluded. He will now answer questions. #mayoralcontrol</t>
  </si>
  <si>
    <t>I'm asking you to allow me to be held accountable by the people of NYC. It's as simple as that. #mayoralcontrol</t>
  </si>
  <si>
    <t>We have seen such tremendous support for #mayoralcontrol. It is allowing us to do so much for our children.</t>
  </si>
  <si>
    <t>Next year, we will get to an average of 92.5% for all schools across the system. No school below 90%. #mayoralcontrol</t>
  </si>
  <si>
    <t>We are investing more than $160 million a year to raise the level of funding across ALL of our schools.</t>
  </si>
  <si>
    <t>If you are just joining us, @BilldeBlasio is testifying in Albany about the importance of extending #mayoralcontrol of NYC schools.</t>
  </si>
  <si>
    <t>Vision: We have committed to providing a computer science education to EVERY public school student within 10 years.</t>
  </si>
  <si>
    <t>The Single Shepherd is a cross between a guidance counselor, a mentor, and a life coach.</t>
  </si>
  <si>
    <t>In 2 of our most underserved communities, every single 6th-12th grader will have their first meeting with their Single Shepherd this fall.</t>
  </si>
  <si>
    <t>In September, we will begin something revolutionary, something that’s NEVER been tried before.</t>
  </si>
  <si>
    <t>Vision: In the next 2 years, we will give EVERY middle schooler the opportunity to visit a college campus.</t>
  </si>
  <si>
    <t>Vision: In the next 5 years, we will give EVERY high schooler the chance to take a variety of AP classes. #mayoralcontrol</t>
  </si>
  <si>
    <t>Vision: In the next 6 years, we will give EVERY 8th grader the opportunity to take algebra. #mayoralcontrol</t>
  </si>
  <si>
    <t>Vision: Over the next 10 years, we will work to make sure ALL students are reading at grade level in third grade. #mayoralcontrol</t>
  </si>
  <si>
    <t>Vision: Over the next 10 years, we will increase the proportion of college-ready students from fewer than 1/2 to 2/3. #mayoralcontrol</t>
  </si>
  <si>
    <t>Vision: Over the next 10 years, we will reach a high school graduation rate of 80%. 
#mayoralcontrol</t>
  </si>
  <si>
    <t>Mayor @BilldeBlasio is now discussing the future of #mayoralcontrol. “We call our vision of bold goals and resources Equity and Excellence.”</t>
  </si>
  <si>
    <t>We WILL make changes for our students. From 1/1/14 to 3/31/16, we helped guide 1,361 teachers out of the New York City school system.</t>
  </si>
  <si>
    <t>#mayoralcontrol matters. It has allowed us to have the necessary supervision so we know who should and should not be teaching our children.</t>
  </si>
  <si>
    <t>We want our good teachers to become GREAT teachers. And now we have established the professional development programs to help that happen.</t>
  </si>
  <si>
    <t>Thanks to our multilingual “Raise Your Hand” campaign, hundreds more parents have run for a seat on their Community Education Council (CEC).</t>
  </si>
  <si>
    <t>We vastly expanded our after school program for middle schoolers. ALL now have MORE chances to explore their interests and find new ones.</t>
  </si>
  <si>
    <t>Today, there are more than 110,000 middle schoolers in the after school program – MORE than double the kids enrolled in 2013.</t>
  </si>
  <si>
    <t>PROSE schools program: We believe that schools can reach new heights when given the flexibility to discover how best to serve its kids.</t>
  </si>
  <si>
    <t>Instead of GIVING up on them by closing these schools, we decided to STAND up for them &amp;amp; provide the support they need for a second chance.</t>
  </si>
  <si>
    <t>.@BilldeBlasio is now talking about our "Renewal Schools" at a State Senate hearing about the importance of #mayoralcontrol in NYC schools.</t>
  </si>
  <si>
    <t>Community Schools address challenges our children face inside and outside the classroom.</t>
  </si>
  <si>
    <t>Mayor @BilldeBlasio discussing the power and promise of Community Schools. #mayoralcontrol</t>
  </si>
  <si>
    <t>5 months later, by the start of the school year, we expanded free, full-day, high-quality Pre-K to more than 53,000 4-year-olds across NYC.</t>
  </si>
  <si>
    <t>Mayor @BilldeBlasio came into office in January 2014 committed to giving New Yorkers free, high-quality universal Pre-K.</t>
  </si>
  <si>
    <t>Bottom line: Under #mayoralcontrol, attendance is improving. Citywide attendance is at the highest level in the past decade.</t>
  </si>
  <si>
    <t>11 years ago, 22% of kids dropped out of high school. Last year, it was 9%. While still too high it’s a striking indication of our progress.</t>
  </si>
  <si>
    <t>Our goal is to ensure the graduation rate rises to 80% over the next 10 years. #MayoralControl</t>
  </si>
  <si>
    <t>.@BilldeBlasio on the history of #mayoralcontrol: It all adds up to a 20% increase over 13 years, a remarkable achievement by any measure.</t>
  </si>
  <si>
    <t>In the last 2 years, we have seen a 4.5% gain, leading to the highest graduation rate our city has EVER seen: 70.5%. #mayoralcontrol works.</t>
  </si>
  <si>
    <t>What has #mayoralcontrol done? So much. By the end of the 2013 school year, 66% of our students were graduating.</t>
  </si>
  <si>
    <t>In the 2001-2002 school year, which ended just weeks after the law was enacted, the city’s graduation rate was 50.8%.</t>
  </si>
  <si>
    <t>Before #mayoralcontrol was set to expire in 2009, Mayor Bloomberg said “the alternative is too devastating to contemplate.”</t>
  </si>
  <si>
    <t>.@BilldeBlasio recalls Mayor Giuliani’s characteristic directness when speaking about “mayoralcontrol: “The board system makes no sense.”</t>
  </si>
  <si>
    <t>#mayoralcontrol support goes back to Mayor Beame in the 70s. Then Mayor Koch supported the idea in the 80s. Dinkins pushed hard in the 90s.</t>
  </si>
  <si>
    <t>The good news is that change DID come. This is a consensus issue: #mayoralcontrol works. — @BilldeBlasio</t>
  </si>
  <si>
    <t>Mayor cites @nytimes from 1989 when it argued for overhaul of system. “The system has not worked well,” the Editorial Board wrote then.</t>
  </si>
  <si>
    <t>Today a college graduate earns $1.1 million more over the course of a lifetime than a counterpart with a high school diploma.</t>
  </si>
  <si>
    <t>#mayoralcontrol works. It allows us to get things done.</t>
  </si>
  <si>
    <t>With the mayor today in Albany is Schools Chancellor Carmen Fariña. He thanks her for joining him.</t>
  </si>
  <si>
    <t>.@BilldeBlasio: I've always said I believe #mayoralcontrol needs to be responsive to the needs of the community and the needs of parents.</t>
  </si>
  <si>
    <t>Today, @BilldeBlasio is testifying in Albany about the importance of extending #mayoralcontrol of NYC schools. Follow along with our tweets.</t>
  </si>
  <si>
    <t>RT @BilldeBlasio: This legislation is not just backwards, it's also unconstitutional. Don't allow it, @GovMaryFallin. https://t.co/vpra7kPw…</t>
  </si>
  <si>
    <t>May is Mental Health Awareness Month. NYC is here to help and we'll be showing you how - all month long. #ThriveNYC https://t.co/MlULxjZAWx</t>
  </si>
  <si>
    <t>Staying silent would be letting injustice prevail. https://t.co/KKfoy4k0Sy</t>
  </si>
  <si>
    <t>Mayor @BilldeBlasio statement on Oklahoma Senate Bill 1552: https://t.co/ILk2Elbb0v</t>
  </si>
  <si>
    <t>To learn more about the new precinct read the release: https://t.co/qyhTFo52Xu.</t>
  </si>
  <si>
    <t>New Pct 116 will continue the good work of @NYPD105Pct to fight crime in SE Queens, help our communities flourish &amp;amp; improve quality of life.</t>
  </si>
  <si>
    <t>And now after 40 years of the Queens community asking, new Precinct 116 will help drive down response times and improve crime fighting.</t>
  </si>
  <si>
    <t>But our message today is we want to go farther. We are investing in @NYPDnews to put more cops on the streets with better technology.</t>
  </si>
  <si>
    <t>These statistics show an approach to policing that gets better all the time and are reaching new levels unimaginable even a few years ago.</t>
  </si>
  <si>
    <t>We saw a new low for car thefts, beating the prior record by 86 cars. For the first time burglaries are under 1,000 incidents, city-wide.</t>
  </si>
  <si>
    <t>Following the quarter with the lowest shootings and homicides ever, April saw 68 shootings, the lowest for any month in modern history.</t>
  </si>
  <si>
    <t>Crime statistics are at historic lows thanks to the expert and precision policing of @NYPDnews and leadership of @CommissBratton.</t>
  </si>
  <si>
    <t>Congratulations, @juangon68! https://t.co/5tltxkifQq</t>
  </si>
  <si>
    <t>RT @NYPDnews: "In the month of April '16 crime fell 4.2% in NYC compared to April '15," says Mayor @BilldeBlasio. https://t.co/q8GuhGkc7U</t>
  </si>
  <si>
    <t>This is an incredible feat. Congratulations to @Lin_Manuel and @HamiltonMusical. https://t.co/hu6JQg5i16</t>
  </si>
  <si>
    <t>New York City residents deserve the right to control their own school system. Period. https://t.co/i1oj6qyhHp</t>
  </si>
  <si>
    <t>RT @BilldeBlasio: Congress must allow Puerto Rico to restructure their debt, strengthen its health system and protect workers’ wages. https…</t>
  </si>
  <si>
    <t>Our sympathy and support are with the Serbian community after last night's tragic fire at @StSavaNYC. https://t.co/LAYzFn3Q2f</t>
  </si>
  <si>
    <t>NYC is staying ahead of Zika - see how on @Snapchat's New York Live story with help from @nycHealthy! https://t.co/HczfClOPr4</t>
  </si>
  <si>
    <t>BIG thanks to all 31 companies in Zero Waste Challenge! 13K tons of diverted waste &amp;amp; they're just starting. https://t.co/66bKPyi8A7 #OneNYC</t>
  </si>
  <si>
    <t>More music to parents' ears: Round 2 applications for @NYCSchools #PreKforall are NOW OPEN for kids born in 2012: https://t.co/9MgxsosnRx</t>
  </si>
  <si>
    <t>RT @jessay286: Important leadership from @fredwilson @timarmstrongaol @juliepsamuels. Congrats, @TechNYC -- glad you're here. https://t.co/…</t>
  </si>
  <si>
    <t>Attn: Parents! Did you apply for @NYCSchools #preKforall? Login now to see your results: https://t.co/jd9QoCrEWw https://t.co/dblcRkm8Mj</t>
  </si>
  <si>
    <t>RT @NYCMayoralPhoto: .@Chirlane at @pioneerworks_ benefit announces Art + Code Studio Lab, new initiative with @Google’s @MadewithCode. htt…</t>
  </si>
  <si>
    <t>UPDATE: The @FDNY is still on the scene of a 4-alarm church fire at 15 W. 25th. Thank you. Please stay safe. https://t.co/t0aKVR4DFN</t>
  </si>
  <si>
    <t>Art + computer science + @Chirlane’s Google #TiltBrush masterpiece at Pioneer Works Village Fete = amazing NYC tech. https://t.co/7TVBtedWCz</t>
  </si>
  <si>
    <t>Progress is possible. Annual HOPE street homeless survey in 2016 shows 12% drop from 2015. https://t.co/K7l8me2TgL https://t.co/zG8BAGOzTC</t>
  </si>
  <si>
    <t>.@AllisonBJanney has the right idea. We must have real solutions for opioid addiction. Women like you and @chirlane are leading the way!</t>
  </si>
  <si>
    <t>We have the fiercest fighting force in history BECAUSE of our diversity, not in spite of it. Thanks, @USArmy Capt. Griest for your service.</t>
  </si>
  <si>
    <t>Bravo @NYCSanitation! Tougher: finding a needle in a haystack or finding two wedding rings in a ton of garbage? https://t.co/I9kimL1Krl</t>
  </si>
  <si>
    <t>We're encouraging all parties to come to agreement + resolve PS163 parent concerns over 97th St nursing home site. @NYDailyNews dead wrong.</t>
  </si>
  <si>
    <t>AP classes in all high schools, because every student deserves a chance to get ahead. #NYCBudget https://t.co/4U9HEj5R9Q</t>
  </si>
  <si>
    <t>Opioids are killing more people than traffic fatalities. We're meeting this crisis head-on. #NYCBudget https://t.co/mRkL1f75Xh</t>
  </si>
  <si>
    <t>We're investing now in coastal flood protection system to keep NYC safe for years to come. #NYCBudget #OneNYC https://t.co/irVsxKfvM4</t>
  </si>
  <si>
    <t>Pave, baby, pave. @NYC_DOT will have $186M more to repave hundreds of miles of roads per year. #NYCBudget https://t.co/jdQC2Ko9Ua</t>
  </si>
  <si>
    <t>NYC has great @NYCWater. We're keeping it that way by budgeting $685M to accelerate Water Tunnel #3. #NYCBudget https://t.co/P53TzV3F2E</t>
  </si>
  <si>
    <t>Mayor @BilldeBlasio statement following largest gang takedown in NYC history: https://t.co/2iXV4mHa7b</t>
  </si>
  <si>
    <t>Backstroke, freestyle, or butterfly? A new public indoor pool will be built #onstatenisland, as promised, thanks to the #NYCBudget.</t>
  </si>
  <si>
    <t>Just in: @Vanessalgibson will host @BilldeBlasio + senior admin. officials for a #Bronx town hall on Tues, May 10. Stay tuned for location.</t>
  </si>
  <si>
    <t>A new precinct for SE Queens!  The 116th @NYPDnews Precinct will improve response times for growing neighborhoods.   #NYCBudget</t>
  </si>
  <si>
    <t>A quick paws to announce $10m for two new animal shelters. Because these little guys are NYers, too. #NYCBudget https://t.co/6UPCuQxRbz</t>
  </si>
  <si>
    <t>Mental health matters for all NYers. That's why we're tripling mental healthcare units on Rikers. #NYCBudget</t>
  </si>
  <si>
    <t>RT @StevenMatteo: I know firsthand - u need right-sized equipment to plow streets of all sizes. Thx @BilldeBlasio &amp;amp; @NYCSanitation  https:/…</t>
  </si>
  <si>
    <t>RT @NYCLU: We welcome @BilldeBlasio plan to build new facility for adolescents currently housed in #Rikers, OFF THE ISLAND: https://t.co/Xl…</t>
  </si>
  <si>
    <t>50 more @FDNY ambulance tours to bring NYers help when we need it most. #NYCBudget https://t.co/xcbI3MCzdC</t>
  </si>
  <si>
    <t>A serious overhaul is bringing @NYCHealthSystem up-to-date so NYers get the healthcare we deserve. #NYCBudget https://t.co/yLMryYdBaZ</t>
  </si>
  <si>
    <t>Every street is a priority. With pint-sized plows, @NYCSanitation can get to you even faster this winter. #NYCBudget https://t.co/8a1K5gknzm</t>
  </si>
  <si>
    <t>.@billdeblasio proposes 664K homeowners get unprecedented $183 credit on their water bill. Making delicious @nycwater more affordable. (2/2)</t>
  </si>
  <si>
    <t>Our administration has kept water rates affordable - including lowest increase in 16 yrs. Now, there's more good news. (1/2)</t>
  </si>
  <si>
    <t>Create workable, creative solutions to tackle our country's mental health crisis. It's what every mayor should do. https://t.co/dltquLxXeZ</t>
  </si>
  <si>
    <t>Read about our detailed plan to modernize, transform, and strengthen the @BOENYC. #GOVOTE https://t.co/XPwuFGNP4j</t>
  </si>
  <si>
    <t>Mayor @BilldeBlasio is recommending a huge review of the @BOENYC and will provide $20 million in funds if they agree to reforms. (1/2)</t>
  </si>
  <si>
    <t>685K tons of diverted waste, 2K electric cars, &amp;amp; more! Sound good? Then you've gotta see this: https://t.co/ZDXgC4lIG4 #OneNYCprogress</t>
  </si>
  <si>
    <t>#OneNYC is commited to reducing our greenhouse gas emissions 80% by 2050. Happy #EarthDay2016 NYC! https://t.co/QGnF1oWfEI</t>
  </si>
  <si>
    <t>RT @nycgov: Get outside! It’s #EarthDay. Today we reclaim the streets from the cars -- thanks to @CarFreeNYC. https://t.co/Yr2yohYOSW</t>
  </si>
  <si>
    <t>Every little bit counts. Send relief to #TerremotoEcuador and #JapaneseEarthquakes survivors.
https://t.co/NCtlTmShhq</t>
  </si>
  <si>
    <t>Mayor @BilldeBlasio's statement on the death of migrants traveling across the Mediterranean Sea: https://t.co/KzOaQQlvMb</t>
  </si>
  <si>
    <t>We’ve got the fans, the teams, and the venues. If you want a great game, there’s no better place than NYC. https://t.co/JMRgZWmajp</t>
  </si>
  <si>
    <t>TFW you just made your voice heard and you get that sweet sweet sticker. #NYCVotes https://t.co/mCtCSW8JZ2</t>
  </si>
  <si>
    <t>NYC: Time to vote! Issues at the polls? Call 1-800-771-7755.  https://t.co/HNFAvzfy0r</t>
  </si>
  <si>
    <t>Polls are open til 9 pm! Still at work? Remember: NYers are guaranteed 2 hours of paid leave in order to vote. #NYCVotes #PromoteTheVote</t>
  </si>
  <si>
    <t>RT @NYCVotes: It's NY's turn to be counted. Make ur plan to vote. Know where to go &amp;amp; what to do: https://t.co/tTbZUu4dbP #NYCVotes https://…</t>
  </si>
  <si>
    <t>RT @BilldeBlasio: We're using the tools we have to reduce violence and recidivism. Not tomorrow. Today. More: https://t.co/90K2hGMrSp (3/3)</t>
  </si>
  <si>
    <t>RT @BilldeBlasio: As progressives, we can't just relocate or rename a problem. We have to address it now. (2/3)</t>
  </si>
  <si>
    <t>RT @BilldeBlasio: For the first time ever, we're tackling critical underlying issues at #Rikers and throughout our criminal justice system.…</t>
  </si>
  <si>
    <t>Mayor @BilldeBlasio's statement on the #EcuadorEarthquake. https://t.co/9tSwSJCh2b</t>
  </si>
  <si>
    <t>We embrace our Japanese and Ecuadorian friends in the wake of powerful earthquakes back home.</t>
  </si>
  <si>
    <t>Mental illness affects 20% of NYers yearly. Spread the word to give help, and vote for #ThriveNYC to inspire others: https://t.co/onlv7UWcbO</t>
  </si>
  <si>
    <t>Cowardly sucker-punch in Crown Heights. Possible hate crime. Call @NYPDnews with any info. https://t.co/EwK4ZAYc19 https://t.co/l46RNWkmc4</t>
  </si>
  <si>
    <t>A beautiful day to meet some of the city's bravest! https://t.co/prmmkjFpeM</t>
  </si>
  <si>
    <t>5 different boroughs/ explore on foot to be thorough/ be a part of the city that never sleeps/ submit a poem in a tweet #PoetweetNYC</t>
  </si>
  <si>
    <t>RT @RosemaryBoeglin: Tell us yr joys
Tell us yr woes 
City Hall implores you to join 
In the fun of prose
#PoetweetNYC #GetAtMePoets 
https…</t>
  </si>
  <si>
    <t>Opportunity comes / opportunity goes / if you want to play / make a tweet today #Poetweetnyc @NYCulture</t>
  </si>
  <si>
    <t>Have an upcoming conference? #MakeItNYC. 6.1m people can't be wrong. @nycgo &amp;amp; @nycgo_press welcomes #GMID16 to NYC! https://t.co/IDVeEQ9DnY</t>
  </si>
  <si>
    <t>Think your rhymes are tight? / Then get in the spotlight / Show us your best word play / On Poem in Your Pocket Day #PoetweetNYC @NYCulture</t>
  </si>
  <si>
    <t>Prime Minister of Albania's first stop on his U.S. trip? NYC, of course. https://t.co/WRZXSoaTOW</t>
  </si>
  <si>
    <t>Congrats to @CoSign for being chosen @DigitalNYC's winning Startup to Watch for March. See the interview here: https://t.co/PsMjr0Myjv</t>
  </si>
  <si>
    <t>Likewise, @TheDoeFund: https://t.co/1UcR4UxoHg</t>
  </si>
  <si>
    <t>RT @NYCMayoralPhoto: .@DrPaulaJohnson, the new president of @Wellesley College, greets First Lady @Chirlane, a proud Wellesley alum. https:…</t>
  </si>
  <si>
    <t>The homeless population has changed but the way we fight it hasn’t. Until now. New reforms &amp;amp; programs, more savings. https://t.co/bdy0cxng65</t>
  </si>
  <si>
    <t>Mayor @BilldeBlasio gives @oldmanebro and @LAURASTYLEZ some lessons on hip hop at the #InnerCircle show. https://t.co/dPtjVQvv14</t>
  </si>
  <si>
    <t>RT @BilldeBlasio: One bad rapper.
One Broadway star. 
And one future President. 
What a night: https://t.co/7tLoSUzZZs</t>
  </si>
  <si>
    <t>What just happened?! 😯 https://t.co/1KPI90iW6r</t>
  </si>
  <si>
    <t>What're you still doing here?! Go to https://t.co/k64rDETbwN to watch the #InnerCircle finale LIVE!!! ...Trust us it's gonna be good. 😏</t>
  </si>
  <si>
    <t>"The greatest character from the greatest American show" @BilldeBlasio is living his dream! #TheWire #InnerCircle https://t.co/iv3VNj958t</t>
  </si>
  <si>
    <t>RT @BilldeBlasio: About to take the stage for my @InnerCircleNY rebuttal. Well played, NYC press corps, but it's time to sit down and buckl…</t>
  </si>
  <si>
    <t>Heck of a job with tonight's @InnerCircleNY show, Mr. President @andrewsiff4NY! #InnerCircle https://t.co/o7psqEK66l</t>
  </si>
  <si>
    <t>We bet he's laughing at that great @KarenHinton impression by @Jill_Jorgensen! #InnerCircle  https://t.co/4v8rxFgU7m</t>
  </si>
  <si>
    <t>That's right! You'll get to watch the Mayor's big #InnerCircle sketch comedy finale LIVE on Facebook - TONIGHT! https://t.co/J1H7exsSmu</t>
  </si>
  <si>
    <t>Sorry, @gracie_mansion isn't becoming an "AirBdB." @InnerCircleNY show is tonight and we'll be giving LIVE updates! https://t.co/C6xORfChLL</t>
  </si>
  <si>
    <t>.@InnerCircleNY: Comedy as spicy as the meatballs behind "Chef BdB." One night only (thankfully!). Stay tuned... https://t.co/dVs70Jid4D</t>
  </si>
  <si>
    <t>You can lead a horse to the water cooler, but you can't make the horse give away this @InnerCircleNY sketch... https://t.co/iIv9LxlnPC</t>
  </si>
  <si>
    <t>.@CommissBratton polishes his comedic chops by getting @BilldeBlasio to laugh at the @NYPDnews Foundation dinner. https://t.co/9542N3oPAY</t>
  </si>
  <si>
    <t>Our #squadgoals are coming true! We welcome @JessicaRamos as our new director of #Latino Media. https://t.co/IuwhlBN8t0</t>
  </si>
  <si>
    <t>#GroundhogsRevenge...? https://t.co/Kphn1BHMoP</t>
  </si>
  <si>
    <t>RT @NYCMayoralPhoto: Mayor @BilldeBlasio hammed it up with @Lin_Manuel at the #Ham4Ham lottery for @HamiltonMusical. Get well soon, LMM! ht…</t>
  </si>
  <si>
    <t>RT @Lin_Manuel: Alright WHO told the mayor about memes? https://t.co/DqGuamLGf0</t>
  </si>
  <si>
    <t>RT @Lin_Manuel: Bahahahaha!
The Mayor came through and I made him speak Spanish!
Thanks for the tea!
#Ham4Ham live is BACK! https://t.co/45…</t>
  </si>
  <si>
    <t>RT @Lin_Manuel: The Mayor is a Tolkien-esque ent disguised as a man.
I'm actually standing 3 steps above him and I'm STILL shorter. https:/…</t>
  </si>
  <si>
    <t>RT @BroadwayGirlNYC: Mayor @BilldeBlasio charms @Lin_Manuel at #Ham4Ham!! ❤️ https://t.co/d5YSfsJZhj</t>
  </si>
  <si>
    <t>RT @AudraEqualityMc: This is amazing!!!! 😂😂😂 https://t.co/mxxru7NU7B</t>
  </si>
  <si>
    <t>Huh. We did not know that, Sir. Thanks for the tip. Get well soon, @Lin_Manuel!  https://t.co/BqPlMB4Qgv</t>
  </si>
  <si>
    <t>RT @Lin_Manuel: @BilldeBlasio https://t.co/sMclsLRjmJ</t>
  </si>
  <si>
    <t>RT @BilldeBlasio: @Lin_Manuel Great. Tea it is. How's 12:30 today? Doing anything then?</t>
  </si>
  <si>
    <t>RT @Lin_Manuel: Today is the day the mayor sent me a .gif. 😳 I'm good with tea, mr. Mayor! https://t.co/Fd3RB30HNb</t>
  </si>
  <si>
    <t>What could this possibly mean? https://t.co/BgiP6MR2of</t>
  </si>
  <si>
    <t>RT @AjaWorthyDavis: ...and our hearts... @davidblaine  https://t.co/GKwmL3cY3K</t>
  </si>
  <si>
    <t>Happy bday, @davidblaine! Thx for coming by ... but we're going to need that pen back. And that desk. And that room. https://t.co/WjqMahQyta</t>
  </si>
  <si>
    <t>RT @BilldeBlasio: 🇲🇽
(https://t.co/C2K9HQK2M9)</t>
  </si>
  <si>
    <t>"Real solutions to real problems." How's that for #NewYorkValues? https://t.co/vHmsSjbSlG</t>
  </si>
  <si>
    <t>For @UN #WorldAutismAwarenessDay, @NYCDisabilities intern Benjamin Rosloff interviewed @UN_Spokesperson Ban Ki- Moon https://t.co/i9Rgfiq3MC</t>
  </si>
  <si>
    <t>Don’t fear your taxes! If you earn $62K or less, you may qualify for @NYCDCA’s #FreeTaxPrep https://t.co/ESNxAWa8Ot https://t.co/XktHsolNvD</t>
  </si>
  <si>
    <t>New York thanks the graduating @NYPDnews class for its service! They will make NYC streets safer – and fairer. https://t.co/DLOBBr8ZyS</t>
  </si>
  <si>
    <t>One million+ NYC workers can take a sick day without losing their job. Happy 2nd anniversary, #paidsickleave Law. https://t.co/x3nDCd360E</t>
  </si>
  <si>
    <t>We have the best in the business leading our @NYPDnews! https://t.co/nTYVPKIe2j</t>
  </si>
  <si>
    <t>Mayor @BilldeBlasio on @Morning_Joe talking NYC security &amp;amp; support for our Muslim neighborhoods. https://t.co/29BJTWeI6N</t>
  </si>
  <si>
    <t>With the partnership of the @NYCCouncil, we've changed the rules on affordable housing. #affordablenyc https://t.co/srK76JLqRr</t>
  </si>
  <si>
    <t>Nick Scoppetta would not have been who he was without NYC – but WE would not be the city we are today without HIM. https://t.co/h7OoYczBz0</t>
  </si>
  <si>
    <t>Whoa! @NYCHealthSystem’s @DrNickStine &amp;amp; @NYCImmigrants’ @nishasagarwal named #40Under40. Check them out here: https://t.co/pJEQ4cffoo 👀</t>
  </si>
  <si>
    <t>Today's #SCOTUS ruling means so much for unions &amp;amp; working families. NYC has supported it since the beginning. https://t.co/vnRu51aLsc</t>
  </si>
  <si>
    <t>Folks in the Rockaways, Astoria and Bay Ridge can get to work and get home faster, starting in 2017. #citywideferry https://t.co/rihSt8PELX</t>
  </si>
  <si>
    <t>This is how we fight inequality, securing housing for families who need it. https://t.co/tiMQRZKIdE #affordablenyc https://t.co/DFb675MNeQ</t>
  </si>
  <si>
    <t>First Lady @Chirlane wants to meet your baby! RSVP for this free NYC event 4/2 https://t.co/5xAwhQlXUK @RichardBuery https://t.co/jmZ75Q7xw9</t>
  </si>
  <si>
    <t>Louis CK, Mayor @BilldeBlasio, cast + crew yuck it up on the set of #HoraceandPeteTV (episode out now). https://t.co/3A0t4KJb83</t>
  </si>
  <si>
    <t>Mayor @BilldeBlasio on the terrorist attacks this weekend. 
 😞🙏❤️ https://t.co/6qupWDqUYU</t>
  </si>
  <si>
    <t>Wishing Christians across New York a happy and blessed Easter! https://t.co/Y6ykhqxKfu</t>
  </si>
  <si>
    <t>RT @BilldeBlasio: Hearts and prayers to the victims and families in the #Baghdad bombing. No society or people should suffer from terrorism.</t>
  </si>
  <si>
    <t>RT @BilldeBlasio: Two of our own lost in the #brusselsattack. In memory of the Pinczowski siblings, we will continue to stand up to terror …</t>
  </si>
  <si>
    <t>"Two young siblings were taken from us far too soon..." - Mayor @BilldeBlasio #Brusselsattack https://t.co/3etouBksEQ</t>
  </si>
  <si>
    <t>#WeAreNotThis in NYC. 2 weeks ago @BilldeBlasio &amp;amp; NYC passed the opposite of the NC ordinance. We are ONE New York. https://t.co/aHlSAAKLPC</t>
  </si>
  <si>
    <t>In honor of Nicholas Scoppetta's passing, all flags in New York City will be lowered today. https://t.co/PX6GXDCKcZ</t>
  </si>
  <si>
    <t>RT @BilldeBlasio: Public service is a higher calling. Nicholas Scoppetta’s 5 decades of service to NYC sets the bar. https://t.co/u47tiIUI79</t>
  </si>
  <si>
    <t>"This town belongs to the people." - @BilldeBlasio #affordablenyc https://t.co/9ALYdGZtFv</t>
  </si>
  <si>
    <t>"NYC is better today because of Nick Scoppetta, and our heart goes out to his family and friends." - @BilldeBlasio https://t.co/3WbFCrrKB0</t>
  </si>
  <si>
    <t>What. A. Day. #affordablenyc  https://t.co/D51bPp7kcY</t>
  </si>
  <si>
    <t>RT @NYCMayoralPhoto: .@BilldeBlasio, @Chirlane, @SecretaryCastro, @MMViverito celebrate historic passage of affordable housing laws. https:…</t>
  </si>
  <si>
    <t>One New York: A City We All Can Live In. #affordablenyc https://t.co/LT7kf9rImr</t>
  </si>
  <si>
    <t>"Now, we have the MOST progressive affordable housing legislation of any major city in America." - @BilldeBlasio https://t.co/NCVjaDPQWo</t>
  </si>
  <si>
    <t>RT @SecretaryCastro: New York City's affordable housing plan ensures that this great city can be a home to everyone, no matter their income…</t>
  </si>
  <si>
    <t>RT @SecretaryCastro: Joining @MMViverito and other NYC leaders today to celebrate this landmark affordable housing plan for New Yorkers. ht…</t>
  </si>
  <si>
    <t>Mmm! Eating hamantaschen in honor of #Purim. Chag Purim Sameach to all celebrating tonight! https://t.co/682E6Fq3k0</t>
  </si>
  <si>
    <t>RT @SecretaryCastro: On my way to NYC, which just passed groundbreaking zoning rules to create more affordable housing. My statement → http…</t>
  </si>
  <si>
    <t>Existing Press Officers ---&amp;gt; @KarenHinton @amyspitalnick @MonicaCKlein @RosemaryBoeglin @ngrybauskas @abanks2958 https://t.co/lNEkjxeGB5</t>
  </si>
  <si>
    <t>We welcome new Deputy Press Secretaries @AustinFinan and @AjaWorthyDavis to the @NYCMayorsOffice. https://t.co/sM08ZeRCUs</t>
  </si>
  <si>
    <t>A Tribe Called Quest blessed our city with beats, rhymes, and life. Saying goodbye to a true Queens legend, #RIPPhifeDawg. #CheckTheRhime</t>
  </si>
  <si>
    <t>RT @NYCMayoralPhoto: .@BilldeBlasio greets @NYPDNews officer on duty protecting @TimesSquareNYC subway passengers post #BrusselsAttacks. ht…</t>
  </si>
  <si>
    <t>RT @PTWalzak: City Hall in the colors of Belgium, in honor of the victims of the Brussels attack https://t.co/PJnVwSowsh</t>
  </si>
  <si>
    <t>"NYC is now one step closer to being a city where EVERYONE can work and live." - @BilldeBlasio #affordablenyc https://t.co/LN6kgDzTTE</t>
  </si>
  <si>
    <t>RT @NYCMayoralPhoto: Mayor @BilldeBlasio+@CommissBratton discuss NYC terror efforts post Brussels attack. Times Sq., March 22. @NYPDnews ht…</t>
  </si>
  <si>
    <t>RT @BilldeBlasio: We did it, NYC. Join us tomorrow as we raise our voices as one to celebrate this housing reform. #affordablenyc https://t…</t>
  </si>
  <si>
    <t>RT @NYPDnews: "Go about your daily business knowing that the NYPD is protecting NYC," Mayor @BilldeBlasio says from Times Square https://t.…</t>
  </si>
  <si>
    <t>RT @BilldeBlasio: You demanded the strongest affordable housing requirements in the nation. Working with @NYCCouncil, that’s what we delive…</t>
  </si>
  <si>
    <t>Mayor @BilldeBlasio on #Brussels terrorist attacks: https://t.co/pmLIJhpyPz</t>
  </si>
  <si>
    <t>RT @BilldeBlasio: Sending strength to @CharlesMichel and the people of #Brussels. @NYPDnews on increased alert across NYC. We will not live…</t>
  </si>
  <si>
    <t>RT @BilldeBlasio: NYC schoolteacher first, State education chancellor today, and tireless advocate for our children always. Congrats to Bet…</t>
  </si>
  <si>
    <t>Alternate Side Parking will be suspended Monday.</t>
  </si>
  <si>
    <t>A few inches of snow likely headed our way tonight into Mon AM. Could get slippery. Careful out there - esp driving. https://t.co/8aQVGklGzR</t>
  </si>
  <si>
    <t>Could be icy this weekend. Careful out there if you're driving Sunday evening. More info at @notifynyc, a good follow.</t>
  </si>
  <si>
    <t>RT @NYCMayoralPhoto: Mayor @BilldeBlasio and First Lady @Chirlane march with the Lavender &amp;amp; Green Alliance on Fifth Avenue. #StPaddysDay ht…</t>
  </si>
  <si>
    <t>RT @BilldeBlasio: Happy #StPatricksDay, New York City!
Who's ready for a parade? https://t.co/istLorDmSb</t>
  </si>
  <si>
    <t>New citywide ferry service means gateways of opportunity for all New Yorkers. Coming in 2017. https://t.co/XhlyK8onyw</t>
  </si>
  <si>
    <t>Too many people are losing their lives because 
too many guns are in the wrong hands. 
Watch #MakingAKilling. https://t.co/AjbStbDk9I</t>
  </si>
  <si>
    <t>RT @BilldeBlasio: 33,000 Americans. Every Year. 
Its not gun control, its gun common sense. 
Stop gun business from #MakingAKilling 
https:…</t>
  </si>
  <si>
    <t>RT @BilldeBlasio: It's now time for the Senate to do its job: consider, then vote on the President's nominee without obstruction or delay. …</t>
  </si>
  <si>
    <t>👇 https://t.co/b7Welj61Ns</t>
  </si>
  <si>
    <t>RT @nycgov: Mayor @BilldeBlasio went to DC to urge Congress to maintain anti-terror funding in NYC. #neverforget #neveragain https://t.co/W…</t>
  </si>
  <si>
    <t>Today in DC, @BilldeBlasio argued against a proposed 50% cut in NYC's anti-terror funding. #NeverForget #NeverAgain https://t.co/QYWTkU2aQs</t>
  </si>
  <si>
    <t>RT @BilldeBlasio: My message is simple and urgent. We need Congress to do its part to protect New York City. #NeverAgain https://t.co/Dvo5D…</t>
  </si>
  <si>
    <t>Beautiful @demetriusfreem photo from tonight's #affordablenyc Housing Town Hall meeting. https://t.co/5RKFyRMyHl</t>
  </si>
  <si>
    <t>RT @BilldeBlasio: School should be an environment that supports and understands girls' needs. Thanks, @JulissaFerreras &amp;amp; @NYCSchools. https…</t>
  </si>
  <si>
    <t>RT @NYPDnews: In Manhattan tonight? Designate a sober driver. We are out ensuring those who are driving are sober. #VisionZero https://t.co…</t>
  </si>
  <si>
    <t>RT @nycgov: UPDATE: #AmberAlert canceled - Ariel Revello has been found safe. https://t.co/AQXIEtWZBb</t>
  </si>
  <si>
    <t>RT @nycgov: AMBER ALERT: Ariel Revello, 4'8" 75lbs. Could be in the #Bronx w/ bald Hispanic male 5'9" 190lbs. If seen, call 911. https://t.…</t>
  </si>
  <si>
    <t>The first play on #Broadway to be written, directed and performed by ALL WOMEN. Go see @EclipsedBway! https://t.co/6HiKg2qqFE</t>
  </si>
  <si>
    <t>RT @Chirlane: Just two feminists out on date-night, excited for @eclipsedbway (&amp;amp; @Lupita_Nyongo’s magic). https://t.co/Qe5r3mc53C</t>
  </si>
  <si>
    <t>If only @nyc311 was around back then, Kevin would have had someone friendly to help him out. Happy 13th #bday, 311! https://t.co/7Vgtefb0n6</t>
  </si>
  <si>
    <t>90-yr-olds on 7-yr waiting lists for housing? We're better than that, New York: let's fix this. #affordablenyc https://t.co/prmqKsHr3T</t>
  </si>
  <si>
    <t>This #TBT is a pic of @BilldeBlasio on @TheDailyShow, but we can't wait until the message becomes a throw back too. https://t.co/Mb4Rv8zESy</t>
  </si>
  <si>
    <t>RT @BilldeBlasio: Cheat the system and @AGSchneiderman will be there to catch you. Using $10M in back taxes to build new affordable housing…</t>
  </si>
  <si>
    <t>Thanks to @AGSchneiderman efforts, we're putting $10M in penalties from unscrupulous landlords BACK into affordable housing. #AffordableNYC</t>
  </si>
  <si>
    <t>RT @BilldeBlasio: This is how we fight inequality, securing housing for families who need it. https://t.co/Zg7uv6zHjR #affordablenyc https:…</t>
  </si>
  <si>
    <t>RT @BilldeBlasio: Affordable housing shouldn’t be an afterthought! The people of our neighborhoods must be protected. #affordablenyc https:…</t>
  </si>
  <si>
    <t>Thank you, @AARP, @NYHTC, @DistCouncil37 and @SEIU, for your support in making today a success! https://t.co/qNqsBVOtRR</t>
  </si>
  <si>
    <t>RT @BilldeBlasio: These officers represent the best of the @NYPDNews, and I want to thank them on behalf of NYC for their actions.</t>
  </si>
  <si>
    <t>RT @BilldeBlasio: The work he was doing tonight - getting narcotics off of our streets - is critical. Too many families and young people su…</t>
  </si>
  <si>
    <t>RT @BilldeBlasio: Our injured @NYPDnews Det. is in good spirits and very alert. Made sure to tell me that Elmhurst Hospital staff is taking…</t>
  </si>
  <si>
    <t>Grateful to learn that the @NYPDnews Detective injured tonight is doing well. Here's to a safe and swift recovery.  https://t.co/GyLiMgrzzG</t>
  </si>
  <si>
    <t>RT @BilldeBlasio: On #IWD2016 we can't just celebrate the strong women in our lives. We must recommit to building a more equal world. https…</t>
  </si>
  <si>
    <t>NYC proud to help lead @citiesforaction in support of President’s immigration executive action. https://t.co/24BYdLmZVJ</t>
  </si>
  <si>
    <t>RT @Chirlane: Happy International Women’s Day! Celebrating womanhood in all its diversity, complexity &amp;amp; beauty!</t>
  </si>
  <si>
    <t>RT @PublicTheaterNY: "I urge all New Yorkers to go out and see, touch, taste and feel as many works of art as you can." - @Chirlane, @NYCMa…</t>
  </si>
  <si>
    <t>Mayor @BilldeBlasio will attend the funeral for the father of @NYPDnews @CommissBratton tomorrow in Massachusetts. We share our condolences.</t>
  </si>
  <si>
    <t>RT @NYCEDC: Record #NYC job growth under Mayor @BilldeBlasio ! #nycedc #economy #economicgrowth https://t.co/zV2XlLoLCX</t>
  </si>
  <si>
    <t>RT @ItGetsBetter: More fantastic news coming from @NYCMayorsOffice @BilldeBlasio! #trans #equality  https://t.co/2Hs7GuHsKe</t>
  </si>
  <si>
    <t>"Because no New Yorker deserves to be treated like a second-class citizen." - @BilldeBlasio #GenderEquityNYC https://t.co/l3FB3dBuFS</t>
  </si>
  <si>
    <t>RT @BilldeBlasio: Through E.O. #16, we ensure that transgender and gender non-conforming NYers are protected from discrimination. https://t…</t>
  </si>
  <si>
    <t>As a mark of respect for Former First Lady Nancy Reagan, who was born in NYC, all City flags are lowered thru Fri. https://t.co/WPOwl6NDeQ</t>
  </si>
  <si>
    <t>RT @NYPDnews: WANTED: James Patrick Dillon regarding 2 slashings &amp;amp; pushing a 17y/o onto subway tracks in Queens. Call #800577TIPS https://t…</t>
  </si>
  <si>
    <t>Mayor will march in the St. Pats For All Parade tomorrow, also in Queens.  https://t.co/Uq0Nur1VnE</t>
  </si>
  <si>
    <t>Congrats to @Founder_House for being selected as @DigitalNYC's Startup to Watch in Feb. See the interview here: https://t.co/jNgnfwJIlU</t>
  </si>
  <si>
    <t>RT @NYCMayoralPhoto: Mayor @BilldeBlasio appears on @TheDailyShow with @TrevorNoah at the show's Manhattan studio on Thursday, March 3. htt…</t>
  </si>
  <si>
    <t>Cold weather and strong winds expected tonight. Stay inside if you can. Dress warmly outdoors. Alternate side parking suspended Friday.</t>
  </si>
  <si>
    <t>RT @NYCSchools: When NYC Public Schools announced free, full-day, high-quality #preKforAll in #OurCity | #GIFparty https://t.co/pYAIaHiuEs</t>
  </si>
  <si>
    <t>RT @BilldeBlasio: Inclusivity. Progress. Celebration. #MyNewYorkValues 
cc: @StPatsParadeNYC + @bfmirish https://t.co/q96cJ4yPtA</t>
  </si>
  <si>
    <t>RT @NYCMayoralPhoto: Today, Mayor @BilldeBlasio met with Mike Nussbaum at the @QueensTrib office. https://t.co/bFxGBGtoBN</t>
  </si>
  <si>
    <t>RT @NYCMayoralPhoto: This morning, Mayor @BilldeBlasio met with @vschneps and her staff at the @queenscourier offices in Bayside, Queens. h…</t>
  </si>
  <si>
    <t>RT @NYCSchools: New independent research shows high family satisfaction with #preKforAll programs: https://t.co/rT0uzIKHn2</t>
  </si>
  <si>
    <t>RT @StPatsParadeNYC: .@BilldeBlasio @NYCMayorsOffice @NYCCouncil See you at 44th &amp;amp; 5th. Looking forward to marching with you! https://t.co/…</t>
  </si>
  <si>
    <t>RT @BilldeBlasio: New York City just got a little bit better. 
Thank you, @StPatsParadeNYC! 👏👏👏 https://t.co/5lPVsahQ8o</t>
  </si>
  <si>
    <t>RT @BilldeBlasio: Let's march! 🍀🌈 https://t.co/MynZ43koXy</t>
  </si>
  <si>
    <t>RT @NYPDnews: #HappeningNow: Mayor @BilldeBlasio @CommissBratton updating the public on subway matters. Watch live https://t.co/BPESYLewtH</t>
  </si>
  <si>
    <t>RT @NYCMayoralPhoto: Mayor @BilldeBlasio tours @RockefellerUniv + meets w/ leaders of life sciences academic and business institutions. htt…</t>
  </si>
  <si>
    <t>RT @NYC_DOT: Take a seat on #Queens' newest #CityBenchNYC in front of @SelfhelpNY Clearview Senior Center https://t.co/YW5J8MQcAh https://t…</t>
  </si>
  <si>
    <t>RT @NYCMayoralPhoto: Mayor @BilldeBlasio rides the "R" after visiting the Park Slope Senior Center for Successful Aging this afternoon. htt…</t>
  </si>
  <si>
    <t>Remembering #HERstory of Carol Bellamy, the first woman elected president of the City Council. #WomensHistoryMonth https://t.co/fktGwm6mhT</t>
  </si>
  <si>
    <t>The kid's right - there are no monsters at Pre-K.
So go ahead and sign up your born-in-2012 child! #PreKforAll 
https://t.co/fRdLSOfoD0</t>
  </si>
  <si>
    <t>Tonight at 7pm, Mayor @BilldeBlasio hosts a town hall meeting in Bayside, Queens. You can watch LIVE at https://t.co/10woidEfEd.</t>
  </si>
  <si>
    <t>RT @NYCParks: At noon, join our live tour of @Gracie_Mansion, NYC mayor's official residence. Tune in at https://t.co/IWbP4OFCYu. https://t…</t>
  </si>
  <si>
    <t>RT @NotifyNYC: Due to emergency personnel operating at a four alarm #fire in Newark, New Jersey, residents in various areas of NYC may see …</t>
  </si>
  <si>
    <t>RT @MadeinNY: .@MadeinNYPAs training prgm is celebrating it's 10 yr anniversary! We're proud of all 600+ grads who’ve worked in NYC's #tv #…</t>
  </si>
  <si>
    <t>RT @epngo: .@Chirlane won't boycott @Oscars_Live, says there are other ways to support ppl of color in film world https://t.co/SqFufOcDdF v…</t>
  </si>
  <si>
    <t>RT @BilldeBlasio: While Chirlane &amp;amp; I both spoke out about #OscarsSoWhite, we'll still be tuning in. @Chirlane explains why: https://t.co/oB…</t>
  </si>
  <si>
    <t>RT @NYCMayoralPhoto: Mayor @BilldeBlasio and CM @RobertCornegyJr tour Bed-Stuy to discuss the City’s affordable housing reforms. https://t.…</t>
  </si>
  <si>
    <t>RT @RobertCornegyJr: .@BilldeBlasio spent hrs in D36 to engage w/ me &amp;amp; residents about MIH &amp;amp; ZQA. These issues are huge for my district. ht…</t>
  </si>
  <si>
    <t>We salute the contributions of Dominicans in NYC in commemoration of the Independence of the Dominican Republic. https://t.co/mPwRAbNtt6</t>
  </si>
  <si>
    <t>RT @billboard: Mayor @BilldeBlasio brings "Hip Hop Boulevard" to genre's birthplace in the Bronx https://t.co/XNM7kvj71P https://t.co/m8g6R…</t>
  </si>
  <si>
    <t>RT @LinkNYC: Seen these around your #NYC neighborhood? If so, free Wi-Fi is headed your way… https://t.co/ld3AxojZku</t>
  </si>
  <si>
    <t>RT @nyknicks: Today, Mayor @BilldeBlasio signed legislation to co-name Anthony Mason Way in Queens in honor of the #Knicks legend! https://…</t>
  </si>
  <si>
    <t>RT @amyspitalnick: A different view of @billdeblasio's retirement security rally. Courtesy @nycmayorsoffice's… https://t.co/R8kRJgwgs7</t>
  </si>
  <si>
    <t>Mayor @BilldeBlasio leads rally for retirement security for all New Yorkers: https://t.co/4Gh7AMtrAO #OneNYC https://t.co/o6ePFamvY4</t>
  </si>
  <si>
    <t>Today, Mayor @BilldeBlasio signed legislation into law to co-name 42 thoroughfares and public spaces: https://t.co/4JLwhXtRIw</t>
  </si>
  <si>
    <t>RT @DMAliciaGlen: Crayons to careers! Don't forget to sign up for #PreKForAll! https://t.co/Ezv0PJV3iS https://t.co/eT50EwUzjV</t>
  </si>
  <si>
    <t>Mayor @BilldeBlasio statement re: #WatchTheSalt decision. https://t.co/JVwi8sCXMn</t>
  </si>
  <si>
    <t>RT @nycHealthy: Today's win means NYers can make informed decisions about their health: https://t.co/dOuUmTzMVq #WatchTheSalt https://t.co/…</t>
  </si>
  <si>
    <t>RT @Chirlane: Q: Can you see a time when we won't need #blackhistorymonth?
A: I can see a time when we won't question having a black histor…</t>
  </si>
  <si>
    <t>RT @NYCMayoralPhoto: First Lady @Chirlane leads #MentalHealth Council mtg w/ DM @RichardBuery in City Hall. @mikappleton/@NYCMayoralPhoto h…</t>
  </si>
  <si>
    <t>RT @NYCSchools: #PreKForAll is "one of the best choices any family will ever make for a child" - Mayor @BilldeBlasio - https://t.co/cRfYXUj…</t>
  </si>
  <si>
    <t>RT @BilldeBlasio: Children in Pre-K have a greater chance of having a rewarding career. Also, their faces get big when magnified. https://t…</t>
  </si>
  <si>
    <t>RT @sree: Excited to be at Gracie Mansion, home of First Lady @Chirlane -  panel on Black history &amp;amp; art. #GracieConversations https://t.co/…</t>
  </si>
  <si>
    <t>RT @BilldeBlasio: 60 years ago today.
Remember #RosaParks and her example of perseverance as we continue the push for equity.
 https://t.c…</t>
  </si>
  <si>
    <t>RT @epngo: It's Alberto, @BilldeBlasio's mane man! https://t.co/0coBcDAkUz https://t.co/21yTMx5kXU</t>
  </si>
  <si>
    <t>RT @JanetGornick: Video online: @BilldeBlasio, @PaulKrugman discuss inequality with @JanetGornick (@lisdata) at @GC_CUNY. #GCINQ  https://t…</t>
  </si>
  <si>
    <t>RT @BilldeBlasio: Bulletproof vest saved an @NYPDnews life tonight. ShotSpotter helping capture gun criminals. Mobile devices feed critical…</t>
  </si>
  <si>
    <t>RT @BilldeBlasio: While our @NYPDnews brothers and sisters serve w/ vigor + focus, @nycgov will keep backing them up w/ finest tech availab…</t>
  </si>
  <si>
    <t>RT @BilldeBlasio: A grateful city thanks the @FDNY, EMS, Kings County Hospital, and @NYCHealthSystem personnel who came to the aid of these…</t>
  </si>
  <si>
    <t>RT @BilldeBlasio: I've met with them both and can report that they are alert, talkative and in the warm embrace of their families.</t>
  </si>
  <si>
    <t>RT @BilldeBlasio: Two of our @NYPDnews finest from the @NYPD81Pct were shot overnight while pursuing a criminal with a gun.</t>
  </si>
  <si>
    <t>RT @BilldeBlasio: Our @NYPDnews officers do dangerous, crucial work 24/7. They step up and put their lives on the line every day to keep th…</t>
  </si>
  <si>
    <t>RT @JLRichardson: "Thank God both these officers will be making a full recovery. Thank God for what they do for us." - @BilldeBlasio https:…</t>
  </si>
  <si>
    <t>RT @NYPDnews: Both officers are alert, in stable condition &amp;amp; expected to make a full recovery. The investigation is ongoing.</t>
  </si>
  <si>
    <t>RT @NYPDnews: A second officer was struck once below the vest line, with the bullet entering his right hip. The officers are being treated …</t>
  </si>
  <si>
    <t>RT @NYPDnews: During the engagement, two police officers were struck by gunfire. One was struck in his protective vest in the chest area, s…</t>
  </si>
  <si>
    <t>RT @NYPDnews: A .357 caliber revolver was recovered from the front seat of the car, which contained 5 spent shell casings. https://t.co/yfF…</t>
  </si>
  <si>
    <t>RT @NYPDnews: At that point officers fired at the armed suspect, striking him several times.</t>
  </si>
  <si>
    <t>RT @NYPDnews: Officers began to follow the car &amp;amp; radioed for assistance. The suspect then traveled the wrong way on Lexington Ave., ramming…</t>
  </si>
  <si>
    <t>RT @NYPDnews: Officers heard gunfire near Quincy St. &amp;amp; Malcolm X. Blvd. As they approached the suspect, he pointed a revolver at them and f…</t>
  </si>
  <si>
    <t>RT @NYPDnews: At approximately 3:20 A.M., during the apprehension of an armed suspect in Bedford Stuyvesant, Bklyn., 2 officers were struck…</t>
  </si>
  <si>
    <t>RT @NYPDnews: #HappeningNow: @CommissBratton and Mayor @BilldeBlasio provide update on 2 officers shot in @NYPD81Pct. https://t.co/MxA4uuKP…</t>
  </si>
  <si>
    <t>RT @PTWalzak: Paul Krugman Endorses de Blasio Affordable Housing Plan
https://t.co/0SvNao7ulO</t>
  </si>
  <si>
    <t>RT @NYCMayoralPhoto: Mayor @BilldeBlasio and @PaulKrugman discuss income inequality with moderator @JanetGornick at the @GC_CUNY. #GCINQ ht…</t>
  </si>
  <si>
    <t>RT @TweetBenMax: De Blasio says everyone's on board with more affordable housing, but when he tells them more height/density is required to…</t>
  </si>
  <si>
    <t>RT @WillBredderman: .@paulkrugman endorses looser zoning, more development, and greater density to drive down NYC rents, praises @BilldeBla…</t>
  </si>
  <si>
    <t>RT @JonLemire: .@paulkrugman just offered up a pretty glowing endorsement of @BilldeBlasio's housing plan</t>
  </si>
  <si>
    <t>RT @GC_CUNY: @BilldeBlasio: "We in New York City will show what one city can do to fight inequality" #gcinq #inequality #nyc https://t.co/z…</t>
  </si>
  <si>
    <t>RT @sophiayeres: .@BilldeBlasio: "the focus on inequality, this impulse for change is not cresting now, it is just beginning." @paulkrugman…</t>
  </si>
  <si>
    <t>RT @amyspitalnick: #OneNYC shoutout a few min into @BilldeBlasio - @paulkrugman talk, highlighting BdB goal of lifting 800k out of poverty …</t>
  </si>
  <si>
    <t>RT @GCPublicEvents: .@BilldeBlasio: "I believe we're at the beginning of a new progressive era in this country." #GCINQ</t>
  </si>
  <si>
    <t>WATCH LIVE NOW: https://t.co/e2d2IxC0yI
https://t.co/aOZvoN6bnG</t>
  </si>
  <si>
    <t>Tune in live NOW at https://t.co/kRDIMnGVET and join the #GCinq convo w/ Mayor @BilldeBlasio &amp;amp; @PaulKrugman on inequality in NYC</t>
  </si>
  <si>
    <t>Live NOW at https://t.co/kRDIMnGVET, join the #GCinq convo w/ @BilldeBlasio &amp;amp; @paulkrugman on inequality in #NYC. https://t.co/WB3DqPEoid</t>
  </si>
  <si>
    <t>In one hour: don’t miss Mayor @BilldeBlasio in conversation with @PaulKrugman. https://t.co/F6l0XL8TiT #GCinq</t>
  </si>
  <si>
    <t>New York City will never be the same. #LinkNYC https://t.co/QhDACKrnyq</t>
  </si>
  <si>
    <t>.@LinkNYC will provide free internet access to NYers in thousands of places across #OurCity: https://t.co/FfUosqglvj</t>
  </si>
  <si>
    <t>RT @BilldeBlasio: You can count on it, @anildash. #LinkNYC  https://t.co/PDcau7hYjB</t>
  </si>
  <si>
    <t>RT @nycforward: Just like the smartphone, we'll look back on the world before LinkNYC and wonder how we ever lived without it. https://t.co…</t>
  </si>
  <si>
    <t>RT @jessay286: "Since mayor @BilldeBlasio started, NYC has added 200k private sector jobs." #civicbkfst #nyctech https://t.co/HnnHUMzXRy</t>
  </si>
  <si>
    <t>Mayor @BilldeBlasio launches @LinkNYC, largest &amp;amp; fastest free municipal Wi-Fi network in the world: https://t.co/FfUosqglvj</t>
  </si>
  <si>
    <t>Tonight 6.30PM, join the #GCinq conversation w/ Mayor @BilldeBlasio &amp;amp; @PaulKrugman on inequality. Watch live: https://t.co/kRDIMnGVET</t>
  </si>
  <si>
    <t>RT @anildash: These new @LinkNYC public wifi access points in our neighborhood are no joke. https://t.co/YSN76Wov6d</t>
  </si>
  <si>
    <t>RT @epngo: Maybe I'll use @LinkNYC to file a Web story after this</t>
  </si>
  <si>
    <t>RT @epngo: .@LinkNYC kiosks are "antiquated pay phones" transformed into "ultrafast communications hubs" w/ "no pay involved": @BilldeBlasio</t>
  </si>
  <si>
    <t>RT @davidaaronhahn: My block is now wired. 👍 #LinkNYC #NYC #WiFi #InternetAccess #Yorkville https://t.co/PDe7NNcb6b</t>
  </si>
  <si>
    <t>RT @LisaEvers: #LinkNYC @BilldeBlasio @NYCMayorsOffice demos new free wi-fi &amp;amp; help kiosk at 16th St &amp;amp; 3rd Ave @fox5ny @FOX5DESK https://t.c…</t>
  </si>
  <si>
    <t>RT @mayawiley: .@BilldeBlasio calling 311 on #LinkNYC How cool is this! Free wi fi! #broadband4All https://t.co/xpB6NQIsZf</t>
  </si>
  <si>
    <t>RT @BilldeBlasio: America. https://t.co/211oQK5qeU</t>
  </si>
  <si>
    <t>RT @BilldeBlasio: I was questioned by the future in Bay Ridge tonight, and folks, I can assure you, that future is bright! https://t.co/oh8…</t>
  </si>
  <si>
    <t>RT @NYCMayoralPhoto: Tonight: Mayor @BilldeBlasio holds a "Working For Our Neighborhoods" town hall mtg at Ft. Hamilton HS in Bay Ridge. ht…</t>
  </si>
  <si>
    <t>RT @Chirlane: Bill doing the #HOPECount. He was feeling under the weather that night, but it was close to 4am before he came home. https://…</t>
  </si>
  <si>
    <t>RT @amyspitalnick: Packed @BilldeBlasio town hall in Bay Ridge with @VGentile43 @BrooklynChamber and many others. https://t.co/ruCUdUvj9a</t>
  </si>
  <si>
    <t>RT @BilldeBlasio: Love @JulissaFerreras' work to make tampons easier to access in schools, shelters &amp;amp; correctional facilities. https://t.co…</t>
  </si>
  <si>
    <t>RT @BilldeBlasio: Couldn't be prouder of #Broadway on @TheGRAMMYs tonight. You've done us proud @Lin_Manuel and everyone in @HamiltonMusica…</t>
  </si>
  <si>
    <t>RT @NYCSanitation: 579 DSNY salt spreaders are pre-deployed &amp;amp; pre-treating some streets as we await wintry weather starting as snow, to sle…</t>
  </si>
  <si>
    <t>RT @nyc311: ASP is suspended today for Washington’s Birthday (Presidents Day). Meters remain in effect. Download 311 app: https://t.co/4JDK…</t>
  </si>
  <si>
    <t>RT @nycHealthy: It's #ValentinesDay! 💝 Stay warm today, and remember to #PlaySure w/an #NYCcondom: https://t.co/UcYvLVBG4L https://t.co/Qts…</t>
  </si>
  <si>
    <t>The team engaged two homeless individuals on the platform and were able to convince one of them to move to shelter. https://t.co/l783xWnubH</t>
  </si>
  <si>
    <t>RT @DrMaryTBassett: As part of our #Zika strategy, we're expanding our mosquito control plan to prepare for mosquito season in April: https…</t>
  </si>
  <si>
    <t>RT @NYCSanitation: Reminder: No trash, organics or recycling collection Mon., Feb. 15 for Presidents' Day. Info:https://t.co/iWJHEvg2uS htt…</t>
  </si>
  <si>
    <t>RT @kemrichardson7: 1 on 1 w @NYCMayorsOffice in subway helping homeless as temps drop 2 dangerous level. More at 6 @ABC7NY https://t.co/qV…</t>
  </si>
  <si>
    <t>Delicious AND enlightening.  https://t.co/eWZwe0tV7O</t>
  </si>
  <si>
    <t>RT @NYCSchools: NYC First Lady @Chirlane McCray visits P.S. 253 with students as part of #RespectForAll Week &amp;amp; #NoOneEatsAlone day https://…</t>
  </si>
  <si>
    <t>RT @NYPD43Pct: As u celebrate #Valentine's Day ❤ , remember, #love is NOT supposed 2 hurt! Let's raise awareness 2gether. @BronxCB9 https:/…</t>
  </si>
  <si>
    <t>👱🏼🌹👩🏾 https://t.co/HoWVybLK5G</t>
  </si>
  <si>
    <t>RT @NWSNewYorkNY: Central Park has just dropped below zero! The temperature is -1 as of 6:57am! #Arctic Blast</t>
  </si>
  <si>
    <t>RT @NYCMayoralPhoto: Mayor @BilldeBlasio at the NYS Assoc. of Black &amp;amp; Puerto Rican Legislator's Conf. in Albany.  📸: @mikappleton / MPO htt…</t>
  </si>
  <si>
    <t>RT @BilldeBlasio: .@Chirlane and I send our thoughts and prayers to Supreme Court Justice Scalia's wife, children and other family members.</t>
  </si>
  <si>
    <t>RT @BilldeBlasio: He was proud to be a New Yorker, and New Yorkers were proud to have one of their own serve as a Supreme Court Justice</t>
  </si>
  <si>
    <t>RT @BilldeBlasio: He grew up in Queens, went to school in Manhattan and became the country's first Italian American Supreme Court Justice.</t>
  </si>
  <si>
    <t>RT @BilldeBlasio: We mourn tonight for the loss of Justice Antonin Scalia.</t>
  </si>
  <si>
    <t>New York City flags coming to half-staff for #Scalia per Mayor @BilldeBlasio and @globalnyc Cmsr. @PAbeywardena. https://t.co/EbRQnDWZPl</t>
  </si>
  <si>
    <t>RT @BilldeBlasio: I am the luckiest man alive.
https://t.co/ruWxKEZust https://t.co/gvl8ZvDP5o</t>
  </si>
  <si>
    <t>RT @DrMaryTBassett: It’s extremely cold this weekend. Check on neighbors and loved ones. No heat? Call @nyc311. https://t.co/1wrrqgyt9E htt…</t>
  </si>
  <si>
    <t>Take care of yourselves, your children, your neighbors and your pets - it's really cold.  https://t.co/qNMIA9pOD7</t>
  </si>
  <si>
    <t>You know it's cold when... https://t.co/wfDNQHL6Wx</t>
  </si>
  <si>
    <t>RT @BilldeBlasio: On behalf of all NYers, I offer a warm 'benvenuto' to the President of Italy, Sergio Mattarella. cc:@QuirinaleStampa http…</t>
  </si>
  <si>
    <t>RT @NYCMayoralPhoto: Mayor @BilldeBlasio repping @sscnapoli in City Hall ahead of Saturday's @SerieA_TIM match v. @juventusfc #JuveNapoli h…</t>
  </si>
  <si>
    <t>RT @nycgov: .@nycoem urges New Yorkers to prepare for extreme cold expected Thursday night through Monday. More: https://t.co/I3ysZ9Fruf</t>
  </si>
  <si>
    <t>RT @DrMaryTBassett: Bitter-cold weather over the next few days. Know the signs of hypothermia and frostbite: https://t.co/1wrrqgyt9E https:…</t>
  </si>
  <si>
    <t>RT @amyspitalnick: Love this. Home elevations = key piece of City's resiiency plan to protect against flooding &amp;amp; other climate risks. https…</t>
  </si>
  <si>
    <t>RT @Chirlane: Received this beautiful hand-made necklace by Joyce from Chelsea Community Center. I will wear it with pride! https://t.co/Ew…</t>
  </si>
  <si>
    <t>Mayor @BilldeBlasio statement on East Village gas explosion indictments. https://t.co/ITVIItwWrt</t>
  </si>
  <si>
    <t>RT @MonicaCKlein: .@BilldeBlasio rooting for @sscnapoli this AM: https://t.co/pxqbNb9ZLg</t>
  </si>
  <si>
    <t>RT @BilldeBlasio: If you are experiencing #domesticviolence there is help. Call our 24hr hotline 1-800-621-HOPE (4673). You are not alone.</t>
  </si>
  <si>
    <t>RT @BilldeBlasio: The person wanted in connection to the stabbing is Michael Sykes. Call 911 if you see him. https://t.co/Drx4LLoYKB</t>
  </si>
  <si>
    <t>RT @BilldeBlasio: There is no more atrocious or painful a crime than an attack on a child. My heart breaks for the family of the victims on…</t>
  </si>
  <si>
    <t>Snow's coming, New York! Let's take it slow and look out for one another. All the details: https://t.co/z9823NqFBl https://t.co/g81PZvsQIG</t>
  </si>
  <si>
    <t>RT @amyspitalnick: Mayor’s State of #OurCity pledge: increase public solar another five times by end of 2018.  https://t.co/6HasVqv8zO</t>
  </si>
  <si>
    <t>RT @NYCMayoralPhoto: Last night: @SecretaryCastro, @MMViverito &amp;amp; @BilldeBlasio kick-off the Homeless Outreach Population Estimate (HOPE). h…</t>
  </si>
  <si>
    <t>RT @BilldeBlasio: Every person we count had their own path to the streets, and each should have their own path AWAY from it. #HOPE2016</t>
  </si>
  <si>
    <t>RT @KarenHinton: On Wall Street, New York City Mayor @billdeblasio Is Getting Respect https://t.co/VTm1UK8BmA via @business</t>
  </si>
  <si>
    <t>Happy #LunarNewYear! We wish you prosperity, health and happiness in the Year of the Monkey! https://t.co/bSCHg5SMVT</t>
  </si>
  <si>
    <t>RT @BilldeBlasio: Our teams won't be on the field for #SB50 but @nychousing's Wayne Mackie will. Keep 'em honest, Wayne! https://t.co/KZpV4…</t>
  </si>
  <si>
    <t>RT @NYCSanitation: DSNY crews are on trash/recycling collections citywide today &amp;amp; salting icy spots. Crews will be on collection Sunday, to…</t>
  </si>
  <si>
    <t>RT @NYCMayoralPhoto: Fresh Pics: Mayor @BilldeBlasio on scene of TriBeCa #cranecollapse. 
Fact sheet: https://t.co/b34hin3fhU https://t.co…</t>
  </si>
  <si>
    <t>RT @NYPDnews: .@NYPDChiefofDept, @FDNY &amp;amp; @nycoem survey crane collapse in Lower Manhattan with Mayor @BilldeBlasio https://t.co/lgbqAY9vif</t>
  </si>
  <si>
    <t>RT @FDNY: #FDNY COD Leonard briefs Mayor @BilldeBlasio on scene of crane collapse at Worth St &amp;amp; W Broadway in #Tribeca https://t.co/yjsz2YM…</t>
  </si>
  <si>
    <t>RT @FDNY: #FDNY Chiefs brief Mayor @BilldeBlasio on scene of crane collapse at Worth St &amp;amp; W Broadway in #Tribeca https://t.co/zJEYa5vmFg</t>
  </si>
  <si>
    <t>"This is our work. This is our future." - Mayor @BilldeBlasio. This is #OurCity: https://t.co/U1tVZjIf1S</t>
  </si>
  <si>
    <t>To protect NYers from effects of climate change we're investing $20 billion to make #OurCity more resilient. https://t.co/Xfq1N9owB2</t>
  </si>
  <si>
    <t>"We’ve increased the amount of solar power in city-owned buildings 7-fold since 2013" - Mayor @BilldeBlasio https://t.co/Q6fTePCJ29 #OurCity</t>
  </si>
  <si>
    <t>RT @nycgob: “El distrito histórico y espacios abiertos convertirán @Gov_Island en un destino abierto todo el año”. @BilldeBlasio https://t.…</t>
  </si>
  <si>
    <t>GOAL: we will cut emissions by 80% by 2050 to have the cleanest air of any major U.S. city by 2030: https://t.co/IBEeHHbEcO #OurCity</t>
  </si>
  <si>
    <t>Revitalized Historic District &amp;amp; open spaces will transform @Gov_Island into year-round destination: https://t.co/Q6fTePCJ29 #OurCity</t>
  </si>
  <si>
    <t>Linking #SunsetPark to #Astoria, Brooklyn to Queens, a new public street car will generate $25B for #OurCity: https://t.co/Q6fTePCJ29 #BQX</t>
  </si>
  <si>
    <t>#OnStatenIsland construction is underway on our first Citywide Ferry Service! https://t.co/P5HVEOYQYH #OurCity</t>
  </si>
  <si>
    <t>.@CitiBikeNYC is adding 2,500 bikes in Brooklyn, Queens and Manhattan to grow the system to 10,000! https://t.co/P5HVEOYQYH #OurCity</t>
  </si>
  <si>
    <t>WATCH → #OurCity is helping small business owners like Lori #OnStatenIsland https://t.co/nnpyQyQaBV</t>
  </si>
  <si>
    <t>"We now have over 4.2 million jobs in our city—the most in our history" Mayor @BilldeBlasio #OurCity</t>
  </si>
  <si>
    <t>More power-washing trucks means we will clean 40 million square ft of graffiti every year in #OurCity: https://t.co/P5HVEOYQYH #CleaNYC</t>
  </si>
  <si>
    <t>#CleaNYC means an additional 100 miles of highway ramps cleared of litter and debris. #OurCity https://t.co/P5HVEOYQYH</t>
  </si>
  <si>
    <t>Learn more about our #CleaNYC initiative: https://t.co/Q6fTePCJ29 #OurCity</t>
  </si>
  <si>
    <t>"I am proud to introduce #CleaNYC, a revitalized effort to keep our neighborhoods clean in all five boroughs" - Mayor @BilldeBlasio #OurCity</t>
  </si>
  <si>
    <t>"NYers will be able to pay for street parking in one of our 85,000 metered spaces using their smartphone" - Mayor @BilldeBlasio #OurCity</t>
  </si>
  <si>
    <t>We will install "real-time countdown clocks showing riders in all 5 boroughs when the next bus is arriving" https://t.co/Q6fTePCJ29 #OurCity</t>
  </si>
  <si>
    <t>"In 2015, shootings went DOWN almost 3% and gun arrests went UP almost 10%" - Mayor @BilldeBlasio #OurCity</t>
  </si>
  <si>
    <t>.@NYPDnews: "they’re always seeking the next frontier, the next innovation to make New Yorkers safer" - Mayor @BilldeBlasio #OurCity</t>
  </si>
  <si>
    <t>"Everything we’re doing to make this a city of opportunity, rests on the work we do to keep people safe" - Mayor @BilldeBlasio #OurCity</t>
  </si>
  <si>
    <t>Learn more about #ThriveNYC program: https://t.co/R87NEYkSis #OurCity @Chirlane  https://t.co/dxikR1ZoeC</t>
  </si>
  <si>
    <t>"#LinkNYC is well on its way to becoming the largest, fastest, free municipal Wi-Fi system in the world" https://t.co/Q6fTePCJ29 #OurCity</t>
  </si>
  <si>
    <t>5,000 6th - 12thgraders in #Brownsville will be paired with mentors through Single Shepherd program https://t.co/Xfq1N9owB2 #OurCity</t>
  </si>
  <si>
    <t>Join the conversation during Mayor @BilldeBlasio's address using the hashtag #OurCity → https://t.co/Xfq1N9owB2 https://t.co/eWfPYkiZKF</t>
  </si>
  <si>
    <t>New Health Action Centers will expand heathcare options for NYers in communities like the #SouthBronx. https://t.co/Q6fTePCJ29 #OurCity</t>
  </si>
  <si>
    <t>We are investing $91 million to transform Downtown Far Rockaway – including a new state-of-the-art library! https://t.co/Q6fTePCJ29 #OurCity</t>
  </si>
  <si>
    <t>"We’re taking our fight vs inequality to places that haven’t gotten their due; starting in Dwtn Far Rockaway" Mayor @BilldeBlasio #OurCity</t>
  </si>
  <si>
    <t>GOAL: NYC to become 1st City in nation to offer retirement savings program for private sector employees. https://t.co/Xfq1N9owB2 #OurCity</t>
  </si>
  <si>
    <t>#OurCity: more than 220,000 jobs were added in 2014 and 2015 —that’s the highest two-year gain ever! https://t.co/CCtL6lDTIE</t>
  </si>
  <si>
    <t>"We're capturing the momentum of these first two years to push harder, to go farther" Mayor @BilldeBlasio: https://t.co/Xfq1N9owB2 #OurCity</t>
  </si>
  <si>
    <t>"Since the 2011-12 school year, crime in our schools has gone down 29% while suspensions have declined by 36%" Mayor @BilldeBlasio #OurCity</t>
  </si>
  <si>
    <t>"Our 94 #RenewalSchools are graduating more kids &amp;amp; seeing higher test scores through new approaches/leadership" Mayor @BilldeBlasio #OurCity</t>
  </si>
  <si>
    <t>"We’re bringing: AP classes to ALL our HS, Algebra for ALL our MS, #CSforAll at every grade level" - Mayor @BilldeBlasio #OurCity</t>
  </si>
  <si>
    <t>"Our schools must run on the twin engines of equity and excellence" - Mayor @BilldeBlasio #OurCity</t>
  </si>
  <si>
    <t>Learn more about our #ThriveNYC program: https://t.co/R1F1E2s9yX #OurCity https://t.co/dFuoDcFmtZ</t>
  </si>
  <si>
    <t>#ThriveNYC is the most comprehensive program of any American city to support NYers facing mental illness. https://t.co/o2sD0CunBw #OurCity</t>
  </si>
  <si>
    <t>"We're fighting to shatter the stigma &amp;amp; deal with the public health crisis of mental health" - Mayor @BilldeBlasio #OurCity</t>
  </si>
  <si>
    <t>"We are adding 300 beds in dedicated youth shelters for our young people who have nowhere else to go" - Mayor @BilldeBlasio #OurCity</t>
  </si>
  <si>
    <t>We launched HOME-STAT, the most aggressive street homelessness outreach program of any city in the US: https://t.co/qlJaapibyH #OurCity</t>
  </si>
  <si>
    <t>"We’ve helped 91,000 NYers stay IN their homes and OUT of shelter" Mayor @BilldeBlasio Watch live: https://t.co/Xfq1N9owB2 #OurCity</t>
  </si>
  <si>
    <t>RT @NYCDHS: Mayor @BilldeBlasio: "We honored our commitment to end chronic veteran homelessness in New York City." #MissionHome #SOTC2016 #…</t>
  </si>
  <si>
    <t>"Over the past year, we’ve helped many families – 22,000 NYers – move from shelter to permanent housing" Mayor @BilldeBlasio #OurCity</t>
  </si>
  <si>
    <t>Our NextGeneration @NYCHA plan will create safe, clean &amp;amp; connected communities in #OurCity. Learn more: https://t.co/haZnjflGK4</t>
  </si>
  <si>
    <t>We’ve repaved about 2,200 lane miles of our roads in the past two years. #OurCity https://t.co/d6hDcn5ka6</t>
  </si>
  <si>
    <t>"2015 itself was one of the best years EVER for affordable housing in the history of #OurCity” - Mayor @BilldeBlasio</t>
  </si>
  <si>
    <t>We are building and preserving 200,000 affordable apartments by 2024. #OurCity https://t.co/I1NTcfbxS2</t>
  </si>
  <si>
    <t>In 2019 a new vessel will launch in the New York Harbor with the name of @USArmy Staff Sgt. Michael Ollis. #OurCity https://t.co/irzhYW3hal</t>
  </si>
  <si>
    <t>"We expanded Staten Island Ferry service to run every 30min, 24/7” - Mayor @BilldeBlasio #OurCity</t>
  </si>
  <si>
    <t>Real resources for public transportation: "In 2015, we made a historic $2.5 billion contribution to the @MTA" - Mayor @BilldeBlasio #OurCity</t>
  </si>
  <si>
    <t>RT @FDNY: #FDNY FF Shepherd recognized by Mayor @BilldeBlasio during State of #OurCity for heroic efforts in response to East Village gas e…</t>
  </si>
  <si>
    <t>RT @FDNY: #FDNY Lt Milukas &amp;amp; Lt Vilagos recognized by Mayor @BilldeBlasio during State of #OurCity for rescuing children from fires this pa…</t>
  </si>
  <si>
    <t>RT @FDNY: #FDNY Station 7 &amp;amp; 8 EMS members who delivered baby in car honored by Mayor @BilldeBlasio during State of #OurCity</t>
  </si>
  <si>
    <t>#OurCity's Vision Zero Action Plan made 2015 the safest year on NYC roads for EVERYONE since 1910 https://t.co/oCJBuTHhfq</t>
  </si>
  <si>
    <t>Mayor @BilldeBlasio recognized @FDNY Ray Pfeifer’s service w/ the Key of The City of New York: https://t.co/jCKBdx8s4C #OurCity #ZadrogaAct</t>
  </si>
  <si>
    <t>RT @RichardBuery: We expected 100k would sign up ... Today 750,000+ carry #idnyc in their pocket - @BilldeBlasio #SOTC2016 @NYCImmigrants</t>
  </si>
  <si>
    <t>Mayor @BilldeBlasio honors brave men or women in blue who protects all of us every day. Watch live: https://t.co/Xfq1N9owB2 #OurCity</t>
  </si>
  <si>
    <t>RT @nycgov: "Crime within our neighborhoods has gone down 5.8% in two years" - Mayor @BilldeBlasio #OurCity https://t.co/CobOARlBQa</t>
  </si>
  <si>
    <t>Learn more about #OurCity's "One City, Safe and Fair, Everywhere" plan: https://t.co/uxV10WxTLS @NYPDnews</t>
  </si>
  <si>
    <t>"We draw our strength from diversity. And we are a city where everyone is respected" Mayor @BilldeBlasio #OurCity</t>
  </si>
  <si>
    <t>"New York City is a city founded on the values of democracy and inclusion" Mayor @BilldeBlasio Watch live: https://t.co/Xfq1N9owB2 #OurCity</t>
  </si>
  <si>
    <t>"Crime within our neighborhoods has gone down 5.8% in two years" - Mayor @BilldeBlasio #OurCity https://t.co/F1JoYdTbwO</t>
  </si>
  <si>
    <t>"We're so proud that NYers are safer now than they’ve been at any point in modern history" Mayor @BilldeBlasio #OurCity</t>
  </si>
  <si>
    <t>"Today, three quarters of a million New Yorkers carry @IDNYC in their pocket" - Mayor @BilldeBlasio #OurCity</t>
  </si>
  <si>
    <t>RT @IDNYC: WATCH: #IDNYC helps everyday NYers like Aury participate in #OurCity https://t.co/ftzSOEbFgr</t>
  </si>
  <si>
    <t>RT @nycgob: “El Estado de la Ciudad significa el Estado de Nuestra Gente”. Alcalde @BilldeBlasio. https://t.co/U3oqi5pgmW #OurCity #Nuestra…</t>
  </si>
  <si>
    <t>"20,000 City workers will now be able to take 6 weeks of FULLY #paidleave when they have/adopt/foster a child - Mayor @BilldeBlasio #OurCity</t>
  </si>
  <si>
    <t>"50,000 City workers and contracted workers will be guaranteed a $15 minimum wage"- Mayor @BilldeBlasio #OurCity https://t.co/YHuLByn8TI</t>
  </si>
  <si>
    <t>#PaidSickLeave: "Half a million more NYers can now take a day off without worrying about their paycheck" - Mayor @BilldeBlasio #OurCity</t>
  </si>
  <si>
    <t>"Our work of the past two years is taking root in our neighborhoods" - Mayor @BilldeBlasio Watch live: https://t.co/Xfq1N9owB2 #OurCity</t>
  </si>
  <si>
    <t>"We have to use the tools of gov to fight vs inequality, to fight FOR a strong future for ALL our families" - Mayor @BilldeBlasio #OurCity</t>
  </si>
  <si>
    <t>"Una sola Nueva York, trabajando por nuestros vecindarios — TODOS nuestros vecindarios" Mayor @BilldeBlasio #OurCity</t>
  </si>
  <si>
    <t>"Our #vision is One New York, Working for Our Neighborhoods. ALL of our neighborhoods" - Mayor @BilldeBlasio #OurCity</t>
  </si>
  <si>
    <t>"Our #challenge is to make our great city greater still" - Mayor @BilldeBlasio #OurCity</t>
  </si>
  <si>
    <t>"Our #mission is to put the powers of City Hall to work to help ALL of our neighborhoods thrive and prosper" - Mayor @BilldeBlasio #OurCity</t>
  </si>
  <si>
    <t>RT @IDNYC: "We see the tale of two cities transforming into One New York " -@BilldeBlasio at #OurCity #1Card4All https://t.co/KbQmCDJqj9</t>
  </si>
  <si>
    <t>"We are united by the profound and powerful fact that we are ALL New Yorkers" - Mayor @BilldeBlasio #OurCity</t>
  </si>
  <si>
    <t>"It’s the 8.5M of us, living in 300+ nbhds across the 5 boroughs, that make #OurCity the greatest city in the world" - Mayor @BilldeBlasio</t>
  </si>
  <si>
    <t>"The State of the City. To me, that really means the State of Our People" - Mayor @BilldeBlasio Watch live: https://t.co/Xfq1N9owB2 #OurCity</t>
  </si>
  <si>
    <t>NOW: Mayor @BilldeBlasio delivers the State of #OurCity →  https://t.co/Xfq1N9owB2</t>
  </si>
  <si>
    <t>RT @NYCImmigrants: Happening now: beautiful rendition of the Star Spangled Banner #OurCity https://t.co/bTUh32O1cH</t>
  </si>
  <si>
    <t>RT @FDNY: #FDNY Chaplain Kansfield delivers invocation at Mayor @BilldeBlasio’s State of #OurCity https://t.co/9Sgz1jQ5HB https://t.co/K0JL…</t>
  </si>
  <si>
    <t>RT @MMViverito: Here at @LehmanCollege for @BilldeBlasio #StateOfTheCity. Many @NYCCouncil members here as well. #OurCity https://t.co/ZMAM…</t>
  </si>
  <si>
    <t>LIVE NOW: Mayor @BilldeBlasio delivers the State of #OurCity →  https://t.co/Xfq1N9owB2</t>
  </si>
  <si>
    <t>RT @RichardBuery: Waiting for #SOTC2016 to begin - doesn't the stage look great?! https://t.co/IZ3FZD8BdK</t>
  </si>
  <si>
    <t>RT @NYCImmigrants: .@NYCImmigrants team at #OurCity distributing headsets for simultaneous translation in 6 different languages #SOTC https…</t>
  </si>
  <si>
    <t>RT @nycgob: EN VIVO: El alcalde @BilldeBlasio habla del Estado de #NuestraCiudad. Véalo en: https://t.co/U3oqi5pgmW #OurCity https://t.co/H…</t>
  </si>
  <si>
    <t>This is the State of #OurCity. This is our work. This is our future. - Mayor @BilldeBlasio https://t.co/U1tVZjIf1S</t>
  </si>
  <si>
    <t>RT @NYCImmigrants: @NYCImmigrants at #SOTC providing translation in 6 different languages #languageaccess https://t.co/IzaophDfUm</t>
  </si>
  <si>
    <t>RT @NYCDHS: Tonight, Mayor @BilldeBlasio delivers #SOTC2016 @LehmanCenter, #Bronx. 7pm. Engage: https://t.co/GxaV5Y7j81 #OurCity https://t.…</t>
  </si>
  <si>
    <t>In ONE HOUR, Mayor @BilldeBlasio delivers the State of #OurCity address. Don’t miss it → https://t.co/Xfq1N9owB2 https://t.co/qELgHjUB04</t>
  </si>
  <si>
    <t>RT @Chirlane: Looking forward to Mayor Bill de Blasio's #OurCity speech. (Good luck, honey!) https://t.co/BvFPXkauty</t>
  </si>
  <si>
    <t>RT @nycgob: Más neoyorquinos podrán ver el discurso del Estado de #NuestraCiudad en su nuevo horario, HOY a las 7PM. https://t.co/ihVkfjhEH…</t>
  </si>
  <si>
    <t>Join the online conversation during Mayor @BilldeBlasio's SOTC address using the hashtag #OurCity → https://t.co/Xfq1N9owB2</t>
  </si>
  <si>
    <t>RT @NYCDHS: Mayor @BilldeBlasio's #SOTC2016 is tonight at 7. Watch the live stream at https://t.co/GxaV5Y7j81. #OurCity https://t.co/MxxHMr…</t>
  </si>
  <si>
    <t>TONIGHT 7pm, Mayor @BilldeBlasio delivers the State of #OurCity. Watch it live: https://t.co/Xfq1N96VJu https://t.co/PwWBcDPkG4</t>
  </si>
  <si>
    <t>State of #OurCity: Mayor @BilldeBlasio announces CleaNYC - holistic effort to keep communities clean across NYC. https://t.co/wKH50DzQS1</t>
  </si>
  <si>
    <t>RT @DickGottfried: Progress 4 peace &amp;amp; quiet! Thank u @BilldeBlasio &amp;amp; @NYCCouncil 4 cutting #helicopter flights in half. https://t.co/jEE0HN…</t>
  </si>
  <si>
    <t>RT @JoannaStern: Damn, this city-wide WiFi is going to be amazing. Just drove by a @LinkNYC hotspot and it immediately connected. https://t…</t>
  </si>
  <si>
    <t>RT @BilldeBlasio: Journalist. Leader. Rising star. 
My condolences to the friends and family of @mfeeney. 
Rest in peace. 
https://t.co/…</t>
  </si>
  <si>
    <t>Sticky notes: UX Hall of Famer https://t.co/76ak2x3d3Z</t>
  </si>
  <si>
    <t>RT @NYHTC: Under Mayor @BilldeBlasio #affordablehousing has increased 32% for low-income #NYC residents -&amp;gt; https://t.co/5U5f4LDYpz</t>
  </si>
  <si>
    <t>RT @NYC_DOT: New #StatenIslandFerry boat will be named after late @USArmy Staff Sergeant Michael H. Ollis #OnStatenIsland https://t.co/y56O…</t>
  </si>
  <si>
    <t>RT @NYMetroVets: ICYMI. Very emotional moment. The father is a #veteran himself. God Bless! #Vets  https://t.co/Teqd6ot1fe</t>
  </si>
  <si>
    <t>.@USArmy Staff Sgt. Michael Ollis died in Afghanistan on Aug. 28 protecting a Polish soldier from a suicide bomber. https://t.co/4UnByVL33Y</t>
  </si>
  <si>
    <t>Touching moment in the Ollis family dining room. CC: @HeyNowJO #OnStatenIsland  https://t.co/75qlXRgoXw</t>
  </si>
  <si>
    <t>She's non-stop! https://t.co/xeDqhnbE3G</t>
  </si>
  <si>
    <t>RT @patkiernan: City snow laborers tackling the street corner slush in Williamsburg. https://t.co/ZvMMg1oiz4</t>
  </si>
  <si>
    <t>RT @BilldeBlasio: .@NYCSanitation is starting garbage collection up tomorrow. Remember to unblock snow so sanitation crews can easily see a…</t>
  </si>
  <si>
    <t>.@NYCSanitation collection service resumes tomorrow. Please place garbage and recyclables out according to your normal schedule.</t>
  </si>
  <si>
    <t>NOW: bring your #PreKforAll application questions and join @RichardBuery for a twitter chat! https://t.co/TjTEXEUyTd</t>
  </si>
  <si>
    <t>👱🏼💖👩🏾 https://t.co/s1i1Z6W3oN</t>
  </si>
  <si>
    <t>RT @BilldeBlasio: Juvenile offenders deserve safe supervision. Not harmful isolation. I applaud @POTUS ban. https://t.co/NenSV53G80</t>
  </si>
  <si>
    <t>This guy is unstoppable. https://t.co/cudbTWnNYt</t>
  </si>
  <si>
    <t>RT @andreahagelgans: The city has plowed 7.25 million tons of snow from the streets, enough to fill Yankee Stadium 66 times or the Empire S…</t>
  </si>
  <si>
    <t>The #PreKforAll application period is open! Join Deputy Mayor @RichardBuery tomorrow, 11am, for a twitter chat. https://t.co/MBuLDJDeIK</t>
  </si>
  <si>
    <t>Easy opportunity to help others and save lives: https://t.co/zoX4a3uSq2</t>
  </si>
  <si>
    <t>RT @NYCSchools: Chancellor Fariña Announces Opening of Pre-K Applications. https://t.co/VjJplyrN2h</t>
  </si>
  <si>
    <t>RT @NY1: Coming up at 10:30--&amp;gt; @BilldeBlasio calls in to NY1 to discuss city's snow recovery efforts. Watch online: https://t.co/ckfQJGJU6Y…</t>
  </si>
  <si>
    <t>RT @JimmyVielkind: Today's "What you should know" encyclical from the Rev. Ruben Diaz Sr.'s says @BilldeBlasio did a "pretty good job" w th…</t>
  </si>
  <si>
    <t>RT @BrianLehrer: Now: Mayor @BilldeBlasio is talking to us from Woodside, Queens - out on the street, assessing problem spots.</t>
  </si>
  <si>
    <t>RT @nycrecords: Register to be a PAID @NYCSanitation Emergency Snow Laborer &amp;amp; clear snow after big storms: https://t.co/6EM3yqurZw https://…</t>
  </si>
  <si>
    <t>RT @BilldeBlasio: I hear you, Queens. We’ve got 850 @NYCSanitation plows clearing your streets. We won’t quit until the job is done. https:…</t>
  </si>
  <si>
    <t>RT @MonicaCKlein: .@BilldeBlasio live on @wcbs880 from Corona: "We've got 850 plows now focused on Queens."</t>
  </si>
  <si>
    <t>RT @NYCSanitation: DSNY snow clearing operations continue. These front end loaders are working in Queens CB1 to clear snow. https://t.co/Fs…</t>
  </si>
  <si>
    <t>RT @HeyNowJO: Have to say, level of communication &amp;amp; responsiveness from @BilldeBlasio Admin has been superb &amp;amp; we all realize Jonas work sti…</t>
  </si>
  <si>
    <t>RT @erinmdurkin: .@billdeblasio wants everyone to know there's no alt side parking all week. Stops to ask residents if they know https://t.…</t>
  </si>
  <si>
    <t>RT @RichardBuery: Snow laborers needed! $13.50/hour, $20.25/hour after 40 hours - register at local @NYCSanitation garage https://t.co/y9CG…</t>
  </si>
  <si>
    <t>RT @andrewsiff4NY: TV #EXCLUSIVE: I joined mayor @BilldeBlasio visit to unplowed #Queens streets; he tells residents don't move cars https:…</t>
  </si>
  <si>
    <t>Register to be a PAID @NYCSanitation Emergency Snow Laborer &amp;amp; help clear snow/ice after big storms. CLICK: https://t.co/aSw0byTxRm</t>
  </si>
  <si>
    <t>RT @NYPDnews: Seconds matter. When @FDNY arrived at 51st &amp;amp; 9th hydrants were covered in snow as a fire raged. Shovel 'em out! https://t.co/…</t>
  </si>
  <si>
    <t>RT @FDNY: NYC homeowners &amp;amp; business owners - be #SafeNYC &amp;amp; clear snow from hydrants so #FDNY can access in case of emergency https://t.co/p…</t>
  </si>
  <si>
    <t>RT @MetroNorth: Metro-North will begin restoring service at the outlying stations after 12pm and be fully operationally in and out of GCT b…</t>
  </si>
  <si>
    <t>RT @LIRR: LIRR Service remains suspended until further notice. For updates visit: https://t.co/Y0rGp0G1gO</t>
  </si>
  <si>
    <t>RT @PAbeywardena: Gorgeous #nyc sunrise, tx to all @nycgov colleagues 4keeping us safe during 2nd largest blizzard in recorded history http…</t>
  </si>
  <si>
    <t>RT @BilldeBlasio: #NYC is bouncing back from #blizzard2016. @NYCTBus service up and running. Most @MTA subways back too. See: https://t.co/…</t>
  </si>
  <si>
    <t>State of play:
@NYCTBus: running
@MTA subway: most back @ 9AM (see list)
@MetroNorth: Back btw 12-3PM
@LIRR : Monday https://t.co/nT3CoPPXzY</t>
  </si>
  <si>
    <t>Thisclose. https://t.co/jeEXJ0KNRn</t>
  </si>
  <si>
    <t>RT @brendanbrosh: Gorgeous moon setting over Floyd Bennett Field now https://t.co/P5w02Z1sdW</t>
  </si>
  <si>
    <t>RT @BilldeBlasio: The New York City travel ban has been lifted as of 7AM. If you are driving, please remain cautious. #Blizzard2016</t>
  </si>
  <si>
    <t>RT @NYCHA: Hiring residents 18+ y/o as emergency laborers tomorrow to help remove snow. Please contact your property mgmt office to apply. …</t>
  </si>
  <si>
    <t>RT @JumaaneWilliams: Basedon own samplesize&amp;amp;lack of complaints @NYCMayorsOffice did a gud job. Plus didn't have 2figure out secondary vs. t…</t>
  </si>
  <si>
    <t>Good night, New York. 
Rest easy. Your public service workers will carry on through the night. #blizzard2016 https://t.co/3Fv3DVkIAz</t>
  </si>
  <si>
    <t>RT @MPTrending: New York City residents band together to push stuck ambulances out of snow https://t.co/aFFIkML8oN @mashable https://t.co/8…</t>
  </si>
  <si>
    <t>👏👏👏 https://t.co/fjv4MeWV8e</t>
  </si>
  <si>
    <t>Thanks! Big team effort. https://t.co/49H5RFHuyY</t>
  </si>
  <si>
    <t>RT @BilldeBlasio: Thank you, @NYPDHighway and all @NYPDnews officers, for all you do to keep NYC safe. #Blizzard2016 https://t.co/q6aDfEBR5T</t>
  </si>
  <si>
    <t>RT @nycjim: Why #blizzard2016 was so ridiculously snowy. Smart reporting by @afreedma: https://t.co/xBri3zN5CG https://t.co/i3Pyfy6o4Z</t>
  </si>
  <si>
    <t>RT @katetaylornyt: The streets of the Upper East Side are very well plowed. #deblasiosnewyork</t>
  </si>
  <si>
    <t>We could not possibly agree more. #blizzard2016  https://t.co/dDjmMo1QB7</t>
  </si>
  <si>
    <t>RT @NYCSanitation: DSNY plows need access to NYC streets tonight. Travel ban is working. But for safety, PLEASE don't walk in streets. http…</t>
  </si>
  <si>
    <t>RT @BilldeBlasio: The New York City travel ban will be LIFTED at 7AM Sunday morning. Stay off City streets tonight. #Blizzard2016</t>
  </si>
  <si>
    <t>RT @MaraGay: Mayor spends snow day on Staten Island. Fun @AnnaESanders story. https://t.co/HZV0dsNLmo</t>
  </si>
  <si>
    <t>RT @MonicaCKlein: .@BilldeBlasio thanks @NYCSanitation workers on W. 56th: "We could not be more proud of you. We know it's not easy." http…</t>
  </si>
  <si>
    <t>Great work! https://t.co/Ok5rSEjGlp</t>
  </si>
  <si>
    <t>RT @NYC_DOT: NYC travel ban will continue through Sunday morning. @NYCMayorsOffice will update us later today with specific time. https://t…</t>
  </si>
  <si>
    <t>RT @NYPDnews: It's time to get off the roads. It's for everyone's safety. #blizzard2016  https://t.co/lkq3IVfXw8</t>
  </si>
  <si>
    <t>RT @AFineBlogger: Sidewalks impassable, New Yorkers take to the Avenue, Third Ave, 84th St. Nice plowing @BilldeBlasio @nynjpaweather https…</t>
  </si>
  <si>
    <t>RT @NYCMayoralPhoto: Upper East Side under #blizzard2016 conditions. Beautiful photos by longtime @NYCMayorsOffice photog Ed Reed. https://…</t>
  </si>
  <si>
    <t>Great shout out by @NYPDChiefofDept ... 
Thank you to the FAMILIES of all City employees dutifully serving their fellow New Yorkers today.</t>
  </si>
  <si>
    <t>.@BilldeBlasio now on https://t.co/UoTc6dwjd5 ...
Total snowfall projection is 24-28". 
Current accumulation just under 20". 
#blizzard2016</t>
  </si>
  <si>
    <t>Mayor @BilldeBlasio - remains critical that drivers stay off the streets. This is an emergency. Roads must be clear.</t>
  </si>
  <si>
    <t>Live now @ https://t.co/UoTc6dwjd5 ...
Mayor @BilldeBlasio again expressing gratitude for hard work of @NYCSanitation staff.</t>
  </si>
  <si>
    <t>RT @NYPDHighway: Hwy enforcing citywide road shutdown! https://t.co/CjvPBPh3vM</t>
  </si>
  <si>
    <t>RT @ChelseaClinton: Thank you @NYCSanitation! https://t.co/dGmvGXQPPX</t>
  </si>
  <si>
    <t>RT @NYCHA: Thank you to our hardworking staff who are removing snow during #blizzard2016 #Jonas https://t.co/xOpM6LXKP2</t>
  </si>
  <si>
    <t>RT @demetriusfreem: China Town, New York during the Snow Storm 2016. January 23, 2016. #iphoneonly #chinatown… https://t.co/Lq3mXokyhQ</t>
  </si>
  <si>
    <t>RT @rob_bennett: Mayor checks out conditions in south Brooklyn. 📸: @mikappleton / @NYCMayoralPhoto #blizzard2016 https://t.co/HdiZbef4nV</t>
  </si>
  <si>
    <t>Mayor @BilldeBlasio will issue a #blizzard2016 update from @nycoem at approximately 5pm.</t>
  </si>
  <si>
    <t>RT @MonicaCKlein: Earlier today: @BilldeBlasio makes coffee pit stop at Dunkin Donuts on Coney Island https://t.co/6IpfSsemsc</t>
  </si>
  <si>
    <t>RT @NYCMayoralPhoto: Mayor @BilldeBlasio and @NYClimate Director @dzarrilli inspect the shoreline during #blizzard2016. https://t.co/VMaLYR…</t>
  </si>
  <si>
    <t>RT @SaraJBenincasa: Hey you're doing a great job in Clinton Hill, Brooklyn. Sincere thank you for the hard work CC: @NYCMayorsOffice  https…</t>
  </si>
  <si>
    <t>We appreciate the service of our doctors, nurses and support staff. #blizzard2016 https://t.co/kCW4MNv870</t>
  </si>
  <si>
    <t>Mayor @BilldeBlasio going LIVE on @facebook soon. Watch: https://t.co/k64rDETbwN</t>
  </si>
  <si>
    <t>Delay in finding hydrants endangers lives of @FDNY &amp;amp; civilians. Homeowners &amp;amp; business owners, be #SafeNYC &amp;amp; shovel a path to hydrants.</t>
  </si>
  <si>
    <t>RT @NYCMayoralPhoto: Mayor @BilldeBlasio signs travel ban for New York City, effective 2:30pm today. https://t.co/7DXCUobprK</t>
  </si>
  <si>
    <t>RT @BilldeBlasio: All #Broadway matinee and evening shows today are cancelled.</t>
  </si>
  <si>
    <t>RT @NotifyNYC: Due to weather, all LIRR, Metro-North, and elevated subway lines are suspended as of 4PM. For more info: https://t.co/cj5MRm…</t>
  </si>
  <si>
    <t>RT @BilldeBlasio: *TRAVEL BAN*
Non-emergency travel in New York City is banned after 2:30PM today. https://t.co/0dBjjVRThS</t>
  </si>
  <si>
    <t>RT @KarenHinton: City and state may issue a full travel ban. Decision later today. Mayor @BilldeBlasio</t>
  </si>
  <si>
    <t>This will very likely be one of the worst storms in City history. Go home. Stay home. Stay safe today. - @BilldeBlasio</t>
  </si>
  <si>
    <t>Good follows for updates from your city agencies: @FDNY @NYPDnews @nycoem @NotifyNYC @NYCSanitation @NYC_DOT @NYCWater @NYCHA</t>
  </si>
  <si>
    <t>Mayor @BilldeBlasio and NYC agency leaders now live at https://t.co/UoTc6dwjd5.  https://t.co/iPVc9ZIq1z</t>
  </si>
  <si>
    <t>Help the @FDNY by clearing out your fire hydrants. - @BilldeBlasio</t>
  </si>
  <si>
    <t>Parents, please supervise your children closely if you venture out for fun in the snow. Keep it brief. Better, save for Sun. -@BilldeBlasio</t>
  </si>
  <si>
    <t>RT @NYPDnews: We are considering a full travel ban. People need to get off the road, Mayor says. @NYCMayorsOffice @BilldeBlasio</t>
  </si>
  <si>
    <t>Mayor @BilldeBlasio gives storm update LIVE NOW: https://t.co/UoTc6dwjd5</t>
  </si>
  <si>
    <t>Imperative that vehicles stay off the road. This is bad and getting worse rapidly. - @BilldeBlasio</t>
  </si>
  <si>
    <t>Once we pass 20" of snow, this becomes top 5 storm since records kept. -@BilldeBlasio</t>
  </si>
  <si>
    <t>Mayor @BilldeBlasio: official storm estimate now 20-25"</t>
  </si>
  <si>
    <t>Good hustle. We’re live from @nycoem headquarters shortly. Watch at https://t.co/UoTc6dwjd5. https://t.co/i2o8yRIRPz</t>
  </si>
  <si>
    <t>RT @amyspitalnick: Wondering when @NYCSanitation will plow your street? Here you go. But stay off the roads! #PlowNYC  https://t.co/x5gzxDT…</t>
  </si>
  <si>
    <t>RT @NotifyNYC: Due to severe weather, there is no MTA bus or Access-A-Ride service effective 12PM until further notice. Info: https://t.co/…</t>
  </si>
  <si>
    <t>RT @NWSNewYorkNY: Central Park snowfall as of 7am for this event was 6.0 inches. Heavy snow and blizzard conditions continue in NE NJ, NYC,…</t>
  </si>
  <si>
    <t>RT @BilldeBlasio: Jonas is here, NYC. Please be safe. Stay off the roads and look out for your neighbors.</t>
  </si>
  <si>
    <t>Our Dept. of Environmental Protection is currently FLUSHING water lines in Up. Manhattan. Resolution expected soon. https://t.co/SiBszg4QG9</t>
  </si>
  <si>
    <t>RT @UN: Considering the economic impact of the United Nations on New York City, it’s a pretty good bargain, too - @globalnyc https://t.co/K…</t>
  </si>
  <si>
    <t>RT @RamRajuMD: .@NYCHealthSystem is committed to the 1 in 6 NYers who depend on us for #health care. Thx @BilldeBlasio for your support.</t>
  </si>
  <si>
    <t>Starting soon, Mayor @BilldeBlasio will give an update on winter weather conditions. Watch live on https://t.co/10woidEfEd</t>
  </si>
  <si>
    <t>Mayor talking ❄️☃❄️☃❄️☃ on @NewDay this morning.  https://t.co/8b1ULckJCJ</t>
  </si>
  <si>
    <t>RT @TimGunn: Support getting abused carriage horses off #NYC streets @mmviverito. Thanks, Mayor @BilldeBlasio! #SpeakOutForHorses https://t…</t>
  </si>
  <si>
    <t>RT @amyspitalnick: 94% City workforce now under contract vs 0% 2 years ago. As watchdogs have said, eliminates huge fiscal risk.</t>
  </si>
  <si>
    <t>RT @NYCMayoralPhoto: Storm looming, Mayor @BilldeBlasio convenes press conf. to discuss preparedness. Also present, dramatic light. https:/…</t>
  </si>
  <si>
    <t>Starting soon, Mayor @BilldeBlasio presents Fiscal Year 2017 Preliminary Budget. Watch live on https://t.co/10woidEfEd</t>
  </si>
  <si>
    <t>We're tripling the households with curbside composting, bringing the total to approx. 607,000, with $7.5M this year https://t.co/RuxiYEwf42</t>
  </si>
  <si>
    <t>RT @KarenHinton: NYC's Secret Winter Weapon Is Named "Mitch" @BilldeBlasio https://t.co/gDP6BvcT28</t>
  </si>
  <si>
    <t>.@NYC311 is ready and able to handle many issues – please call 9-1-1 ONLY in true emergencies. #SafeNYC</t>
  </si>
  <si>
    <t>Stay up to date on conditions throughout the storm. Sign up for and follow @NotifyNYC: https://t.co/Q1suj6IcKY #SafeNYC</t>
  </si>
  <si>
    <t>.@NYCSanitation is ready: workers have been assigned to two 12-hour shifts starting Friday at 7 AM, with 2,400 workers per shift. #SafeNYC</t>
  </si>
  <si>
    <t>Mayor @BilldeBlasio issues hazardous travel advisory, urges to avoid traveling this weekend: https://t.co/hhunIIRdeU #SafeNYC</t>
  </si>
  <si>
    <t>Here’s the #DavidBowie Day proclamation being presented this evening at @NYTW79’s #Lazarus. #LazarusNYTW https://t.co/KhLjo2XPdi</t>
  </si>
  <si>
    <t>RT @Pink: I support bill that would get horses off #NYC streets &amp;amp; prohibit sale of the horses to slaughter! Thanks @BilldeBlasio! #SpeakOut…</t>
  </si>
  <si>
    <t>Mayor @BilldeBlasio proclaims January 20 as #DavidBowie Day in New York City. https://t.co/hmpbpLB15h</t>
  </si>
  <si>
    <t>2014 and 2015 represent the first 2-year decline in traffic fatalities in over a decade. #VisionZero https://t.co/st1PEl7lEV</t>
  </si>
  <si>
    <t>RT @NYCSanitation: DSNY spreaders out across 5 boros salting roadways, as needed  Drive carefully.</t>
  </si>
  <si>
    <t>LOOK OUTSIDE and then answer this poll...</t>
  </si>
  <si>
    <t>Mayor @BilldeBlasio today broke ground on new affordable housing at Hallets Point in Astoria. #HousingNYC https://t.co/wH34mtjl2S</t>
  </si>
  <si>
    <t>In 2015, 70.5% of high schoolers graduated: first time in city history we’ve exceeded 70%. #EducateNYC https://t.co/hfWkQZ609U</t>
  </si>
  <si>
    <t>RT @amyspitalnick: The @observer says @NYCMayorsOffice @NYClimate East Side Coastal Resiliency Project is the Next Big Thing. We agree. htt…</t>
  </si>
  <si>
    <t>RT @NYPDnews: Lieutenant Adeel Rana, the @NYPDMuslim president, meeting @POTUS &amp;amp; @VP. We're proud he was invited to attend #SOTU https://t.…</t>
  </si>
  <si>
    <t>RT @weatherchannel: Tomorrow on @AMHQ we talk to #NYC Mayor @BilldeBlasio about city's responsibility to citizens during cold/winter wx. ht…</t>
  </si>
  <si>
    <t>Watching @POTUS at #SOTU? Might want to check out @BilldeBlasio for his take.</t>
  </si>
  <si>
    <t>Mayor @BilldeBlasio launched #ProjectFastTrack, an unprecedented strategy to crack down on gun violence: https://t.co/715AB1aiFy</t>
  </si>
  <si>
    <t>Graduation rate at an all time high. ✅
Dropout rate on the decline. ✅
Congrats, @nycschools! 💯
https://t.co/OfrYmig0bt</t>
  </si>
  <si>
    <t>Mayor @BilldeBlasio statement: https://t.co/conYRMZngF</t>
  </si>
  <si>
    <t>Tune in NOW at https://t.co/UoTc6dwjd5: Mayor @BilldeBlasio presents @FDNY FF Ray Pfeifer with the 🔑 to the 🏙. https://t.co/Uyj70abaKI</t>
  </si>
  <si>
    <t>As are we, @CommissBratton. Heal up quickly, Officer Stuart. Thank you for your service.  https://t.co/l4XEk6JXwK</t>
  </si>
  <si>
    <t>At 11: Mayor @BilldeBlasio presents retired @FDNY FF and 9/11 first responder Ray Pfeifer with a rare commendation. https://t.co/7A6kjuOr72</t>
  </si>
  <si>
    <t>RT @BilldeBlasio: Visited this AM w/ heroic, smart @NYPDnews PO Stuart. In great spirits. Someone all NYers should be proud of. https://t.c…</t>
  </si>
  <si>
    <t>Tomorrow 11AM at City Hall: Mayor @BilldeBlasio awards the Key to the City to former firefighter and long-time Zadroga advocate Ray Pfeifer.</t>
  </si>
  <si>
    <t>.@NYCHealthy concludes its response and closes monitoring program of Ebola for incoming travelers to NYC. Read: https://t.co/Wnwt6oiCKM</t>
  </si>
  <si>
    <t>More on this announcement from the @FDNY... https://t.co/99SEPkYfqw</t>
  </si>
  <si>
    <t>Mayor @BilldeBlasio and @FDNY Commissioner Nigro just announced a 17% decline in fire deaths in 2015: https://t.co/d9gfEwVzWl</t>
  </si>
  <si>
    <t>RT @Marti_Adams: This week in #deBlasiosNewYork: commuter benefits, $15 min wage for city employees, 6 wks fully paid parental leave for ci…</t>
  </si>
  <si>
    <t>RT @mayawiley: .@BilldeBlasio signing #PaidParentalLeave! https://t.co/ndAEeNr52b</t>
  </si>
  <si>
    <t>RT @jessay286: .@RenttheRunway CEO @Jenn_RTR: We are proud to provide paid primary caregiver leave to all employees. https://t.co/5Jmm6uWdC…</t>
  </si>
  <si>
    <t>RT @RichardBuery: This is how you build a city that works for everyone! #familyleave! #NYC https://t.co/9X5t2Hw1sL</t>
  </si>
  <si>
    <t>RT @mayorsCAU: A sea of families, parents, and children, surrounding the Mayor as he signs a historic #PaidParentalLeave bill! https://t.co…</t>
  </si>
  <si>
    <t>"If you believe in family values, you should believe in paid parental leave" - @BilldeBlasio 
Watch LIVE now on https://t.co/UoTc6dwjd5</t>
  </si>
  <si>
    <t>LIVE on https://t.co/UoTc6dwjd5 now: Mayor @BilldeBlasio Signs Paid Parental Leave Personnel Order.</t>
  </si>
  <si>
    <t>"No one who works  a full-time job in this country should have to live in poverty."
- @LaborSec Perez #FightFor15 https://t.co/3SIP4315Go</t>
  </si>
  <si>
    <t>“A $15 minimum wage will be good for business as well as for workers." 
- Jeff Furman, Chairman, @benandjerrys https://t.co/DrluCteDdb</t>
  </si>
  <si>
    <t>RT @LaborSec: .@BilldeBlasio raises minimum wage for 50,000 @nycgov workers. I applaud his leadership on this issue. https://t.co/yP62n7fR3…</t>
  </si>
  <si>
    <t>New York City is leading by example by raising the wages of 50,000 additional New Yorkers. #FightFor15  https://t.co/cp5y3WQY8f</t>
  </si>
  <si>
    <t>RT @amyspitalnick: DC37's Henry Garrido: @BilldeBlasio was fighting for $15 before #FightFor15 was a thing.</t>
  </si>
  <si>
    <t>What we’re reading this morning:
https://t.co/yUPqSgOQ53
#FightFor15</t>
  </si>
  <si>
    <t>Dr. @HerminiaPalacio's appointment press conference livestreaming NOW: https://t.co/UoTc6dwjd5</t>
  </si>
  <si>
    <t>Welcome, Deputy Mayor @HerminiaPalacio! https://t.co/IGmDV5yDwp</t>
  </si>
  <si>
    <t>With HOME-STAT, we're building a rapid-response capacity to respond to @nyc311 calls to assist our city's homeless: https://t.co/qlJaap0AH9</t>
  </si>
  <si>
    <t>This winter, save money and comfort with tips from @birdie_nyc: https://t.co/507SAJaKqu https://t.co/byGRweWcmA</t>
  </si>
  <si>
    <t>On January 25, help us canvass the 5 boroughs to count and engage NYC's chronically homeless population. #HOPE2016 https://t.co/YuTYRYkdno</t>
  </si>
  <si>
    <t>Starting soon, Mayor @BilldeBlasio hosts a press conference on low crime in NYC. Watch live on https://t.co/10woidEfEd.</t>
  </si>
  <si>
    <t>Report heat/hot water issues, lost items in a @nyctaxi, &amp;amp; more w/@NYC311's mobile app: https://t.co/ST8mxiYCSx https://t.co/qQWmTkerZ0</t>
  </si>
  <si>
    <t>Follow @NYCDisabilities for informative, inclusive information on #accessibility and #disability in our city.</t>
  </si>
  <si>
    <t>Renewal schools are strengthening @NYCSchools for students and communities in the #GreatestCity. https://t.co/ZcwtBk91eJ</t>
  </si>
  <si>
    <t>150 years of @FDNY putting out fires and educating the #GreatestCity. Shoutout to @HotDogFDNY and @SirenFDNY, too. https://t.co/kkTblfNsdt</t>
  </si>
  <si>
    <t>WATCH: Helping New Yorkers in need with @NationalAction, #LeadOnLeave, and major hotels going green. https://t.co/9GvXNGjIy2 via @nyc_media</t>
  </si>
  <si>
    <t>Use the @NYC311 app to file heat and hot water issues and more. Download it today for free: https://t.co/ST8mxiYCSx https://t.co/N4IFRo3DYp</t>
  </si>
  <si>
    <t>This week in NYC, in less than 60 seconds: https://t.co/9GvXNGjIy2 via @nyc_media @NationalAction @nycgov @nycsustainable</t>
  </si>
  <si>
    <t>Every borough in the #GreatestCity deserves vibrant @NYCParks! https://t.co/rKY9hTi12C</t>
  </si>
  <si>
    <t>.@nyc_dot: Ensuring Staten Island is always accessible, day and night. #GreatestCity https://t.co/wjbdES3UTn</t>
  </si>
  <si>
    <t>4.8% unemployment rate in the #GreatestCity. That's progress for everyone. https://t.co/AoTdFQJVqI</t>
  </si>
  <si>
    <t>Together, @nypdnews and New Yorkers can build stronger, better communities in the #GreatestCity. https://t.co/QPlSahZBYU</t>
  </si>
  <si>
    <t>New Year's resolution: Apply for an @idnyc. Make an appointment today: https://t.co/AXZbcrRmnc https://t.co/HpFR6mVsKz</t>
  </si>
  <si>
    <t>Awwwww. 
Here's to spending time with those you love most in 2016. 
#HappyNewYear, New York City! https://t.co/yrlJNqfqiW</t>
  </si>
  <si>
    <t>Be a part of #prek4all in the #GreatestCity by applying for this fall, starting January 25: https://t.co/5afF6BGoKI. https://t.co/pwx1p3p9lA</t>
  </si>
  <si>
    <t>Resurfacing roads and filling potholes in the #GreatestCity. You're the best, @nyc_dot. https://t.co/ezWpjJODJV</t>
  </si>
  <si>
    <t>Mayor @BilldeBlasio reads "mean tweets": https://t.co/eDgYIEeQ1A</t>
  </si>
  <si>
    <t>More @nypdnews officers = safer streets in the #GreatestCity. 1,300 more of the Finest in 2015. https://t.co/K1eQfyWOfO</t>
  </si>
  <si>
    <t>RT @NYPDnews: Getting ready to keep you safe tonight in Times Square. #HappyNewYear https://t.co/w5ki0ljMbR</t>
  </si>
  <si>
    <t>#LoveWins in the #GreatestCity and the entire nation. #TBT to our marriage equality pop-up party this past June. https://t.co/7DeXXZR0xq</t>
  </si>
  <si>
    <t>.@nycgov reached tentative contract agreement w/final uniformed union, Correction Officers’ Benevolent Association: https://t.co/FiFVfcQft4</t>
  </si>
  <si>
    <t>With Lunar New Year and Eid as @NYCSchools holidays in the #GreatestCity, students can have both faith &amp;amp; education. https://t.co/IOzLK73RNa</t>
  </si>
  <si>
    <t>ICYMI: New York City has effectively ended chronic homelessness among @nycveterans. https://t.co/b3dTUAaDUi</t>
  </si>
  <si>
    <t>In the #GreatestCity, we're sustainable both economically and environmentally. Learn more: https://t.co/IBEeHHbEcO https://t.co/BGqZh7zDQW</t>
  </si>
  <si>
    <t>For heat and hot water issues in your home, use the @NYC311 app to easily file a complaint: https://t.co/ST8mxiYCSx https://t.co/rCPazGkTeZ</t>
  </si>
  <si>
    <t>.@ussoccer_wnt wowed us with their skills and turned the #GreatestCity's Canyon of Heroes into a party zone! https://t.co/0SunJ2d1mt</t>
  </si>
  <si>
    <t>#VisionZero will transform streets in the #GreatestCity, including the "Boulevard of Life" in Queens. https://t.co/1BqwkzhLgq</t>
  </si>
  <si>
    <t>For the 1.2 million New Yorkers living in a rent-stabilized apartment in the #GreatestCity, this is big. https://t.co/vD5A6YE0jl</t>
  </si>
  <si>
    <t>Starting soon, Mayor @BilldeBlasio hosts a media availability to discuss New Year's Eve Security. Watch live on https://t.co/10woidEfEd.</t>
  </si>
  <si>
    <t>Starting soon, Mayor @BilldeBlasio delivers remarks at the @NYPDnews Academy Graduation Ceremony. Watch live on https://t.co/10woidEfEd.</t>
  </si>
  <si>
    <t>#CS4ALL in @NYCSchools: Helping ensure graduates of the #GreatestCity are ready for 21st century jobs. https://t.co/5NH97lNk5S</t>
  </si>
  <si>
    <t>Today: first Link installed for testing; NYC now 1 step closer to the largest fastest free muni wi-fi in the world. https://t.co/vO4hHF9qgE</t>
  </si>
  <si>
    <t>.@nycveterans deserve our support, &amp;amp; the new Department of Veterans Services in the #GreatestCity will do just that. https://t.co/kmFWPj1GgN</t>
  </si>
  <si>
    <t>.@NYCSchools: Connecting students, families, and communities in the #GreatestCity. https://t.co/FBygcR9vbf</t>
  </si>
  <si>
    <t>#HOPE2016 is a @HUDgov-mandated community volunteer effort to count #NYC’s chronically homeless. Register to help: https://t.co/jM31aROb4V.</t>
  </si>
  <si>
    <t>2015 was a great year for our @mets. Here's to 2016 in the #GreatestCity! https://t.co/19fVqmGqqT</t>
  </si>
  <si>
    <t>Paid sick leave in the #GreatestCity helps ensure our whole city stays healthy. https://t.co/TAJO2rByjg</t>
  </si>
  <si>
    <t>Every day, @NYPDNews' counterterrorism unit is the #GreatestCity's proud first line of protection. https://t.co/T45d6HjnHq</t>
  </si>
  <si>
    <t>We're helping New Yorkers enjoy the #GreatestCity's great outdoors, @NYCParks. https://t.co/YxnSbvvFew</t>
  </si>
  <si>
    <t>.@NYCSchools is helping shape minds in the #GreatestCity that will help shape the world. https://t.co/EW9rYKpYy8</t>
  </si>
  <si>
    <t>In the #GreatestCity, we lend a hand and help lift up those struggling. https://t.co/xRmJbd2LBc</t>
  </si>
  <si>
    <t>Well-deserved federal transportation money means the #GreatestCity can keep on moving. https://t.co/3HScr1unj3</t>
  </si>
  <si>
    <t>The #GreatestCity relies on @nypdnews to keep us safe. Shot Spotter helped them do their job even better. https://t.co/evVLtZdDYn</t>
  </si>
  <si>
    <t>In the #GreatestCity, @NYCSchools is stepping up to the challenge of making sure our kids have extra support. https://t.co/XEBQhs8aCl</t>
  </si>
  <si>
    <t>This year, thousands of New Yorkers helped welcome @pontifex to the #GreatestCity. https://t.co/2vW6iniIlF</t>
  </si>
  <si>
    <t>Does your family need help getting food or applying for #SNAPhelps? @NYCHRA can help: https://t.co/YJPQOhsUqr https://t.co/9A2AFNDquU</t>
  </si>
  <si>
    <t>RT @BilldeBlasio: To those celebrating, Merry Christmas! @Chirlane and I wish you a day filled with joy, good food, and loved ones. https:/…</t>
  </si>
  <si>
    <t>To find out what’s going on in the NYC #disability community, follow @NYCDisabilities.</t>
  </si>
  <si>
    <t>Be #FDNYSmart: Avoid using electric space heaters in bathrooms or areas near water. Read more tips from @fdny: https://t.co/Xg015Vi8Bf</t>
  </si>
  <si>
    <t>NYC is setting an example for the nation: 6 weeks of fully paid parental leave for City employees. https://t.co/zzFDxHyUT7</t>
  </si>
  <si>
    <t>One night. 3,000 volunteers. Register at https://t.co/jM31aROb4V to make a difference. #HOPE2016 https://t.co/u2OmOnybjs</t>
  </si>
  <si>
    <t>This holiday season, nearly 52,000 low-income homeowners will receive $115 off their next water billt: https://t.co/NSa9UNQoqt</t>
  </si>
  <si>
    <t>HOME-STAT will be the most comprehensive street homelessness outreach effort ever deployed in a major American city: https://t.co/qlJaap0AH9</t>
  </si>
  <si>
    <t>RT @NYCWater: Mayor @BilldeBlasio &amp;amp; DEP announce $115 water bill credit for nearly 52,000 low-income homeowners https://t.co/FAW8m3XrVb</t>
  </si>
  <si>
    <t>A new parental paid leave policy puts NYC in line with the most generous cities in the country, Austin &amp;amp; Pittsburgh. https://t.co/zzFDxHyUT7</t>
  </si>
  <si>
    <t>Heat or hot water issues in your apartment? Use the @NYC311 app to report: https://t.co/ST8mxiYCSx https://t.co/O0rRMbMYTu</t>
  </si>
  <si>
    <t>WATCH: We're going to better and more quickly respond to the street homelessness problem in NYC with HOME-STAT. https://t.co/qlJaap0AH9</t>
  </si>
  <si>
    <t>RT @BilldeBlasio: 1. Proactive canvassing
2. Immediate response
3. Citywide case management
HOME-STAT will make NYC safer for all: https…</t>
  </si>
  <si>
    <t>Register with @NYCSanitation today to earn $$ clearing ice and snow this winter: https://t.co/fk9opPGk61</t>
  </si>
  <si>
    <t>HOME-STAT will be the most comprehensive street homelessness outreach effort ever deployed in an American city: https://t.co/M5GQ6tCvWk</t>
  </si>
  <si>
    <t>Starting soon, Mayor @BilldeBlasio hosts a press conference. Watch live on https://t.co/10woidEfEd.</t>
  </si>
  <si>
    <t>With affordable housing, HOME-STAT outreach teams, and more, we're combatting the homelessness crisis in our city: https://t.co/0M3XUIbBBj</t>
  </si>
  <si>
    <t>Learn about NYC's mental health road map and see how you can get help: https://t.co/o2sD0CLZ06 #ThriveNYC https://t.co/2BCuOsmgSL</t>
  </si>
  <si>
    <t>RT @NYCCHR: Religion, race, national origin, color ... are just a few protected classes under our Law: https://t.co/K8hbSZrNjb https://t.co…</t>
  </si>
  <si>
    <t>We're taking an innovative approach to solving our city's homelessness problem: https://t.co/M5GQ6tCvWk</t>
  </si>
  <si>
    <t>Starting soon, Mayor @BilldeBlasio presides over a bill signing ceremony. Watch live on https://t.co/10woidEfEd.</t>
  </si>
  <si>
    <t>Learn about housing, transportation and employment opportunities for people with #disabilities in NYC by following @NYCDisabilities.</t>
  </si>
  <si>
    <t>RT @nycgov: TIP: No heat or hot water? Report it on @nyc311's free mobile app: https://t.co/3oPZ8Ql2po https://t.co/2fQ5UWNB53</t>
  </si>
  <si>
    <t>RT @Chirlane: Holiday Message: Start a dialogue about mental health with your loved ones! We are each other's greatest resource.
https://t.…</t>
  </si>
  <si>
    <t>RT @NYCDisabilities: Sneak peek at our 2016 video campaign featuring professionals with #disabilities. Stay tuned for more. https://t.co/Dp…</t>
  </si>
  <si>
    <t>RT @nyc311: When temps drop outside, heat should be on inside. See heat season regulations &amp;amp; learn how to report online: https://t.co/wVq7M…</t>
  </si>
  <si>
    <t>Starting in March, HOME-STAT will set an average response time of one hour to homeless-related @NYC311 calls: https://t.co/M5GQ6tCvWk</t>
  </si>
  <si>
    <t>This holiday season, strive to achieve #ZeroWaste. @nyczerowaste has easy tips for your gatherings: https://t.co/tab1yBeyXx</t>
  </si>
  <si>
    <t>RT @NYCCHR: Our new guidance on gender ID/expression has examples on what's discrimination under the law https://t.co/9k9tPNlRvP https://t.…</t>
  </si>
  <si>
    <t>HOME-STAT is combatting homelessness through proactive canvassing, immediate response, and citywide case management https://t.co/M5GQ6tCvWk</t>
  </si>
  <si>
    <t>"NYC is leading by example, putting us at the forefront of paid parental leave policies around the country." - Mayor @BilldeBlasio</t>
  </si>
  <si>
    <t>RT @BilldeBlasio: Our new parental paid leave is common sense policy &amp;amp; will make healthier, more financially stable working families. https…</t>
  </si>
  <si>
    <t>Big news: Starting Jan 1, NYC employees will have 6 weeks 100% paid parental leave. https://t.co/zzFDxHyUT7</t>
  </si>
  <si>
    <t>RT @NYCParks: Step inside the Arsenal in @CentralParkNYC &amp;amp; check out our show of unusual holiday wreaths. https://t.co/kUhSoJVSQy https://t…</t>
  </si>
  <si>
    <t>Don't go hungry. Get immediate and long-term assistance with @NYCHRA: https://t.co/YJPQOhsUqr #SNAPhelps https://t.co/2BkM8twuEd</t>
  </si>
  <si>
    <t>Now's the time to get an @idnyc and explore our city: https://t.co/AXZbcrRmnc https://t.co/05peyCJi2b</t>
  </si>
  <si>
    <t>Read about the three new elements HOME-STAT adds adds to our homeless prevention and response efforts: https://t.co/M5GQ6tCvWk</t>
  </si>
  <si>
    <t>RT @NYCzerowaste: Use cloth napkins &amp;amp; reusable dishware at holiday parties. More tips to reduce waste: https://t.co/cSsXnFFoEd #dsny https:…</t>
  </si>
  <si>
    <t>.@nycchr now goes further in protecting rights of transgender &amp;amp; gender non-conforming people than many large cities: https://t.co/auyIg09XcL</t>
  </si>
  <si>
    <t>RT @NYCSchools: Thank you for being part of a wonderful year! https://t.co/8QHGvsq4vx</t>
  </si>
  <si>
    <t>RT @NYPDnews: Hundreds of units to choose from &amp;amp; @NYPDCadets gain experience to build a great career. https://t.co/VdZPVbTFiq https://t.co/…</t>
  </si>
  <si>
    <t>WATCH: Our city's working to get New Yorkers off the streets and into permanent  homes. https://t.co/0M3XUIbBBj</t>
  </si>
  <si>
    <t>With an @idnyc, you can have fun at @NYCFC @NYTheatherBallet @BRICartsmedia and more! https://t.co/AXZbcrRmnc https://t.co/QWi3GbKfmi</t>
  </si>
  <si>
    <t>RT @NYCHA: Chair &amp;amp; CEO Shola Olatoye's 2015 End of Year Video to @NYCHA Staff. Watch via @YouTube https://t.co/egQ8XSq9nv</t>
  </si>
  <si>
    <t>.@nycchr's strong protections for trans and gender non-conforming NYers in housing, employment, and public spaces: https://t.co/auyIg09XcL</t>
  </si>
  <si>
    <t>Do-it-yourself tips from @birdie_nyc can save you up to 30% annually on energy bills: https://t.co/yCAJfiFDnQ https://t.co/26abyU25r6</t>
  </si>
  <si>
    <t>HOME-STAT will help identify, engage, &amp;amp; transition homeless New Yorkers to appropriate services &amp;amp; permanent housing: https://t.co/M5GQ6tCvWk</t>
  </si>
  <si>
    <t>Findings from @nycdca's recent study suggests women are paying more than men for purchase similar products: https://t.co/gHPsL4RjIJ</t>
  </si>
  <si>
    <t>Get ready: Applications for #prekforall will be open from January 25 to March 4. https://t.co/1MyVzQWVR2 https://t.co/chYoxTjkXf</t>
  </si>
  <si>
    <t>Today, Mayor @BilldeBlasio and @CommissBratton honored fallen @NYPDnews Detectives Rafael Ramos and Wenjian Liu. https://t.co/kvmoLYqvFf</t>
  </si>
  <si>
    <t>RT @BilldeBlasio: May their legacies be an ongoing call to be our best selves – to better serve our families, neighbors, and city. https://…</t>
  </si>
  <si>
    <t>RT @BilldeBlasio: Today is a solemn day as we honor heroic @nypdnews Detectives Rafael Ramos and Wenjian Liu on the 1 year anniversary of t…</t>
  </si>
  <si>
    <t>Big news this week: A record 68,547 children are now enrolled in free, full-day, high-quality #prekforall: https://t.co/1MyVzQWVR2</t>
  </si>
  <si>
    <t>In less than a minute, get caught up with ActionNYC, @nypdnews, and @idnyc news from this past week: https://t.co/dEuSyqhxcE via @nyc_media</t>
  </si>
  <si>
    <t>A recent @NYCDCA study found that, on average, products for women cost 7% more than similar products for men: https://t.co/gHPsL4RjIJ</t>
  </si>
  <si>
    <t>Thank you for being there for our first responders, Congress. #Zadroga #renew911health https://t.co/iAqcfuhOhT</t>
  </si>
  <si>
    <t>This week in NYC, @IDNYC is free another year, a new @nypdnews academy opened, and more. WATCH: https://t.co/dEuSyqhxcE via @nyc_media</t>
  </si>
  <si>
    <t>Download and try out the @NYC311, @nycha, @nycservice, and many other apps: https://t.co/ST8mxiYCSx</t>
  </si>
  <si>
    <t>RT @NYCSchools: A record 68,547 children are now enrolled in free, full-day, high-quality #preKforAll: https://t.co/SiO0mRAQqk https://t.co…</t>
  </si>
  <si>
    <t>RT @Birdie_NYC: When you get a little stronger I'll be back to perch. Congratulations @MillionTreesNYC @NYCSustainable @NYRP @nycgov https:…</t>
  </si>
  <si>
    <t>This week, based on our laws, policies and services, NYC received a top score from @hrc for #LGBT inclusivity: https://t.co/DJXbb7rdRM</t>
  </si>
  <si>
    <t>RT @BilldeBlasio: Another 💯 from @HRC! Fight is far from over, but very proud to continue carrying the torch of equality in the #GreatestCi…</t>
  </si>
  <si>
    <t>RT @FDNY: Natural gas has no scent of its own, so odor is added for safety. If you smell gas don't hesitate, be #FDNYSmart &amp;amp; call @NYC911 i…</t>
  </si>
  <si>
    <t>.@NYCHRA is here to help you and your family get food. Visit https://t.co/YJPQOhsUqr to learn more. #SNAPhelps https://t.co/PCFSYYpavg</t>
  </si>
  <si>
    <t>RT @NYCDCA: Beware of #genderpricing when #holidayshopping for toys. https://t.co/T7hyYlMlb6 https://t.co/EGfx0n2Gj1</t>
  </si>
  <si>
    <t>Get an @idnyc and receive special benefits at partner orgs like @Guggenheim and many more! https://t.co/AXZbcrRmnc https://t.co/ri8dEbGsvc</t>
  </si>
  <si>
    <t>HOME-STAT outreach teams will set an average response time of one hour, starting in March 2016: https://t.co/M5GQ6tCvWk</t>
  </si>
  <si>
    <t>Winter isn't too far away. Get ready by registering to help @NYCSanitation clear snow and ice from our streets: https://t.co/fk9opPGk61</t>
  </si>
  <si>
    <t>A citywide case management system with HOME-STAT will help more homeless individuals get into permanent housing: https://t.co/0M3XUIbBBj</t>
  </si>
  <si>
    <t>Straight from @birdie_nyc's beak, simple tips to save $$$ and stay warm this winter: https://t.co/yCAJfiFDnQ https://t.co/2ss8K0QD7J</t>
  </si>
  <si>
    <t>HOME-STAT will provide quarterly nighttime counts of homeless people to provide a more complete understanding: https://t.co/M5GQ6tCvWk</t>
  </si>
  <si>
    <t>More outreach staff through HOME-STAT will help ensure homeless individuals receive support they need right away. https://t.co/M5GQ6tCvWk</t>
  </si>
  <si>
    <t>Prove you live in the #GreatestCity by getting an @IDNYC and signing up for great benefits: https://t.co/AXZbcrRmnc https://t.co/GbxS7GpPiT</t>
  </si>
  <si>
    <t>HOME-STAT will create a case management system to ensure service integration and continuous monitoring and outreach. https://t.co/M5GQ6tCvWk</t>
  </si>
  <si>
    <t>With more affordable housing on its way, more families can continue building community in the #GreatestCity. https://t.co/8OXIjmGlcG</t>
  </si>
  <si>
    <t>HOME-STAT is the next big step in addressing homelessness in our city: https://t.co/0M3XUIbBBj</t>
  </si>
  <si>
    <t>RT @nycfood: Serving local food is good for the environment, the local economy, and students' health. #NYThursdays at @nycschools https://t…</t>
  </si>
  <si>
    <t>In the #GreatestCity in the world, #prekforall is in full swing. https://t.co/tQuR8oWDp6</t>
  </si>
  <si>
    <t>Mayor @BilldeBlasio's look back and look ahead from @abetterNY's #powerbreakfast this morning: https://t.co/gHLqQiYN1G</t>
  </si>
  <si>
    <t>HOME-STAT will help us respond better and more quickly to the street homelessness problem in our city. https://t.co/M5GQ6tCvWk</t>
  </si>
  <si>
    <t>RT @BilldeBlasio: Progress won't happen overnight but confident HOME-STAT will help heal a challenge that has persisted and deepened for de…</t>
  </si>
  <si>
    <t>RT @BilldeBlasio: With HOME-STAT, New Yorkers can alert outreach teams of homeless individuals in need to get them connected to resources w…</t>
  </si>
  <si>
    <t>RT @BilldeBlasio: Proud to announce HOME-STAT, a collaboration between @nypdnews @nycdhs to get homeless New Yorkers the help they need to …</t>
  </si>
  <si>
    <t>RT @nycHealthy: Opioid overdoses can be reversed with #naloxone, available over the counter at pharmacies: https://t.co/oH9IYKJXUC https://…</t>
  </si>
  <si>
    <t>RT @NYCHRA: Help us spread the word that #SNAPHelps to NYCers who qualify but aren’t getting benefits: https://t.co/BB6j7JJLmI https://t.co…</t>
  </si>
  <si>
    <t>The #GreatestCity is getting safer every day, with more @nypdnews officers protecting our communities. https://t.co/3LrEqPhy1x</t>
  </si>
  <si>
    <t>For the first time ever, #prekforall is now guaranteed. Opportunity starts early in the #GreatestCity. https://t.co/itlZgLzccS</t>
  </si>
  <si>
    <t>Sign up for an @idnyc for great benefits to cultural institutions like @NYTheatherBallet! https://t.co/AXZbcrRmnc https://t.co/YPPZPxfbhw</t>
  </si>
  <si>
    <t>RT @nycoem: Make your list &amp;amp; check it twice! Do you have the right emergency supplies on hand? Find out: https://t.co/tZRwSSSPLW https://t.…</t>
  </si>
  <si>
    <t>Want to show your pride in living in the #GreatestCity? Get an @idnyc today: https://t.co/AXZbcrRmnc https://t.co/QT3GxN7DW4</t>
  </si>
  <si>
    <t>RT @NYPDCentralPark: Andreas came to #CentralPark ready to patrol.  We think he'll fit in great here! #CPP #Finest #NYPD @nypdrecruit 👮 htt…</t>
  </si>
  <si>
    <t>The #GreatestCity gets even better when our communities are strong. https://t.co/2z5D0gk8aT</t>
  </si>
  <si>
    <t>A lot has happened in the #GreatestCity in the world during 2015. Stay tuned here to get caught up.</t>
  </si>
  <si>
    <t>RT @NYPD72Pct: Become a #School Crossing Guard in #NYC &amp;amp; #MakeADifference in your community! Log onto https://t.co/W7tWsllCQY! https://t.co…</t>
  </si>
  <si>
    <t>Take it from @birdie_nyc, there are simple ways to stay warm *and* save money this winter. https://t.co/yCAJfiFDnQ https://t.co/W2g98Yeg3c</t>
  </si>
  <si>
    <t>Mayor @BilldeBlasio on the inclusion of #Zadroga in the congressional omnibus bill: https://t.co/kHNbnlwH06</t>
  </si>
  <si>
    <t>WATCH: Working to solve the root problems of affordability will help keep hard working families in their homes. https://t.co/0M3XUIbBBj</t>
  </si>
  <si>
    <t>RT @BilldeBlasio: We're one step closer to giving 72k+ first responders and survivors in NYC and around the country long-overdue peace of m…</t>
  </si>
  <si>
    <t>RT @NYPDnews: This is Officer Conley. He's raised money to buy every toy on the lists of @rmhnewyork kids! The Finest &amp;amp; kindest https://t.c…</t>
  </si>
  <si>
    <t>In 2016, having an @idnyc will be better than ever. Make an appointment to get yours today: https://t.co/AXZbcrRmnc https://t.co/rvkPVH6uWQ</t>
  </si>
  <si>
    <t>22,000+: first responders &amp;amp; survivors sought treatment from the WTC health program in 2014. https://t.co/eQBBibtpEx https://t.co/nvFa9WaCDz</t>
  </si>
  <si>
    <t>1700+: certified deaths due to 9/11 related illnesses. https://t.co/eQBBibtpEx #renew911health #Zadroga https://t.co/SpRwv3afj4</t>
  </si>
  <si>
    <t>Starting soon, Mayor @BilldeBlasio holds a media availability. Watch live on https://t.co/10woidEfEd.</t>
  </si>
  <si>
    <t>138: @NYPDnews officers deceased from 9/11-related illnesses. https://t.co/eQBBibtpEx #renew911health #Zadroga https://t.co/TAIbI4MXTh</t>
  </si>
  <si>
    <t>Read @birdie_nyc's tips to stay warm and save money this winter: https://t.co/yCAJfiFDnQ https://t.co/bu68xEuS8z</t>
  </si>
  <si>
    <t>2550: active duty EMS, @FDNY, @NYPDnews personnel forced to retire from 9/11 injuries. https://t.co/eQBBibtpEx https://t.co/BHcsIGJWzI</t>
  </si>
  <si>
    <t>RT @NYC_DOT: Beautiful day to stroll across 1 of @NYC_DOT's 789 #bridgesandtunnels! Can you guess which one we're crossing here? https://t.…</t>
  </si>
  <si>
    <t>"The bill should exist as long as the people who answered the call on 9/11 are alive." More: https://t.co/RzRsyQ5hkJ https://t.co/JG6xmDXyIw</t>
  </si>
  <si>
    <t>14,000: size of the flock of @FDNY firefighters &amp;amp; EMTs to which dept chaplains tend. https://t.co/eQBBibtpEx https://t.co/wOlW0gJcTe</t>
  </si>
  <si>
    <t>When purchasing a space heater, be #FDNYSmart and look for heaters with automatic shut-off features. Learn more: https://t.co/Xg015Vi8Bf</t>
  </si>
  <si>
    <t>Starting soon, Mayor @BilldeBlasio speaks at @nypdnews' Police Academy Ribbon-Cutting Ceremony. Watch live on https://t.co/10woidEfEd.</t>
  </si>
  <si>
    <t>Want to save money this winter? @birdie_nyc's got you covered: https://t.co/yCAJfiFDnQ https://t.co/eUbu3tTBaj</t>
  </si>
  <si>
    <t>We’re working to get more New Yorkers off the streets and into permanent homes: https://t.co/0M3XUIbBBj #HousingNYC</t>
  </si>
  <si>
    <t>ActionNYC will help provide high quality immigration-related info and legal support to thousands of New Yorkers: https://t.co/P5OjiieNG9</t>
  </si>
  <si>
    <t>RT @BilldeBlasio: "I ran towards it. I was raised in a military family - you never leave someone behind" More: https://t.co/m83DZlyWrz http…</t>
  </si>
  <si>
    <t>.@IDNYC’s stronger in 2016 with discounted tickets &amp;amp; memberships for @CitiBikeNYC, @NYCACC, @NYTheatherBallet+ https://t.co/mlmxzZru6F</t>
  </si>
  <si>
    <t>Mayors @BilldeBlasio and @BobBuckhorn urge Congress to act TODAY: "Give Puerto Rico bankruptcy protections." https://t.co/HEBrsMVr2q</t>
  </si>
  <si>
    <t>RT @NYCImmigrants: Thank you #NYC for making #IDNYC such a success. We're excited to share that the ID remains FREE in 2016! #NIIC  https:/…</t>
  </si>
  <si>
    <t>Make plans in the New Year to tour the People's House, Gracie Mansion. Register for a visit today: https://t.co/VmdSYjhbFE</t>
  </si>
  <si>
    <t>Starting soon, Mayor @BilldeBlasio speaks at @AARP’s Age-Friendly NYC Livability Solutions Forum. Watch live: https://t.co/10woidEfEd.</t>
  </si>
  <si>
    <t>.@IDNYC will remain FREE in 2016, plus more great benefits: @MuseumModernArt, @Guggenheim, and many more. https://t.co/9QojhAggA5</t>
  </si>
  <si>
    <t>4,166+: number of responders &amp;amp; survivors who have a certified 9/11 related cancer. https://t.co/eQBBibtpEx #Zadroga https://t.co/heiY2Aa6yY</t>
  </si>
  <si>
    <t>WATCH: Here's what happened in NYC last week via @nyc_media. https://t.co/hqOZvoWn5v</t>
  </si>
  <si>
    <t>239: % more likely than the general population 9/11 responders will be diagnosed w/thyroid cancer. https://t.co/FKpJV6kBTo #Zadroga</t>
  </si>
  <si>
    <t>"Nations from around the globe took a vital step forward." Mayor @BilldeBlasio on the #parisagreement: https://t.co/2t6nF8xUWW</t>
  </si>
  <si>
    <t>Meet some of the brave 9/11 first responders and survivors who need us to be there for them now: https://t.co/eQBBibtpEx #renew911health</t>
  </si>
  <si>
    <t>.@birdie_nyc is full of helpful tips, including how you can save money this winter: https://t.co/yCAJfiFDnQ https://t.co/rHhwoTYDXR</t>
  </si>
  <si>
    <t>WATCH: Catch up on this week in NYC, in less than 60 seconds. https://t.co/hqOZvoWn5v</t>
  </si>
  <si>
    <t>These 9/11 heroes shouldn't have to worry about getting the healthcare they need: https://t.co/eQBBibtpEx #renew911health</t>
  </si>
  <si>
    <t>We're addressing the homelessness problem in NYC and changing the trajectory of thousands of lives: https://t.co/0M3XUIbBBj</t>
  </si>
  <si>
    <t>This week in NYC: Reducing opioid misuse and overdose deaths, #renew911health, and partner support for #CS4All: https://t.co/hqOZvoWn5v</t>
  </si>
  <si>
    <t>"Even a birdbrain can see the benefits of weatherizing your home!” - @birdie_nyc https://t.co/yCAJfiFDnQ https://t.co/QF5mKZwVpy</t>
  </si>
  <si>
    <t>#TBT last winter. This winter, work for @NYCSanitation to help clear snow and ice: https://t.co/fk9opPGk61 https://t.co/MGqRLlVVJR</t>
  </si>
  <si>
    <t>.@nychra is here to help make sure your family is fed. Visit https://t.co/YJPQOhsUqr to see how #SNAPhelps. https://t.co/9ECPWDS0f2</t>
  </si>
  <si>
    <t>This winter, @birdie_nyc's got you covered. Read these easy tips to keep your family warm: https://t.co/yCAJfiFDnQ https://t.co/32uaNltXQ8</t>
  </si>
  <si>
    <t>We've all had a teacher who's made a difference in our lives. #ThankATeacherNYC today: https://t.co/5QmR5vJwZt https://t.co/TavRrDSvUS</t>
  </si>
  <si>
    <t>Building Healthy Communities is creating access to healthy food, physical activity &amp;amp; safe public spaces: https://t.co/FY4nhHKM26 #HealthyNYC</t>
  </si>
  <si>
    <t>For #HumanRightsDay, @Globalnyc asked how we protect the many freedoms of New Yorkers: https://t.co/RhGLz9e1rw #NYCxUN</t>
  </si>
  <si>
    <t>“I weatherized my nest so I don’t need to fly south this winter!” - @birdie_nyc https://t.co/nWhAb5WYOI https://t.co/ZvBIGwQXGN</t>
  </si>
  <si>
    <t>Earn some $ while serving our city! @NYCSanitation now registering emergency snow laborers. https://t.co/fk9opPGk61 https://t.co/D8apJxhlnY</t>
  </si>
  <si>
    <t>RT @NYCHealthSystem: Great #health care has a new look! #healthiestlife https://t.co/UYN7osG0jd</t>
  </si>
  <si>
    <t>Simple tips from @birdie_nyc can help your family stay warm and save money this winter: https://t.co/yCAJfiFDnQ https://t.co/lJeuKxlomQ</t>
  </si>
  <si>
    <t>REMINDER: #StatenIsland Ferry now includes consistent 30 min, round the clock, service! https://t.co/00uzpKdbSn https://t.co/hojcA4MRvk</t>
  </si>
  <si>
    <t>At the @IntrepidMuseum, Mayor @BilldeBlasio will sign bill to establish the Dept of Veterans' Services. Watch live: https://t.co/10woidEfEd.</t>
  </si>
  <si>
    <t>Yankee Stadium baseball diamond will transform into a football field as Duke faces Indiana @PinstripeBowl 12/26! https://t.co/J9sS7xvzAj</t>
  </si>
  <si>
    <t>Tell us what you think and help make our @NYCParks more open, welcome, &amp;amp; beautiful: https://t.co/NuPaKjD7Gk https://t.co/lFVsKqfxpI</t>
  </si>
  <si>
    <t>Love to read? Our city's libraries in all 5 boroughs now offer six day a week service for 1st time in a decade. https://t.co/7qaLT1rizp</t>
  </si>
  <si>
    <t>#ESSA bill reflects NYC priorities: multiple measures of achievement, high standards &amp;amp; restored funding. Thx @SenSchumer &amp;amp; NYC delegation.</t>
  </si>
  <si>
    <t>WATCH: Homelessness in NYC is a human crisis. We're acting to keep families in their homes. https://t.co/IxoPlGUPdT https://t.co/eYq4uYeJW9</t>
  </si>
  <si>
    <t>#EastNewYork! Get your @IDNYC @BKLYNlibrary's New Lots branch thru 12/29. Sign up today! https://t.co/kbyPX5p5JB https://t.co/GlDkQsDbVj</t>
  </si>
  <si>
    <t>ICYMI: @americascup sailing competition returns to NYC May 7 - 8 for 1st time since 1920. https://t.co/noInFI8gdy https://t.co/OWpxNQot23</t>
  </si>
  <si>
    <t>Lease up for 1 year renewal? If your apt is rent-stabilized, your rent shouldn't go up. Read more on #rentfreeze: https://t.co/Qx0SGCOCla</t>
  </si>
  <si>
    <t>Looking for volunteer opportunities this holiday season? Lend a hand with @NYCService https://t.co/OR3Cvzn5Ex</t>
  </si>
  <si>
    <t>Add joy to your family this holiday season. Adopt a child through @ACSNYC. #AdoptionJoy https://t.co/3RKbjKpMdC https://t.co/lXAwLxAIzB</t>
  </si>
  <si>
    <t>READ! @ACSNYC launches #AdoptionJoy campaign to help 3000 children find loving homes. https://t.co/pLcYUszgl3</t>
  </si>
  <si>
    <t>Want to be a NYC lifeguard next summer? @NYCParks starts tests this month: https://t.co/gZdM434UnY https://t.co/2GVOsR9npb</t>
  </si>
  <si>
    <t>Opioid overdose upends lives of families across NYC. We won’t accept this as our fate – and we’re resolved to act. https://t.co/eNk1hscpas</t>
  </si>
  <si>
    <t>Citing investment in #NYCTechTalent &amp;amp; #CS4All, NYC tops global cities comparison for innovation. https://t.co/EcYiVVGwuf</t>
  </si>
  <si>
    <t>Startups welcome! NYC named global tech leader for culture of innovation w https://t.co/Emh4RIfyOt &amp;amp; @nyc311 https://t.co/EcYiVVGwuf</t>
  </si>
  <si>
    <t>The Ferdous family fled war-torn Syria. NYC is their new home. These photos share that story https://t.co/KhFWbEJWfO https://t.co/tVqW5Rw6Zy</t>
  </si>
  <si>
    <t>Did you know? @HHCnyc #Harlem Hospital earns "Top Hospital" Award for 2015. https://t.co/SzYsRwlV3u https://t.co/DZzWqNhRhR</t>
  </si>
  <si>
    <t>HAPPENING NOW: Mayor @BilldeBlasio Hosts Press Conference https://t.co/d0jTsusAnC</t>
  </si>
  <si>
    <t>Read &amp;gt;&amp;gt; "How Cities Can Get Their Bite of the Innovation Apple: New York Tops Global Report." #SiliconAlley https://t.co/EcYiVVGwuf</t>
  </si>
  <si>
    <t>Questions about healthcare for immigrant New Yorkers? Tomorrow (12/08) stop by this town hall in #JacksonHeights. https://t.co/X7SY60m6RC</t>
  </si>
  <si>
    <t>Starting today! @NYCSchools accepting #Kindergarten applications. https://t.co/pb7dMLDORQ https://t.co/kKfd2aPC1X</t>
  </si>
  <si>
    <t>Wishing a Happy Chanukah to all New Yorkers celebrating this week. https://t.co/mvUsmvoAk6</t>
  </si>
  <si>
    <t>DId you know? Free 1 on 1 financial counseling is available at financial empowerment centers in all five boroughs https://t.co/2iUPHOtETS</t>
  </si>
  <si>
    <t>Parents! Submit your #kindergarten applications Dec 7, 2015 to Jan 15, 2016 https://t.co/fcBrgqF5tH https://t.co/7PLG4TTCOy</t>
  </si>
  <si>
    <t>Fighting for 9/11 first responders, $23 million to #EndAIDSNY2020 &amp;amp; more! Catch up on this week's biggest stories: https://t.co/6o5UsjxUqf</t>
  </si>
  <si>
    <t>NYC just got a little bit brighter https://t.co/1YHXHg7wmA</t>
  </si>
  <si>
    <t>.@IDNYC means $2100 in savings at 33 cultural sites in all 5 boroughs!  Have you signed up? https://t.co/kbyPX5p5JB https://t.co/2c9eKFk3CR</t>
  </si>
  <si>
    <t>RT @madeinnyfashion: Every single item in the store was proudly designed &amp;amp; produced in NYC - and they all have a story to tell. #madeinny h…</t>
  </si>
  <si>
    <t>RT @NYCEDC: The @MadeinNYFashion #popup is open for biz thru 12/13! Items are 100% #madeinnyc w/ new products released each day. https://t.…</t>
  </si>
  <si>
    <t>READ! NYC &amp;amp; coalition of 80+ Cities urge Supreme Court to review challenge to @POTUS Immigration Executive Action https://t.co/QGhDSaFc97</t>
  </si>
  <si>
    <t>TIP: No heat or hot water? Report it on @nyc311's free mobile app: https://t.co/ST8mxiYCSx https://t.co/fGyfMtNXa9</t>
  </si>
  <si>
    <t>We've invested $200 Million in officer safety for #NYCBoldest and serious assaults on @CorrectionNYC staff are down 11% this year</t>
  </si>
  <si>
    <t>WATCH: Mayor @BilldeBlasio deliver remarks @CorrectionNYC graduation, welcoming largest class in dept history https://t.co/jGGZvwSWrn</t>
  </si>
  <si>
    <t>RT @HHCnyc: NYC Health+Hospitals/Harlem only NYS hospital to be awarded “Top Hospital” for #safety, quality by @LeapfrogGroup https://t.co/…</t>
  </si>
  <si>
    <t>Today NYC's sweeping plan to dramatically cut building emissions wins @c40cities award @UN #climatechange conference! #COP21</t>
  </si>
  <si>
    <t>With Building Healthy Communities, NYC is creating healthy places where we can live, learn, work &amp;amp; play: https://t.co/FY4nhHKM26 #HealthyNYC</t>
  </si>
  <si>
    <t>They inspire students, model great teaching &amp;amp; enrich school communities. #ThankATeacherNYC: https://t.co/5QmR5vJwZt https://t.co/NnzkmO1Rj5</t>
  </si>
  <si>
    <t>With partnership of @hhcnyc @nyccouncil, #EndAIDSNY2020 can be a reality: https://t.co/UZhVXlsZPt https://t.co/wLdsYmI3YM</t>
  </si>
  <si>
    <t>#SNAPHelps, and it can help your family. Visit @nychra's https://t.co/YJPQOhsUqr to learn more. https://t.co/zeuZlst7Ip</t>
  </si>
  <si>
    <t>On your list of houses to visit this coming year: The People's House. Request a tour at Gracie Mansion: https://t.co/VmdSYjhbFE</t>
  </si>
  <si>
    <t>Starting soon, Mayor @BilldeBlasio speaks at the WTC Health Program Steering Committee meeting. Watch live on https://t.co/10woidEfEd.</t>
  </si>
  <si>
    <t>Skip the phone call. File a complaint with a few taps in @nyc311's free mobile app: https://t.co/ST8mxiYCSx https://t.co/B1KeOJtxs9</t>
  </si>
  <si>
    <t>Before snow hits NYC this winter, register with @NYCSanitation to earn money cleaning it up: https://t.co/fk9opPGk61</t>
  </si>
  <si>
    <t>RT @NYCEDC: Tonight's the night: the big winners of @nycbigapps are revealed! RSVP here: https://t.co/alrR2qNrky #BigApps https://t.co/QI2s…</t>
  </si>
  <si>
    <t>Great teachers change lives. Nominate your teacher for the Big Apple Awards: https://t.co/5QmR5vJwZt #ThankATeacherNYC</t>
  </si>
  <si>
    <t>With NYC Clean Fleet, we're cutting municipal vehicle emissions in half by 2025: https://t.co/TCWD08pqtr #COP21 https://t.co/toT49KIL4o</t>
  </si>
  <si>
    <t>Get tested and #beHIVsure at @HHCnyc. Find a center near you and take charge of your health: https://t.co/t2kdQRmx1X</t>
  </si>
  <si>
    <t>RT @BilldeBlasio: Keep your money local this #GivingTuesday. @NYCMayorsFund has great suggestions for #GivingNYC donations today: https://t…</t>
  </si>
  <si>
    <t>RT @HHCnyc: Helping to #EndAIDSNY2020. #WorldAIDSDay https://t.co/ORATygmJVV</t>
  </si>
  <si>
    <t>Can't donate money this #GivingTuesday? Donate your time instead through @NYCService: https://t.co/ST8mxiYCSx</t>
  </si>
  <si>
    <t>Partnership w/@nyccouncil and $23M investment will help prevent HIV infection and provide comprehensive treatment: https://t.co/UZhVXlsZPt</t>
  </si>
  <si>
    <t>.@HHCnyc makes HIV testing a routine part of care &amp;amp; connects New Yorkers to continued care. Honor #WAD2015 by scheduling an appointment.</t>
  </si>
  <si>
    <t>RT @NYCCHR: By refusing to stand up on a bus, #RosaParks stood up for human rights. Today, #60years later, we honor her courage. https://t.…</t>
  </si>
  <si>
    <t>When you and your family need food, #SNAPhelps. @NYCHRA can help ensure your family doesn't go hungry: https://t.co/YJPQOhsUqr.</t>
  </si>
  <si>
    <t>#BeHIVsure: testing is fast, easy, confidential. Knowing your status is 1st step for proper treatment and a healthy life!</t>
  </si>
  <si>
    <t>RT @nycforward: This #GivingTuesday, you can help lay the foundation for a NYC youth's future career.
CLICK: https://t.co/gngCyThKu1 https:…</t>
  </si>
  <si>
    <t>#ThriveNYC is using data to better address NYC's mental health crisis. Here's how: https://t.co/TNobaRlRy7</t>
  </si>
  <si>
    <t>Donate a gift to a child in need via the @NYCHRA holiday gift drive
this season: https://t.co/wcjnTOC7P0 #GivingTuesday #GivingNYC</t>
  </si>
  <si>
    <t>Mayor @BilldeBlasio signed bills today to strengthen and modify open government data requirements: https://t.co/ngYJQbI2iF</t>
  </si>
  <si>
    <t>Today, Mayor @BilldeBlasio visited with @nyc_dot workers who are repaving the FDR drive: https://t.co/Zpy2wtgaLr https://t.co/xdJceGLbf0</t>
  </si>
  <si>
    <t>RT @AnneMRoest: Congrats to all on making NYC #opendata stronger than ever! And thanks to Mayor @BilldeBlasio for his leadership. https://t…</t>
  </si>
  <si>
    <t>RT @ACSNYC: Just in time for the Holiday! Watch our new video. #NAM2015 https://t.co/B4Lug7tuhK</t>
  </si>
  <si>
    <t>.@nycschools classrooms are strengthened by diverse teachers. Become a part of #NYCMenTeach: https://t.co/tlKOHPWnOR</t>
  </si>
  <si>
    <t>.@nycoem’s #ReadyNYC, @NYC311, @nycha, and more free apps to help you navigate our city. Download them today: https://t.co/ST8mxiYCSx</t>
  </si>
  <si>
    <t>Starting soon, Mayor @BilldeBlasio delivers remarks at the @nyc_dot recognition ceremony. Watch live on https://t.co/10woidEfEd.</t>
  </si>
  <si>
    <t>During your next staycation, tour Gracie Mansion and learn about the history of The People’s House. Request a tour: https://t.co/VmdSYjhbFE</t>
  </si>
  <si>
    <t>Starting soon, Mayor @BilldeBlasio will preside over a bill signing ceremony. Watch live on https://t.co/10woidEfEd.</t>
  </si>
  <si>
    <t>NYC's mental health roadmap will help change the culture, close treatment gaps, and more: https://t.co/TNobaRlRy7 #ThriveNYC</t>
  </si>
  <si>
    <t>Give back this holiday season by donating your time with @nycservice. Find a volunteer opportunity on their app: https://t.co/ST8mxiYCSx</t>
  </si>
  <si>
    <t>Interested in touring Gracie Mansion, The People's House? Request a tour here: https://t.co/VmdSYjhbFE</t>
  </si>
  <si>
    <t>Artists, apply by Monday to #SuCasaNYC for 100+ residencies in @NYCSeniors centers: https://t.co/F0F6nMlwD8 @NYCulture</t>
  </si>
  <si>
    <t>Keep your family safe: Call @nyc311 for your free smoke and carbon monoxide alarm through @fdny's #GetAlarmedNYC with @redcrossny.</t>
  </si>
  <si>
    <t>#NYCMenTeach @NYCYoungMen will bring diverse teachers to diverse @NYCSchools classrooms: https://t.co/tlKOHPWnOR</t>
  </si>
  <si>
    <t>.@nychra can help you and your family get food. Visit https://t.co/YJPQOhsUqr today to learn more and see how #SNAPHelps.</t>
  </si>
  <si>
    <t>Artists of all disciplines: Apply for over 100 #SuCasaNYC residencies at @NYCSeniors centers: https://t.co/F0F6nMlwD8 @NYCulture</t>
  </si>
  <si>
    <t>RT @FDNY: #FDNY FSE team will be at 49 St &amp;amp; Church Ave #Brooklyn 1-3 pm TODAY distributing free smoke/CO alarms, batteries &amp;amp; fire safety in…</t>
  </si>
  <si>
    <t>.@NYCyoungmen @NYCSchools with #CUNY are raising the profile of male teachers of color: https://t.co/tlKOHPWnOR #NYCMenTeach</t>
  </si>
  <si>
    <t>RT @NYPDnews: As a precaution Critical Response Vehicles redeployed to Planned Parenthood sites due to active shooter in Colorado. NO threa…</t>
  </si>
  <si>
    <t>RT @BilldeBlasio: Details still coming frm CO but I know this: no one should ever have to risk facing violence to get healthcare they need.…</t>
  </si>
  <si>
    <t>RT @BilldeBlasio: My thoughts and prayers are with @CSPDPIO officers and all others impacted by shooting at @PPRockyMountain health center.</t>
  </si>
  <si>
    <t>WATCH: Male teachers are role models for students. https://t.co/tlKOHPWnOR https://t.co/S4MGLEwgff #NYCMenTeach</t>
  </si>
  <si>
    <t>NYC's home to the nation’s largest creative aging program: #SuCasaNYC. Artist opps available: https://t.co/F0F6nMlwD8 @NYCulture @NYCSeniors</t>
  </si>
  <si>
    <t>If you need food for your family, get assistance from @nychra by visiting https://t.co/YJPQOhsUqr. #SNAPhelps https://t.co/M9CObalYn1</t>
  </si>
  <si>
    <t>#FF @NYCASP for up-to-date alternate side parking information.</t>
  </si>
  <si>
    <t>Looking for a way to give back this holiday season? Find volunteer opportunities with @nycservice: https://t.co/epiklmjYh7</t>
  </si>
  <si>
    <t>RT @Chirlane: Substance misuse is treatable. Learn about how we’re aiming to save lives: https://t.co/VPy70HZYBW #ThriveNYC https://t.co/c5…</t>
  </si>
  <si>
    <t>Want an inside look at the brave &amp;amp; talented people who work at @CorrectionNYC? Check out their FB page: https://t.co/QbuYRkAn1V #NYCBoldest</t>
  </si>
  <si>
    <t>Attention artists: Last week to apply to #SuCasaNYC placing artists-in-residence at over 100 @NYCSeniors Centers: https://t.co/F0F6nMlwD8</t>
  </si>
  <si>
    <t>Celebrate Thanksgiving safely today by reading @fdny's cooking safety tips: https://t.co/fA09vd9BVi #FDNYSmart</t>
  </si>
  <si>
    <t>Find out how you can empower youth through @NYCYoungMen's new #NYCMenTeach initiative: https://t.co/tlKOHPWnOR</t>
  </si>
  <si>
    <t>Happy Thanksgiving! Keep kids safe while you're busy in the kitchen with these #FDNYSmart tips from @FDNY: https://t.co/fA09vd9BVi</t>
  </si>
  <si>
    <t>RT @BilldeBlasio: Violence against women knows no borders &amp;amp; can occur in any community &amp;amp; home. Working in solidarity w/@UN_Women to end thi…</t>
  </si>
  <si>
    <t>RT @NYC_DOT: #StatenIslandFerry will operate on a weekend schedule for #ThanksgivingDay. #SIFerry service every 30min.</t>
  </si>
  <si>
    <t>With a few taps, you can file many @NYC311 complaints, including heat and hot water issues. Download it today: https://t.co/ST8mxiYCSx</t>
  </si>
  <si>
    <t>Cooking fires are the leading cause of home fires &amp;amp; fire injuries. Be #FDNYSmart on #Thanksgiving w/ these tips: https://t.co/fA09vd9BVi</t>
  </si>
  <si>
    <t>Starting soon, Mayor @BilldeBlasio speaks at @Macys Thanksgiving Day Parade balloon inflation. Watch live on https://t.co/10woidEfEd.</t>
  </si>
  <si>
    <t>1 in 3 what? @UN_Women highlights a fact you should know… https://t.co/jELzSWla0o #orangetheworld #16days</t>
  </si>
  <si>
    <t>Stuck in traffic? Read these facts about NYC's mental health crisis: https://t.co/MZpv52UZEL. #ThriveNYC https://t.co/tapm5ieppp</t>
  </si>
  <si>
    <t>Have a safe and #HappyThanksgiving with these #FDNYSmart cooking safety tips: https://t.co/fA09vd9BVi</t>
  </si>
  <si>
    <t>Calling all artists: Apply by 11/30 to #SuCasaNYC for 100+ residencies in NYC senior centers. https://t.co/F0F6nMlwD8 @NYCulture @NYCSeniors</t>
  </si>
  <si>
    <t>RT @NYPDnews: There’s NO known threat to NYC but we need to remain alert. If you see something, say something. Report Suspicious Activity t…</t>
  </si>
  <si>
    <t>Want an inside look at #NYCBoldest, the brave and talented people that work at DOC? Check out their new FB page: https://t.co/QbuYRkAn1V.</t>
  </si>
  <si>
    <t>Heat and hot water issues in your home? Easily file a complaint using @NYC311's free mobile app: https://t.co/ST8mxiYCSx</t>
  </si>
  <si>
    <t>This morning, along with other volunteers, Mayor @BilldeBlasio helped package food orders at @BreadandLife. https://t.co/TQVZMlWeg2</t>
  </si>
  <si>
    <t>Interested in joining #NYCMenTeach? Sign up for information with @NYCYoungMen: https://t.co/S4MGLEwgff https://t.co/tlKOHPWnOR</t>
  </si>
  <si>
    <t>To address the stigma of mental illness, #ThriveNYC aims to change the culture: https://t.co/o2sD0CLZ06 https://t.co/gPdxyhwhm3</t>
  </si>
  <si>
    <t>Mayor @BilldeBlasio &amp;amp; a bipartisan coalition call for Congress to #StandUpForTransportation. https://t.co/ULFZtyRDGe</t>
  </si>
  <si>
    <t>Happening now, Mayor @BilldeBlasio hosts a press conference. Watch live on https://t.co/10woidEfEd. #StandUpForTransportation</t>
  </si>
  <si>
    <t>WATCH: NYC's mental health crisis and how we're working to address it. https://t.co/TNobaRlRy7 #ThriveNYC</t>
  </si>
  <si>
    <t>#ThriveNYC will work to close treatment gaps for New Yorkers with mental illness: https://t.co/o2sD0CLZ06 https://t.co/k4vunTBtSm</t>
  </si>
  <si>
    <t>RT @Chirlane: WATCH: Why don’t we treat mental illnesses like physical illnesses? #ThriveNYC https://t.co/fTq9yCH09g</t>
  </si>
  <si>
    <t>Mayor @BilldeBlasio is hosting a sustainability tele-town hall December 1. Join the call: https://t.co/GTMWIUMcKl</t>
  </si>
  <si>
    <t>Yesterday, Mayor @BilldeBlasio helped break ground for Hunter's Point South in Queens. https://t.co/Yii18x9XbQ</t>
  </si>
  <si>
    <t>Starting soon, Mayor @BilldeBlasio discusses food insecurity at @BreadandLife. Watch live on https://t.co/10woidEfEd.</t>
  </si>
  <si>
    <t>RT @Chirlane: Penned a new blog post on the release of my baby #ThriveNYC: https://t.co/gO9BsQHr8A https://t.co/uJI2CZN8Lu</t>
  </si>
  <si>
    <t>RT @NYCMayorsFund: .@Citi research affirms Center for Youth Employment’s strategy to create opportunities for youth. https://t.co/ta5eMZDDD…</t>
  </si>
  <si>
    <t>RT @DrMaryTBassett: #ThriveNYC will help build a stronger and healthier NYC. Learn more about the plan: https://t.co/oTtL7yDtUC https://t.c…</t>
  </si>
  <si>
    <t>RT @nycgov: To learn more about closing treatment gaps &amp;amp; other #ThriveNYC principles, CLICK: https://t.co/aETXZFP9Dw https://t.co/GsGZcQbVIV</t>
  </si>
  <si>
    <t>READ: NYC's plan to address the mental health crisis in our city. https://t.co/R87NEYCtH2 #ThriveNYC https://t.co/w1DfcJxuvV</t>
  </si>
  <si>
    <t>With cold weather comes snow and ice. Register now to help @NYCSanitation clear the roads this winter: https://t.co/fk9opPGk61</t>
  </si>
  <si>
    <t>RT @NYCMayorsFund: We're proud of our Chair @chirlane for leading NYC in standing up for New Yorkers' mental health. See #ThriveNYC → https…</t>
  </si>
  <si>
    <t>RT @Chirlane: Proud to share #ThriveNYC, NYC's Mental Health Roadmap, with you. SEE: https://t.co/3UfFayR6Dm https://t.co/ZQFywmUm1M</t>
  </si>
  <si>
    <t>Follow FLONYC @chirlane to learn more about NYC’s mental health roadmap, #ThriveNYC.</t>
  </si>
  <si>
    <t>Starting soon, Mayor @BilldeBlasio hosts a press conference. Watch live on https://t.co/10woidEfEd. #ThriveNYC</t>
  </si>
  <si>
    <t>FACT: Hunter's Point South is the largest new affordable housing development in NYC since the 1970s. https://t.co/VZdx0YsJjM</t>
  </si>
  <si>
    <t>File a heat or hot water complaint (and many others) using @NYC311's free mobile app: https://t.co/ST8mxiYCSx https://t.co/UrZuDHcsZs</t>
  </si>
  <si>
    <t>RT @Chirlane: Stay tuned here to be the first to see NYC’s Mental Health Roadmap #ThriveNYC. Coming soon ;)</t>
  </si>
  <si>
    <t>We’re partnering with the @UN and the @UNfoundation to bring 7th grade students to the @UN: https://t.co/by7hu5vbNS #NYCJuniorAmbassadors</t>
  </si>
  <si>
    <t>From this past week, @nyc_media recaps events at @nypdnews and @NYCParks. Check it out: https://t.co/XpPTtpb9Y5</t>
  </si>
  <si>
    <t>RT @mayorsCAU: .@BilldeBlasio worshipping and discussing housing with the Church of God of Prophecy in the Bronx this morning. https://t.co…</t>
  </si>
  <si>
    <t>This morning, Mayor @BilldeBlasio observed an active shooter exercise with @FDNY @NYPDnews @dhsgov. https://t.co/jVApqgMEwI</t>
  </si>
  <si>
    <t>#NYCJuniorAmbassdors is an opportunity to engage youth in world issues through the work of the @UN. Learn more: https://t.co/by7hu5vbNS</t>
  </si>
  <si>
    <t>RT @IDNYC: All of our enrollment sites proudly offer #languageaccess - make your appt today: https://t.co/LEuVleNARy https://t.co/pYcTI0Ieo9</t>
  </si>
  <si>
    <t>WATCH: A new @nypdnews critical response unit, Flushing Meadows Corona @nycparks Alliance, and standing with Paris. https://t.co/XpPTtpb9Y5</t>
  </si>
  <si>
    <t>Want to give 7th grade students an enduring experience in international affairs? Apply to #NYCJuniorAmbassadors: https://t.co/by7hu5vbNS</t>
  </si>
  <si>
    <t>This week in NYC, in less than 60 seconds: https://t.co/XpPTtpb9Y5 via @nyc_media #CityScoop</t>
  </si>
  <si>
    <t>RT @FDNY: “Continuing to care for our city’s heroes is what the phrase #NeverForget is all about” #FDNY Comm on #ZadrogaAct https://t.co/pW…</t>
  </si>
  <si>
    <t>RT @BilldeBlasio: Trans and gender nonconforming New Yorkers are New Yorkers. #TDOR</t>
  </si>
  <si>
    <t>RT @BilldeBlasio: Today, we honor the lives of trans New Yorkers and strive for a future of true trans acceptance, free of the threat of vi…</t>
  </si>
  <si>
    <t>RT @BilldeBlasio: Violence and anti-trans rhetoric is abhorrent. #TDOR calls on us to remember the tragic reality for many of our fellow Ne…</t>
  </si>
  <si>
    <t>Tap tap tap. You just filed a complaint with @nyc311. https://t.co/ST8mxiH1tX https://t.co/9TcbBRbOvq</t>
  </si>
  <si>
    <t>RT @BilldeBlasio: It's not every day I get to help plant the 1,017,634th tree! #MillionTreesNYC https://t.co/LsNncqBlRQ</t>
  </si>
  <si>
    <t>Here's what we know so far about NYC's mental health crisis: https://t.co/PAyOWmiunf #ThriveNYC</t>
  </si>
  <si>
    <t>RT @BilldeBlasio: #MillionTreesNYC is proud part of Mayor @MikeBloomberg's legacy &amp;amp; helps
all NYers enjoy the many benefits of trees. https…</t>
  </si>
  <si>
    <t>Looking for a manual labor job this winter? Clear ice and snow from the roads with @NYCSanitation. Register today: https://t.co/fk9opPGk61</t>
  </si>
  <si>
    <t>Don't like making calls with your phone? Download @nyc311's free mobile app to file complaints with a few taps: https://t.co/ST8mxiYCSx</t>
  </si>
  <si>
    <t>READ: The facts are clear -- NYC's mental health needs must be addressed. https://t.co/PAyOWm0TvH #ThriveNYC</t>
  </si>
  <si>
    <t>Don't be fooled by today's nice weather, winter is coming soon. Register with @NYCSanitation to clear ice and snow: https://t.co/fk9opPGk61</t>
  </si>
  <si>
    <t>Starting soon, Mayor @BilldeBlasio delivers remarks to celebrate #MillionTreesNYC. Watch live on https://t.co/10woidEfEd.</t>
  </si>
  <si>
    <t>With a few taps, file a complaint with @nyc311. Download their free app today: https://t.co/ST8mxiYCSx https://t.co/98kTnkH07X</t>
  </si>
  <si>
    <t>Earn money and help your fellow New Yorkers by clearing snow and ice this winter. Register with @NYCSanitation now: https://t.co/fk9opPGk61</t>
  </si>
  <si>
    <t>RT @nycHealthy: Today is the #GreatAmericanSmokeout. Former smoker @DrMaryTBassett says you can quit today: https://t.co/5cpTPbPJKA https:/…</t>
  </si>
  <si>
    <t>Screening and treatment for maternal depression will soon be a routine part of care in NYC: https://t.co/9tw1PLdXYa #ThriveNYC</t>
  </si>
  <si>
    <t>Mayor @BilldeBlasio hosts a recognition ceremony for @FDNY Lt Vilagos &amp;amp; @CorrectionNYC Officer Leites. Watch live: https://t.co/10woidEfEd.</t>
  </si>
  <si>
    <t>RT @FDNY: #Boldest &amp;amp; #Bravest! Mayor @BilldeBlasio honors #FDNY Lt. Vilagos &amp;amp; @CorrectionNYC Officer Leites for heroic efforts https://t.co…</t>
  </si>
  <si>
    <t>Apartment too cold? Easily file a complaint with @NYC311 using their free app: https://t.co/ST8mxiYCSx https://t.co/dDQXR1ng9X</t>
  </si>
  <si>
    <t>Looking for a seasonal job this winter? Register with @NYCSanitation to clear ice and snow: https://t.co/fk9opPGk61</t>
  </si>
  <si>
    <t>RT @nycHealthy: Quitting smoking, even for one day, can lead to a healthier life. Join the #GreatAmericanSmokeout. How to quit: https://t.c…</t>
  </si>
  <si>
    <t>RT @BilldeBlasio: New York City will not be intimidated. https://t.co/ZHXueBfHVA</t>
  </si>
  <si>
    <t>Filing a heat or hot water complaint with @NYC311 easy with their free app. Download it now: https://t.co/ST8mxiYCSx https://t.co/Zh2S7BSSe0</t>
  </si>
  <si>
    <t>An unprecedented investment in supportive housing will deliver stability for many struggling New Yorkers: https://t.co/8pw7JPJ7CU</t>
  </si>
  <si>
    <t>Report a heat or hot water issue with a few taps, using @NYC311's free app: https://t.co/ST8mxiYCSx https://t.co/azyu7agVZW</t>
  </si>
  <si>
    <t>Supportive housing is a compassionate approach and cost-effective solution for our city's homeless population: https://t.co/8pw7JPJ7CU</t>
  </si>
  <si>
    <t>Screening for maternal depression will soon be a part of routine checkups for new and soon-to-be mothers: https://t.co/9tw1PLdXYa #ThriveNYC</t>
  </si>
  <si>
    <t>Help New Yorkers and earn money this winter by helping @NYCSanitation clear ice and snow. Register now: https://t.co/fk9opPGk61</t>
  </si>
  <si>
    <t>Housing + support = supportive housing, which will help vulnerable New Yorkers manage mental illness and more. https://t.co/8pw7JPJ7CU</t>
  </si>
  <si>
    <t>Starting soon, Mayor @BilldeBlasio hosts a press conference to discuss supportive housing. Watch live on https://t.co/10woidEfEd.</t>
  </si>
  <si>
    <t>RT @WNYC: NEXT on @BrianLehrer: NYC First Lady @Chirlane McCray takes on maternal depression. https://t.co/VqnwtGyDDC https://t.co/s0zm1Yff…</t>
  </si>
  <si>
    <t>.@HHCnyc is leading the effort to screen and treat all pregnant women for maternal depression: https://t.co/9tw1PLdXYa #ThriveNYC</t>
  </si>
  <si>
    <t>NYC is setting a goal to screen and treat all pregnant women and new mothers for maternal depression: https://t.co/9tw1PLdXYa #ThriveNYC</t>
  </si>
  <si>
    <t>73 bipartisan mayors, including Mayor @BilldeBlasio, urge Congress to increase investment in our transportation: https://t.co/wgyowIFBmR</t>
  </si>
  <si>
    <t>A new conservancy group will support and promote the upkeep and enhancement of Flushing Meadows Corona Park. https://t.co/o0YrnoYcfD</t>
  </si>
  <si>
    <t>RT @NotifyNYC: Reminder - Simulated Explosion: Today 5:30PM to 8:30PM at Flushing Ave &amp;amp; Cumberland Avenue (BK). #NYPD and #FDNY will be on …</t>
  </si>
  <si>
    <t>NYC is a proud immigrant city. We won't turn our back on that history or Syrian refugees fleeing war: https://t.co/EZP2ynzZ8A</t>
  </si>
  <si>
    <t>"Muslim New Yorkers are a crucial ally in the fight against terrorism." - Mayor @BilldeBlasio https://t.co/EZP2ynzZ8A</t>
  </si>
  <si>
    <t>RT @NotifyNYC: Simulated Explosion: Tues, 11/17 5:30PM to 8:30PM at Flushing Ave &amp;amp; Cumberland Avenue (BK). #NYPD and #FDNY will be on site.</t>
  </si>
  <si>
    <t>Follow @nycgov on Instagram to meet the new #AutumnInNYC Ambassadors! https://t.co/Theps3r9pX</t>
  </si>
  <si>
    <t>"NYC is proud to join a broad coalition of civic leaders urging the Supreme Court to respect historic union rights." https://t.co/ac2aolgxxF</t>
  </si>
  <si>
    <t>RT @Chirlane: Maternal depression IS treatable. Let's make new mothers feel comfortable seeking help. #ThriveNYC https://t.co/gpAW7fhl10</t>
  </si>
  <si>
    <t>The @newyorkcares coat drive starts today. If you have an extra winter coat at home, find a donation spot near you: https://t.co/BkC5zThfSQ</t>
  </si>
  <si>
    <t>Easily and quickly report heat and hot water issues on the free @NYC311 mobile app: https://t.co/ST8mxiYCSx https://t.co/0F6Odsxj8C</t>
  </si>
  <si>
    <t>Starting soon, FLONYC @Chirlane hosts a press conference to make an announcement on maternal health. Watch live: https://t.co/10woidEfEd.</t>
  </si>
  <si>
    <t>Earn money this winter helping @NYCSanitation clear ice and snow around the city. Register today: https://t.co/fk9opPGk61</t>
  </si>
  <si>
    <t>RT @BilldeBlasio: Got a spare coat? Give back by sharing your winter warmth with @newyorkcares during their coat drive: https://t.co/qPS5kG…</t>
  </si>
  <si>
    <t>It's getting chilly outside. If you're having issues with your heat or hot water, report them with @NYC311's app: https://t.co/ST8mxiYCSx</t>
  </si>
  <si>
    <t>RT @nycHealthy: #K2 is 0% marijuana + 100% dangerous. It’s illegal to sell in NYC, too. Read more about our collaboration w/@NYCDCA: https:…</t>
  </si>
  <si>
    <t>Winter is just around the corner. Earn money by registering with @NYCSanitation to clear snow and ice in NYC: https://t.co/fk9opPGk61</t>
  </si>
  <si>
    <t>RT @nycgo: So many great photographers in NYC! Congrats to the winners of @nycgov's #AutumnInNYC contest! https://t.co/1bcaqHcbrF</t>
  </si>
  <si>
    <t>Register now to help @NYCSanitation clear ice and snow this winter: https://t.co/fk9opPGk61</t>
  </si>
  <si>
    <t>RT @NYPDnews: NYPD Critical Response Command officers deploy for their first tour of duty protecting NYC. https://t.co/pI4eEl5HAw</t>
  </si>
  <si>
    <t>Starting soon, Mayor @BilldeBlasio hosts a press conference to make an announcement about @NYPDNews. Watch live: https://t.co/10woidEfEd.</t>
  </si>
  <si>
    <t>Today, @NYCParks launched the Flushing Meadows Corona Park Alliance to support and improve “The World’s Park.” https://t.co/zddrsCDPYv</t>
  </si>
  <si>
    <t>RT @nycoem: .@nychealthy provides tips and resources on how to cope after emergencies. Learn more: https://t.co/wtvWWa4NLA</t>
  </si>
  <si>
    <t>Need to report heat or hot water issues in your apartment? Use the @NYC311 app: https://t.co/ST8mxiYCSx https://t.co/BFvobpuTaJ</t>
  </si>
  <si>
    <t>RT @nyc311: November is #AlzheimersAwarenessMonth. Find resources for caregivers &amp;amp; seniors, including care options: https://t.co/3h05Y6Zh91</t>
  </si>
  <si>
    <t>This afternoon, Mayor @BilldeBlasio attended the World Day of Remembrance for road traffic victims. #VisionZero https://t.co/XCBH49IltJ</t>
  </si>
  <si>
    <t>The Washington Square Park Arch will be lit in the colors of the French flag again tonight. #NousSommesUnis  https://t.co/lzbYAQTvpZ</t>
  </si>
  <si>
    <t>A quick recap of the progress in NYC this past week, from @nyc_media: https://t.co/U7Ly5TQLbj</t>
  </si>
  <si>
    <t>This week in NYC: #Renew911Health, increased M/WBE access, and #FightFor15. https://t.co/U7Ly5TQLbj via @nyc_media</t>
  </si>
  <si>
    <t>In solidarity with France, flags at city buildings will be at half-staff and starting tonight, City Hall tower will be lit in French colors.</t>
  </si>
  <si>
    <t>RT @NYPDnews: No known threat to the city at this time, but until we learn more, we are deploying more police out of an abundance of cautio…</t>
  </si>
  <si>
    <t>RT @NYPDnews: We are deploying additional police in and around New York City following the #ParisAttacks. https://t.co/3kIraFK7ko</t>
  </si>
  <si>
    <t>RT @BilldeBlasio: Heart is heavy with news from overseas. Along with all of NYC, @chirlane and I are holding you in our thoughts and prayer…</t>
  </si>
  <si>
    <t>Need to report heat &amp;amp; hot water issues in your NYC apartment? Download the free @NYC311 app: https://t.co/ST8mxiYCSx https://t.co/vmg7xvwEdd</t>
  </si>
  <si>
    <t>Heat or hot water issues in your #NYCHA apt? Report it with the MyNYCHA App: https://t.co/JetWrNhIT7 https://t.co/YJ4XwYbaTR</t>
  </si>
  <si>
    <t>Mayor @BilldeBlasio &amp;amp; the NYC Congressional delegation urge Congress to invest in transportation &amp;amp; infrastructure: https://t.co/Bgi3ghvz59</t>
  </si>
  <si>
    <t>READ: Addressing the mental health crisis in our city starts with understanding the data. https://t.co/PAyOWmiunf</t>
  </si>
  <si>
    <t>Scenes from last night's education town hall in Queens with Mayor @BilldeBlasio. https://t.co/saTvEIIF5l</t>
  </si>
  <si>
    <t>Minority- and women-owned business will soon have increased access to housing &amp;amp; economic development projects: https://t.co/Sq1ExYAs6x</t>
  </si>
  <si>
    <t>RT @BilldeBlasio: Hey @chirlane, got my own #selfiewithasailor on #USSNewYork this am! BZ to the crew &amp;amp; fair winds and following seas! http…</t>
  </si>
  <si>
    <t>This morning, Mayor @BilldeBlasio visited the #USSNewYork with @USNavy @nycveterans. https://t.co/1sVQDz1CcD</t>
  </si>
  <si>
    <t>RT @NycNavy: #NYC Mayor @BilldeBlasio takes a #SelfieWithASailor aboard the #USSNY this morning. 
@NYCMayorsOffice @chinfo https://t.co/Gmf…</t>
  </si>
  <si>
    <t>Mayor @BilldeBlasio's budget continues to protect our city's long-term fiscal health: https://t.co/mncFJl7G7I</t>
  </si>
  <si>
    <t>RT @WNYC: LIVE @BrianLehrer at 10:30AM: Mayor @BilldeBlasio talks housing &amp;amp; education, plus takes listeners' calls. TUNE IN: https://t.co/5…</t>
  </si>
  <si>
    <t>Starting soon, Mayor @BilldeBlasio will participate in an education town hall. Watch live on https://t.co/10woidEfEd.</t>
  </si>
  <si>
    <t>Mental health problems are an epidemic debilitating NYC. The first section of ThriveNYC helps break down the data:...</t>
  </si>
  <si>
    <t>This morning, Mayor @BilldeBlasio attended the 14th annual memorial service for Flight 587. https://t.co/pVhHJvXcA0</t>
  </si>
  <si>
    <t>Statistics drive home the scope of the mental health crisis facing our city: https://t.co/PAyOWm0TvH. #ThriveNYC</t>
  </si>
  <si>
    <t>If you and your family need food, @nychra can help. Visit https://t.co/YJPQOhsUqr to learn how #SNAPhelps.</t>
  </si>
  <si>
    <t>A new @MetroPlusHealth @sloan_kettering plan will allow @hri_ny members to continue cancer care w/o interruption: https://t.co/Bhg4S6MFjd</t>
  </si>
  <si>
    <t>Scenes from yesterday's America’s Parade with @nycveterans. https://t.co/ame32u6pAf</t>
  </si>
  <si>
    <t>RT @NYCHRA: The temperature is dropping. Stock up on fresh fall produce (&amp;amp; make soup!) #SNAPHelps https://t.co/BB6j7JJLmI https://t.co/qjSH…</t>
  </si>
  <si>
    <t>Earlier today, Mayor @BilldeBlasio marched in America’s Parade with @nycveterans in honor of #VeteransDay. https://t.co/2K7AojWMhq</t>
  </si>
  <si>
    <t>Mayor @BilldeBlasio hosted the Veterans’ Day Breakfast Reception this morning with @nycveterans Commissioner Sutton. https://t.co/DjV9GvfzO9</t>
  </si>
  <si>
    <t>RT @BilldeBlasio: .@MetroPlusHealth @sloan_kettering deal ensures vulnerable NYers will continue receiving high-quality treatment. Thx @hhc…</t>
  </si>
  <si>
    <t>Learn more about the home of NYC's mayors, Gracie Mansion. Sign up here for a tour: https://t.co/VmdSYjhbFE</t>
  </si>
  <si>
    <t>Over 50,000 people have exited shelters since July 2014: https://t.co/xJ2hk423oA. Follow @NYCDHS to stay updated.</t>
  </si>
  <si>
    <t>#FDNYSmart tip: Always turn off/unplug space heaters when you leave a room or go to sleep. Follow @fdny for more tips.</t>
  </si>
  <si>
    <t>To honor veterans every day, flags from all military branches are posted in City Hall. #VeteransDay https://t.co/CZjvIdFSnl</t>
  </si>
  <si>
    <t>RT @BilldeBlasio: We owe so much to veterans and their families who make enormous sacrifices. Today and every day -- thank you. https://t.c…</t>
  </si>
  <si>
    <t>Visit The People's House, Gracie Mansion. Sign up for a tour today: https://t.co/VmdSYjhbFE</t>
  </si>
  <si>
    <t>This morning, Mayor @BilldeBlasio joined the #FightFor15 Day of Action. https://t.co/RUbuqsKBMw</t>
  </si>
  <si>
    <t>RT @NYCHRA: Don’t go hungry. Use https://t.co/4lKg5Vc89V to find a nearby food pantry or soup kitchen. #SNAPhelps https://t.co/FpXxhKfNOi</t>
  </si>
  <si>
    <t>Mayor @BilldeBlasio on the passing of Jacqueline Berrien, a civil rights lawyer and former EEOC chair: https://t.co/sOFiqNHg9Y</t>
  </si>
  <si>
    <t>Mayor @BilldeBlasio's statement on the Court's decision to delay the President's executive action on immigration: https://t.co/li2xGdxg0N</t>
  </si>
  <si>
    <t>RT @NYC_DOT: Please note #streetclosures for tomorrow #VeteransDay in #Manhattan. https://t.co/ClSmM9pTNc https://t.co/7uLqG8s2IF</t>
  </si>
  <si>
    <t>RT @citiesforaction: Despite the court's decision, we are confident the President's executive actions will be upheld. #CitiesForAction http…</t>
  </si>
  <si>
    <t>Mayors @BilldeBlasio @rahmemanuel @ericgarcetti joined @Bradybuzz to call on action against "Bad Apple" gun dealers: https://t.co/WySxewFagw</t>
  </si>
  <si>
    <t>RT @ACSNYC: Meet this incredible #foreverfamily &amp;amp; watch our new video: https://t.co/Ls4UsNMTes #NAM2015</t>
  </si>
  <si>
    <t>Interested in touring the historic Gracie Mansion? They're free, and simple to request: https://t.co/VmdSYjhbFE</t>
  </si>
  <si>
    <t>RT @nycgov: Check out @NYCzerowaste's how-to video on dropping off food scraps at local NYC #CompostProject drop-off sites: https://t.co/50…</t>
  </si>
  <si>
    <t>RT @NYCWater: W/ @NYCSanitation &amp;amp; @Birdie_NYC, we're aiming to reduce litter &amp;amp; improve NYC waterway health https://t.co/AlC9X8rXpD https://…</t>
  </si>
  <si>
    <t>Now illegal in NYC: Asking about a job applicant’s criminal history before a conditional job offer. Follow @nycchr for more information.</t>
  </si>
  <si>
    <t>Read Mayor @BilldeBlasio’s full remarks here: https://t.co/fdy04fUXbR https://t.co/8uGSaRFahF</t>
  </si>
  <si>
    <t>Mayor @BilldeBlasio, w/a coalition of 27 bipartisan mayors &amp;amp; local leaders, urges Congress to permanently reauthorize &amp;amp; fully fund Zadroga.</t>
  </si>
  <si>
    <t>RT @Chirlane: Ecstatic to proclaim Nov. 9 Women of the Year Day in honor of the 25th Anniversary of @glamourmag’s awards https://t.co/2nQhh…</t>
  </si>
  <si>
    <t>RT @BilldeBlasio: Proud to sign this letter to @speakerryan with coalition of 24 bipartisan mayors &amp;amp; local leaders, including all regional …</t>
  </si>
  <si>
    <t>RT @BilldeBlasio: It’s time to show 72k+ brave women &amp;amp; men our respect, gratitude for their sacrifices. Congress: Do the right thing &amp;amp; #ren…</t>
  </si>
  <si>
    <t>RT @BilldeBlasio: Thousands of 9/11 heroes may be soon w/o medical monitoring &amp;amp; treatment, after making sacrifices many of us could never d…</t>
  </si>
  <si>
    <t>Stay in touch with City Hall. Sign up for periodic email updates: https://t.co/zFvPgKuDLY</t>
  </si>
  <si>
    <t>Starting soon, Mayor @BilldeBlasio holds a media availability on the steps of City Hall. Watch live on https://t.co/10woidEfEd.</t>
  </si>
  <si>
    <t>RT @nycgov: Stay informed. Sign up for @NotifyNYC and receive important alerts about City services and emergencies: https://t.co/TSMcqXQ6s4</t>
  </si>
  <si>
    <t>RT @NYCSanitation: Service Alert: Veterans Day is Wed. Nov 11. No trash, organics or recycling collection. Info https://t.co/nL3YAPxuHy htt…</t>
  </si>
  <si>
    <t>WATCH: In less than 60 seconds, get caught up on the past week in NYC. https://t.co/QJ5F27T8ts via @nycedc @NYCSchools @fdny @nyc_media</t>
  </si>
  <si>
    <t>A new 10 point plan will protect and grow 21st century industrial and manufacturing jobs: https://t.co/QJ5F27T8ts via @nyc_media @nycedc</t>
  </si>
  <si>
    <t>Here’s what you missed in NYC this week, via @nycedc @NYCSchools @fdny @nyc_media: https://t.co/QJ5F27T8ts</t>
  </si>
  <si>
    <t>This week: 20K new jobs over the next 10 years, improving @nycschools safety, and #GetAlarmedNYC: https://t.co/QJ5F27T8ts</t>
  </si>
  <si>
    <t>For all things #NYC – past and present – visit @nycrecords on Instagram: https://t.co/zjJR5Jch7T #FF https://t.co/pGR9Ng4RzY</t>
  </si>
  <si>
    <t>RT @NYCParks: It feels like spring, but ice skating rinks are open. Perfect time to try out those skates: https://t.co/gQL6r65NIq https://t…</t>
  </si>
  <si>
    <t>Now on Instagram: #NYC history for the visually inclined via @nycrecords. https://t.co/zjJR5Jch7T https://t.co/n326NSQML6</t>
  </si>
  <si>
    <t>Check out https://t.co/8YwlJD6VjG, a simple way to connect with your community. https://t.co/xE8AjPjXMW</t>
  </si>
  <si>
    <t>READ: Rent-stabilized tenants should only see a maximum 2% increase on two-year lease renewals this year. https://t.co/Qx0SGD6dcI</t>
  </si>
  <si>
    <t>Mayor @BilldeBlasio welcomed the graduating class of probationary @fdny firefighters today. https://t.co/n0yuTj2tBA</t>
  </si>
  <si>
    <t>For all things #NYC – past and present – visit @nycrecords on Instagram: https://t.co/zjJR5Jch7T #FF https://t.co/dWfavRRHOv</t>
  </si>
  <si>
    <t>RT @nycgov: Feelings of guilt, withdrawal, and having little energy can be signs of maternal depression: https://t.co/Fr1b8PRxdJ https://t.…</t>
  </si>
  <si>
    <t>Mayor @BilldeBlasio and @nycveterans Commissioner Sutton on supporting veterans and their families: https://t.co/ok1oRW5GsI</t>
  </si>
  <si>
    <t>If you live in a rent-stabilized apartment, here's what you need to know about your lease renewal this year: https://t.co/Qx0SGCOCla</t>
  </si>
  <si>
    <t>Involved in a community organization? Claim your neighborhood domain to keep your community informed: https://t.co/G5nDepja5y</t>
  </si>
  <si>
    <t>RT @HHCnyc: #Vaccines are not just for children. If you were not vaccinated as a child, you can get vaccinated now. https://t.co/w2kPX4X7NF</t>
  </si>
  <si>
    <t>"Proud to join @nyccouncil to support legislation creating an agency dedicated to our brave veterans &amp;amp; families." https://t.co/ok1oRW5GsI</t>
  </si>
  <si>
    <t>RT @ACSNYC: Open your heart and home to a child who needs a #foreverfamily. Meet our kids today: https://t.co/gG6jpxw5WQ https://t.co/qFqIJ…</t>
  </si>
  <si>
    <t>RT @BilldeBlasio: #tbt to when I #GotMyFluShot with @DrMaryTBassett. Text FLU to 877877 for your own shot. Stay healthy, NYC. https://t.co/…</t>
  </si>
  <si>
    <t>Find out what's happening in your community and connect with your neighbors, in real-time: https://t.co/8YwlJCPks8 https://t.co/udkSgUtikF</t>
  </si>
  <si>
    <t>Under a new bill, @NYCParks will provide an annual report on the amount spent on maintenance performed in each park: https://t.co/wfyxW6YFUe</t>
  </si>
  <si>
    <t>.@NYCDCA secured $2.3M in fines and restitution from debt collection agencies for predatory and illegal activity: https://t.co/w807a8luQP</t>
  </si>
  <si>
    <t>Stay informed. Sign up for @notifynyc and receive important alerts about City services and emergencies: https://t.co/Q1suj6IcKY</t>
  </si>
  <si>
    <t>Today, Mayor @BilldeBlasio signed legislation to increase transparency of spending in @NYCParks: https://t.co/wfyxW6YFUe</t>
  </si>
  <si>
    <t>Returning next May, NYC's official annual citywide celebration of design: NYCxDESIGN. Learn more: https://t.co/elRWB9W2sS</t>
  </si>
  <si>
    <t>A new action will spur more than 20,000 new industrial and manufacturing jobs in our city: https://t.co/6G01Cx6SWb</t>
  </si>
  <si>
    <t>RT @NYCSchools: Are you attending a Parent-Teacher Conference tonight? Get ready: https://t.co/tfRLR0FbFY</t>
  </si>
  <si>
    <t>"We can do more to attend to the mental health of all our citizens." - @Chirlane. Read more on her blog: https://t.co/0CLTx8I3wm</t>
  </si>
  <si>
    <t>RT @NYCParks: Join us at 10am for a live tour of the beautiful @highlinenyc on @periscopetv: https://t.co/IWbP4OFCYu https://t.co/o4lbW0vmch</t>
  </si>
  <si>
    <t>RT @NYCEDC: Today, we announced w/ @BilldeBlasio &amp;amp; @mmviverito a network of advanced manufacturing resources, Futureworks NYC: https://t.co…</t>
  </si>
  <si>
    <t>A new Roadmap will reduce punitive @NYCSchools discipline and make schools safer: https://t.co/JIfgWiYHle</t>
  </si>
  <si>
    <t>We're working to make @NYCSchools safer with expanded @nypdnews de-escalation training and more: https://t.co/JIfgWiYHle</t>
  </si>
  <si>
    <t>RT @NYCEDC: Futureworks NYC will support over 3000 advanced #manufacturing jobs. Join our network: https://t.co/nV4IZis4YG https://t.co/EjE…</t>
  </si>
  <si>
    <t>It’s #ElectionDay! Take a second to learn where your local polling station is with this @BOENYC tool: https://t.co/qlWPiHPCLt</t>
  </si>
  <si>
    <t>Mayor @BilldeBlasio announced @FDNY's smoke alarm giveaway and installation program, the largest in the nation. https://t.co/yi10sa8okz</t>
  </si>
  <si>
    <t>RT @nycgov: .@nyc311 has a free mobile app. File a complaint with just a few taps. Download here: https://t.co/LXzdzzl7qt https://t.co/fiN7…</t>
  </si>
  <si>
    <t>Learn about your ballot and find your polling location for tomorrow: https://t.co/vJOhwAnXjB</t>
  </si>
  <si>
    <t>RT @NYPDnews: Did you know that October '15 was the SAFEST ever in the modern era of the NYPD? More: https://t.co/P6hlwbZXbY https://t.co/z…</t>
  </si>
  <si>
    <t>RT @FDNY: @NYCMayorsOffice @BilldeBlasio hands out FREE smoke/CO alarms. Learn more at https://t.co/3Fs8MUvstG #GetAlarmedNYC https://t.co/…</t>
  </si>
  <si>
    <t>100K free smoke alarms will be given away across NYC thanks to a $4M public-private partnership. https://t.co/TP5pbToRfu #GetAlarmedNYC</t>
  </si>
  <si>
    <t>RT @NYCHA: NYC recently launched the Commission on Gender Equity! Follow @Chirlane to see this accomplished &amp;amp; diverse board of women. #Gend…</t>
  </si>
  <si>
    <t>RT @NYCzerowaste: We are proud to announce that NYCRecycles is now @NYCzerowaste! #CountdownToZero https://t.co/fNDn5pW8vk</t>
  </si>
  <si>
    <t>Scenes from yesterday's #nycmarathon. Congrats to all finishers! https://t.co/IHEQxfZXlw</t>
  </si>
  <si>
    <t>RT @nyc311: Tomorrow is Election Day. Check available City services: https://t.co/tw5smgOO2y Find your polling place:https://t.co/61qutIpX9x</t>
  </si>
  <si>
    <t>Here's what happened in NYC this week, in less than a minute: https://t.co/BTMie3nw2V via @nyc_media</t>
  </si>
  <si>
    <t>RT @BilldeBlasio: To all @nycmarathon participants, you inspire us to accomplish what we didn't think was possible. https://t.co/NvdSFEyqn9</t>
  </si>
  <si>
    <t>NYC businesses: Apply for a 6 month opportunity in Paris and expand your company: https://t.co/WTmQfnVAYO</t>
  </si>
  <si>
    <t>The CUNY Fatherhood program, park of @nycyoungmen, expanded this week. More news from @nyc_media: https://t.co/BTMie3nw2V</t>
  </si>
  <si>
    <t>This week, a major crackdown on gun trafficking helped keep us safe. More from @nyc_media: https://t.co/BTMie3nw2V</t>
  </si>
  <si>
    <t>Be a part of the the innovation bridge between NYC and Paris. Apply today: https://t.co/WTmQfnVAYO</t>
  </si>
  <si>
    <t>RT @NYCSanitation: Daylight Saving Time is coming to an end. Remember to change your clocks tonight! https://t.co/lLdDaQ4mTD</t>
  </si>
  <si>
    <t>NYC’s largest civic tech expo is happening this Sunday in DUMBO. Join us for @nycbigapps: https://t.co/jcbg8w2NDs</t>
  </si>
  <si>
    <t>Don't miss out on your chance to represent @nycgov on Instagram! Enter #AutumnInNYC now: https://t.co/COjVoVoxHn</t>
  </si>
  <si>
    <t>Mayor @BilldeBlasio and @Chirlane kicked off the Halloween celebrations last night at Gracie Mansion. https://t.co/mSM7Qb3dMk</t>
  </si>
  <si>
    <t>Happy #Halloween! Have a safe, fun time with these #FDNYSmart Safety Tips from @fdny. https://t.co/NeXYb4CFdV</t>
  </si>
  <si>
    <t>1 @Mets win in the books. 3 to go. #LGM
 https://t.co/lNLyVPt3H7</t>
  </si>
  <si>
    <t>RT @Chirlane: Not the type to sit on the bench. #LGM #graciehalloween https://t.co/z8zys9pJ8z</t>
  </si>
  <si>
    <t>Don't miss your chance to become an @nycgov Instagram Ambassador. Show us your best #AutumnInNYC photos: https://t.co/COjVoVoxHn</t>
  </si>
  <si>
    <t>Bonjour! Say hello to @nycedc's NYC-Paris Business Exchange, bridging our innovation ecosystems: https://t.co/WTmQfnVAYO</t>
  </si>
  <si>
    <t>Having little energy and feeling guilty and withdrawn can be signs of maternal depression. Help is available: https://t.co/VqWw0Z4JD6</t>
  </si>
  <si>
    <t>Check out #BigAppsDemoDay on 11/1 &amp;amp; see @nycbigapps semifinalists demo projects to solve NYC's biggest challenges: https://t.co/jcbg8w2NDs</t>
  </si>
  <si>
    <t>There's still time to enter @nycgov's #AutumnInNYC Instagram contest. Submit your best photos today! https://t.co/COjVoVoxHn</t>
  </si>
  <si>
    <t>Want to expand your business to Paris? Apply for the NYC-Paris Business Exchange and unlock opportunity: https://t.co/WTmQfnVAYO</t>
  </si>
  <si>
    <t>Find out how NYC's sharpest minds are building a better NYC through tech this Sunday at #BigAppsDemoDay: https://t.co/jcbg8w2NDs</t>
  </si>
  <si>
    <t>RT @nycgov: Thanks to @HHCnyc &amp;amp; @NYCEDC, NYers will have access to more health centers through the Caring Neighborhoods program: https://t.…</t>
  </si>
  <si>
    <t>NYC is safer now than when Sandy hit. Learn more about our work to make our city more resilient than ever: https://t.co/DbNClG5kbw</t>
  </si>
  <si>
    <t>RT @BilldeBlasio: Sandy knocked us down. We're getting back up BETTER than ever. https://t.co/gVl1kyuQF1</t>
  </si>
  <si>
    <t>RT @BilldeBlasio: Sandy knocked us down. We're getting back up SMARTER than ever. https://t.co/j6XRGqwKYM</t>
  </si>
  <si>
    <t>RT @NYCEDC: NYC companies, spend 6 months in the city of light. Tap into the NYC-Paris Business Exchange: http://t.co/e5ZEekezaX http://t.c…</t>
  </si>
  <si>
    <t>By the end of 2016, the @nycbuilditback single-family home program will be complete: https://t.co/s50uQoYjwT</t>
  </si>
  <si>
    <t>RT @NYCYouth: This month, @NYCDisabilities Celebrates #NDEAM with video profiles. Checkout Commissioner Victor Calise. https://t.co/iZwruS7…</t>
  </si>
  <si>
    <t>How can tech make a better NYC? Come find out at #BigAppsDemoDay on 11/1. 40+ pitches and demos. $125K in prizes. https://t.co/jcbg8w2NDs</t>
  </si>
  <si>
    <t>RT @BilldeBlasio: Kristine and her daughter are moving on up... to an elevated home. We worked with them to #BuildItBack. https://t.co/lzhs…</t>
  </si>
  <si>
    <t>NYC’s Human Rights Law is one of the strongest in the nation in employment discrimination protection. Follow @nycchr to learn more.</t>
  </si>
  <si>
    <t>43 teams. $125K in prizes. Help us pick the best new civic tech inventions at #BigAppsDemoDay this Sunday. RSVP: https://t.co/jcbg8w2NDs</t>
  </si>
  <si>
    <t>Mayor @BilldeBlasio and @Chirlane paid their respects to @nypdnews Officer Holder yesterday in Queens. https://t.co/a8adSia7Lt</t>
  </si>
  <si>
    <t>RT @BilldeBlasio: Thank you for your support and solidarity with the women and men who put so much on the line for our safety. https://t.co…</t>
  </si>
  <si>
    <t>RT @NYCDCA: Missed his stop … didn’t miss saving on his commute. #CommuterBenefits https://t.co/jQKbHLgXTa https://t.co/LrKiysyouL</t>
  </si>
  <si>
    <t>RT @DrMaryTBassett: Looking forward to #TEDMED2015 next month! https://t.co/hOCQkkhaMA</t>
  </si>
  <si>
    <t>RT @NYCParks: Happy 129th bday to Lady Liberty! Wish her well in person: take the trip from @thebatterynyc https://t.co/sm3mwFA70P https://…</t>
  </si>
  <si>
    <t>Before we set our clocks back this weekend, grab your camera and take a few photos of #AutumnInNYC: https://t.co/COjVoVoxHn</t>
  </si>
  <si>
    <t>With $2.1 million in new funding, the CUNY Fatherhood Academy, part of @NYCYoungMen, is expanding: https://t.co/lsPtCggjRB</t>
  </si>
  <si>
    <t>Appointments to the @nyculture Affairs Advisory Commission will advise on issues impacting NYC’s cultural community: https://t.co/ySQ6h2SU2e</t>
  </si>
  <si>
    <t>#FLONYC @Chirlane is a judge for @nycgov's Instagram Ambassador contest: https://t.co/COjVoVoxHn. Show her what #AutumnInNYC looks like!</t>
  </si>
  <si>
    <t>"By investing in our fathers, we are investing in our future." - Deputy Mayor @RichardBuery. More on @NYCYoungMen: https://t.co/lsPtCggjRB.</t>
  </si>
  <si>
    <t>RT @NYCWater: Heavy rain is forecasted for NYC today. Be sure to clear leaves &amp;amp; other debris from catch basins to prevent flooding https://…</t>
  </si>
  <si>
    <t>Love NYC? We're looking for New Yorkers like you to be the next Instagram Ambassadors: https://t.co/COjVoVoxHn #AutumnInNYC</t>
  </si>
  <si>
    <t>.@nypdnews @manhattanda are keeping New Yorkers safe by keeping illegal guns off streets: https://t.co/0TstdfHU2A. https://t.co/eU9AWdT3kA</t>
  </si>
  <si>
    <t>With @secretarycastro, Mayor @BilldeBlasio visited Breezy Point to see the progress made since Sandy. https://t.co/alXdQi2meL</t>
  </si>
  <si>
    <t>RT @BilldeBlasio: We’ll continue to work as hard and as fast as we can until every family is back home. Thank you for your strong support, …</t>
  </si>
  <si>
    <t>RT @BilldeBlasio: Businesses like Kennedy's are back and stronger than ever thanks to their tenacity and help from @NYCgov @HUDgov. https:/…</t>
  </si>
  <si>
    <t>RT @BilldeBlasio: Major overhaul of @NYCBuildItBack has shown real, meaningful progress for families like Cunninghams, returning home. http…</t>
  </si>
  <si>
    <t>Show us what #AutumnInNYC means to you! Enter @nycgov's Instagram contest today: https://t.co/COjVoVoxHn https://t.co/9vXTTbz2SO</t>
  </si>
  <si>
    <t>RT @FDNY: #YaGottaBelieve @mrsmet &amp;amp; #FDNY have the teamwork to make the dream work! #LetsGoMets &amp;amp; make some #FDNY150 magic https://t.co/Hks…</t>
  </si>
  <si>
    <t>Starting soon, Mayor @BilldeBlasio hosts a press conference with @CommissBratton @manhattanDA. Watch live on https://t.co/10woidEfEd.</t>
  </si>
  <si>
    <t>Today, Mayor @BilldeBlasio attended the groundbreaking of 20 Times Square with @REBNY. https://t.co/gUdXD4nkru</t>
  </si>
  <si>
    <t>RT @NYCSmallBizSvcs: Happening now: @BilldeBlasio &amp;amp; @HUDgov @SecretaryCastro in #BreezyPoint w/@GreggBishopNYC @MMViverito &amp;amp; more https://t…</t>
  </si>
  <si>
    <t>RT @NYCSanitation: NY's Strongest batting 'clean up' for @mets as they start 2015 World Series vs. K.C. Royals. #LGM. https://t.co/sB5j0Qa5…</t>
  </si>
  <si>
    <t>Starting soon, Mayor @BilldeBlasio holds a media availability with @secretarycastro. Watch live on https://t.co/10woidEfEd.</t>
  </si>
  <si>
    <t>RT @WhiteHouse: Watch 13-year-old Ayla introduce @POTUS and congratulate World Cup champion @USSoccer_WNT: https://t.co/gtjlYQmRWJ https://…</t>
  </si>
  <si>
    <t>On the 111th anniversary of the subway system, explore the now closed City Hall station: https://t.co/SvrnCYoTAs</t>
  </si>
  <si>
    <t>RT @ACSNYC: “The fringe benefits are priceless." -Selvin, Juvenile Counselor, Horizon Detention Ctr. https://t.co/k2Sxh3S8Qd https://t.co/f…</t>
  </si>
  <si>
    <t>Mayor @BilldeBlasio and @hispanicfed on why Congress must act to save Puerto Rico: https://t.co/EfHTykguoT</t>
  </si>
  <si>
    <t>RT @nycgov: Repair issue in your @NYCHA bldg? Report it ASAP. Download the #MyNYCHA App today! https://t.co/J4cf8e7qGi https://t.co/i4azIQI…</t>
  </si>
  <si>
    <t>Show @chirlane @mitchell_silver @PAbeywardena @nishasagarwal @nycgo @rob_bennett your best #AutumnInNYC photos: https://t.co/COjVoVoxHn</t>
  </si>
  <si>
    <t>RT @NYCEDC: .@Mets knock it out of the park @CitiField &amp;amp; for our economy. Home playoff games generate $11.6M in econ impact #LGM https://t.…</t>
  </si>
  <si>
    <t>From now until 10pm tonight, enter for a chance for you and your kids to celebrate Halloween at Gracie Mansion: https://t.co/fNqkw6xhpE</t>
  </si>
  <si>
    <t>RT @IDNYC: Appts available @BellevueHosp from 11/2-11/24 Get a head start &amp;amp; book by calling 311 or at https://t.co/ceNEe4sk4l https://t.co/…</t>
  </si>
  <si>
    <t>This weekend, Mayor @BilldeBlasio and @Chirlane welcomed New Yorkers to Gracie Mansion. https://t.co/AQZ1xhFarp</t>
  </si>
  <si>
    <t>RT @nycgob: Alcalde @BilldeBlasio y José Calderón: El Congreso debe actuar para salvar a #PuertoRico (de @NYDailyNews): https://t.co/5E55Gr…</t>
  </si>
  <si>
    <t>Sweaters, pumpkin spice, changing leaves. What does #AutumnInNYC mean to you? Submit your photos today: https://t.co/COjVoVoxHn</t>
  </si>
  <si>
    <t>Today at noon, enter for a chance to spend Halloween with Mayor @BilldeBlasio and @Chirlane. https://t.co/fNqkw6xhpE https://t.co/RY5S1B0YQp</t>
  </si>
  <si>
    <t>RT @BilldeBlasio: Congress must act to save 
Puerto Rico. 
Here’s why: https://t.co/RoNrD7y7fO 
cc: @HispanicFed</t>
  </si>
  <si>
    <t>RT @nycHealthy: Our new #Manhattan Community Health Profiles show how your zip code impacts health: https://t.co/RnWLoUp4gP https://t.co/1N…</t>
  </si>
  <si>
    <t>Starting Monday, win tickets for you and your kids to celebrate Halloween with Mayor @BilldeBlasio and @Chirlane: https://t.co/fNqkw6xhpE</t>
  </si>
  <si>
    <t>NYC photographers: Submit your best take on #AutumnInNYC for a chance to become an @nycgov Instagram Ambassador! https://t.co/COjVoVoxHn</t>
  </si>
  <si>
    <t>This week, Mayor @BilldeBlasio signed laws aimed at reducing the sale and manufacture of K2: https://t.co/UeIbe1asTY via @nyc_media</t>
  </si>
  <si>
    <t>This Halloween, enjoy a time of tricks and treats at Gracie Mansion with Mayor @BilldeBlasio and @Chirlane: https://t.co/fNqkw6xhpE</t>
  </si>
  <si>
    <t>Show us your take on #AutumnInNYC for a chance to have your photos featured on @nycgov's Instagram. Enter here: https://t.co/COjVoVoxHn</t>
  </si>
  <si>
    <t>WATCH: @nycdisabilities is celebrating national disability awareness month. https://t.co/UeIbe1s4iy via @nyc_media</t>
  </si>
  <si>
    <t>What does #AutumnInNYC mean to you? Show us, and you could be featured on @nycgov's Instagram account. Learn more: https://t.co/COjVoVoxHn</t>
  </si>
  <si>
    <t>Starting this Monday, enter for a chance to celebrate Halloween with Mayor @BilldeBlasio and @Chirlane: https://t.co/fNqkw6xhpE</t>
  </si>
  <si>
    <t>Catch up on NYC's progress this week, in less than a minute: https://t.co/UeIbe1s4iy via @nyc_media</t>
  </si>
  <si>
    <t>This week in NYC: More affordable housing, banning K2, and observing national disability awareness month. https://t.co/UeIbe1s4iy</t>
  </si>
  <si>
    <t>RT @NYCParks: LIVE on #Periscope: ParkScope: Tompkins Sq Park Halloween Dog Parade #howloween https://t.co/Z7kLuZuCf3</t>
  </si>
  <si>
    <t>Calling all NYC photographers: Enter our #AutumnInNYC contest for a chance to be an @nycgov Instagram Ambassador: https://t.co/COjVoVoxHn</t>
  </si>
  <si>
    <t>Here's your chance to join Mayor @BilldeBlasio &amp;amp; @Chirlane at Gracie Mansion this Halloween: https://t.co/fNqkw6xhpE https://t.co/9kjTxL9Xli</t>
  </si>
  <si>
    <t>.@hhcnyc @nycedc are bringing primary health care to high-need neighborhoods throughout NYC: https://t.co/loBUlgMUDF</t>
  </si>
  <si>
    <t>A change in NYS law could allow judges to consider public safety risk in determining an individual’s bail amount: https://t.co/0XkmLra4gz</t>
  </si>
  <si>
    <t>Want your photographs featured on @nycgov's Instagram for the next 6 months? Enter our #AutumnInNYC contest now: https://t.co/COjVoVoxHn</t>
  </si>
  <si>
    <t>A new proposal will help save Hudson River Park’s Pier 40 and deliver ~500 affordable apartments to the community: https://t.co/QGfsNSof7L</t>
  </si>
  <si>
    <t>RT @DrMaryTBassett: Celebrating #BigAppleCrunch with an apple that grew on a tree my father planted! #FoodDay2015 https://t.co/TQY124lWCv</t>
  </si>
  <si>
    <t>With Caring Neighborhoods, @hhcnyc @nycedc will significantly increase primary care access for thousands: https://t.co/loBUlgMUDF</t>
  </si>
  <si>
    <t>Get a first look at Mayor @BilldeBlasio and @Chirlane's Halloween costumes at their Gracie Mansion party: https://t.co/fNqkw6xhpE</t>
  </si>
  <si>
    <t>Want to show the world the beauty of NYC? Become an @nycgov Instagram Ambassador: https://t.co/COjVoVoxHn https://t.co/ap5NLza7pK</t>
  </si>
  <si>
    <t>Mayor @BilldeBlasio calls for change in NY State law to better ensure dangerous defendants are detained: https://t.co/0XkmLra4gz</t>
  </si>
  <si>
    <t>READ: A progress report on Sandy recovery and resiliency. https://t.co/pTNeF5Gu3C</t>
  </si>
  <si>
    <t>RT @NYCCHR: Learn how #NYC Human Rights Law protects #transgender and gender expression in work, housing, and public places: https://t.co/I…</t>
  </si>
  <si>
    <t>With a comprehensive $20B resiliency plan being implemented, NYC is safer now than before Hurricane Sandy: https://t.co/pTNeF5Gu3C</t>
  </si>
  <si>
    <t>RT @NYCEDC: We’re working w/ @HHCNYC  to provide 100K New Yorkers in underserved communities greater access to primary care: https://t.co/9…</t>
  </si>
  <si>
    <t>"I urge Congress to work with @WhiteHouse to provide Puerto Rico with the support it needs." -Mayor @BilldeBlasio https://t.co/RSMVlCIA47</t>
  </si>
  <si>
    <t>Find licensed child care in your area with help from @NYCHealthy: https://t.co/ayJvDw042d</t>
  </si>
  <si>
    <t>RT @ACSNYC: It's all about the kids: ACS juvenile detention staff talk about their tough but rewarding jobs: https://t.co/k2Sxh3S8Qd</t>
  </si>
  <si>
    <t>If you or your family need help getting food, @NYCHRA can help. More information: https://t.co/YJPQOhsUqr</t>
  </si>
  <si>
    <t>Use your tech skills in service of our city. Apply for a tech job today: https://t.co/zTqdMYfNPc</t>
  </si>
  <si>
    <t>Connect with your neighbors and find out what's happening in your community in real-time: https://t.co/8YwlJCPks8 https://t.co/05LCGCxXFq</t>
  </si>
  <si>
    <t>"We will never forget Officer Holder." - Mayor @BilldeBlasio. NYC mourns the loss of @nypdnews Officer Holder: https://t.co/noI2F9OQ9j</t>
  </si>
  <si>
    <t>Starting soon, Mayor @BilldeBlasio holds a media availability with @CommissBratton. Watch live on https://t.co/10woidEfEd.</t>
  </si>
  <si>
    <t>RT @CommissBratton: Once more the flags will be lowered. Once more the mourning bands will be worn. My message to the NYPD: https://t.co/aS…</t>
  </si>
  <si>
    <t>In honor of fallen @nypdnews Officer Holder, all flags will be lowered to half-staff effective immediately: https://t.co/uKMkbCkS9L</t>
  </si>
  <si>
    <t>We keep his loved ones and his @NYPDNews family in our thoughts and ask that you do the same. https://t.co/O4pVFkFBli</t>
  </si>
  <si>
    <t>Starting soon, Mayor @BilldeBlasio will hold a media availability to discuss injured @NYPDnews officer. Watch live: https://t.co/FMx4ubKn6w.</t>
  </si>
  <si>
    <t>Mayor @BilldeBlasio will have media availability tonight to give an update on the @nypdnews officer shot. Our thoughts are with the officer.</t>
  </si>
  <si>
    <t>A new agreement will protect thousands of affordable apartments at Stuyvesant Town and Peter Cooper Village: https://t.co/oEYEl1rWH9</t>
  </si>
  <si>
    <t>We're aggressively cracking down on K2 suppliers while offering supportive services and treatment to users in need: https://t.co/MGiRcBDhaZ</t>
  </si>
  <si>
    <t>Community organizations can now claim neighborhood domains: https://t.co/G5nDepja5y. Help keep your community informed and connected.</t>
  </si>
  <si>
    <t>Enter the #AutumnInNYC contest for a chance to represent @nycgov on Instagram. Learn more: https://t.co/COjVoVoxHn. Deadline's November 1.</t>
  </si>
  <si>
    <t>New laws provide tools and penalties to reduce the sale and manufacture of K2 in our city. Learn more: https://t.co/MGiRcBDhaZ</t>
  </si>
  <si>
    <t>Track @NYC311 requests in your neighborhood &amp;amp; much more. Stay connected with your community: https://t.co/8YwlJCPks8 https://t.co/KkKYekb2qO</t>
  </si>
  <si>
    <t>Starting soon, Mayor @BilldeBlasio signs legislation to criminalize the sale and production of K2. Watch live on https://t.co/10woidEfEd.</t>
  </si>
  <si>
    <t>Have tech skills and want to give back to your community? Apply for a tech job with @nycgov today: https://t.co/zTqdMYfNPc</t>
  </si>
  <si>
    <t>Falling leaves, pumpkin spice, apple picking. What says #AutumnInNYC to you? Show us before November 1: https://t.co/COjVoVoxHn</t>
  </si>
  <si>
    <t>RT @MadeinNY: Congratulations to Spring Awakening producers on rcving @NYCDisabilities Champion of Change Award #deafawakening #brilliant #…</t>
  </si>
  <si>
    <t>Staycation value trend: ↗️↗️↗️
#seeyourcity  https://t.co/oToxz6dABc</t>
  </si>
  <si>
    <t>Our city's working to meet the @UN's new #globalgoals. Why that’s important: https://t.co/bbYqqWkngo via @nildamesa @PAbeywardena #NYCxUN</t>
  </si>
  <si>
    <t>RT @NYCDisabilities: #NDEAM celebrations continue with a video profile on Dirk HohenKirk from MOPD &amp;amp; @nycoem . #disability #employment http…</t>
  </si>
  <si>
    <t>Calling all NYC photographers: Submit your #AutumInNYC photos for a chance to be an @nycgov Instagram Ambassador: https://t.co/COjVoVoxHn</t>
  </si>
  <si>
    <t>.@rplnyc from @NYCagainstabuse will soon become a senior adviser for Mayor @BilldeBlasio on gender equity: https://t.co/V2403tpBqk</t>
  </si>
  <si>
    <t>RT @Chirlane: NYC was built by many different kinds of people. It's time Gracie
Mansion reflects that--&amp;gt; http://t.co/DqjGHNP7ub http://t.co…</t>
  </si>
  <si>
    <t>"We must learn to pick up the phone and seek help for a neighbor or relative struggling with depression." More: http://t.co/D55lQn5KBm</t>
  </si>
  <si>
    <t>Now through 11/1, show us your best #AutumnInNYC photos and you could be our next Instagram Ambassador. Details: http://t.co/COjVoVoxHn</t>
  </si>
  <si>
    <t>Live in a rent-regulated apartment? This year you should see a 0% increase on your one-year lease renewal: http://t.co/Qx0SGCOCla</t>
  </si>
  <si>
    <t>Get your cameras out, it's time for the #AutumnInNYC Instagram Ambassador contest. Enter today: http://t.co/COjVoVoxHn</t>
  </si>
  <si>
    <t>.@nycforward is helping communities connect through http://t.co/8kvcUrTiBh. More from this week: http://t.co/0H3g03xKOd via @nyc_media</t>
  </si>
  <si>
    <t>The #AutumnInNYC contest is now open. Give us your best photos for a chance to be an Instagram Ambassador: http://t.co/COjVoVoxHn</t>
  </si>
  <si>
    <t>NYC went purple this week, and much more. Get caught up in less than a minute: http://t.co/0H3g03xKOd via @nyc_media</t>
  </si>
  <si>
    <t>This week: progress from @NYCSchools, @NYCagainstabuse, and @nycforward. Learn more via @nyc_media: http://t.co/0H3g03xKOd</t>
  </si>
  <si>
    <t>Do you have the skills to become @nycgov’s next Instagram Ambassador? Enter the #AutumnInNYC contest today: http://t.co/COjVoVoxHn</t>
  </si>
  <si>
    <t>Here's what happened in our city this week, in under a minute: http://t.co/0H3g03xKOd via @nyc_media</t>
  </si>
  <si>
    <t>Submit your #AutumnInNYC photos for a chance to become an @nycgov Instagram Ambassador: http://t.co/COjVoVoxHn http://t.co/8amrUAu8QH</t>
  </si>
  <si>
    <t>With the help of dedicated @nycdhs staff, more and more New Yorkers are finding their way home: http://t.co/VsoPblSkGF</t>
  </si>
  <si>
    <t>Our @nycgov Instagram Ambassadors captured incredible views from the top of @OneWorldNYC: http://t.co/mqQ6WcMUK4 http://t.co/Xx1uDNEi3k</t>
  </si>
  <si>
    <t>Claim your neighborhood's domain to keep your community connected 24/7: http://t.co/G5nDepja5y http://t.co/AsyWb55zgz</t>
  </si>
  <si>
    <t>Bring your skills to @nycgov. Learn more and apply for a tech job today: http://t.co/zTqdMYfNPc</t>
  </si>
  <si>
    <t>FACT: The newly renamed David N. Dinkins Municipal Building has been a part of our city since 1909. http://t.co/RuwpIydBWZ</t>
  </si>
  <si>
    <t>If you're living in a rent-stabilized apartment, here's what you need to know about your lease renewal: http://t.co/Qx0SGCOCla</t>
  </si>
  <si>
    <t>Donate to @nycmayorsfund to help those affected by this month's explosion in Borough Park: http://t.co/N1rNWh9ZUR</t>
  </si>
  <si>
    <t>RT @FDNY: The best way to find-out if you have what it takes is to follow @joinFDNY &amp;amp; check-out http://t.co/XYLrooZLKY https://t.co/iJNXrsh…</t>
  </si>
  <si>
    <t>During its 90-day beta launch, test out http://t.co/8YwlJCPks8 and connect with your neighborhood. http://t.co/EAhUMdou7W</t>
  </si>
  <si>
    <t>A bright @EmpireStateBldg reminder to all domestic violence victims and survivors: You are not alone. #NYCGoPurple http://t.co/2xua886xBB</t>
  </si>
  <si>
    <t>Community groups: Apply now to license and customize http://t.co/8YwlJD6VjG domains for your area. http://t.co/G5nDep1yGY</t>
  </si>
  <si>
    <t>WATCH: A full recording of Mayor @BilldeBlasio's first town hall last night. http://t.co/UFj0cdYOhy #TenantSupport</t>
  </si>
  <si>
    <t>http://t.co/7Iz4e6tJev hubs connect New Yorkers with a real-time data feed. Check it out today. http://t.co/tOzTj2GJRB</t>
  </si>
  <si>
    <t>RT @NYCagainstabuse: Loving our #Brooklyn Family Justice Center staff and their #UpStander spirit! #NYCGoPurple http://t.co/OeZg0BJHRl</t>
  </si>
  <si>
    <t>Retweet to share these quick facts about our city's David N. Dinkins Municipal Building. http://t.co/6IeZ3ch4RK</t>
  </si>
  <si>
    <t>RT @Chirlane: LIVE on #Periscope: Inside Gracie Mansion https://t.co/oKWrbv38Ya</t>
  </si>
  <si>
    <t>Missed last night's #TenantSupport town hall with Mayor @BilldeBlasio? Watch it here: http://t.co/UFj0cdYOhy</t>
  </si>
  <si>
    <t>Increased growth of NYC's entertainment industry now contributes $8.7 billion to our local economy: http://t.co/bXUrmPQIFJ</t>
  </si>
  <si>
    <t>FACT: Mayor Dinkins spent 14 years of his career working in the building that's now named after him. http://t.co/TCmqHxz59g</t>
  </si>
  <si>
    <t>RT @CMDebiRose: Help is available. Call NYC DV hotline at 800-621-4673. For referrals/services, call 311 + ask for Family Justice Center. #…</t>
  </si>
  <si>
    <t>Make a difference for the city you love. Apply for an @nycgov tech job today: http://t.co/zTqdMXYcqC</t>
  </si>
  <si>
    <t>Starting soon, Mayor @BilldeBlasio delivers remarks at the naming ceremony for the David N. Dinkins Building. Watch: http://t.co/10woidVQvL.</t>
  </si>
  <si>
    <t>Happening now: Mayor @BilldeBlasio's in person town hall on #TenantSupport, with @ydanis. Watch live on http://t.co/10woidEfEd.</t>
  </si>
  <si>
    <t>Unable to attend Mayor @BilldeBlasio's first in person town hall on #TenantSupport? Call @NYC311 to get housing info.</t>
  </si>
  <si>
    <t>Starting soon, Mayor @BilldeBlasio participates in a Rent Security and Tenant Protection town hall. Watch live on http://t.co/10woidEfEd.</t>
  </si>
  <si>
    <t>New @IDNYC Pop Up Enrollment site coming to #Inwood @nypl library - learn more: http://t.co/AXZbcrRmnc http://t.co/UgLwOUMTxk</t>
  </si>
  <si>
    <t>Mayor @BilldeBlasio toured @Facebook headquarters to get a glimpse of its Innovation Pop-Up today. http://t.co/nwE1LKQPQP</t>
  </si>
  <si>
    <t>New works of art at @gracie_mansion focus on the late Colonial, Revolutionary, and Federal Periods: http://t.co/k8VJc9elDr</t>
  </si>
  <si>
    <t>RT @dotnyc: New Yorkers now have a digital one-stop-shop for navigating their neighborhoods.  http://t.co/3HjMtHvsRa is live!!! http://t.co…</t>
  </si>
  <si>
    <t>NYC Renters! Tenant Protections are stronger than ever, learn more about your rights and responsibilities: http://t.co/7niN2CryI3</t>
  </si>
  <si>
    <t>WATCH: http://t.co/7Iz4e6c8mX will give all New Yorkers an online community hub for real time updates. http://t.co/mrSAvqzbNm</t>
  </si>
  <si>
    <t>Congrats @32BJ_SEIU &amp;amp; @WeWork for coming to labor agreement that will provide quality jobs for building cleaners. http://t.co/GybcoXKYeo</t>
  </si>
  <si>
    <t>You Are Not Alone: Family Justice Centers in all 5 boros provide confidential help for #DV survivors http://t.co/Oe9VMfIyVS</t>
  </si>
  <si>
    <t>RT @NYCParks: LIVE on #Periscope: Parkscope: The Unisphere at the Center of NYC
 https://t.co/GJjLrOFHCA</t>
  </si>
  <si>
    <t>Congrats @32BJ_SEIU &amp;amp; @WeWork for coming to labor agreement that provides quality jobs for building cleaners http://t.co/SuEtGd4Zix</t>
  </si>
  <si>
    <t>.@IDNYC means $2100 in savings &amp;amp; 1 year free membership at 33 of NYCs best cultural sites http://t.co/BdgbaYsZnS http://t.co/XvN5frog3N</t>
  </si>
  <si>
    <t>If you’re one of 1.2 Mill. NYers in rent-stabilized apt, then your rent shouldn't increase when you renew lease http://t.co/PSp98ky7Cy</t>
  </si>
  <si>
    <t>Interested in applying for affordable housing? @NYCHousing provides a quick &amp;amp; easy online portal: http://t.co/rQcclvf1kn</t>
  </si>
  <si>
    <t>47,000 NYers are detained on bail every year. "Bail Lab" will safely reduce this number for low-risk individuals http://t.co/LSLbnoKJfI</t>
  </si>
  <si>
    <t>Families will be able to apply to Kindergarten @NYCSchools starting Dec 7th. Read more: http://t.co/41fJUqHy5B http://t.co/eRqYRI79sL</t>
  </si>
  <si>
    <t>Well that was fun. #LGM #BeatLA http://t.co/amFRn2wjTJ</t>
  </si>
  <si>
    <t>Mayor @BilldeBlasio appears on Mike’s On (@WFAN660, 101.9FM) with Mike Francesa today at 5:30PM https://t.co/bV4EJugpPp</t>
  </si>
  <si>
    <t>Don’t miss the latest updates from City Hall. Sign up to stay informed: http://t.co/XCcESm9pjN http://t.co/i3B2zENKfo</t>
  </si>
  <si>
    <t>FACT: City has committed $1 billion over the next four years to take action against homelessness. Learn more: https://t.co/6aEBYuJYiO</t>
  </si>
  <si>
    <t>Use your tech skills for public service. Attend @NYCDoITT career fair on 10/14 to learn more: http://t.co/4de2vY0sAJ http://t.co/pnceYLByc8</t>
  </si>
  <si>
    <t>Columbus Day Read: Mayor @BilldeBlasio on Fiorello La Guardia &amp;amp; his legacy http://t.co/z8ZvuUkKrs http://t.co/v2ET1uJrBY</t>
  </si>
  <si>
    <t>An explosion in Borough Park left some New Yorkers without a stable home. How to help: http://t.co/N1rNWh9ZUR http://t.co/NKwV9q4uG3</t>
  </si>
  <si>
    <t>Get a different view of NYC from our Instagram ambassadors, at http://t.co/mqQ6Wd4w8E http://t.co/cb2E2BKO7a</t>
  </si>
  <si>
    <t>This #NationalComingOutDay, @FDNY is showing #LGBTQYouth that it gets better: http://t.co/V8eZm6yH0f</t>
  </si>
  <si>
    <t>Sorry @LAMayorsOffice, was last night not warm enough for you? There's more heat to come. #LGM #GarBlasioBet http://t.co/qe3oAx4XuM</t>
  </si>
  <si>
    <t>See stunning shots of NYC from our Instagram ambassadors, at http://t.co/mqQ6Wd4w8E http://t.co/iEfmSwXvsD</t>
  </si>
  <si>
    <t>Our transit system is the backbone of NYC’s economy. That’s why we’re making a historic investment in @MTA: http://t.co/8v9xmnsYNu</t>
  </si>
  <si>
    <t>Is your home freezing? #HeatSeason has started &amp;amp; your landlord should provide heat &amp;amp; hot water: http://t.co/VMuynl2PXB.</t>
  </si>
  <si>
    <t>A new family justice center, the city’s first public grad school for film, &amp;amp; other things that happened this week: http://t.co/DJt9cteX7R</t>
  </si>
  <si>
    <t>Mourning the lives lost today in #Ankara: citizens trying to lead the world toward a more peaceful future.</t>
  </si>
  <si>
    <t>We’re building a more effective &amp;amp; inclusive mental health system for NYC. Read more at http://t.co/4udY7O9mW5. #WorldMentalHealthDay</t>
  </si>
  <si>
    <t>To determine terms for the #GarBlasioBet, we consulted with NYC’s biggest brain on the topic. http://t.co/yFHMiw8zmc http://t.co/jcT9nmqbq6</t>
  </si>
  <si>
    <t>We’re looking forward to seeing @ericgarcetti in a @mikepiazza31 @Mets jersey. #LGM #GarBlasioBet http://t.co/yFHMiw8zmc</t>
  </si>
  <si>
    <t>Up for a lease renewal? If your apt is rent-stabilized, your rent shouldn't go up. Get info on the #rentfreeze at http://t.co/Qx0SGCOCla.</t>
  </si>
  <si>
    <t>New Yorkers looking for work cannot be judged on their credit history: http://t.co/hCt0pD30f8 via @NYCCHR</t>
  </si>
  <si>
    <t>Here’s why homelessness has risen since 2005, &amp;amp; here’s what we’re doing to change that: http://t.co/0M3XUIbBBj</t>
  </si>
  <si>
    <t>Take a free tour of historic City Hall with @OHNY Saturday: http://t.co/Dgsq05kZUg http://t.co/O4SRJXIEov</t>
  </si>
  <si>
    <t>Make a difference &amp;amp; solve urban challenges with technology. Learn how at @nycdoitt's career fair on 10/14: http://t.co/dZ2Cyu7COq</t>
  </si>
  <si>
    <t>RT @NYCParks: See the best of NYC's fall colors at these upcoming hikes &amp;amp; park tours w/our experts: http://t.co/B3JkjoZY4M http://t.co/cwvW…</t>
  </si>
  <si>
    <t>RT @dotnyc: 1000s of new .nyc domain names have been released! Register your new .nyc here http://t.co/hNKFYUylZr #nycOwnIt http://t.co/15K…</t>
  </si>
  <si>
    <t>All New Yorkers, regardless of immigration status, deserve access to healthcare. Read more: http://t.co/m9f08w9UHf</t>
  </si>
  <si>
    <t>Saturday’s explosion left some in Borough Park without a stable home. You can help: http://t.co/N1rNWh9ZUR http://t.co/TlNU47UWkm</t>
  </si>
  <si>
    <t>RT @NYCParks: #tbt Whether it's 1965 or 2015, Flushing Meadows Corona Park is the home for amazin' @Mets moments. #letsgomets http://t.co/B…</t>
  </si>
  <si>
    <t>The new era of policing will be defined by belief that we’re safest when we create a true partnership between police &amp;amp; community they serve.</t>
  </si>
  <si>
    <t>The new class of @NYPDnews recruits is one of the most diverse ever &amp;amp; a testament to its strong future. http://t.co/Izx1j4iT2y</t>
  </si>
  <si>
    <t>Does your apartment have heat and hot water? Report problems to @nyc311 at http://t.co/VMuynkLez1.</t>
  </si>
  <si>
    <t>Looking for a job in the tech sector? Come work for NYC &amp;amp; make a difference for the city you love: http://t.co/zTqdMXYcqC</t>
  </si>
  <si>
    <t>RT @NYPDnews: These new hires reflect the 1st expansion of the NYPD in 15 years. http://t.co/dxGlXu2ACd</t>
  </si>
  <si>
    <t>Tomorrow’s the deadline to register to vote for the 2015 election &amp;amp; 2016 primaries. Make sure your voice is heard: http://t.co/jwqaXjiNst</t>
  </si>
  <si>
    <t>If you’re renewing the lease on a rent-stabilized apt. this year, your rent shouldn’t be raised. Get info: http://t.co/piUbazIiYt</t>
  </si>
  <si>
    <t>RT @nyc311: Monday, 10/12 is Columbus Day. Gov't offices, schools &amp;amp; courts are closed. ASP, mail &amp;amp; trash are suspended: http://t.co/TI8xC1q…</t>
  </si>
  <si>
    <t>Here’s how new legislation is lifting up our criminal justice system, making it stronger &amp;amp; safer for everyone: http://t.co/hUxURN0kQ4</t>
  </si>
  <si>
    <t>After Sandy this program helped ~1,500 low-income New Yorkers who didn’t qualify for federal aid stay in safe homes: http://t.co/MRBzS7XAkh</t>
  </si>
  <si>
    <t>Commercial buildings produce up to 20% of NYC's greenhouse gas emissions. Today’s bill helps reduce that: http://t.co/hUxURN0kQ4</t>
  </si>
  <si>
    <t>Today we honor the bravery &amp;amp; sacrifice of the @FDNY &amp;amp; remember the 7 men lost in the past year. http://t.co/rPz8fH2Cdf</t>
  </si>
  <si>
    <t>Got tech skills? Use them to shape the future of NYC. Apply for jobs at http://t.co/zTqdMYfNPc.</t>
  </si>
  <si>
    <t>Starting soon, Mayor @BilldeBlasio presides over a bill signing ceremony. Watch live on http://t.co/10woidEfEd.</t>
  </si>
  <si>
    <t>Get your own part of NYC. Visit http://t.co/vhEhI8Du4M to get your @dotnyc address. http://t.co/OJNU8gnfBV</t>
  </si>
  <si>
    <t>The @GlobalGoalsUN are giving the world a vision of a sustainable future. How we’re building that future in NYC: http://t.co/IBEeHGU3lg</t>
  </si>
  <si>
    <t>Starting soon, Mayor @BilldeBlasio delivers remarks at the annual @FDNY Memorial Day Ceremony. Watch live on http://t.co/10woidEfEd.</t>
  </si>
  <si>
    <t>Live in a rent-stabilized apartment? Find out how much your rent should be increasing: http://t.co/Qx0SGCOCla</t>
  </si>
  <si>
    <t>RT @CommissBratton: Welcome to our newest @NYPDTransit K9's who will help keep 6mil daily subway riders safe. http://t.co/oJp3SNgo2G http:/…</t>
  </si>
  <si>
    <t>Legionnaires is a type of pneumonia that has the same symptoms as the flu. For info on symptoms &amp;amp; other info, check http://t.co/q9wQgwHxrP.</t>
  </si>
  <si>
    <t>See how @DHS is reaching out to help New Yorkers before, during, and after they experience homelessness: http://t.co/VsoPblSkGF @NYCDHS</t>
  </si>
  <si>
    <t>Take a look back at the historic @Pontifex visit to New York City: http://t.co/MlSztVJLy3 http://t.co/uLsP9BGoE6</t>
  </si>
  <si>
    <t>The Feirstein Graduate School of Cinema will change the face of the film industry and the kinds of stories it tells.</t>
  </si>
  <si>
    <t>Today @BklynCollege411 opened the nation’s only film school on a working lot &amp;amp; NYC's first public cinema grad program http://t.co/Ctc595ANlI</t>
  </si>
  <si>
    <t>Sign up to stay in touch with City Hall and get the latest news on what’s happening in your city: http://t.co/lhU9GDKE6L</t>
  </si>
  <si>
    <t>These #parkequity improvements will change the way communities interact with their local park. http://t.co/NG1mSKwFqX</t>
  </si>
  <si>
    <t>Through the Community Parks Initiative, we're investing in parks in neighborhoods that are most in need: http://t.co/EJ969m96E7 #parkequity</t>
  </si>
  <si>
    <t>Register to vote with @nycvotes by Friday, 10/9 to make sure your voice is heard in this year’s general election and the upcoming primaries.</t>
  </si>
  <si>
    <t>RT @NYC_DOT: Do you walk to school? If not, tomorrow's the perfect day to start! It's #WalktoSchool Day on  10/7 @NYCSchools http://t.co/Dt…</t>
  </si>
  <si>
    <t>RT @NYCDoITT: Your Monday could be more exciting...if you worked for the greatest city in the world. Check out #nyctechjobs: http://t.co/MI…</t>
  </si>
  <si>
    <t>Services at Family Justice Centers are free, confidential &amp;amp; available to all regardless of income, sexual orientation or immigration status.</t>
  </si>
  <si>
    <t>If you or someone you know is suffering from domestic abuse, call @nyc311. Follow @nycagainstabuse for more information.</t>
  </si>
  <si>
    <t>Today, Mayor @BilldeBlasio and @Chirlane attended the groundbreaking of the Staten Island Family Justice Center. http://t.co/nrmshtT9Io</t>
  </si>
  <si>
    <t>What is Legionnaires? How does it spread? Find answers to Legionnaires FAQs at http://t.co/q9wQgwHxrP</t>
  </si>
  <si>
    <t>Here’s how we’re working to solve the root problems of affordability and keep working families in their homes: http://t.co/0M3XUIbBBj</t>
  </si>
  <si>
    <t>In a few days, we’re releasing 16,000 new @dotnyc web addresses. Browse http://t.co/vhEhI8Du4M to find yours. http://t.co/kQ4BRi13PN</t>
  </si>
  <si>
    <t>Be prepared for emergencies by making a plan for your family. Download @nycoem's helpful app: http://t.co/NSN1onr2Ol http://t.co/itw5P9yX8t</t>
  </si>
  <si>
    <t>If you live in a rent-regulated apartment, here's what you need to know about your lease renewal this year: http://t.co/Qx0SGCOCla</t>
  </si>
  <si>
    <t>RT @NYCagainstabuse: @RPLNYC: We're putting brick &amp;amp; mortar to the services we've been providing on #StatenIsland for years @BilldeBlasio ht…</t>
  </si>
  <si>
    <t>Updated information about Saturday's explosion, from @nycoem @FDNY @NYPDnews @NYC_DOT @NYC_Buildings: http://t.co/zNjWOZlpAX</t>
  </si>
  <si>
    <t>Starting soon, Mayor @BilldeBlasio speaks at the groundbreaking of the SI Family Justice Center. Watch live on http://t.co/10woidEfEd.</t>
  </si>
  <si>
    <t>READ: An up-to-date fact sheet on yesterday's explosion, from @NYCOEM @FDNY @NYPDNews @nyc_dot @NYC_Buildings. http://t.co/zNjWOZlpAX</t>
  </si>
  <si>
    <t>At St. Rita's this morning, Mayor @BilldeBlasio led a moment of silence for the victims of yesterday's explosion. http://t.co/biGsBi2hAA</t>
  </si>
  <si>
    <t>In less than a minute, get caught up on our city's progress this past week: http://t.co/vOaNPBqhto. via @nyc_media</t>
  </si>
  <si>
    <t>For important weather related alerts and more, sign up for @notifynyc: http://t.co/Q1suj6IcKY http://t.co/y40ar9HV7J</t>
  </si>
  <si>
    <t>WATCH: With the help of @FDNY, here's what we know so far about yesterday's explosion in Borough Park. http://t.co/HlPmdI60G2</t>
  </si>
  <si>
    <t>RT @BilldeBlasio: In the most difficult situations, @FDNY @NYPDnews @NYCOEM continue to prove they're the best in the world. Thank you. htt…</t>
  </si>
  <si>
    <t>RT @BilldeBlasio: My thoughts are with the victims of today's explosion &amp;amp; their families. New Yorkers, keep them in your hearts today. http…</t>
  </si>
  <si>
    <t>Mayor @BilldeBlasio and @fdny are on site of today's building explosion in Borough Park. More updates to come. http://t.co/ZNCuCZ3AXY</t>
  </si>
  <si>
    <t>At approximately 5:15pm, Mayor @BilldeBlasio will give an update on the explosion in Borough Park.</t>
  </si>
  <si>
    <t>If you're facing any sort of tenant harassment, call @nyc311 to receive help: http://t.co/Qx0SGCOCla http://t.co/IS4doTipyR</t>
  </si>
  <si>
    <t>Starting this Thursday, we’re releasing 16,000 new @dotnyc web addresses. Visit http://t.co/vhEhI8Du4M for yours. http://t.co/VO8zZoWEob</t>
  </si>
  <si>
    <t>Here’s a look at what happened this week, from tenant assistance to the new Retrofit Accelerator: http://t.co/vOaNPBqhto</t>
  </si>
  <si>
    <t>Although #HurricaneJoaquin should pass NYC without direct impact, follow @NotifyNYC to stay prepared. http://t.co/VsdcVDjleW</t>
  </si>
  <si>
    <t>Forecasts are predicting that #HurricaneJoaquin will not directly impact NYC: http://t.co/NwtZisDucY.</t>
  </si>
  <si>
    <t>Happy one-year anniversary to @digitalNYC, a first-of-its-kind centralized hub that has united NYC’s tech ecosystem: http://t.co/MC0JbA5NbY</t>
  </si>
  <si>
    <t>Find your hurricane evacuation zone: http://t.co/2fGVIX4ZNW or call @nyc311. #HurricaneJoaquin http://t.co/bhsuxsAGyf</t>
  </si>
  <si>
    <t>We're building on @HHCnyc's work with immigrants to ensure every New Yorker can access the care they need: http://t.co/MwBIvZcDTc</t>
  </si>
  <si>
    <t>Receive emergency notifications and updates about #HurricaneJoaquin and more by signing up for @notifynyc. http://t.co/MU9OdwqdC9</t>
  </si>
  <si>
    <t>Last week, with the help of @splashthat, thousands of people saw the pope in Central Park. Here's how it happened: http://t.co/UxKixxwJ58</t>
  </si>
  <si>
    <t>If you have a disability, access or functional need, make sure your plan addresses your needs: http://t.co/95bJlRlpFT. #HurricaneJoaquin</t>
  </si>
  <si>
    <t>Do public health, civic engagement, or disaster response capture your imagination? Come work in tech for @NYCgov: http://t.co/zTqdMYfNPc</t>
  </si>
  <si>
    <t>Take a few moments to dust off your family's emergency plan with @nycoem's ReadyNYC app: http://t.co/NSN1onr2Ol http://t.co/mTpvbOg1hz</t>
  </si>
  <si>
    <t>RT @WNYC: TUNE IN LIVE on @BrianLehrer: Mayor @BilldeBlasio talks Hurricane Joaquin &amp;amp; more.</t>
  </si>
  <si>
    <t>READ: New Yorkers should have access to health care, regardless of a broken federal immigration system. http://t.co/MwBIvZcDTc</t>
  </si>
  <si>
    <t>RT @NotifyNYC: #HurricaneJoaquin Preparedness: Know your evacuation zone: http://t.co/1SHKePAh4R. More info: http://t.co/pElClOjRrP.</t>
  </si>
  <si>
    <t>If your landlord is not following the Rent Guideline Board’s rules, call @nyc311 immediately to receive help. http://t.co/Qx0SGCOCla</t>
  </si>
  <si>
    <t>New Yorkers: Take time to prepare for emergencies. Start by downloading the Ready NYC app: http://t.co/NSN1onr2Ol http://t.co/yzZofxNFh8</t>
  </si>
  <si>
    <t>Solve urban challenges for the greatest city in the world. Learn more about @NYCgov's tech jobs and apply today: http://t.co/zTqdMYfNPc</t>
  </si>
  <si>
    <t>The City continues to monitor #HurricaneJoaquin. Make sure you're prepared. Take the first step: #KnowYourZone. http://t.co/2fGVIX4ZNW</t>
  </si>
  <si>
    <t>Starting soon, Mayor @BilldeBlasio hosts a press conference at @nycoem. Watch live on https://t.co/10woidEfEd. #HurricaneJoaquin</t>
  </si>
  <si>
    <t>Our city is working to reduce barriers to health care access for immigrants: https://t.co/MwBIvZcDTc</t>
  </si>
  <si>
    <t>.@nyc_dot's Staten Island ferries are now departing every half-hour, all day long: https://t.co/oOeZeKZBxG https://t.co/9Ubiq6kbDA</t>
  </si>
  <si>
    <t>RT @nycoem: NYC sigue monitoreando al #huracánJoaquín. Asegúrate de estar preparado - #conocetuzona! https://t.co/BdwQJVJ3HB #HurricaneJoaq…</t>
  </si>
  <si>
    <t>People who are sick with Legionnaires' cannot make others sick. More facts about the recent cases: https://t.co/q9wQgwHxrP</t>
  </si>
  <si>
    <t>Mayor @BilldeBlasio's statement on the @NYPDNews's new Use of Force Guidelines: https://t.co/qh0yyhyvit</t>
  </si>
  <si>
    <t>Last night, Mayor @BilldeBlasio and @HeyNowJO helped @nyc_dot resurface a road on Staten Island. https://t.co/MojdDAYUpK</t>
  </si>
  <si>
    <t>RT @nycoem: The City continues to monitor #HurricaneJoaquin. Make sure you’re prepared. Take the first step and #knowyourzone: http://t.co/…</t>
  </si>
  <si>
    <t>“One year and over 1M hits later, @digitalnyc is connecting New Yorkers to our thriving tech ecosystem." - @jessay286...</t>
  </si>
  <si>
    <t>RT @NYCSustainable: It’s time that our investments catch up &amp;amp; #divestment from coal is where to start~ @BilldeBlasio http://t.co/wU7EC5Ofoi…</t>
  </si>
  <si>
    <t>RT @NYC_DOT: Happy #October NYC! New #SIFerry schedule with expanded overnight service begins today. http://t.co/OeBuH6dYen http://t.co/Kmz…</t>
  </si>
  <si>
    <t>People at high risk of legionnaires' include those with chronic lung disease or weakened immune systems. More facts: http://t.co/q9wQgwHxrP</t>
  </si>
  <si>
    <t>At Brooklyn Generation HS last night, Mayor @BilldeBlasio attended family night. http://t.co/CJ1IFIz3mx</t>
  </si>
  <si>
    <t>RT @nycHealthy: NYC is home to a growing community of #transgender NYers. Our #transhealth resource page: http://t.co/KCfc6CEqD9. http://t.…</t>
  </si>
  <si>
    <t>RT @NYC_DOT: .@NYCMayorsOffice is officially part of @NYC_DOT paving crew! #StatenIsland #millandpave http://t.co/4UAlRXEjlP</t>
  </si>
  <si>
    <t>RT @NYC_DOT: While most New Yorkers are winding down, our crews are ramping up! #MillandPave  https://t.co/CXdf7xSt58</t>
  </si>
  <si>
    <t>RT @nycHealthy: Thirteen cases of #Legionnaires' disease have been reported in the Morris Park section of the Bronx. Updated facts: http://…</t>
  </si>
  <si>
    <t>WATCH: @nycdhs is helping guide New Yorkers home. http://t.co/VsoPblSkGF</t>
  </si>
  <si>
    <t>RT @NotifyNYC: #HurricaneJoaquin is being monitored. Review your emergency plans &amp;amp; know your zone. To find your evacuation zone: http://t.c…</t>
  </si>
  <si>
    <t>Legionnaires' is not spread from person to person. More facts from @nychealthy: http://t.co/q9wQgwHxrP</t>
  </si>
  <si>
    <t>RT @ACSNYC: “If there hadn’t been people supporting me I wouldn’t be the best me.” Watch a foster teen share how she rose above. http://t.c…</t>
  </si>
  <si>
    <t>Every New Yorker deserves to have a home and be safe. How we're working to ensure that: http://t.co/0M3XUIbBBj</t>
  </si>
  <si>
    <t>RT @NYC_DOT: Excited to announce expanded overnight #SIFerry service beginning Oct 1st! New schedule: http://t.co/bcJOxJmrFL http://t.co/LC…</t>
  </si>
  <si>
    <t>Now in one place: all the resources building owners need to reduce operating costs and increase sustainability: http://t.co/XxvlVg0X9X</t>
  </si>
  <si>
    <t>Learn the facts about Legionnaires', via @nychealthy: http://t.co/q9wQgwHxrP</t>
  </si>
  <si>
    <t>The new NYC Retrofit Accelerator is a one-stop resource for building owners to go green: http://t.co/XxvlVg0X9X</t>
  </si>
  <si>
    <t>We're committed to tackling homelessness in our city. What we've done so far: http://t.co/0M3XUIbBBj #HousingNYC</t>
  </si>
  <si>
    <t>In FY2015, over $1.6B in contracts were awarded to Minority and Women-Owned Business Enterprises: http://t.co/7QhnNy0yLH</t>
  </si>
  <si>
    <t>RT @globalnyc: #NYC is proud to be collaborating in preventing violent extremism! There is much to teach and learn. #StrongCities</t>
  </si>
  <si>
    <t>New tenant protection programs will soon serve over 113,000 New Yorkers a year: http://t.co/uU4DrWXBMY #HousingNYC</t>
  </si>
  <si>
    <t>"The challenge of homelessness is large and multifaceted. Our response must be the same." - @nycdhs http://t.co/VsoPblSkGF</t>
  </si>
  <si>
    <t>RT @BilldeBlasio: .@ppnycaction provides 76k New Yorkers a year with sexual and reproductive health services. Proud to #PinkOut today. http…</t>
  </si>
  <si>
    <t>The NYC Retrofit Accelerator will help building owners to go green through critical upgrades. Register now: http://t.co/XxvlVg0X9X</t>
  </si>
  <si>
    <t>RT @BellevueHosp: Learn about #fallprevention, #pestcontrol, mold elimination &amp;amp; more #tipsforseniors. FREE at Bellevue tomorrow! http://t.c…</t>
  </si>
  <si>
    <t>RT @nycHealthy: #Legionnaires' disease is NOT contagious, &amp;amp; most New Yorkers are NOT at risk. Learn the facts: http://t.co/AZgVWMhENr http:…</t>
  </si>
  <si>
    <t>"We won’t rest until M/WBEs have same opportunities to prosper as successful firms who’ve come before.” - @mayawiley http://t.co/7QhnNy0yLH</t>
  </si>
  <si>
    <t>Building owners: Register for the new Retrofit Accelerator to help NYC work to reduce our emissions 80% by 2050. http://t.co/XxvlVg0X9X</t>
  </si>
  <si>
    <t>WATCH: We're working to solve the root problems of affordability to help keep families in their homes. http://t.co/0M3XUIbBBj #HousingNYC</t>
  </si>
  <si>
    <t>Expanded homelessness prevention services will help thousands of New Yorkers stay in their homes: http://t.co/uU4DrWXBMY #HousingNYC</t>
  </si>
  <si>
    <t>RT @NYCSustainable: Check out the brand new website for the NYC Retrofit Accelerator! http://t.co/gUYgdusZNb #RetrofitNYC http://t.co/8HDgi…</t>
  </si>
  <si>
    <t>The NYC Retrofit Accelerator is a key step forward in #OneNYC. Browse the resources for building owners: http://t.co/XxvlVg0X9X</t>
  </si>
  <si>
    <t>RT @BilldeBlasio: A young man builds a clock and starts a movement. Let's nurture tech creativity w/ #CS4All, in NYC and everywhere. http:/…</t>
  </si>
  <si>
    <t>RT @nyc311: .@NYCDHS’s HomeBase program can help prevent homelessness &amp;amp; provides community-based resources: http://t.co/5an7JUHDQs</t>
  </si>
  <si>
    <t>There is much work to be done, but we're committed to tackling homelessness in our city: http://t.co/0M3XUIbBBj #HousingNYC</t>
  </si>
  <si>
    <t>Building owners: Check out Retrofit Accelerator to get free technical assistance and advisory services to go green. http://t.co/XxvlVg0X9X</t>
  </si>
  <si>
    <t>Starting soon, Mayor @BilldeBlasio hosts a press conference. Watch live on http://t.co/10woidEfEd.</t>
  </si>
  <si>
    <t>RT @NYCDHS: Homelessness is a large, multifaceted challenge. Our response must be the same. Watch how we guide the journey home: http://t.c…</t>
  </si>
  <si>
    <t>Our plan to reduce homelessness and ensure NYC remains affordable and safe for all: http://t.co/0M3XUIbBBj #HousingNYC</t>
  </si>
  <si>
    <t>.@UN is celebrating 70 years of progress in NYC: http://t.co/fFER2H163w #UNGA</t>
  </si>
  <si>
    <t>Thanks to @CardinalDolan, faith-based organizations, and @NYCDHS, more homeless New Yorkers will soon have shelter: http://t.co/EXkSl4r9jB</t>
  </si>
  <si>
    <t>Missed city news this week? Catch up in less than a minute: http://t.co/EXkSl4r9jB via @nyc_media</t>
  </si>
  <si>
    <t>This month, NYC will host over 150 heads of state during #UNGA: http://t.co/L9qwW3PHb4 via @globalnyc</t>
  </si>
  <si>
    <t>In less than a minute, catch up on the progress our city made this week: http://t.co/EXkSl4r9jB via @nyc_media</t>
  </si>
  <si>
    <t>Along with @globalnyc, we welcome #UNGA to our great city: http://t.co/L9qwW3PHb4</t>
  </si>
  <si>
    <t>This week, we added for the homeless, shelters &amp;amp; beds for domestic violence victims, &amp;amp; celebrated new citizens: http://t.co/EXkSl4r9jB</t>
  </si>
  <si>
    <t>Yesterday, Mayor @BilldeBlasio issued @pontifex his very own @idnyc: http://t.co/VUVAH7D12J. #PopeInNYC http://t.co/PauwNFICHE</t>
  </si>
  <si>
    <t>RT @NYPD34Pct: Thank you to all #NYPD cops who protected the motorcade. Great pic of Pope Francis leaving by @NYPD1Pct #Papalvisit http://t…</t>
  </si>
  <si>
    <t>Scenes from Pope Francis' historic procession through Central Park. #PopeInNYC http://t.co/fMvo4mJTRG</t>
  </si>
  <si>
    <t>RT @BilldeBlasio: Pope Francis now joins over 540,000 New Yorkers as a proud @idnyc holder! You're welcome back anytime. http://t.co/nTaXfK…</t>
  </si>
  <si>
    <t>RT @NYCSanitation: We are glad our vehicles could help with security as the Pope visits New York City. http://t.co/BbDHHwORdZ</t>
  </si>
  <si>
    <t>Mayor @BilldeBlasio and FLONYC @Chirlane attended Pope Francis’ remarks at an Interfaith Service at @Sept11Memorial. http://t.co/6iAXf1kLMf</t>
  </si>
  <si>
    <t>RT @NYPDnews: Did You Know? The NYPD will use 1,200 cones during the visit from @Pontifex. More: http://t.co/WFyEDN9PNh #PopeinNYC http://t…</t>
  </si>
  <si>
    <t>RT @MTA: Extra trains and bus diversions to accommodate Pope's full schedule of events today.  #PopeInNY http://t.co/7A084tbMj8 @Pontifex</t>
  </si>
  <si>
    <t>RT @nycgob: .@BilldeBlasio: Un llamado moral por la igualdad (de @CNN en Español): http://t.co/YMm8yjwcvz</t>
  </si>
  <si>
    <t>"We work to honor the Pope's universal recognition of the humanity in all of us." - Mayor @BilldeBlasio http://t.co/v7mm63wLDd @CNNOpinion</t>
  </si>
  <si>
    <t>Expect traffic delays and many road closures today. Take caution and plan accordingly. http://t.co/29iDoExDXQ</t>
  </si>
  <si>
    <t>Everything you need to know if you're attending today's historic Central Park procession with @pontifex: http://t.co/29iDoExDXQ #PopeInNYC</t>
  </si>
  <si>
    <t>RT @NotifyNYC: Papal Visit &amp;amp; UNGA: Expect traffic disruptions &amp;amp; security measures in NYC, 9/24-9/26. Details: http://t.co/K6nqO1DaqF.</t>
  </si>
  <si>
    <t>Mayor @BilldeBlasio welcomed Pope Francis to New York City at St. Patrick’s Cathedral. #PopeInNYC http://t.co/MRo8a1CKxp</t>
  </si>
  <si>
    <t>NYC is home to the largest diplomatic community in the world. We're ready to take action: http://t.co/L9qwW3PHb4 #NYCxUN</t>
  </si>
  <si>
    <t>RT @citiesforaction: Mayors from NYC to LA stand together; call on the U.S. to accept more refugees amid Syrian crisis. #CitiesForAction ht…</t>
  </si>
  <si>
    <t>Share your #PopeInNYC moments with us this week, and we'll retweet.</t>
  </si>
  <si>
    <t>Tonight, @Pontifex lands in our city. Here's his schedule for the next two days. #PopeInNYC http://t.co/ZpGMngTp9A</t>
  </si>
  <si>
    <t>Stay informed about road closures, traffic delays, and the Pope's Central Park procession: http://t.co/29iDoExDXQ #PopeInNYC</t>
  </si>
  <si>
    <t>Mayor @BilldeBlasio on how Pope Francis is calling on the world to take action to combat inequality: http://t.co/v7mm63wLDd</t>
  </si>
  <si>
    <t>For more information about Pope Francis' Central Park procession, visit http://t.co/29iDoExDXQ #PopeInNYC http://t.co/xDGMdmobI7</t>
  </si>
  <si>
    <t>Be prepared for road closures and traffic delays in Manhattan during #PopeinNYC. More information on http://t.co/29iDoExDXQ</t>
  </si>
  <si>
    <t>Our priority is to ensure that our city remains affordable and safe for all New Yorkers: http://t.co/0M3XUIbBBj #HousingNYC</t>
  </si>
  <si>
    <t>Attending the historic papal procession through Central Park? Make sure you're informed: http://t.co/29iDoEg2zg #PopeinNYC</t>
  </si>
  <si>
    <t>An unprecedented expansion of shelter for survivors of domestic violence will serve many more New Yorkers in need: http://t.co/8dqVGhi58J</t>
  </si>
  <si>
    <t>With @CardinalDolan today, Mayor @BillDeblasio announced a joint effort to open new beds for the homeless in NYC: http://t.co/YHTtl08Xvn</t>
  </si>
  <si>
    <t>WATCH: We've committed over $1 billion over the next four years to tackle homelessness. http://t.co/0M3XUIbBBj #HousingNYC</t>
  </si>
  <si>
    <t>Starting soon, Mayor @BilldeBlasio hosts a press conference with @CardinalDolan. Watch live on http://t.co/10woidEfEd.</t>
  </si>
  <si>
    <t>All students deserve equal opportunities to succeed. #EducateNYC will ensure that @NYCSchools are equitable: http://t.co/XXYtDnnpTm</t>
  </si>
  <si>
    <t>RT @NYCParks: Happy #FirstDayofFall! 🍂🍁Find the best places to see fall foliage, &amp;amp; more: http://t.co/MgxR8z1XU6 http://t.co/CJFwj1N4zv</t>
  </si>
  <si>
    <t>During #PopeinNYC, using public transportation is encouraged. More information about his visit: http://t.co/29iDoExDXQ</t>
  </si>
  <si>
    <t>RT @nycoem: You have the power to be prepared. Get the #ReadyNYC app &amp;amp; make your emergency plan today. http://t.co/wSpCx8s03g http://t.co/i…</t>
  </si>
  <si>
    <t>RT @nycoem: Earlier today, @NYCSeniors joined @nycoem &amp;amp; @seniorplanet in preparing NYC seniors for an emergency using technology. http://t.…</t>
  </si>
  <si>
    <t>RT @NYCHA: Need a repair done? You can now track your service requests thru the #MyNYCHA App. Learn more: http://t.co/Jp6SqbMZp2 http://t.c…</t>
  </si>
  <si>
    <t>Studies show that students who take AP classes are more likely to graduate college on time: http://t.co/XXYtDnnpTm #EducateNYC</t>
  </si>
  <si>
    <t>For information on road closures and anticipated traffic delays during #PopeInNYC, please visit: http://t.co/29iDoExDXQ.</t>
  </si>
  <si>
    <t>New reforms will help ensure students achieve excellence and equity across all @nycschools: http://t.co/XXYtDnnpTm #EducateNYC</t>
  </si>
  <si>
    <t>Seeing the #PopeInNYC this week in Central Park? Visit http://t.co/29iDoExDXQ to make sure you're prepared.</t>
  </si>
  <si>
    <t>RT @RichardBuery: My fourth grader still lets me take him all the way! #DadsTakeYourChildToSchool http://t.co/S5Si0fEHSR</t>
  </si>
  <si>
    <t>RT @RichardBuery: My middle schooler only let me walk him one block, but still. #DadsTakeYourChildToSchool http://t.co/blFGvh68oW</t>
  </si>
  <si>
    <t>RT @milfinyo: @NYCMayorsOffice Jordan and her dad at #takeyourdadtoschoolday http://t.co/EI8S8OmeKo</t>
  </si>
  <si>
    <t>Participating in #DadsTakeYourChildToSchool? Send us photos, and we'll retweet. http://t.co/HjinmKX9uy</t>
  </si>
  <si>
    <t>RT @WhiteHouse: RT to spread the word: #CelebrateNVRD by registering to vote → http://t.co/EkyD5GCHng #GetRegistered http://t.co/Mj9MnHCBGH</t>
  </si>
  <si>
    <t>RT @NYCSchools: You are invited to attend the 2015 Fall Chancellor's Parent Conferences. http://t.co/MNyU481pqm http://t.co/AZV0T3pcGL</t>
  </si>
  <si>
    <t>We’re one step closer to filling the majority of NYC's technology-related jobs with @NYCschools graduates: http://t.co/qa2a1Nycui #CS4All</t>
  </si>
  <si>
    <t>READ: Under Mayor @BillDeblasio, solar installations have more than doubled in the past 20 months. http://t.co/oK4FOLiP16 #CWNYC</t>
  </si>
  <si>
    <t>Within the next 10 years, every @NYCschools student will have access to computer science education: http://t.co/qa2a1Nycui #CS4All</t>
  </si>
  <si>
    <t>Read the full list of @madeinNY Emmy winners from last night: http://t.co/XWKXClJ2JJ</t>
  </si>
  <si>
    <t>Mayor @BilldeBlasio today gave away tickets to Staten Island students for the Pope’s procession this week. http://t.co/YVYzjM9dnG</t>
  </si>
  <si>
    <t>Partnerships between charter and @nycschools will give leaders an opportunity to learn from each other: http://t.co/XXYtDnnpTm #EducateNYC</t>
  </si>
  <si>
    <t>RT @NYCHA: .@NYCService launched City Service Corps, a 10 month full time service corps to address city needs. Apply today at http://t.co/8…</t>
  </si>
  <si>
    <t>Starting soon, Mayor @BilldeBlasio hosts a press conference on the Papal visit. Watch live on http://t.co/10woidEfEd.</t>
  </si>
  <si>
    <t>College Access for All will help ensure every student has the resources to pursue a path to college: http://t.co/XXYtDnnpTm #EducateNYC</t>
  </si>
  <si>
    <t>Mayor @BilldeBlasio marched in the African American Heritage Day Parade this afternoon in Harlem. http://t.co/7hx9AJTToq</t>
  </si>
  <si>
    <t>The vision for @NYCSchools will ensure every student has the same opportunity to succeed: http://t.co/XXYtDnnpTm #EducateNYC</t>
  </si>
  <si>
    <t>Catch up on last week's progress in our city in less than a minute: http://t.co/ai0EOrbym0 via @nyc_media</t>
  </si>
  <si>
    <t>Attending @pontifex’s Central Park procession this week? Find helpful information here: http://t.co/29iDoExDXQ</t>
  </si>
  <si>
    <t>WATCH: A new vision for NYC schools, Security for the pope's visit, and a new subway station. http://t.co/ai0EOrbym0</t>
  </si>
  <si>
    <t>What the nation’s tech and business leaders have to say about #CS4All: http://t.co/0UNhtU0sCn</t>
  </si>
  <si>
    <t>Pope Francis is visiting New York City this week. Stay informed about his Central Park procession: http://t.co/29iDoExDXQ</t>
  </si>
  <si>
    <t>In less than a minute, find out what happened in your city this past week: http://t.co/ai0EOrbym0 via @nyc_media</t>
  </si>
  <si>
    <t>RT @BrianLehrer: Did you catch Mayor @BilldeBlasio  on the show this AM? He discussed comp sci and education initiatives. Listen here: http…</t>
  </si>
  <si>
    <t>Our goal is to raise achievement for all students in all @NYCSchools. http://t.co/XXYtDnnpTm #EducateNYC http://t.co/GrLn3We5kr</t>
  </si>
  <si>
    <t>WATCH: How computer science will help us build a smarter, stronger, and more equitablecity. http://t.co/qa2a1Nycui  #CS4All</t>
  </si>
  <si>
    <t>"This is opportunity at an unprecedented scale." Tech and business leaders on #CS4All: http://t.co/0UNhtU0sCn http://t.co/DQYYpD9Rev</t>
  </si>
  <si>
    <t>More on Mayor @BilldeBlasio's vision for @NYCSchools students: http://t.co/XXYtDnnpTm #EducateNYC http://t.co/2hU3ZiQj4m</t>
  </si>
  <si>
    <t>.@nycschools will soon be graduating more college-ready students: http://t.co/XXYtDnnpTm #EducateNYC http://t.co/1fHzR5uCkc</t>
  </si>
  <si>
    <t>Single Shepherds will help give students the support they need to succeed: http://t.co/XXYtDnnpTm #EducateNYC http://t.co/tfHH4NtWc3</t>
  </si>
  <si>
    <t>An open letter from the nation’s tech and business leaders: http://t.co/0UNhtU0sCn #CS4All</t>
  </si>
  <si>
    <t>During NYC's first ever Week of Action, @NYCImmigrants volunteers are encouraging immigrants to become citizens. #NewCitizensNYC</t>
  </si>
  <si>
    <t>Mayor @BilldeBlasio hosted one of today's three naturalization ceremonies. #NewCitizensNYC http://t.co/XSAfuuBpuG</t>
  </si>
  <si>
    <t>ICYMI: A new public-private partnership is bringing Computer Science courses to all @NYCSchools. http://t.co/qa2a1Nycui #CS4All</t>
  </si>
  <si>
    <t>RT @NYCImmigrants: Commissioner @nishasagarwal congratulates our newest citizens! #cities4citizenship http://t.co/CMotEgaa2e</t>
  </si>
  <si>
    <t>RT @NYCHA: #Citizenship advances social &amp;amp; economic prospects, learn more: http://t.co/jpw331nvHu #NewCitizensNYC http://t.co/mhn0pB0lkL</t>
  </si>
  <si>
    <t>Happy #CitizenshipDay! Follow @NYCImmigrants to learn more about today's naturalization ceremony! #NewCitizensNYC</t>
  </si>
  <si>
    <t>RT @NYCImmigrants: TODAY! We celebrate #citizenship with Mayor @BilldeBlasio and @USCIS #newcitizensNYC http://t.co/JDDC9yW3Vx</t>
  </si>
  <si>
    <t>RT @NYCImmigrants: HOY! Celebramos la ciudadanía con el Alcalde @BilldeBlasio y @USCIS #newcitizensNYC http://t.co/djBMkukF5Q</t>
  </si>
  <si>
    <t>Universal 2nd Grade Literacy, College Access for All, Algebra for All, and much more: http://t.co/XXYtDnnpTm #EducateNYC</t>
  </si>
  <si>
    <t>Mayor @billdeblasio participated in a @googleplus Hangout this afternoon with students from MS 223. Watch:...</t>
  </si>
  <si>
    <t>We're raising achievement across all @nyschools, for all students. Here's how: http://t.co/XXYtDnnpTm #EducateNYC http://t.co/K9efPOm1eQ</t>
  </si>
  <si>
    <t>RT @BilldeBlasio: Computer Science is coming to the @NYCSchools curriculum for ALL students. WATCH: http://t.co/G8ri7ZQsey #CS4All</t>
  </si>
  <si>
    <t>Starting soon, Mayor @BilldeBlasio joins middle school students in a @GooglePlus Hangout. Watch live: http://t.co/a8HvHHtkd8 #CS4All</t>
  </si>
  <si>
    <t>At ~12:30pm, watch as Mayor @BilldeBlasio participates in a @GooglePlus Hangout w/students from MS 223: http://t.co/a8HvHHtkd8. #EducateNYC</t>
  </si>
  <si>
    <t>We're committed to providing quality education to all @NYCSchools students. http://t.co/XXYtDnnpTm #EducateNYC http://t.co/qvFC858hwY</t>
  </si>
  <si>
    <t>Today, Mayor @BilldeBlasio delivered his vision for @NYCSchools. Get involved: http://t.co/XXYtDnnpTm #EducateNYC http://t.co/55MSNElXEx</t>
  </si>
  <si>
    <t>Computer Science is coming to every student in NYC. Find out more: http://t.co/qa2a1Nycui #CS4All #EducateNYC http://t.co/Z9tMQQB138</t>
  </si>
  <si>
    <t>WATCH: Mayor @BilldeBlasio discusses Computer Science For All. #EducateNYC #CS4All http://t.co/zRd2tuPQaM</t>
  </si>
  <si>
    <t>AP courses are crucial to educating college-ready students. Learn more: http://t.co/XXYtDnnpTm #EducateNYC http://t.co/kxfNdcLiK2</t>
  </si>
  <si>
    <t>WATCH: Mayor @BilldeBlasio’s plan to build on the success of @NYCSchools' AP Expansion program. #EducateNYC http://t.co/YOZNFVfaQG</t>
  </si>
  <si>
    <t>Families are fundamental to the success of @NYCSchools students. Learn more: http://t.co/XXYtDnnpTm #EducateNYC http://t.co/eqTlHqM95O</t>
  </si>
  <si>
    <t>.@NYCschools are capable of educating college-ready students. Learn how we're helping: http://t.co/XXYtDnnpTm http://t.co/u3QMmVSRBd</t>
  </si>
  <si>
    <t>WATCH: Mayor @BilldeBlasio delivers his Equity and Excellence address. #EducateNYC http://t.co/Tq9rsdMns9</t>
  </si>
  <si>
    <t>Algebra is a fundamental aspect of our students' education. Learn more: http://t.co/XXYtDnnpTm #EducateNYC http://t.co/5EWvao7pzJ</t>
  </si>
  <si>
    <t>WATCH: Algebra for All is part of Mayor @BilldeBlasio’s Equity and Excellence vision. #EducateNYC http://t.co/pkqAiprpVI</t>
  </si>
  <si>
    <t>Every elementary school will receive support from a dedicated reading specialist: http://t.co/XXYtDnnpTm #EducateNYC http://t.co/pEHt288Vkf</t>
  </si>
  <si>
    <t>WATCH: @NYCSchools will ensure all students are reading on grade level by the end of 2nd grade. #EducateNYC http://t.co/CYNfEiFSlA</t>
  </si>
  <si>
    <t>Read more about Mayor @BilldeBlasio's Equity and Excellence vision: http://t.co/XXYtDnnpTm. #EducateNYC http://t.co/jgq5YuIXm2</t>
  </si>
  <si>
    <t>WATCH: Mayor @BilldeBlasio delivers a new plan to ensure equity and excellence in @NYCSchools. #EducateNYC http://t.co/rbz4bGp6Qs</t>
  </si>
  <si>
    <t>“Tests are AN important thing, not the ONLY important thing.” - Mayor @BilldeBlasio Wacth live: http://t.co/XXYtDnnpTm #EducateNYC</t>
  </si>
  <si>
    <t>Learn more about the Equity and Excellence vision: http://t.co/XXYtDnnpTm. #EducateNYC http://t.co/zGyagRmnRZ</t>
  </si>
  <si>
    <t>We're committed to providing quality education to all @NYCSchools students. http://t.co/XXYtDnnpTm #EducateNYC http://t.co/5KnhMl5P4z</t>
  </si>
  <si>
    <t>For more information on the Equity and Excellence vision, visit http://t.co/XXYtDnnpTm. #EducateNYC http://t.co/e8HLi4q7X0</t>
  </si>
  <si>
    <t>WATCH: Mayor @BilldeBlasio delivers #EducateNYC remarks. http://t.co/XXYtDnnpTm http://t.co/6BgpryqLOe</t>
  </si>
  <si>
    <t>Starting soon, Mayor @BilldeBlasio delivers an Equity and Excellence in education address. Watch live: http://t.co/10woidEfEd. #EducateNYC</t>
  </si>
  <si>
    <t>Today, Mayor @BilldeBlasio announced the addition of computer science to the @NYCSchools curriculum. WATCH: http://t.co/qa2a1Nycui #CS4All</t>
  </si>
  <si>
    <t>Tonight at approximately 8pm, catch Mayor @billdeblasio on @allinwithchris. #inners</t>
  </si>
  <si>
    <t>Tomorrow, Mayor @BilldeBlasio presents his vision for @NYCSchools. Tune in at 10:30am to watch live: http://t.co/10woidEfEd #EducateNYC</t>
  </si>
  <si>
    <t>Families: You can follow along your child's progress by creating a @NYCSchools account. Learn more: http://t.co/4wSZXKFBrM</t>
  </si>
  <si>
    <t>.@nycschools have the day off for Rosh Hashanah today. Be sure to get your child's full school year schedule here:...</t>
  </si>
  <si>
    <t>RT @NYCSchools: Be the first to know about our latest school news! Sign up to "Public School Press" ➔ http://t.co/9ovj9mlN67 http://t.co/xs…</t>
  </si>
  <si>
    <t>NYC is coordinating with federal and state agencies to ensure the Pope’s visit is safe. More visit information: http://t.co/29iDoExDXQ</t>
  </si>
  <si>
    <t>Starting soon, Mayor @BilldeBlasio holds a media availability. Watch live on http://t.co/10woidEfEd.</t>
  </si>
  <si>
    <t>For up-to-date information on alternate side parking, especially for holidays, follow @nycasp.</t>
  </si>
  <si>
    <t>For meals, calendars, @NYCSchools policies and much more, be sure to bookmark http://t.co/4wSZXKFBrM #BackToSchoolNYC</t>
  </si>
  <si>
    <t>Doing everything possible to not interfere with New Yorkers' daily routines during the Pope's visit. More info: http://t.co/29iDoExDXQ</t>
  </si>
  <si>
    <t>.@nycschools are closed today. Get the full school year calendar and much more information: http://t.co/4wSZXKFBrM #BackToSchoolNYC</t>
  </si>
  <si>
    <t>RT @NYCASP: #NYCASP rules are suspended today, Sept. 14 &amp;amp; Tue, Sept. 15, for Rosh Hashanah. Meters are in effect.</t>
  </si>
  <si>
    <t>Tickets to see Pope Francis in Central Park are free and not for sale. More information about his visit: http://t.co/29iDoExDXQ</t>
  </si>
  <si>
    <t>RT @NYCSchools: DYK? For the first time Eid al-Adha, al-Fitr and #LunarNewYear are official school holidays. http://t.co/oLQiSJCloY #BackTo…</t>
  </si>
  <si>
    <t>The number 7 subway extension is now open! Mayor @billdeblasio took an inaugural ride this morning. http://t.co/xzjpTYNc5j</t>
  </si>
  <si>
    <t>WATCH: #prekforall, @NYCParks, and combatting landlord harassment. All this week in NYC: http://t.co/8ksmQO8A05 via @nyc_media</t>
  </si>
  <si>
    <t>Stay informed about @pontifex's visit to New York City, including information on road closures: http://t.co/29iDoExDXQ</t>
  </si>
  <si>
    <t>Catch up on our city's progress this week with @nyc_media's minute-long City Scoop: http://t.co/8ksmQO8A05</t>
  </si>
  <si>
    <t>This afternoon, Mayor @BilldeBlasio spoke at the Latin/African American Chaplain Association graduation. http://t.co/t9uFZfZfzx</t>
  </si>
  <si>
    <t>Watch @nyc_media's City Scoop to see what happened in our city this past week: http://t.co/8ksmQO8A05</t>
  </si>
  <si>
    <t>Mayor @billdeblasio marched in the Labor Day parade this morning. http://t.co/qOCsei5k89</t>
  </si>
  <si>
    <t>Reminder: Tickets to see @pontifex's Central Park procession are free via lottery. More important information: http://t.co/29iDoExDXQ</t>
  </si>
  <si>
    <t>New @madeinnyfashion programs support emerging talent, growing companies, and manufacturing companies: http://t.co/gLfa9UwdOe #NYFW</t>
  </si>
  <si>
    <t>This week in our city: record enrollment for #prekforall, improvements to @NYCParks, and more: http://t.co/8ksmQO8A05 via @nyc_media</t>
  </si>
  <si>
    <t>Mayor @BilldeBlasio attended the Staten Island September 11 Postcards Memorial last night with @HeyNowJO. http://t.co/VT4dxrGUCI</t>
  </si>
  <si>
    <t>Tickets for Pope Francis' Central Park procession are free via lottery. For-sale ticket postings will be removed. http://t.co/29iDoExDXQ</t>
  </si>
  <si>
    <t>RT @NYPDInMemoriam: As night falls in #NewYorkCity, we reflect on the events of Sept 11, 2001 and vow to #NeverForget those who were lost h…</t>
  </si>
  <si>
    <t>RT @VP: What those who seek to do us harm never understand is that we may bend, but we never break. #NeverForget http://t.co/Y336efhzKp</t>
  </si>
  <si>
    <t>RT @FDNY: The bravest things we do in our lives are usually known only to ourselves, not so with the members we remember today. http://t.co…</t>
  </si>
  <si>
    <t>Mayor @BilldeBlasio is attending the September 11th Commemoration Ceremony this morning. #NeverForget http://t.co/jvTObkjyFu</t>
  </si>
  <si>
    <t>RT @NYCSanitation: On 9/11, DSNY remembers all who perished 14 years ago &amp;amp; those who still suffer from their work helping NYC recover. http…</t>
  </si>
  <si>
    <t>RT @NYPDnews: We will #neverforget the first responders from the @FDNY &amp;amp; @PANYNJ that we lost on 9/11 http://t.co/weUP12cbOC</t>
  </si>
  <si>
    <t>RT @FDNY: In #Queens, #FDNY members with Bureau of EMS remember those lost by the Department &amp;amp; #NeverForget. http://t.co/LiuLflKU09</t>
  </si>
  <si>
    <t>RT @NYPD113Pct: We will Never 4get the ultimate sacrifice that u all made on 9/11 &amp;amp; 2day we remember you♡
@NYPDInMemoriam  @FDNY http://t.c…</t>
  </si>
  <si>
    <t>Starting at 8:40am, watch the September 11th Commemoration Ceremony live via @sept11memorial: http://t.co/ZaTP2fEDao</t>
  </si>
  <si>
    <t>#NeverForget http://t.co/n8jPFy49Nb</t>
  </si>
  <si>
    <t>Tonight on @latenightseth: Mayor @billdeblasio! Tune in at 12:35am. http://t.co/537OKVewnR</t>
  </si>
  <si>
    <t>"Combating income inequality requires bold action on all levels of government." Mayor @BilldeBlasio on #FightFor15: http://t.co/Sly7MBMloS</t>
  </si>
  <si>
    <t>Stay involved in your child’s education by logging into your @nyschools account: http://t.co/4wSZXKFBrM http://t.co/ANqHNnZEd3</t>
  </si>
  <si>
    <t>Keep your family alert and up-to-date with @nycoem's free #ReadyNYC mobile app: http://t.co/jQfPYF90LJ http://t.co/a86KAsg5cj</t>
  </si>
  <si>
    <t>RT @ohny: Reason #814 to #seeyourcity during #OHNYwknd: City Hall #DailyReveal http://t.co/tKJnilad6E</t>
  </si>
  <si>
    <t>RT @madeinnyfashion: The spotlight is on nine talented designers who design and manufacture in NYC! Learn more: http://t.co/asFJuEZGR4 http…</t>
  </si>
  <si>
    <t>RT @NYCEDC: Presenting the city's 1st @madeinnyfashion campaign to celebrate the strength of #NYCfashion - just in time for #NYFW http://t.…</t>
  </si>
  <si>
    <t>RT @DMAliciaGlen: Excited to kick off #NYFW with #MadeinNY fashionistas designing and manufacturing right here in #NYC! http://t.co/4exKP1N…</t>
  </si>
  <si>
    <t>See what your child’s eating today at @nyschools, and see if you’re eligible for free meals: http://t.co/4wSZXKFBrM http://t.co/iwrsZ98u79</t>
  </si>
  <si>
    <t>Find out who’s who at your child’s school, how to talk to their teachers, and much more: http://t.co/4wSZXKFBrM http://t.co/6n1Q6oGKRV</t>
  </si>
  <si>
    <t>Last stop of the day: @NYCSchools PS 9. Just in time for the dismissal bell. #BackToSchoolNYC http://t.co/Z0K1bZ95E4</t>
  </si>
  <si>
    <t>In the South Bronx, Mayor @BilldeBlasio visited with seven high school principals at the JFK campus. http://t.co/NKmJ9ODmtX</t>
  </si>
  <si>
    <t>RT @BilldeBlasio: Parents, you did it. #BackToSchoolNYC http://t.co/JxouArMhsf</t>
  </si>
  <si>
    <t>This year, there are 20,088 more full-day #prekforall seats in Queens for kids like these. #BackToSchoolNYC http://t.co/LcpkV4UmED</t>
  </si>
  <si>
    <t>Mayor @BilldeBlasio and Deputy Mayor @RichardBuery read to a #prekforall classroom in Queens. #BackToSchoolNYC http://t.co/8zrAqjARds</t>
  </si>
  <si>
    <t>RT @uftfarheen: Alawi (6th grade), Teyyal (6th), Tess (5th), and Noor (Kindergarten) on way to PS 282 in Brooklyn! #BackToSchoolNYC http://…</t>
  </si>
  <si>
    <t>RT @BweeksB: The Sierra family from pre-K on up, going #BackToSchoolNYC at PS 154. http://t.co/953ebq3UgR</t>
  </si>
  <si>
    <t>RT @UFTCaraMetz: #BackToSchoolNYC #FirstDayofSchool Proud K student Saima with parents Habiba Sultana and Mohammad at PS 199 Brooklyn http:…</t>
  </si>
  <si>
    <t>#BackToSchoolNYC is more even exciting this year with 19,785 more full-day #prekforall seats in Brooklyn. http://t.co/WXDXYCAc6d</t>
  </si>
  <si>
    <t>Starting soon, Mayor @BilldeBlasio hosts a press conference at @NYCSchools PS 9. Watch live on http://t.co/10woidEfEd. #BackToSchoolNYC</t>
  </si>
  <si>
    <t>RT @BilldeBlasio: Classroom photo (including families!) from #prekforall in Queens, housed in a YMCA. #BackToSchoolNYC http://t.co/FcMI7Tdt…</t>
  </si>
  <si>
    <t>Don't worry, there are *no* monsters in #prekforall. http://t.co/fRdLSOfoD0 #BackToSchoolNYC</t>
  </si>
  <si>
    <t>Families, the @NYCSchools calendar is available here: http://t.co/4wSZXKFBrM #BackToSchoolNYC http://t.co/fX9y0dTlZf</t>
  </si>
  <si>
    <t>Second stop of the day: A #prekforall classroom in Brooklyn, full of Play-Doh and learning games. #BackToSchoolNYC http://t.co/PKZ90jvhO8</t>
  </si>
  <si>
    <t>RT @BilldeBlasio: Love the pics of students going back to school! I have to sign off. Touring JFK high school. Let's chat again soon. #Back…</t>
  </si>
  <si>
    <t>RT @BilldeBlasio: .@Ms_UDM Your children look like they are ready to learn! Adorable photo! BDB</t>
  </si>
  <si>
    <t>RT @BilldeBlasio: @EastSideHouse33 That's a winning attitude and that's what we need to tell every child. BDB</t>
  </si>
  <si>
    <t>RT @farmed0283: @BilldeBlasio @NYCSchools @Chirlane Thank you guys for the #free #preK. #tearsofjoy # http://t.co/Xu9ny9Gb2m</t>
  </si>
  <si>
    <t>RT @BilldeBlasio: Welcome #BackToSchoolNYC! Bill here -- hitting all 5 boroughs to welcome
families (including 65K 4 y/olds!) back to @nycs…</t>
  </si>
  <si>
    <t>RT @BilldeBlasio: Am en route from Queens to Bronx. If you have any questions about pre-k or education, let me hear from you. -- BDB #BackT…</t>
  </si>
  <si>
    <t>ICYMI: Mayor @BilldeBlasio is helping ensure every detail was set for today. http://t.co/OYUcFFiAlF #BackToSchoolNYC</t>
  </si>
  <si>
    <t>RT @BilldeBlasio: #Prekforall in Brooklyn -- kids are already learning how to play with others and share Play-Doh! #BackToSchoolNYC http://…</t>
  </si>
  <si>
    <t>Be sure to download your 2015-2016 @NYCSchools #AchieveNYC guide today: http://t.co/MhMU45rxs4 #BackToSchoolNYC</t>
  </si>
  <si>
    <t>RT @NYCSchools: Second stop for #BackToSchoolNYC, P.S. 29 in Brooklyn, where Chancellor Fariña started her career 50 years ago. http://t.co…</t>
  </si>
  <si>
    <t>As Mayor @BilldeBlasio &amp;amp; @Chirlane visit schools in all five boroughs, take a look at last year: http://t.co/jTyaqJCvaG #BackToSchoolNYC</t>
  </si>
  <si>
    <t>RT @RichardBuery: "I'm happy about PreK because I'm a big girl!" @prekforall @BilldeBlasio http://t.co/7Mj0gCR4bg</t>
  </si>
  <si>
    <t>Happy #BackToSchoolNYC! http://t.co/bEA92fxCyO</t>
  </si>
  <si>
    <t>RT @StevenMatteo: #TeamMatteo ready for the first day of school including Lil Steven who starts pre-k today #BackToSchoolNYC @AmMatteo http…</t>
  </si>
  <si>
    <t>RT @mayorsCAU: Excited for the first day of #PreKForAll at K280 in Brooklyn. Have a great school year everyone! #BackToSchoolNYC http://t.c…</t>
  </si>
  <si>
    <t>RT @HeyNowJO: Mayor, First Lady &amp;amp; Chancellor reading to Pre-K kids at PS 59. This is Ms. Paige's 1st day of teaching. Memorable! http://t.c…</t>
  </si>
  <si>
    <t>First stop for #BackToSchoolNYC, PS 59 on Staten Island with Chancellor Fariña, @RichardBuery, and @heynowjo. http://t.co/0Li2wt5EFU</t>
  </si>
  <si>
    <t>RT @Chirlane: It’s the #FirstDayOfSchoolNYC! Parents: share your snaps of our young scholars on their way to school using that hashtag.</t>
  </si>
  <si>
    <t>RT @mayorsCAU: Have a child starting #PreKForAll tmrw? Tweet a picture of them, their school, teacher, lunchbox, etc using #BacktoSchoolNYC…</t>
  </si>
  <si>
    <t>We're ready for #BackToSchoolNYC: http://t.co/OYUcFFAbdd. Are you? http://t.co/xlhysJHtJ3</t>
  </si>
  <si>
    <t>Looking for #BackToSchoolNYC basics? @nycschools has you covered: http://t.co/4wSZXKFBrM</t>
  </si>
  <si>
    <t>RT @NYCSchools: Chancellor Fariña welcomes everyone back for the 2015-2016 school year: http://t.co/OvsZuPYy4G #BackToSchoolNYC</t>
  </si>
  <si>
    <t>RT @BilldeBlasio: It takes a whole city to prep for #BackToSchoolNYC, and every detail matters: http://t.co/c4ZzKsaXy5. We're ready for tom…</t>
  </si>
  <si>
    <t>This year, families can use a new tool from @nycschools to check students’ grades online. Learn more: http://t.co/4wSZXKFBrM</t>
  </si>
  <si>
    <t>#Prekforall starts tomorrow, too! All the info you need: http://t.co/5afF6BGoKI http://t.co/RRKieKCLAP</t>
  </si>
  <si>
    <t>RT @NYCDCA: Beware of credit repair scams. Get tips to spot a scam in 8 diff languages http://t.co/4fvrntF61Y http://t.co/9vshIarMTJ</t>
  </si>
  <si>
    <t>One more day of summer vacation until a new year of @NYCSchools starts. Get ready: http://t.co/4wSZXKFBrM http://t.co/rhhm4HrWKZ</t>
  </si>
  <si>
    <t>Ready for the @NYCSchools year tomorrow? Tweet us a photo of your book bag and we'll RT some! #BackToSchoolNYC</t>
  </si>
  <si>
    <t>Mayor @BilldeBlasio and FLONYC @Chirlane helped kick off and march in the 48th annual West Indian Day Parade today. http://t.co/1AqNwz0WVv</t>
  </si>
  <si>
    <t>Enter for a once in a lifetime chance to see Pope Francis in NYC later this month: http://t.co/29iDoExDXQ. Giveaway ends at 11:59pm tonight.</t>
  </si>
  <si>
    <t>The @NYCSchools year starts this week. Everything you need to be prepared in is one place: http://t.co/4wSZXKFBrM http://t.co/TnAxLflf7R</t>
  </si>
  <si>
    <t>Today’s your last chance to enter the ticket giveaway to see @pontifex’s Central Park procession. Don’t miss out: http://t.co/29iDoExDXQ</t>
  </si>
  <si>
    <t>Families: As your child gets ready for school, stay informed with @NYCSchools: http://t.co/4wSZXKFBrM. Grades, meals, schedules,...</t>
  </si>
  <si>
    <t>Thank you, and happy Labor Day. http://t.co/B2OnqgO30O</t>
  </si>
  <si>
    <t>Only three days left until the first day of @NYCSchools. Find info about schedules, meals and more: http://t.co/4wSZXKFBrM...</t>
  </si>
  <si>
    <t>There's still time to enter the ticket giveaway to be a part of @Pontifex's once in a lifetime procession this month: http://t.co/29iDoExDXQ</t>
  </si>
  <si>
    <t>Ready for the second year of #prekforall in NYC? Here's a look back at last year: http://t.co/jTyaqJCvaG</t>
  </si>
  <si>
    <t>Retweet if you're excited for the start of the @NYCSchools year. #BacktoSchoolNYC http://t.co/ilJOYBYiN4</t>
  </si>
  <si>
    <t>Pope Francis' historic procession on September 25 has limited space. Enter our ticket giveaway for a chance to join: http://t.co/29iDoExDXQ</t>
  </si>
  <si>
    <t>In four days, it's #BacktoSchoolNYC! Families, be sure to check http://t.co/4wSZXKFBrM for important information from @nycschools.</t>
  </si>
  <si>
    <t>Be a part of a once in a lifetime procession with Pope Francis. Enter the ticket giveaway before Monday night: http://t.co/29iDoExDXQ</t>
  </si>
  <si>
    <t>RT @RichardBuery: Missed my #ParentsLearn chat on #communityschools? Check out the recap: http://t.co/SAxmEfWgAm</t>
  </si>
  <si>
    <t>Now banned in NYC job applications: Discrimination based on consumer credit history. http://t.co/p7Mc1C5W71</t>
  </si>
  <si>
    <t>RT @NYCSanitation: Our August News Review video is live. Topics: DSNY Employees Partner To Save a Life &amp;amp; National Thrift Store Day. http://…</t>
  </si>
  <si>
    <t>#TakeYourSeat in high-quality, full-day, free #PrekForAll starting next Wednesday: http://t.co/5afF6BGoKI http://t.co/VLCPa7N6mm</t>
  </si>
  <si>
    <t>Not sure what to expect at #prekforall? Don't worry, just listen to these experts: http://t.co/fRdLSOfoD0</t>
  </si>
  <si>
    <t>Credit scores have no place in job applications. #FF @NYCCHR to learn more about your rights: http://t.co/p7Mc1C5W71</t>
  </si>
  <si>
    <t>RT @NYCYouth: The #FDNY is hiring. Our #EMS filing period is now open. Apply Today! http://t.co/LcEqxSNoqP via: @joinFDNY http://t.co/6EFDC…</t>
  </si>
  <si>
    <t>Later this month, @pontifex will lead a historic procession through @CentralParkNYC. Join him: http://t.co/29iDoExDXQ http://t.co/25DXNThMku</t>
  </si>
  <si>
    <t>It's the final countdown. The first day of this @NYCSchools year is next Wednesday! http://t.co/DKGBY6SN4l</t>
  </si>
  <si>
    <t>RT @NYCRecycles: We're excited to partner w/ @NYCHA. So far, 66,000+ residents in 34 developments can easily recycle! More info: http://t.c…</t>
  </si>
  <si>
    <t>A new bill sponsored by @CoreyinNYC will require animal service facilities to install automatic sprinkler systems: http://t.co/zDyAhMKEzs</t>
  </si>
  <si>
    <t>We're using every tool available to preserve affordability, protect tenants, and keep New Yorkers in their homes: http://t.co/CwrlASUb2i</t>
  </si>
  <si>
    <t>Now through September 7, enter for a chance to be a part of @pontifex's historic procession in Central Park: http://t.co/29iDoExDXQ</t>
  </si>
  <si>
    <t>Sponsored by @rlespinal and CM Carmen Arroyo, new legislation will require clarification for prices at gas stations: http://t.co/zDyAhMKEzs</t>
  </si>
  <si>
    <t>Be a part of @pontifex's historic procession through Central Park. Sign up for a chance to win tickets: http://t.co/29iDoExDXQ</t>
  </si>
  <si>
    <t>RT @BilldeBlasio: .@NYPDNews Officer Shi -- a hero, "guardian angel," and epitome of NYPD's daily work to keep NYC safe. Thank you. http://…</t>
  </si>
  <si>
    <t>New legislation sponsored by @mmviverito @JumaaneWilliams @DanGarodnick will help protect tenants from harassment: http://t.co/CwrlASUb2i</t>
  </si>
  <si>
    <t>RT @RichardBuery: Tons of research shows that well-implemented community schools work. Read our strategic plan for deets: http://t.co/LUqrp…</t>
  </si>
  <si>
    <t>RT @RichardBuery: Hi, everyone! I’m ready to talk community schools with you. Ask me your questions using #ParentsLearn. http://t.co/jZqYhR…</t>
  </si>
  <si>
    <t>Starting soon, Mayor @BilldeBlasio will sign legislation with @MMViverito and give an update on Legionnaires'. Watch: http://t.co/10woidEfEd</t>
  </si>
  <si>
    <t>RT @NYCHA: Join the #ParentsLearn twitter chat with Deputy Mayor @RichardBuery to ask
questions about NYC's community schools. Today at 1pm!</t>
  </si>
  <si>
    <t>The ticket giveaway for Pope Francis' Central Park procession is now open. Enter for your chance to attend: http://t.co/29iDoExDXQ</t>
  </si>
  <si>
    <t>Last night, Mayor @billdeblasio, @HeyNowJO, and @nyccouncil members cheered on the @SIYanks. http://t.co/2dc7xjbDtd</t>
  </si>
  <si>
    <t>.@pontifex will travel through Central Park later this month. Starting tomorrow, you can get tickets to join: http://t.co/29iDoExDXQ</t>
  </si>
  <si>
    <t>Download @nycoem's #ReadyNYC app to learn how to pack a Go Bag for emergencies, and more: http://t.co/NSN1onr2Ol http://t.co/9fxczIJd9v</t>
  </si>
  <si>
    <t>Starting soon, Mayor @BilldeBlasio delivers remarks with Rome Mayor @ignaziomarino. Watch live on http://t.co/10woidEfEd.</t>
  </si>
  <si>
    <t>Great news for many students: hundreds of new sports teams will be added to @NYCSchools this year. http://t.co/mefe6HDls1</t>
  </si>
  <si>
    <t>Together, Deputy Mayor @RichardBuery and #FLONYC @Chirlane will help create a more effective mental health system: http://t.co/jxUVyOHRpY</t>
  </si>
  <si>
    <t>Starting soon, Mayor @billdeblasio presides over a bill signing ceremony. Watch live on http://t.co/10woidEfEd.</t>
  </si>
  <si>
    <t>Last night, Mayor @billdeblasio attended opening night of the @usopen in Queens. http://t.co/d81RODJkgq</t>
  </si>
  <si>
    <t>RT @RichardBuery: Questions about your child's school becoming a #communityschool? Chat with me this Thursday 9/3 around 1pm using #Parents…</t>
  </si>
  <si>
    <t>On September 25, @Pontifex will greet thousands in Central Park. Proud to partner with NYC-based @splashthat on this historic event.</t>
  </si>
  <si>
    <t>For a chance to see @Pontifex in NYC, bookmark this page: http://t.co/29iDoExDXQ. Tickets will be available September 3.</t>
  </si>
  <si>
    <t>Help your family stay informed and alert. Download #ReadyNYC for free from @nycoem: http://t.co/NSN1onr2Ol http://t.co/d1araqhogB</t>
  </si>
  <si>
    <t>RT @Chirlane: For REAL solutions to #gunviolence, we need to have the right conversations. 
Read my letter to @NYDailyNews: http://t.co/sz…</t>
  </si>
  <si>
    <t>.@pontifex will visit NYC next month. Tickets will be available to join an historic procession through Central Park: http://t.co/29iDoExDXQ</t>
  </si>
  <si>
    <t>RT @BrianLehrer: We're taking your calls for Mayor @BilldeBlasio - specifically on homelessness. Tweet/call: 212-433-9692.</t>
  </si>
  <si>
    <t>This morning, listen as Mayor @billdeblasio chats with @BrianLehrer: http://t.co/i4qgrCJrFf</t>
  </si>
  <si>
    <t>RT @BilldeBlasio: Truly honored to announce His Holiness @Pontifex will travel through Central Park during his NYC visit: http://t.co/Pz2xq…</t>
  </si>
  <si>
    <t>Enjoy NYC's sidewalk cafes while the nice weather lasts. Check out @NYCDCA's map: http://t.co/dqjLL2W7BO</t>
  </si>
  <si>
    <t>Not sure what to do in an emergency? Download @nycoem's #ReadyNYC app to prepare your family: http://t.co/NSN1onr2Ol http://t.co/lJN5yoUleN</t>
  </si>
  <si>
    <t>RT @BilldeBlasio: Alright folks, have to run. Great first #BDBchat. Thanks for the questions!</t>
  </si>
  <si>
    <t>RT @BilldeBlasio: We're focused on improving teacher training and retaining high quality educators.  https://t.co/4rM0Pvpaee</t>
  </si>
  <si>
    <t>RT @BilldeBlasio: Moved away from over-reliance on high-stakes testing and ended the misleading grading of schools.  https://t.co/4rM0Pvpaee</t>
  </si>
  <si>
    <t>RT @BilldeBlasio: Committed to expanding composting --  #OneNYC Zero Waste goal. Had a lot of fun with this: https://t.co/gdOE5lj0ee https:…</t>
  </si>
  <si>
    <t>RT @BilldeBlasio: We passed rent freeze if your lease is up for renewal this fall (1 yr, no increase; 2 yr, 2% increase) https://t.co/Bt0zD…</t>
  </si>
  <si>
    <t>RT @BilldeBlasio: We are implementing $20bil resiliency plan to protect against climate change and other threats.  https://t.co/Mpq1ZrzoRs</t>
  </si>
  <si>
    <t>RT @BilldeBlasio: Check out our #OneNYC plan. We intend to lift 800k New Yorkers out of poverty. http://t.co/1EPWukPQ95  https://t.co/IPoPt…</t>
  </si>
  <si>
    <t>RT @BilldeBlasio: Official public review starts next month. City committing to 1200 new affordable apartments in first phase.  https://t.co…</t>
  </si>
  <si>
    <t>RT @BilldeBlasio: We're investing 1 bil over 4 yrs to keep people in their homes &amp;amp; working to get people off the sts &amp;amp; into shelters. https…</t>
  </si>
  <si>
    <t>Happening now: A twitter chat with Mayor @BilldeBlasio. Use #bdbchat to join and ask questions.</t>
  </si>
  <si>
    <t>RT @BilldeBlasio: I'm excited to take your questions for the next few minutes. The team says I need a hashtag. Let's use: #bdbchat.</t>
  </si>
  <si>
    <t>RT @BilldeBlasio: Hey New Yorkers, Bill here. The first day school is coming up next week. How are you preparing?</t>
  </si>
  <si>
    <t>Search inspection records and compare child care facilities across the city thanks to @NYCHealthy: http://t.co/ayJvDw042d</t>
  </si>
  <si>
    <t>If you and your family need food, visit http://t.co/YJPQOhsUqr to learn how #SNAPHelps.</t>
  </si>
  <si>
    <t>Mayor @BilldeBlasio and #FLONYC @Chirlane talked to New Yorkers in Flatbush yesterday about #prekforall. http://t.co/1K2topo49u</t>
  </si>
  <si>
    <t>"We will never allow the quality of life in New York City to erode." - Mayor @BilldeBlasio Read more: http://t.co/WiXeAxGkeo</t>
  </si>
  <si>
    <t>In less than 60 seconds, find out what happened this week in our city: http://t.co/iUwBvwK36n via @nyc_media</t>
  </si>
  <si>
    <t>A quick, one minute recap of the past week in New York City: http://t.co/iUwBvwsrHN</t>
  </si>
  <si>
    <t>WATCH: This week, we announced a new plan to fix leaky roofs at @NYCHA, relaunched @nyc_nonprofit’s site, and more. http://t.co/iUwBvwK36n</t>
  </si>
  <si>
    <t>Investing $100M in a flood protection system around lower Manhattan will help protect NYC against climate change: http://t.co/8um0D47VXj</t>
  </si>
  <si>
    <t>.@nycveterans and @nyculture is looking for an artist-in-residence. Apply now: http://t.co/y9UUmk2Rzg http://t.co/Xl0u2COiD4</t>
  </si>
  <si>
    <t>Thanks to @nycdca, this weekend you can find a sidewalk cafe in your neighborhood: http://t.co/dqjLL2W7BO</t>
  </si>
  <si>
    <t>Retweet if you're an #Upstander. Join the #CampusRapeIs conversation with @NYCagainstabuse. http://t.co/YSktdBGy9Z</t>
  </si>
  <si>
    <t>.@NYCagainstabuse Commissioner @RPLNYC is on @huffpostlive at 11am today: http://t.co/0zH3OUAYOG Join the #CampusRapeIs conversation.</t>
  </si>
  <si>
    <t>RT @NYCParks: Planning a date in NYC with your cutie? Try these fun and romantic ideas: http://t.co/ugRi7MfK9b http://t.co/77ATE7PP9w</t>
  </si>
  <si>
    <t>Mayor @BilldeBlasio packed a Go Bag with @nycoem today. Learn how to pack your own: http://t.co/NSN1onr2Ol http://t.co/l4fyk23qPT</t>
  </si>
  <si>
    <t>LIVE on #Periscope: Tonight we're at @oneworldnyc with @nycgo. #SeeYourCity with us. https://t.co/5iFqs8H2c1</t>
  </si>
  <si>
    <t>In case of an emergency evacuation, learn how to pack a Go Bag with @nycoem's #ReadyNYC app: http://t.co/NSN1onr2Ol http://t.co/zq639GFxrA</t>
  </si>
  <si>
    <t>Join the more than 30K New Yorkers who've signed up for an @idnyc at @hhcnyc's Lincoln Hospital: http://t.co/AXZbcrRmnc #bronx4IDNYC</t>
  </si>
  <si>
    <t>RT @IDNYC: Historic: 500K NY'ers have enrolled for IDNYC - largest in the country! #bronx4IDNYC http://t.co/LDTdvomdtD http://t.co/UIRbLeLD…</t>
  </si>
  <si>
    <t>RT @IDNYC: .@HHCnyc Pres. Dr. Raju announces over 30,000 NYers have enrolled at Bronx Lincoln Hospita! #bronx4IDNYC http://t.co/5oiu8kGCEt</t>
  </si>
  <si>
    <t>RT @HHCnyc: Sign up for your #IDNYC card today at Lincoln Hospital enrollment center in the #Bronx! http://t.co/F1SdDKjfL6 http://t.co/E7RL…</t>
  </si>
  <si>
    <t>NYC must be ready for anything that comes our way. Our $100M investment in a new flood protection system will help: http://t.co/8um0D47VXj</t>
  </si>
  <si>
    <t>With an @idnyc, you can get prescription and gym membership discounts. Make your appointment today: http://t.co/AXZbcrRmnc #bronx4IDNYC</t>
  </si>
  <si>
    <t>Go Bags include a First-Aid Kit, flashlight, water, energy bars, and more. Pack one: http://t.co/NSN1onr2Ol #ReadyNYC http://t.co/v8dRfIBls2</t>
  </si>
  <si>
    <t>NYC is in the middle of hurricane season. Be prepared: download @notifynyc's #ReadyNYC app: http://t.co/NSN1onr2Ol http://t.co/11XWYaJpvP</t>
  </si>
  <si>
    <t>RT @nycoem: NYC, join us and our partners this afternoon for a FREE preparedness fair! #CountdownToNPM2015 http://t.co/EfwGWaod2T</t>
  </si>
  <si>
    <t>RT @Chirlane: These are CONCRETE steps NYC government is taking to further gender equality: http://t.co/nak5GJ2lT6
#WomensEquality http://t…</t>
  </si>
  <si>
    <t>FACT: @idnyc doesn't require a sex designation. How this helps gender non-conforming and transgender New Yorkers: http://t.co/RAGiItJJzr</t>
  </si>
  <si>
    <t>RT @nycoem: Happy National Dog Day! Remember that you're four-legged family members need an emergency plan, too. http://t.co/NFGplFAMki</t>
  </si>
  <si>
    <t>Tonight: Join us at the #BigApps Civic Engagement panel at City Hall. RSVP here: http://t.co/ceyPYd88GX</t>
  </si>
  <si>
    <t>The relaunch of @nyc_nonprofit's site means better access to board and staff resources, funding opportunities &amp;amp; more: http://t.co/4LZYNNcIR9</t>
  </si>
  <si>
    <t>RT @CompactofMayors: With the support of @POTUS, we’re proud to say that Mayor @BilldeBlasio has committed to climate action as part of the…</t>
  </si>
  <si>
    <t>Passionate about creating a 21st-century model for #CivicEngagement? RSVP for tomorrow's #BigApps panel at City Hall: http://t.co/ceyPYd88GX</t>
  </si>
  <si>
    <t>Need help growing your @nyc_nonprofit? Check out in-person and online resources: http://t.co/4LZYNNcIR9</t>
  </si>
  <si>
    <t>.@nyc_dot is making the intersection of Atlantic, Washington, and Underhill Aves safer for pedestrians. #VisionZero http://t.co/tTxIJaBDXY</t>
  </si>
  <si>
    <t>Learn how to pack a Go Bag and more with @notifynyc's #ReadyNYC app: http://t.co/jQfPYF90LJ. Try it today. http://t.co/fRFMwz0IoE</t>
  </si>
  <si>
    <t>RT @NYCRecycles: Polystyrene foam single-service items are now banned in NYC. #FoamBanNYC #FoamFreeNYC http://t.co/WqJaCb87Zu http://t.co/x…</t>
  </si>
  <si>
    <t>RT @BilldeBlasio: .@FDNY Lt. Milukas exemplifies the courage that makes NYC so proud. His bravery has kept a family intact. Thank you. http…</t>
  </si>
  <si>
    <t>Learn about funding and get helpful tips and resources for running your @nyc_nonprofit by visiting http://t.co/4LZYNNcIR9.</t>
  </si>
  <si>
    <t>RT @NYCParks: Happy 99th birthday to @NatlParkService, our hero. Visit a national park here in NYC: http://t.co/Hwn4TO2KY2 http://t.co/Eufe…</t>
  </si>
  <si>
    <t>#FLONYC and @nycmayorsfund Chair @Chirlane on why youth employment is good for everyone: http://t.co/jCX6uGDTNh</t>
  </si>
  <si>
    <t>One way to make a difference in your community: start a @nyc_nonprofit. Find resources to get you started: http://t.co/4LZYNNcIR9</t>
  </si>
  <si>
    <t>New @nycha roofs will reduce the number of leak-related work orders to allow for time to address other critical jobs. http://t.co/w7nsSFUQm9</t>
  </si>
  <si>
    <t>With a new $300M investment, 66 @nycha building roofs will be replaced to better protect residents: http://t.co/w7nsSFUQm9</t>
  </si>
  <si>
    <t>RT @JimmyVanBramer: Our City’s $300 million investment into NYCHA aggressively tackles the root cause of mold - starting in Queensbridge. h…</t>
  </si>
  <si>
    <t>RT @JimmyVanBramer: #Queensbridge residents have waited for critical repairs. Under the de Blasio Administration we are seeing results that…</t>
  </si>
  <si>
    <t>RT @NYCHA: .@BilldeBlasio, GM Kelly &amp;amp; community leaders, as work begins on roof repairs @NYCHA #Queensbridge developments http://t.co/j4aJ8…</t>
  </si>
  <si>
    <t>RT @NYCHA: Leaky roofs = more repairs. Bc of #NextGenNYCHA, we're prioritizing roof repairs at our developments. #FixItForward http://t.co/…</t>
  </si>
  <si>
    <t>Download @notifynyc's #ReadyNYC app to help your family prepare in the case of an emergency: http://t.co/jQfPYF90LJ http://t.co/q1ied0RX8m</t>
  </si>
  <si>
    <t>Need food for your family? Visit http://t.co/YJPQOhsUqr to connect with @nychra. #SNAPHelps</t>
  </si>
  <si>
    <t>RT @NYC_DOT: Exploring the safety improvements with @cmlauriecumbo #atlanticave #washingtonave #underhillave #visionzero http://t.co/kNonkz…</t>
  </si>
  <si>
    <t>RT @NYC_DOT: 2/2 flashing yellow signal, new crosswalks, new safety bollards #visionzero per DOT DC Ryan Russo &amp;amp; Bk BC Keith Bray http://t.…</t>
  </si>
  <si>
    <t>RT @NYC_DOT: Ped Safety Improvements include: shortened crosswalks, expanded concrete ped space, LPI, restricted turns, 1/2 http://t.co/Tg4…</t>
  </si>
  <si>
    <t>Summer's not over yet. Enjoy a movie in @NYCParks this week: http://t.co/X9bOftcfd3</t>
  </si>
  <si>
    <t>WATCH: City Scoop with the latest on what's happening in our city. http://t.co/olUf0VrNYk</t>
  </si>
  <si>
    <t>A quick recap of the City's progress this past week: http://t.co/olUf0VrNYk</t>
  </si>
  <si>
    <t>RT @BrianLehrer: Mayor @BilldeBlasio held a town hall of sorts on our show, answering Q's about pre-K, affordable housing, + more. http://t…</t>
  </si>
  <si>
    <t>.@pontifex is visiting NYC next month. Help Mayor @billdeblasio #WelcomeThePope: http://t.co/di3BCpvZ0P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</si>
</sst>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t.co/hL3Gl3lDnG" TargetMode="External"/><Relationship Id="rId2" Type="http://schemas.openxmlformats.org/officeDocument/2006/relationships/hyperlink" Target="https://t.co/ROVGC2ay6L" TargetMode="External"/><Relationship Id="rId3" Type="http://schemas.openxmlformats.org/officeDocument/2006/relationships/hyperlink" Target="https://t.co/mEsRDuxlPu" TargetMode="External"/><Relationship Id="rId4" Type="http://schemas.openxmlformats.org/officeDocument/2006/relationships/hyperlink" Target="http://t.co/7Iz4e6tJev%20hubs%20connect%20New%20Yorkers%20with%20a%20real-time%20data%20feed.%20Check%20it%20out%20today.%20http://t.co/tOzTj2GJR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00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HYPERLINK("http://www.twitter.com/NYCMayorsOffice/status/808351553396572160", "808351553396572160")</f>
        <v>0</v>
      </c>
      <c r="B2" s="2">
        <v>42716.6967939815</v>
      </c>
      <c r="C2">
        <v>14</v>
      </c>
      <c r="D2">
        <v>2</v>
      </c>
      <c r="E2" t="s">
        <v>5</v>
      </c>
    </row>
    <row r="3" spans="1:5">
      <c r="A3">
        <f>HYPERLINK("http://www.twitter.com/NYCMayorsOffice/status/808054734695362563", "808054734695362563")</f>
        <v>0</v>
      </c>
      <c r="B3" s="2">
        <v>42715.8777314815</v>
      </c>
      <c r="C3">
        <v>35</v>
      </c>
      <c r="D3">
        <v>13</v>
      </c>
      <c r="E3" t="s">
        <v>6</v>
      </c>
    </row>
    <row r="4" spans="1:5">
      <c r="A4">
        <f>HYPERLINK("http://www.twitter.com/NYCMayorsOffice/status/807737754121568256", "807737754121568256")</f>
        <v>0</v>
      </c>
      <c r="B4" s="2">
        <v>42715.0030324074</v>
      </c>
      <c r="C4">
        <v>0</v>
      </c>
      <c r="D4">
        <v>14</v>
      </c>
      <c r="E4" t="s">
        <v>7</v>
      </c>
    </row>
    <row r="5" spans="1:5">
      <c r="A5">
        <f>HYPERLINK("http://www.twitter.com/NYCMayorsOffice/status/807677525107343361", "807677525107343361")</f>
        <v>0</v>
      </c>
      <c r="B5" s="2">
        <v>42714.8368287037</v>
      </c>
      <c r="C5">
        <v>0</v>
      </c>
      <c r="D5">
        <v>46</v>
      </c>
      <c r="E5" t="s">
        <v>8</v>
      </c>
    </row>
    <row r="6" spans="1:5">
      <c r="A6">
        <f>HYPERLINK("http://www.twitter.com/NYCMayorsOffice/status/807677114988302336", "807677114988302336")</f>
        <v>0</v>
      </c>
      <c r="B6" s="2">
        <v>42714.8356944444</v>
      </c>
      <c r="C6">
        <v>0</v>
      </c>
      <c r="D6">
        <v>53</v>
      </c>
      <c r="E6" t="s">
        <v>9</v>
      </c>
    </row>
    <row r="7" spans="1:5">
      <c r="A7">
        <f>HYPERLINK("http://www.twitter.com/NYCMayorsOffice/status/807673646022008832", "807673646022008832")</f>
        <v>0</v>
      </c>
      <c r="B7" s="2">
        <v>42714.8261226852</v>
      </c>
      <c r="C7">
        <v>0</v>
      </c>
      <c r="D7">
        <v>2225</v>
      </c>
      <c r="E7" t="s">
        <v>10</v>
      </c>
    </row>
    <row r="8" spans="1:5">
      <c r="A8">
        <f>HYPERLINK("http://www.twitter.com/NYCMayorsOffice/status/807659399879725056", "807659399879725056")</f>
        <v>0</v>
      </c>
      <c r="B8" s="2">
        <v>42714.7868171296</v>
      </c>
      <c r="C8">
        <v>0</v>
      </c>
      <c r="D8">
        <v>465</v>
      </c>
      <c r="E8" t="s">
        <v>11</v>
      </c>
    </row>
    <row r="9" spans="1:5">
      <c r="A9">
        <f>HYPERLINK("http://www.twitter.com/NYCMayorsOffice/status/807639654099021824", "807639654099021824")</f>
        <v>0</v>
      </c>
      <c r="B9" s="2">
        <v>42714.7323263889</v>
      </c>
      <c r="C9">
        <v>99</v>
      </c>
      <c r="D9">
        <v>53</v>
      </c>
      <c r="E9" t="s">
        <v>12</v>
      </c>
    </row>
    <row r="10" spans="1:5">
      <c r="A10">
        <f>HYPERLINK("http://www.twitter.com/NYCMayorsOffice/status/807575490466811904", "807575490466811904")</f>
        <v>0</v>
      </c>
      <c r="B10" s="2">
        <v>42714.5552662037</v>
      </c>
      <c r="C10">
        <v>0</v>
      </c>
      <c r="D10">
        <v>32</v>
      </c>
      <c r="E10" t="s">
        <v>13</v>
      </c>
    </row>
    <row r="11" spans="1:5">
      <c r="A11">
        <f>HYPERLINK("http://www.twitter.com/NYCMayorsOffice/status/807385461371142149", "807385461371142149")</f>
        <v>0</v>
      </c>
      <c r="B11" s="2">
        <v>42714.0308912037</v>
      </c>
      <c r="C11">
        <v>0</v>
      </c>
      <c r="D11">
        <v>15</v>
      </c>
      <c r="E11" t="s">
        <v>14</v>
      </c>
    </row>
    <row r="12" spans="1:5">
      <c r="A12">
        <f>HYPERLINK("http://www.twitter.com/NYCMayorsOffice/status/807378520393601024", "807378520393601024")</f>
        <v>0</v>
      </c>
      <c r="B12" s="2">
        <v>42714.0117361111</v>
      </c>
      <c r="C12">
        <v>85</v>
      </c>
      <c r="D12">
        <v>49</v>
      </c>
      <c r="E12" t="s">
        <v>15</v>
      </c>
    </row>
    <row r="13" spans="1:5">
      <c r="A13">
        <f>HYPERLINK("http://www.twitter.com/NYCMayorsOffice/status/807235235742093312", "807235235742093312")</f>
        <v>0</v>
      </c>
      <c r="B13" s="2">
        <v>42713.6163425926</v>
      </c>
      <c r="C13">
        <v>13</v>
      </c>
      <c r="D13">
        <v>3</v>
      </c>
      <c r="E13" t="s">
        <v>16</v>
      </c>
    </row>
    <row r="14" spans="1:5">
      <c r="A14">
        <f>HYPERLINK("http://www.twitter.com/NYCMayorsOffice/status/807019191534579712", "807019191534579712")</f>
        <v>0</v>
      </c>
      <c r="B14" s="2">
        <v>42713.0201736111</v>
      </c>
      <c r="C14">
        <v>13</v>
      </c>
      <c r="D14">
        <v>5</v>
      </c>
      <c r="E14" t="s">
        <v>17</v>
      </c>
    </row>
    <row r="15" spans="1:5">
      <c r="A15">
        <f>HYPERLINK("http://www.twitter.com/NYCMayorsOffice/status/807012523459354624", "807012523459354624")</f>
        <v>0</v>
      </c>
      <c r="B15" s="2">
        <v>42713.0017708333</v>
      </c>
      <c r="C15">
        <v>0</v>
      </c>
      <c r="D15">
        <v>16</v>
      </c>
      <c r="E15" t="s">
        <v>18</v>
      </c>
    </row>
    <row r="16" spans="1:5">
      <c r="A16">
        <f>HYPERLINK("http://www.twitter.com/NYCMayorsOffice/status/807011303235682304", "807011303235682304")</f>
        <v>0</v>
      </c>
      <c r="B16" s="2">
        <v>42712.9984027778</v>
      </c>
      <c r="C16">
        <v>31</v>
      </c>
      <c r="D16">
        <v>12</v>
      </c>
      <c r="E16" t="s">
        <v>19</v>
      </c>
    </row>
    <row r="17" spans="1:5">
      <c r="A17">
        <f>HYPERLINK("http://www.twitter.com/NYCMayorsOffice/status/806873403030437888", "806873403030437888")</f>
        <v>0</v>
      </c>
      <c r="B17" s="2">
        <v>42712.6178703704</v>
      </c>
      <c r="C17">
        <v>0</v>
      </c>
      <c r="D17">
        <v>3</v>
      </c>
      <c r="E17" t="s">
        <v>20</v>
      </c>
    </row>
    <row r="18" spans="1:5">
      <c r="A18">
        <f>HYPERLINK("http://www.twitter.com/NYCMayorsOffice/status/806635856194899968", "806635856194899968")</f>
        <v>0</v>
      </c>
      <c r="B18" s="2">
        <v>42711.9623726852</v>
      </c>
      <c r="C18">
        <v>10</v>
      </c>
      <c r="D18">
        <v>2</v>
      </c>
      <c r="E18" t="s">
        <v>21</v>
      </c>
    </row>
    <row r="19" spans="1:5">
      <c r="A19">
        <f>HYPERLINK("http://www.twitter.com/NYCMayorsOffice/status/806605972122849280", "806605972122849280")</f>
        <v>0</v>
      </c>
      <c r="B19" s="2">
        <v>42711.8799074074</v>
      </c>
      <c r="C19">
        <v>5</v>
      </c>
      <c r="D19">
        <v>3</v>
      </c>
      <c r="E19" t="s">
        <v>22</v>
      </c>
    </row>
    <row r="20" spans="1:5">
      <c r="A20">
        <f>HYPERLINK("http://www.twitter.com/NYCMayorsOffice/status/806598695995248641", "806598695995248641")</f>
        <v>0</v>
      </c>
      <c r="B20" s="2">
        <v>42711.8598263889</v>
      </c>
      <c r="C20">
        <v>30</v>
      </c>
      <c r="D20">
        <v>13</v>
      </c>
      <c r="E20" t="s">
        <v>23</v>
      </c>
    </row>
    <row r="21" spans="1:5">
      <c r="A21">
        <f>HYPERLINK("http://www.twitter.com/NYCMayorsOffice/status/806539461123342337", "806539461123342337")</f>
        <v>0</v>
      </c>
      <c r="B21" s="2">
        <v>42711.6963657407</v>
      </c>
      <c r="C21">
        <v>5</v>
      </c>
      <c r="D21">
        <v>2</v>
      </c>
      <c r="E21" t="s">
        <v>24</v>
      </c>
    </row>
    <row r="22" spans="1:5">
      <c r="A22">
        <f>HYPERLINK("http://www.twitter.com/NYCMayorsOffice/status/806536150236221440", "806536150236221440")</f>
        <v>0</v>
      </c>
      <c r="B22" s="2">
        <v>42711.6872337963</v>
      </c>
      <c r="C22">
        <v>6</v>
      </c>
      <c r="D22">
        <v>6</v>
      </c>
      <c r="E22" t="s">
        <v>25</v>
      </c>
    </row>
    <row r="23" spans="1:5">
      <c r="A23">
        <f>HYPERLINK("http://www.twitter.com/NYCMayorsOffice/status/806505820234149888", "806505820234149888")</f>
        <v>0</v>
      </c>
      <c r="B23" s="2">
        <v>42711.6035416667</v>
      </c>
      <c r="C23">
        <v>29</v>
      </c>
      <c r="D23">
        <v>26</v>
      </c>
      <c r="E23" t="s">
        <v>26</v>
      </c>
    </row>
    <row r="24" spans="1:5">
      <c r="A24">
        <f>HYPERLINK("http://www.twitter.com/NYCMayorsOffice/status/806504820832161792", "806504820832161792")</f>
        <v>0</v>
      </c>
      <c r="B24" s="2">
        <v>42711.600787037</v>
      </c>
      <c r="C24">
        <v>14</v>
      </c>
      <c r="D24">
        <v>5</v>
      </c>
      <c r="E24" t="s">
        <v>27</v>
      </c>
    </row>
    <row r="25" spans="1:5">
      <c r="A25">
        <f>HYPERLINK("http://www.twitter.com/NYCMayorsOffice/status/806492814473330688", "806492814473330688")</f>
        <v>0</v>
      </c>
      <c r="B25" s="2">
        <v>42711.567650463</v>
      </c>
      <c r="C25">
        <v>0</v>
      </c>
      <c r="D25">
        <v>3459</v>
      </c>
      <c r="E25" t="s">
        <v>28</v>
      </c>
    </row>
    <row r="26" spans="1:5">
      <c r="A26">
        <f>HYPERLINK("http://www.twitter.com/NYCMayorsOffice/status/806358138895138817", "806358138895138817")</f>
        <v>0</v>
      </c>
      <c r="B26" s="2">
        <v>42711.1960185185</v>
      </c>
      <c r="C26">
        <v>0</v>
      </c>
      <c r="D26">
        <v>23</v>
      </c>
      <c r="E26" t="s">
        <v>29</v>
      </c>
    </row>
    <row r="27" spans="1:5">
      <c r="A27">
        <f>HYPERLINK("http://www.twitter.com/NYCMayorsOffice/status/806276131594924033", "806276131594924033")</f>
        <v>0</v>
      </c>
      <c r="B27" s="2">
        <v>42710.9697222222</v>
      </c>
      <c r="C27">
        <v>18</v>
      </c>
      <c r="D27">
        <v>6</v>
      </c>
      <c r="E27" t="s">
        <v>30</v>
      </c>
    </row>
    <row r="28" spans="1:5">
      <c r="A28">
        <f>HYPERLINK("http://www.twitter.com/NYCMayorsOffice/status/806270101901246466", "806270101901246466")</f>
        <v>0</v>
      </c>
      <c r="B28" s="2">
        <v>42710.9530787037</v>
      </c>
      <c r="C28">
        <v>5</v>
      </c>
      <c r="D28">
        <v>3</v>
      </c>
      <c r="E28" t="s">
        <v>31</v>
      </c>
    </row>
    <row r="29" spans="1:5">
      <c r="A29">
        <f>HYPERLINK("http://www.twitter.com/NYCMayorsOffice/status/806257838544875525", "806257838544875525")</f>
        <v>0</v>
      </c>
      <c r="B29" s="2">
        <v>42710.9192361111</v>
      </c>
      <c r="C29">
        <v>13</v>
      </c>
      <c r="D29">
        <v>11</v>
      </c>
      <c r="E29" t="s">
        <v>32</v>
      </c>
    </row>
    <row r="30" spans="1:5">
      <c r="A30">
        <f>HYPERLINK("http://www.twitter.com/NYCMayorsOffice/status/806239330020761600", "806239330020761600")</f>
        <v>0</v>
      </c>
      <c r="B30" s="2">
        <v>42710.8681712963</v>
      </c>
      <c r="C30">
        <v>0</v>
      </c>
      <c r="D30">
        <v>17</v>
      </c>
      <c r="E30" t="s">
        <v>33</v>
      </c>
    </row>
    <row r="31" spans="1:5">
      <c r="A31">
        <f>HYPERLINK("http://www.twitter.com/NYCMayorsOffice/status/806230769953898497", "806230769953898497")</f>
        <v>0</v>
      </c>
      <c r="B31" s="2">
        <v>42710.8445486111</v>
      </c>
      <c r="C31">
        <v>4</v>
      </c>
      <c r="D31">
        <v>3</v>
      </c>
      <c r="E31" t="s">
        <v>34</v>
      </c>
    </row>
    <row r="32" spans="1:5">
      <c r="A32">
        <f>HYPERLINK("http://www.twitter.com/NYCMayorsOffice/status/806224219780640769", "806224219780640769")</f>
        <v>0</v>
      </c>
      <c r="B32" s="2">
        <v>42710.8264699074</v>
      </c>
      <c r="C32">
        <v>3</v>
      </c>
      <c r="D32">
        <v>6</v>
      </c>
      <c r="E32" t="s">
        <v>35</v>
      </c>
    </row>
    <row r="33" spans="1:5">
      <c r="A33">
        <f>HYPERLINK("http://www.twitter.com/NYCMayorsOffice/status/806152299500490752", "806152299500490752")</f>
        <v>0</v>
      </c>
      <c r="B33" s="2">
        <v>42710.6280092593</v>
      </c>
      <c r="C33">
        <v>0</v>
      </c>
      <c r="D33">
        <v>104</v>
      </c>
      <c r="E33" t="s">
        <v>36</v>
      </c>
    </row>
    <row r="34" spans="1:5">
      <c r="A34">
        <f>HYPERLINK("http://www.twitter.com/NYCMayorsOffice/status/806150312536981505", "806150312536981505")</f>
        <v>0</v>
      </c>
      <c r="B34" s="2">
        <v>42710.6225231482</v>
      </c>
      <c r="C34">
        <v>0</v>
      </c>
      <c r="D34">
        <v>12</v>
      </c>
      <c r="E34" t="s">
        <v>37</v>
      </c>
    </row>
    <row r="35" spans="1:5">
      <c r="A35">
        <f>HYPERLINK("http://www.twitter.com/NYCMayorsOffice/status/806132072725278720", "806132072725278720")</f>
        <v>0</v>
      </c>
      <c r="B35" s="2">
        <v>42710.5721990741</v>
      </c>
      <c r="C35">
        <v>0</v>
      </c>
      <c r="D35">
        <v>10</v>
      </c>
      <c r="E35" t="s">
        <v>38</v>
      </c>
    </row>
    <row r="36" spans="1:5">
      <c r="A36">
        <f>HYPERLINK("http://www.twitter.com/NYCMayorsOffice/status/805977527617519616", "805977527617519616")</f>
        <v>0</v>
      </c>
      <c r="B36" s="2">
        <v>42710.1457291667</v>
      </c>
      <c r="C36">
        <v>0</v>
      </c>
      <c r="D36">
        <v>251</v>
      </c>
      <c r="E36" t="s">
        <v>39</v>
      </c>
    </row>
    <row r="37" spans="1:5">
      <c r="A37">
        <f>HYPERLINK("http://www.twitter.com/NYCMayorsOffice/status/805941124829507584", "805941124829507584")</f>
        <v>0</v>
      </c>
      <c r="B37" s="2">
        <v>42710.0452777778</v>
      </c>
      <c r="C37">
        <v>0</v>
      </c>
      <c r="D37">
        <v>19</v>
      </c>
      <c r="E37" t="s">
        <v>40</v>
      </c>
    </row>
    <row r="38" spans="1:5">
      <c r="A38">
        <f>HYPERLINK("http://www.twitter.com/NYCMayorsOffice/status/805939512962666496", "805939512962666496")</f>
        <v>0</v>
      </c>
      <c r="B38" s="2">
        <v>42710.0408333333</v>
      </c>
      <c r="C38">
        <v>0</v>
      </c>
      <c r="D38">
        <v>317</v>
      </c>
      <c r="E38" t="s">
        <v>41</v>
      </c>
    </row>
    <row r="39" spans="1:5">
      <c r="A39">
        <f>HYPERLINK("http://www.twitter.com/NYCMayorsOffice/status/805938984568442880", "805938984568442880")</f>
        <v>0</v>
      </c>
      <c r="B39" s="2">
        <v>42710.039375</v>
      </c>
      <c r="C39">
        <v>0</v>
      </c>
      <c r="D39">
        <v>1877</v>
      </c>
      <c r="E39" t="s">
        <v>42</v>
      </c>
    </row>
    <row r="40" spans="1:5">
      <c r="A40">
        <f>HYPERLINK("http://www.twitter.com/NYCMayorsOffice/status/805907655315296256", "805907655315296256")</f>
        <v>0</v>
      </c>
      <c r="B40" s="2">
        <v>42709.9529166667</v>
      </c>
      <c r="C40">
        <v>11</v>
      </c>
      <c r="D40">
        <v>2</v>
      </c>
      <c r="E40" t="s">
        <v>43</v>
      </c>
    </row>
    <row r="41" spans="1:5">
      <c r="A41">
        <f>HYPERLINK("http://www.twitter.com/NYCMayorsOffice/status/805905708734705664", "805905708734705664")</f>
        <v>0</v>
      </c>
      <c r="B41" s="2">
        <v>42709.9475462963</v>
      </c>
      <c r="C41">
        <v>0</v>
      </c>
      <c r="D41">
        <v>78</v>
      </c>
      <c r="E41" t="s">
        <v>44</v>
      </c>
    </row>
    <row r="42" spans="1:5">
      <c r="A42">
        <f>HYPERLINK("http://www.twitter.com/NYCMayorsOffice/status/805900611216609280", "805900611216609280")</f>
        <v>0</v>
      </c>
      <c r="B42" s="2">
        <v>42709.9334837963</v>
      </c>
      <c r="C42">
        <v>22</v>
      </c>
      <c r="D42">
        <v>8</v>
      </c>
      <c r="E42" t="s">
        <v>45</v>
      </c>
    </row>
    <row r="43" spans="1:5">
      <c r="A43">
        <f>HYPERLINK("http://www.twitter.com/NYCMayorsOffice/status/805890523391213568", "805890523391213568")</f>
        <v>0</v>
      </c>
      <c r="B43" s="2">
        <v>42709.9056481481</v>
      </c>
      <c r="C43">
        <v>0</v>
      </c>
      <c r="D43">
        <v>4410</v>
      </c>
      <c r="E43" t="s">
        <v>46</v>
      </c>
    </row>
    <row r="44" spans="1:5">
      <c r="A44">
        <f>HYPERLINK("http://www.twitter.com/NYCMayorsOffice/status/805885983921147905", "805885983921147905")</f>
        <v>0</v>
      </c>
      <c r="B44" s="2">
        <v>42709.8931134259</v>
      </c>
      <c r="C44">
        <v>0</v>
      </c>
      <c r="D44">
        <v>17</v>
      </c>
      <c r="E44" t="s">
        <v>47</v>
      </c>
    </row>
    <row r="45" spans="1:5">
      <c r="A45">
        <f>HYPERLINK("http://www.twitter.com/NYCMayorsOffice/status/805811556416110592", "805811556416110592")</f>
        <v>0</v>
      </c>
      <c r="B45" s="2">
        <v>42709.6877314815</v>
      </c>
      <c r="C45">
        <v>0</v>
      </c>
      <c r="D45">
        <v>62</v>
      </c>
      <c r="E45" t="s">
        <v>48</v>
      </c>
    </row>
    <row r="46" spans="1:5">
      <c r="A46">
        <f>HYPERLINK("http://www.twitter.com/NYCMayorsOffice/status/805605903521251329", "805605903521251329")</f>
        <v>0</v>
      </c>
      <c r="B46" s="2">
        <v>42709.1202430556</v>
      </c>
      <c r="C46">
        <v>0</v>
      </c>
      <c r="D46">
        <v>26</v>
      </c>
      <c r="E46" t="s">
        <v>49</v>
      </c>
    </row>
    <row r="47" spans="1:5">
      <c r="A47">
        <f>HYPERLINK("http://www.twitter.com/NYCMayorsOffice/status/805605201549860868", "805605201549860868")</f>
        <v>0</v>
      </c>
      <c r="B47" s="2">
        <v>42709.1183101852</v>
      </c>
      <c r="C47">
        <v>0</v>
      </c>
      <c r="D47">
        <v>6</v>
      </c>
      <c r="E47" t="s">
        <v>50</v>
      </c>
    </row>
    <row r="48" spans="1:5">
      <c r="A48">
        <f>HYPERLINK("http://www.twitter.com/NYCMayorsOffice/status/805567400519356417", "805567400519356417")</f>
        <v>0</v>
      </c>
      <c r="B48" s="2">
        <v>42709.0139930556</v>
      </c>
      <c r="C48">
        <v>0</v>
      </c>
      <c r="D48">
        <v>53</v>
      </c>
      <c r="E48" t="s">
        <v>51</v>
      </c>
    </row>
    <row r="49" spans="1:5">
      <c r="A49">
        <f>HYPERLINK("http://www.twitter.com/NYCMayorsOffice/status/805534309557932032", "805534309557932032")</f>
        <v>0</v>
      </c>
      <c r="B49" s="2">
        <v>42708.9226851852</v>
      </c>
      <c r="C49">
        <v>0</v>
      </c>
      <c r="D49">
        <v>1073</v>
      </c>
      <c r="E49" t="s">
        <v>52</v>
      </c>
    </row>
    <row r="50" spans="1:5">
      <c r="A50">
        <f>HYPERLINK("http://www.twitter.com/NYCMayorsOffice/status/805499638220464128", "805499638220464128")</f>
        <v>0</v>
      </c>
      <c r="B50" s="2">
        <v>42708.8270023148</v>
      </c>
      <c r="C50">
        <v>0</v>
      </c>
      <c r="D50">
        <v>108</v>
      </c>
      <c r="E50" t="s">
        <v>53</v>
      </c>
    </row>
    <row r="51" spans="1:5">
      <c r="A51">
        <f>HYPERLINK("http://www.twitter.com/NYCMayorsOffice/status/805171579818807296", "805171579818807296")</f>
        <v>0</v>
      </c>
      <c r="B51" s="2">
        <v>42707.9217361111</v>
      </c>
      <c r="C51">
        <v>17</v>
      </c>
      <c r="D51">
        <v>8</v>
      </c>
      <c r="E51" t="s">
        <v>54</v>
      </c>
    </row>
    <row r="52" spans="1:5">
      <c r="A52">
        <f>HYPERLINK("http://www.twitter.com/NYCMayorsOffice/status/805123375832121344", "805123375832121344")</f>
        <v>0</v>
      </c>
      <c r="B52" s="2">
        <v>42707.7887152778</v>
      </c>
      <c r="C52">
        <v>30</v>
      </c>
      <c r="D52">
        <v>4</v>
      </c>
      <c r="E52" t="s">
        <v>55</v>
      </c>
    </row>
    <row r="53" spans="1:5">
      <c r="A53">
        <f>HYPERLINK("http://www.twitter.com/NYCMayorsOffice/status/805088525515456513", "805088525515456513")</f>
        <v>0</v>
      </c>
      <c r="B53" s="2">
        <v>42707.6925462963</v>
      </c>
      <c r="C53">
        <v>0</v>
      </c>
      <c r="D53">
        <v>31</v>
      </c>
      <c r="E53" t="s">
        <v>56</v>
      </c>
    </row>
    <row r="54" spans="1:5">
      <c r="A54">
        <f>HYPERLINK("http://www.twitter.com/NYCMayorsOffice/status/804888981896921088", "804888981896921088")</f>
        <v>0</v>
      </c>
      <c r="B54" s="2">
        <v>42707.1419212963</v>
      </c>
      <c r="C54">
        <v>0</v>
      </c>
      <c r="D54">
        <v>1328</v>
      </c>
      <c r="E54" t="s">
        <v>57</v>
      </c>
    </row>
    <row r="55" spans="1:5">
      <c r="A55">
        <f>HYPERLINK("http://www.twitter.com/NYCMayorsOffice/status/804816250547425280", "804816250547425280")</f>
        <v>0</v>
      </c>
      <c r="B55" s="2">
        <v>42706.9412152778</v>
      </c>
      <c r="C55">
        <v>0</v>
      </c>
      <c r="D55">
        <v>31</v>
      </c>
      <c r="E55" t="s">
        <v>58</v>
      </c>
    </row>
    <row r="56" spans="1:5">
      <c r="A56">
        <f>HYPERLINK("http://www.twitter.com/NYCMayorsOffice/status/804811862823071744", "804811862823071744")</f>
        <v>0</v>
      </c>
      <c r="B56" s="2">
        <v>42706.9291087963</v>
      </c>
      <c r="C56">
        <v>0</v>
      </c>
      <c r="D56">
        <v>3</v>
      </c>
      <c r="E56" t="s">
        <v>59</v>
      </c>
    </row>
    <row r="57" spans="1:5">
      <c r="A57">
        <f>HYPERLINK("http://www.twitter.com/NYCMayorsOffice/status/804499310473781248", "804499310473781248")</f>
        <v>0</v>
      </c>
      <c r="B57" s="2">
        <v>42706.0666319444</v>
      </c>
      <c r="C57">
        <v>0</v>
      </c>
      <c r="D57">
        <v>141</v>
      </c>
      <c r="E57" t="s">
        <v>60</v>
      </c>
    </row>
    <row r="58" spans="1:5">
      <c r="A58">
        <f>HYPERLINK("http://www.twitter.com/NYCMayorsOffice/status/804495866287521792", "804495866287521792")</f>
        <v>0</v>
      </c>
      <c r="B58" s="2">
        <v>42706.0571180556</v>
      </c>
      <c r="C58">
        <v>1</v>
      </c>
      <c r="D58">
        <v>0</v>
      </c>
      <c r="E58" t="s">
        <v>61</v>
      </c>
    </row>
    <row r="59" spans="1:5">
      <c r="A59">
        <f>HYPERLINK("http://www.twitter.com/NYCMayorsOffice/status/804430394766557184", "804430394766557184")</f>
        <v>0</v>
      </c>
      <c r="B59" s="2">
        <v>42705.8764583333</v>
      </c>
      <c r="C59">
        <v>12</v>
      </c>
      <c r="D59">
        <v>4</v>
      </c>
      <c r="E59" t="s">
        <v>62</v>
      </c>
    </row>
    <row r="60" spans="1:5">
      <c r="A60">
        <f>HYPERLINK("http://www.twitter.com/NYCMayorsOffice/status/804404030508269568", "804404030508269568")</f>
        <v>0</v>
      </c>
      <c r="B60" s="2">
        <v>42705.8037037037</v>
      </c>
      <c r="C60">
        <v>0</v>
      </c>
      <c r="D60">
        <v>110</v>
      </c>
      <c r="E60" t="s">
        <v>63</v>
      </c>
    </row>
    <row r="61" spans="1:5">
      <c r="A61">
        <f>HYPERLINK("http://www.twitter.com/NYCMayorsOffice/status/804372531402641413", "804372531402641413")</f>
        <v>0</v>
      </c>
      <c r="B61" s="2">
        <v>42705.7167824074</v>
      </c>
      <c r="C61">
        <v>0</v>
      </c>
      <c r="D61">
        <v>2</v>
      </c>
      <c r="E61" t="s">
        <v>64</v>
      </c>
    </row>
    <row r="62" spans="1:5">
      <c r="A62">
        <f>HYPERLINK("http://www.twitter.com/NYCMayorsOffice/status/804335638304686081", "804335638304686081")</f>
        <v>0</v>
      </c>
      <c r="B62" s="2">
        <v>42705.6149768519</v>
      </c>
      <c r="C62">
        <v>460</v>
      </c>
      <c r="D62">
        <v>147</v>
      </c>
      <c r="E62" t="s">
        <v>65</v>
      </c>
    </row>
    <row r="63" spans="1:5">
      <c r="A63">
        <f>HYPERLINK("http://www.twitter.com/NYCMayorsOffice/status/804165192502415361", "804165192502415361")</f>
        <v>0</v>
      </c>
      <c r="B63" s="2">
        <v>42705.1446412037</v>
      </c>
      <c r="C63">
        <v>0</v>
      </c>
      <c r="D63">
        <v>5</v>
      </c>
      <c r="E63" t="s">
        <v>66</v>
      </c>
    </row>
    <row r="64" spans="1:5">
      <c r="A64">
        <f>HYPERLINK("http://www.twitter.com/NYCMayorsOffice/status/804156679273250816", "804156679273250816")</f>
        <v>0</v>
      </c>
      <c r="B64" s="2">
        <v>42705.1211458333</v>
      </c>
      <c r="C64">
        <v>174</v>
      </c>
      <c r="D64">
        <v>106</v>
      </c>
      <c r="E64" t="s">
        <v>67</v>
      </c>
    </row>
    <row r="65" spans="1:5">
      <c r="A65">
        <f>HYPERLINK("http://www.twitter.com/NYCMayorsOffice/status/804081017971769345", "804081017971769345")</f>
        <v>0</v>
      </c>
      <c r="B65" s="2">
        <v>42704.9123611111</v>
      </c>
      <c r="C65">
        <v>10</v>
      </c>
      <c r="D65">
        <v>16</v>
      </c>
      <c r="E65" t="s">
        <v>68</v>
      </c>
    </row>
    <row r="66" spans="1:5">
      <c r="A66">
        <f>HYPERLINK("http://www.twitter.com/NYCMayorsOffice/status/804066627390230534", "804066627390230534")</f>
        <v>0</v>
      </c>
      <c r="B66" s="2">
        <v>42704.872650463</v>
      </c>
      <c r="C66">
        <v>0</v>
      </c>
      <c r="D66">
        <v>21</v>
      </c>
      <c r="E66" t="s">
        <v>69</v>
      </c>
    </row>
    <row r="67" spans="1:5">
      <c r="A67">
        <f>HYPERLINK("http://www.twitter.com/NYCMayorsOffice/status/804043823513010176", "804043823513010176")</f>
        <v>0</v>
      </c>
      <c r="B67" s="2">
        <v>42704.8097222222</v>
      </c>
      <c r="C67">
        <v>32</v>
      </c>
      <c r="D67">
        <v>22</v>
      </c>
      <c r="E67" t="s">
        <v>70</v>
      </c>
    </row>
    <row r="68" spans="1:5">
      <c r="A68">
        <f>HYPERLINK("http://www.twitter.com/NYCMayorsOffice/status/804037442953166849", "804037442953166849")</f>
        <v>0</v>
      </c>
      <c r="B68" s="2">
        <v>42704.7921180556</v>
      </c>
      <c r="C68">
        <v>6</v>
      </c>
      <c r="D68">
        <v>1</v>
      </c>
      <c r="E68" t="s">
        <v>71</v>
      </c>
    </row>
    <row r="69" spans="1:5">
      <c r="A69">
        <f>HYPERLINK("http://www.twitter.com/NYCMayorsOffice/status/804015235954683904", "804015235954683904")</f>
        <v>0</v>
      </c>
      <c r="B69" s="2">
        <v>42704.7308333333</v>
      </c>
      <c r="C69">
        <v>73</v>
      </c>
      <c r="D69">
        <v>30</v>
      </c>
      <c r="E69" t="s">
        <v>72</v>
      </c>
    </row>
    <row r="70" spans="1:5">
      <c r="A70">
        <f>HYPERLINK("http://www.twitter.com/NYCMayorsOffice/status/803949545784803329", "803949545784803329")</f>
        <v>0</v>
      </c>
      <c r="B70" s="2">
        <v>42704.5495717593</v>
      </c>
      <c r="C70">
        <v>0</v>
      </c>
      <c r="D70">
        <v>34</v>
      </c>
      <c r="E70" t="s">
        <v>73</v>
      </c>
    </row>
    <row r="71" spans="1:5">
      <c r="A71">
        <f>HYPERLINK("http://www.twitter.com/NYCMayorsOffice/status/803755911261065216", "803755911261065216")</f>
        <v>0</v>
      </c>
      <c r="B71" s="2">
        <v>42704.0152314815</v>
      </c>
      <c r="C71">
        <v>0</v>
      </c>
      <c r="D71">
        <v>5</v>
      </c>
      <c r="E71" t="s">
        <v>74</v>
      </c>
    </row>
    <row r="72" spans="1:5">
      <c r="A72">
        <f>HYPERLINK("http://www.twitter.com/NYCMayorsOffice/status/803744943567204353", "803744943567204353")</f>
        <v>0</v>
      </c>
      <c r="B72" s="2">
        <v>42703.9849768519</v>
      </c>
      <c r="C72">
        <v>0</v>
      </c>
      <c r="D72">
        <v>16</v>
      </c>
      <c r="E72" t="s">
        <v>75</v>
      </c>
    </row>
    <row r="73" spans="1:5">
      <c r="A73">
        <f>HYPERLINK("http://www.twitter.com/NYCMayorsOffice/status/803684039651708928", "803684039651708928")</f>
        <v>0</v>
      </c>
      <c r="B73" s="2">
        <v>42703.8169097222</v>
      </c>
      <c r="C73">
        <v>11</v>
      </c>
      <c r="D73">
        <v>5</v>
      </c>
      <c r="E73" t="s">
        <v>76</v>
      </c>
    </row>
    <row r="74" spans="1:5">
      <c r="A74">
        <f>HYPERLINK("http://www.twitter.com/NYCMayorsOffice/status/803679819338838016", "803679819338838016")</f>
        <v>0</v>
      </c>
      <c r="B74" s="2">
        <v>42703.8052662037</v>
      </c>
      <c r="C74">
        <v>24</v>
      </c>
      <c r="D74">
        <v>17</v>
      </c>
      <c r="E74" t="s">
        <v>77</v>
      </c>
    </row>
    <row r="75" spans="1:5">
      <c r="A75">
        <f>HYPERLINK("http://www.twitter.com/NYCMayorsOffice/status/803677300139008000", "803677300139008000")</f>
        <v>0</v>
      </c>
      <c r="B75" s="2">
        <v>42703.7983101852</v>
      </c>
      <c r="C75">
        <v>0</v>
      </c>
      <c r="D75">
        <v>10</v>
      </c>
      <c r="E75" t="s">
        <v>78</v>
      </c>
    </row>
    <row r="76" spans="1:5">
      <c r="A76">
        <f>HYPERLINK("http://www.twitter.com/NYCMayorsOffice/status/803667833179820032", "803667833179820032")</f>
        <v>0</v>
      </c>
      <c r="B76" s="2">
        <v>42703.7721875</v>
      </c>
      <c r="C76">
        <v>7</v>
      </c>
      <c r="D76">
        <v>5</v>
      </c>
      <c r="E76" t="s">
        <v>79</v>
      </c>
    </row>
    <row r="77" spans="1:5">
      <c r="A77">
        <f>HYPERLINK("http://www.twitter.com/NYCMayorsOffice/status/803647300811816961", "803647300811816961")</f>
        <v>0</v>
      </c>
      <c r="B77" s="2">
        <v>42703.7155324074</v>
      </c>
      <c r="C77">
        <v>13</v>
      </c>
      <c r="D77">
        <v>6</v>
      </c>
      <c r="E77" t="s">
        <v>80</v>
      </c>
    </row>
    <row r="78" spans="1:5">
      <c r="A78">
        <f>HYPERLINK("http://www.twitter.com/NYCMayorsOffice/status/803633339462778880", "803633339462778880")</f>
        <v>0</v>
      </c>
      <c r="B78" s="2">
        <v>42703.6770023148</v>
      </c>
      <c r="C78">
        <v>0</v>
      </c>
      <c r="D78">
        <v>31</v>
      </c>
      <c r="E78" t="s">
        <v>81</v>
      </c>
    </row>
    <row r="79" spans="1:5">
      <c r="A79">
        <f>HYPERLINK("http://www.twitter.com/NYCMayorsOffice/status/803632518704545792", "803632518704545792")</f>
        <v>0</v>
      </c>
      <c r="B79" s="2">
        <v>42703.6747337963</v>
      </c>
      <c r="C79">
        <v>0</v>
      </c>
      <c r="D79">
        <v>60</v>
      </c>
      <c r="E79" t="s">
        <v>82</v>
      </c>
    </row>
    <row r="80" spans="1:5">
      <c r="A80">
        <f>HYPERLINK("http://www.twitter.com/NYCMayorsOffice/status/803630064013365248", "803630064013365248")</f>
        <v>0</v>
      </c>
      <c r="B80" s="2">
        <v>42703.667962963</v>
      </c>
      <c r="C80">
        <v>0</v>
      </c>
      <c r="D80">
        <v>6</v>
      </c>
      <c r="E80" t="s">
        <v>83</v>
      </c>
    </row>
    <row r="81" spans="1:5">
      <c r="A81">
        <f>HYPERLINK("http://www.twitter.com/NYCMayorsOffice/status/803628761015058432", "803628761015058432")</f>
        <v>0</v>
      </c>
      <c r="B81" s="2">
        <v>42703.6643634259</v>
      </c>
      <c r="C81">
        <v>8</v>
      </c>
      <c r="D81">
        <v>5</v>
      </c>
      <c r="E81" t="s">
        <v>84</v>
      </c>
    </row>
    <row r="82" spans="1:5">
      <c r="A82">
        <f>HYPERLINK("http://www.twitter.com/NYCMayorsOffice/status/803599738004119553", "803599738004119553")</f>
        <v>0</v>
      </c>
      <c r="B82" s="2">
        <v>42703.5842824074</v>
      </c>
      <c r="C82">
        <v>7</v>
      </c>
      <c r="D82">
        <v>3</v>
      </c>
      <c r="E82" t="s">
        <v>85</v>
      </c>
    </row>
    <row r="83" spans="1:5">
      <c r="A83">
        <f>HYPERLINK("http://www.twitter.com/NYCMayorsOffice/status/803392171088953344", "803392171088953344")</f>
        <v>0</v>
      </c>
      <c r="B83" s="2">
        <v>42703.0115046296</v>
      </c>
      <c r="C83">
        <v>19</v>
      </c>
      <c r="D83">
        <v>10</v>
      </c>
      <c r="E83" t="s">
        <v>86</v>
      </c>
    </row>
    <row r="84" spans="1:5">
      <c r="A84">
        <f>HYPERLINK("http://www.twitter.com/NYCMayorsOffice/status/803282342366285824", "803282342366285824")</f>
        <v>0</v>
      </c>
      <c r="B84" s="2">
        <v>42702.7084375</v>
      </c>
      <c r="C84">
        <v>0</v>
      </c>
      <c r="D84">
        <v>12</v>
      </c>
      <c r="E84" t="s">
        <v>87</v>
      </c>
    </row>
    <row r="85" spans="1:5">
      <c r="A85">
        <f>HYPERLINK("http://www.twitter.com/NYCMayorsOffice/status/803241603108392961", "803241603108392961")</f>
        <v>0</v>
      </c>
      <c r="B85" s="2">
        <v>42702.5960185185</v>
      </c>
      <c r="C85">
        <v>0</v>
      </c>
      <c r="D85">
        <v>6</v>
      </c>
      <c r="E85" t="s">
        <v>88</v>
      </c>
    </row>
    <row r="86" spans="1:5">
      <c r="A86">
        <f>HYPERLINK("http://www.twitter.com/NYCMayorsOffice/status/803228135936425984", "803228135936425984")</f>
        <v>0</v>
      </c>
      <c r="B86" s="2">
        <v>42702.5588541667</v>
      </c>
      <c r="C86">
        <v>0</v>
      </c>
      <c r="D86">
        <v>1423</v>
      </c>
      <c r="E86" t="s">
        <v>89</v>
      </c>
    </row>
    <row r="87" spans="1:5">
      <c r="A87">
        <f>HYPERLINK("http://www.twitter.com/NYCMayorsOffice/status/803069530025164800", "803069530025164800")</f>
        <v>0</v>
      </c>
      <c r="B87" s="2">
        <v>42702.1211805556</v>
      </c>
      <c r="C87">
        <v>0</v>
      </c>
      <c r="D87">
        <v>21</v>
      </c>
      <c r="E87" t="s">
        <v>90</v>
      </c>
    </row>
    <row r="88" spans="1:5">
      <c r="A88">
        <f>HYPERLINK("http://www.twitter.com/NYCMayorsOffice/status/803062100218310656", "803062100218310656")</f>
        <v>0</v>
      </c>
      <c r="B88" s="2">
        <v>42702.1006828704</v>
      </c>
      <c r="C88">
        <v>0</v>
      </c>
      <c r="D88">
        <v>13</v>
      </c>
      <c r="E88" t="s">
        <v>91</v>
      </c>
    </row>
    <row r="89" spans="1:5">
      <c r="A89">
        <f>HYPERLINK("http://www.twitter.com/NYCMayorsOffice/status/803061163760222208", "803061163760222208")</f>
        <v>0</v>
      </c>
      <c r="B89" s="2">
        <v>42702.0981018519</v>
      </c>
      <c r="C89">
        <v>0</v>
      </c>
      <c r="D89">
        <v>33</v>
      </c>
      <c r="E89" t="s">
        <v>92</v>
      </c>
    </row>
    <row r="90" spans="1:5">
      <c r="A90">
        <f>HYPERLINK("http://www.twitter.com/NYCMayorsOffice/status/803058084457234432", "803058084457234432")</f>
        <v>0</v>
      </c>
      <c r="B90" s="2">
        <v>42702.0896064815</v>
      </c>
      <c r="C90">
        <v>0</v>
      </c>
      <c r="D90">
        <v>10</v>
      </c>
      <c r="E90" t="s">
        <v>93</v>
      </c>
    </row>
    <row r="91" spans="1:5">
      <c r="A91">
        <f>HYPERLINK("http://www.twitter.com/NYCMayorsOffice/status/803055707499233280", "803055707499233280")</f>
        <v>0</v>
      </c>
      <c r="B91" s="2">
        <v>42702.0830439815</v>
      </c>
      <c r="C91">
        <v>0</v>
      </c>
      <c r="D91">
        <v>7</v>
      </c>
      <c r="E91" t="s">
        <v>94</v>
      </c>
    </row>
    <row r="92" spans="1:5">
      <c r="A92">
        <f>HYPERLINK("http://www.twitter.com/NYCMayorsOffice/status/803054224137486336", "803054224137486336")</f>
        <v>0</v>
      </c>
      <c r="B92" s="2">
        <v>42702.0789467593</v>
      </c>
      <c r="C92">
        <v>0</v>
      </c>
      <c r="D92">
        <v>9</v>
      </c>
      <c r="E92" t="s">
        <v>95</v>
      </c>
    </row>
    <row r="93" spans="1:5">
      <c r="A93">
        <f>HYPERLINK("http://www.twitter.com/NYCMayorsOffice/status/803051215483502593", "803051215483502593")</f>
        <v>0</v>
      </c>
      <c r="B93" s="2">
        <v>42702.0706481481</v>
      </c>
      <c r="C93">
        <v>0</v>
      </c>
      <c r="D93">
        <v>24</v>
      </c>
      <c r="E93" t="s">
        <v>96</v>
      </c>
    </row>
    <row r="94" spans="1:5">
      <c r="A94">
        <f>HYPERLINK("http://www.twitter.com/NYCMayorsOffice/status/803040505084997632", "803040505084997632")</f>
        <v>0</v>
      </c>
      <c r="B94" s="2">
        <v>42702.041087963</v>
      </c>
      <c r="C94">
        <v>0</v>
      </c>
      <c r="D94">
        <v>14</v>
      </c>
      <c r="E94" t="s">
        <v>97</v>
      </c>
    </row>
    <row r="95" spans="1:5">
      <c r="A95">
        <f>HYPERLINK("http://www.twitter.com/NYCMayorsOffice/status/803035009569476608", "803035009569476608")</f>
        <v>0</v>
      </c>
      <c r="B95" s="2">
        <v>42702.0259259259</v>
      </c>
      <c r="C95">
        <v>0</v>
      </c>
      <c r="D95">
        <v>61</v>
      </c>
      <c r="E95" t="s">
        <v>98</v>
      </c>
    </row>
    <row r="96" spans="1:5">
      <c r="A96">
        <f>HYPERLINK("http://www.twitter.com/NYCMayorsOffice/status/802609830473170944", "802609830473170944")</f>
        <v>0</v>
      </c>
      <c r="B96" s="2">
        <v>42700.852662037</v>
      </c>
      <c r="C96">
        <v>40</v>
      </c>
      <c r="D96">
        <v>19</v>
      </c>
      <c r="E96" t="s">
        <v>99</v>
      </c>
    </row>
    <row r="97" spans="1:5">
      <c r="A97">
        <f>HYPERLINK("http://www.twitter.com/NYCMayorsOffice/status/802285422449717248", "802285422449717248")</f>
        <v>0</v>
      </c>
      <c r="B97" s="2">
        <v>42699.9574652778</v>
      </c>
      <c r="C97">
        <v>0</v>
      </c>
      <c r="D97">
        <v>123</v>
      </c>
      <c r="E97" t="s">
        <v>100</v>
      </c>
    </row>
    <row r="98" spans="1:5">
      <c r="A98">
        <f>HYPERLINK("http://www.twitter.com/NYCMayorsOffice/status/802279205660721152", "802279205660721152")</f>
        <v>0</v>
      </c>
      <c r="B98" s="2">
        <v>42699.9403009259</v>
      </c>
      <c r="C98">
        <v>0</v>
      </c>
      <c r="D98">
        <v>143</v>
      </c>
      <c r="E98" t="s">
        <v>101</v>
      </c>
    </row>
    <row r="99" spans="1:5">
      <c r="A99">
        <f>HYPERLINK("http://www.twitter.com/NYCMayorsOffice/status/802270562395521024", "802270562395521024")</f>
        <v>0</v>
      </c>
      <c r="B99" s="2">
        <v>42699.9164583333</v>
      </c>
      <c r="C99">
        <v>0</v>
      </c>
      <c r="D99">
        <v>167</v>
      </c>
      <c r="E99" t="s">
        <v>102</v>
      </c>
    </row>
    <row r="100" spans="1:5">
      <c r="A100">
        <f>HYPERLINK("http://www.twitter.com/NYCMayorsOffice/status/802247743989313537", "802247743989313537")</f>
        <v>0</v>
      </c>
      <c r="B100" s="2">
        <v>42699.8534837963</v>
      </c>
      <c r="C100">
        <v>0</v>
      </c>
      <c r="D100">
        <v>46</v>
      </c>
      <c r="E100" t="s">
        <v>103</v>
      </c>
    </row>
    <row r="101" spans="1:5">
      <c r="A101">
        <f>HYPERLINK("http://www.twitter.com/NYCMayorsOffice/status/802240252807147520", "802240252807147520")</f>
        <v>0</v>
      </c>
      <c r="B101" s="2">
        <v>42699.8328125</v>
      </c>
      <c r="C101">
        <v>29</v>
      </c>
      <c r="D101">
        <v>11</v>
      </c>
      <c r="E101" t="s">
        <v>104</v>
      </c>
    </row>
    <row r="102" spans="1:5">
      <c r="A102">
        <f>HYPERLINK("http://www.twitter.com/NYCMayorsOffice/status/802194417671081984", "802194417671081984")</f>
        <v>0</v>
      </c>
      <c r="B102" s="2">
        <v>42699.7063310185</v>
      </c>
      <c r="C102">
        <v>13</v>
      </c>
      <c r="D102">
        <v>3</v>
      </c>
      <c r="E102" t="s">
        <v>105</v>
      </c>
    </row>
    <row r="103" spans="1:5">
      <c r="A103">
        <f>HYPERLINK("http://www.twitter.com/NYCMayorsOffice/status/802033492301402112", "802033492301402112")</f>
        <v>0</v>
      </c>
      <c r="B103" s="2">
        <v>42699.2622685185</v>
      </c>
      <c r="C103">
        <v>0</v>
      </c>
      <c r="D103">
        <v>9</v>
      </c>
      <c r="E103" t="s">
        <v>106</v>
      </c>
    </row>
    <row r="104" spans="1:5">
      <c r="A104">
        <f>HYPERLINK("http://www.twitter.com/NYCMayorsOffice/status/801972527031615488", "801972527031615488")</f>
        <v>0</v>
      </c>
      <c r="B104" s="2">
        <v>42699.0940393519</v>
      </c>
      <c r="C104">
        <v>106</v>
      </c>
      <c r="D104">
        <v>37</v>
      </c>
      <c r="E104" t="s">
        <v>107</v>
      </c>
    </row>
    <row r="105" spans="1:5">
      <c r="A105">
        <f>HYPERLINK("http://www.twitter.com/NYCMayorsOffice/status/801931595313770496", "801931595313770496")</f>
        <v>0</v>
      </c>
      <c r="B105" s="2">
        <v>42698.981087963</v>
      </c>
      <c r="C105">
        <v>0</v>
      </c>
      <c r="D105">
        <v>184</v>
      </c>
      <c r="E105" t="s">
        <v>108</v>
      </c>
    </row>
    <row r="106" spans="1:5">
      <c r="A106">
        <f>HYPERLINK("http://www.twitter.com/NYCMayorsOffice/status/801928979074715649", "801928979074715649")</f>
        <v>0</v>
      </c>
      <c r="B106" s="2">
        <v>42698.9738657407</v>
      </c>
      <c r="C106">
        <v>0</v>
      </c>
      <c r="D106">
        <v>170</v>
      </c>
      <c r="E106" t="s">
        <v>109</v>
      </c>
    </row>
    <row r="107" spans="1:5">
      <c r="A107">
        <f>HYPERLINK("http://www.twitter.com/NYCMayorsOffice/status/801875471550005248", "801875471550005248")</f>
        <v>0</v>
      </c>
      <c r="B107" s="2">
        <v>42698.8262152778</v>
      </c>
      <c r="C107">
        <v>0</v>
      </c>
      <c r="D107">
        <v>6</v>
      </c>
      <c r="E107" t="s">
        <v>110</v>
      </c>
    </row>
    <row r="108" spans="1:5">
      <c r="A108">
        <f>HYPERLINK("http://www.twitter.com/NYCMayorsOffice/status/801869506876473345", "801869506876473345")</f>
        <v>0</v>
      </c>
      <c r="B108" s="2">
        <v>42698.8097569444</v>
      </c>
      <c r="C108">
        <v>3</v>
      </c>
      <c r="D108">
        <v>1</v>
      </c>
      <c r="E108" t="s">
        <v>111</v>
      </c>
    </row>
    <row r="109" spans="1:5">
      <c r="A109">
        <f>HYPERLINK("http://www.twitter.com/NYCMayorsOffice/status/801862161018580992", "801862161018580992")</f>
        <v>0</v>
      </c>
      <c r="B109" s="2">
        <v>42698.7894791667</v>
      </c>
      <c r="C109">
        <v>0</v>
      </c>
      <c r="D109">
        <v>7</v>
      </c>
      <c r="E109" t="s">
        <v>112</v>
      </c>
    </row>
    <row r="110" spans="1:5">
      <c r="A110">
        <f>HYPERLINK("http://www.twitter.com/NYCMayorsOffice/status/801852085742555137", "801852085742555137")</f>
        <v>0</v>
      </c>
      <c r="B110" s="2">
        <v>42698.7616782407</v>
      </c>
      <c r="C110">
        <v>0</v>
      </c>
      <c r="D110">
        <v>41</v>
      </c>
      <c r="E110" t="s">
        <v>113</v>
      </c>
    </row>
    <row r="111" spans="1:5">
      <c r="A111">
        <f>HYPERLINK("http://www.twitter.com/NYCMayorsOffice/status/801850198762881024", "801850198762881024")</f>
        <v>0</v>
      </c>
      <c r="B111" s="2">
        <v>42698.7564699074</v>
      </c>
      <c r="C111">
        <v>0</v>
      </c>
      <c r="D111">
        <v>4</v>
      </c>
      <c r="E111" t="s">
        <v>114</v>
      </c>
    </row>
    <row r="112" spans="1:5">
      <c r="A112">
        <f>HYPERLINK("http://www.twitter.com/NYCMayorsOffice/status/801846389491777536", "801846389491777536")</f>
        <v>0</v>
      </c>
      <c r="B112" s="2">
        <v>42698.7459606481</v>
      </c>
      <c r="C112">
        <v>0</v>
      </c>
      <c r="D112">
        <v>120</v>
      </c>
      <c r="E112" t="s">
        <v>115</v>
      </c>
    </row>
    <row r="113" spans="1:5">
      <c r="A113">
        <f>HYPERLINK("http://www.twitter.com/NYCMayorsOffice/status/801841098427629568", "801841098427629568")</f>
        <v>0</v>
      </c>
      <c r="B113" s="2">
        <v>42698.7313657407</v>
      </c>
      <c r="C113">
        <v>2</v>
      </c>
      <c r="D113">
        <v>1</v>
      </c>
      <c r="E113" t="s">
        <v>116</v>
      </c>
    </row>
    <row r="114" spans="1:5">
      <c r="A114">
        <f>HYPERLINK("http://www.twitter.com/NYCMayorsOffice/status/801837922622337025", "801837922622337025")</f>
        <v>0</v>
      </c>
      <c r="B114" s="2">
        <v>42698.7225925926</v>
      </c>
      <c r="C114">
        <v>0</v>
      </c>
      <c r="D114">
        <v>214</v>
      </c>
      <c r="E114" t="s">
        <v>117</v>
      </c>
    </row>
    <row r="115" spans="1:5">
      <c r="A115">
        <f>HYPERLINK("http://www.twitter.com/NYCMayorsOffice/status/801829458009346048", "801829458009346048")</f>
        <v>0</v>
      </c>
      <c r="B115" s="2">
        <v>42698.6992361111</v>
      </c>
      <c r="C115">
        <v>0</v>
      </c>
      <c r="D115">
        <v>8</v>
      </c>
      <c r="E115" t="s">
        <v>118</v>
      </c>
    </row>
    <row r="116" spans="1:5">
      <c r="A116">
        <f>HYPERLINK("http://www.twitter.com/NYCMayorsOffice/status/801824858732724224", "801824858732724224")</f>
        <v>0</v>
      </c>
      <c r="B116" s="2">
        <v>42698.6865509259</v>
      </c>
      <c r="C116">
        <v>0</v>
      </c>
      <c r="D116">
        <v>9</v>
      </c>
      <c r="E116" t="s">
        <v>119</v>
      </c>
    </row>
    <row r="117" spans="1:5">
      <c r="A117">
        <f>HYPERLINK("http://www.twitter.com/NYCMayorsOffice/status/801810190177861634", "801810190177861634")</f>
        <v>0</v>
      </c>
      <c r="B117" s="2">
        <v>42698.6460648148</v>
      </c>
      <c r="C117">
        <v>312</v>
      </c>
      <c r="D117">
        <v>170</v>
      </c>
      <c r="E117" t="s">
        <v>120</v>
      </c>
    </row>
    <row r="118" spans="1:5">
      <c r="A118">
        <f>HYPERLINK("http://www.twitter.com/NYCMayorsOffice/status/801571063444439040", "801571063444439040")</f>
        <v>0</v>
      </c>
      <c r="B118" s="2">
        <v>42697.9862037037</v>
      </c>
      <c r="C118">
        <v>0</v>
      </c>
      <c r="D118">
        <v>28</v>
      </c>
      <c r="E118" t="s">
        <v>121</v>
      </c>
    </row>
    <row r="119" spans="1:5">
      <c r="A119">
        <f>HYPERLINK("http://www.twitter.com/NYCMayorsOffice/status/801544657108955136", "801544657108955136")</f>
        <v>0</v>
      </c>
      <c r="B119" s="2">
        <v>42697.9133333333</v>
      </c>
      <c r="C119">
        <v>0</v>
      </c>
      <c r="D119">
        <v>5551</v>
      </c>
      <c r="E119" t="s">
        <v>122</v>
      </c>
    </row>
    <row r="120" spans="1:5">
      <c r="A120">
        <f>HYPERLINK("http://www.twitter.com/NYCMayorsOffice/status/801515798791651337", "801515798791651337")</f>
        <v>0</v>
      </c>
      <c r="B120" s="2">
        <v>42697.8337037037</v>
      </c>
      <c r="C120">
        <v>8</v>
      </c>
      <c r="D120">
        <v>1</v>
      </c>
      <c r="E120" t="s">
        <v>123</v>
      </c>
    </row>
    <row r="121" spans="1:5">
      <c r="A121">
        <f>HYPERLINK("http://www.twitter.com/NYCMayorsOffice/status/801512364893933568", "801512364893933568")</f>
        <v>0</v>
      </c>
      <c r="B121" s="2">
        <v>42697.824224537</v>
      </c>
      <c r="C121">
        <v>3</v>
      </c>
      <c r="D121">
        <v>1</v>
      </c>
      <c r="E121" t="s">
        <v>124</v>
      </c>
    </row>
    <row r="122" spans="1:5">
      <c r="A122">
        <f>HYPERLINK("http://www.twitter.com/NYCMayorsOffice/status/801480332268675072", "801480332268675072")</f>
        <v>0</v>
      </c>
      <c r="B122" s="2">
        <v>42697.7358333333</v>
      </c>
      <c r="C122">
        <v>60</v>
      </c>
      <c r="D122">
        <v>24</v>
      </c>
      <c r="E122" t="s">
        <v>125</v>
      </c>
    </row>
    <row r="123" spans="1:5">
      <c r="A123">
        <f>HYPERLINK("http://www.twitter.com/NYCMayorsOffice/status/801449521389666304", "801449521389666304")</f>
        <v>0</v>
      </c>
      <c r="B123" s="2">
        <v>42697.6508101852</v>
      </c>
      <c r="C123">
        <v>36</v>
      </c>
      <c r="D123">
        <v>21</v>
      </c>
      <c r="E123" t="s">
        <v>126</v>
      </c>
    </row>
    <row r="124" spans="1:5">
      <c r="A124">
        <f>HYPERLINK("http://www.twitter.com/NYCMayorsOffice/status/801436247348617217", "801436247348617217")</f>
        <v>0</v>
      </c>
      <c r="B124" s="2">
        <v>42697.6141782407</v>
      </c>
      <c r="C124">
        <v>0</v>
      </c>
      <c r="D124">
        <v>21</v>
      </c>
      <c r="E124" t="s">
        <v>127</v>
      </c>
    </row>
    <row r="125" spans="1:5">
      <c r="A125">
        <f>HYPERLINK("http://www.twitter.com/NYCMayorsOffice/status/801430857609310208", "801430857609310208")</f>
        <v>0</v>
      </c>
      <c r="B125" s="2">
        <v>42697.5993055556</v>
      </c>
      <c r="C125">
        <v>0</v>
      </c>
      <c r="D125">
        <v>32</v>
      </c>
      <c r="E125" t="s">
        <v>128</v>
      </c>
    </row>
    <row r="126" spans="1:5">
      <c r="A126">
        <f>HYPERLINK("http://www.twitter.com/NYCMayorsOffice/status/801419114019508224", "801419114019508224")</f>
        <v>0</v>
      </c>
      <c r="B126" s="2">
        <v>42697.5669097222</v>
      </c>
      <c r="C126">
        <v>0</v>
      </c>
      <c r="D126">
        <v>31</v>
      </c>
      <c r="E126" t="s">
        <v>129</v>
      </c>
    </row>
    <row r="127" spans="1:5">
      <c r="A127">
        <f>HYPERLINK("http://www.twitter.com/NYCMayorsOffice/status/801415496084193280", "801415496084193280")</f>
        <v>0</v>
      </c>
      <c r="B127" s="2">
        <v>42697.5569212963</v>
      </c>
      <c r="C127">
        <v>0</v>
      </c>
      <c r="D127">
        <v>548</v>
      </c>
      <c r="E127" t="s">
        <v>130</v>
      </c>
    </row>
    <row r="128" spans="1:5">
      <c r="A128">
        <f>HYPERLINK("http://www.twitter.com/NYCMayorsOffice/status/801398216512114688", "801398216512114688")</f>
        <v>0</v>
      </c>
      <c r="B128" s="2">
        <v>42697.5092361111</v>
      </c>
      <c r="C128">
        <v>0</v>
      </c>
      <c r="D128">
        <v>38</v>
      </c>
      <c r="E128" t="s">
        <v>131</v>
      </c>
    </row>
    <row r="129" spans="1:5">
      <c r="A129">
        <f>HYPERLINK("http://www.twitter.com/NYCMayorsOffice/status/801395427094491136", "801395427094491136")</f>
        <v>0</v>
      </c>
      <c r="B129" s="2">
        <v>42697.5015393519</v>
      </c>
      <c r="C129">
        <v>0</v>
      </c>
      <c r="D129">
        <v>50</v>
      </c>
      <c r="E129" t="s">
        <v>132</v>
      </c>
    </row>
    <row r="130" spans="1:5">
      <c r="A130">
        <f>HYPERLINK("http://www.twitter.com/NYCMayorsOffice/status/801298785712435200", "801298785712435200")</f>
        <v>0</v>
      </c>
      <c r="B130" s="2">
        <v>42697.2348611111</v>
      </c>
      <c r="C130">
        <v>0</v>
      </c>
      <c r="D130">
        <v>16</v>
      </c>
      <c r="E130" t="s">
        <v>133</v>
      </c>
    </row>
    <row r="131" spans="1:5">
      <c r="A131">
        <f>HYPERLINK("http://www.twitter.com/NYCMayorsOffice/status/801285702872768512", "801285702872768512")</f>
        <v>0</v>
      </c>
      <c r="B131" s="2">
        <v>42697.1987615741</v>
      </c>
      <c r="C131">
        <v>25</v>
      </c>
      <c r="D131">
        <v>7</v>
      </c>
      <c r="E131" t="s">
        <v>134</v>
      </c>
    </row>
    <row r="132" spans="1:5">
      <c r="A132">
        <f>HYPERLINK("http://www.twitter.com/NYCMayorsOffice/status/801275082802925568", "801275082802925568")</f>
        <v>0</v>
      </c>
      <c r="B132" s="2">
        <v>42697.1694560185</v>
      </c>
      <c r="C132">
        <v>0</v>
      </c>
      <c r="D132">
        <v>12</v>
      </c>
      <c r="E132" t="s">
        <v>135</v>
      </c>
    </row>
    <row r="133" spans="1:5">
      <c r="A133">
        <f>HYPERLINK("http://www.twitter.com/NYCMayorsOffice/status/801273863388758016", "801273863388758016")</f>
        <v>0</v>
      </c>
      <c r="B133" s="2">
        <v>42697.166087963</v>
      </c>
      <c r="C133">
        <v>16</v>
      </c>
      <c r="D133">
        <v>1</v>
      </c>
      <c r="E133" t="s">
        <v>136</v>
      </c>
    </row>
    <row r="134" spans="1:5">
      <c r="A134">
        <f>HYPERLINK("http://www.twitter.com/NYCMayorsOffice/status/801255680975978496", "801255680975978496")</f>
        <v>0</v>
      </c>
      <c r="B134" s="2">
        <v>42697.1159143519</v>
      </c>
      <c r="C134">
        <v>0</v>
      </c>
      <c r="D134">
        <v>24</v>
      </c>
      <c r="E134" t="s">
        <v>137</v>
      </c>
    </row>
    <row r="135" spans="1:5">
      <c r="A135">
        <f>HYPERLINK("http://www.twitter.com/NYCMayorsOffice/status/801255025850941441", "801255025850941441")</f>
        <v>0</v>
      </c>
      <c r="B135" s="2">
        <v>42697.1141087963</v>
      </c>
      <c r="C135">
        <v>0</v>
      </c>
      <c r="D135">
        <v>20</v>
      </c>
      <c r="E135" t="s">
        <v>138</v>
      </c>
    </row>
    <row r="136" spans="1:5">
      <c r="A136">
        <f>HYPERLINK("http://www.twitter.com/NYCMayorsOffice/status/801230420293586944", "801230420293586944")</f>
        <v>0</v>
      </c>
      <c r="B136" s="2">
        <v>42697.0462037037</v>
      </c>
      <c r="C136">
        <v>0</v>
      </c>
      <c r="D136">
        <v>4</v>
      </c>
      <c r="E136" t="s">
        <v>139</v>
      </c>
    </row>
    <row r="137" spans="1:5">
      <c r="A137">
        <f>HYPERLINK("http://www.twitter.com/NYCMayorsOffice/status/801230086766739456", "801230086766739456")</f>
        <v>0</v>
      </c>
      <c r="B137" s="2">
        <v>42697.0452893519</v>
      </c>
      <c r="C137">
        <v>0</v>
      </c>
      <c r="D137">
        <v>63</v>
      </c>
      <c r="E137" t="s">
        <v>140</v>
      </c>
    </row>
    <row r="138" spans="1:5">
      <c r="A138">
        <f>HYPERLINK("http://www.twitter.com/NYCMayorsOffice/status/801218156152885248", "801218156152885248")</f>
        <v>0</v>
      </c>
      <c r="B138" s="2">
        <v>42697.0123611111</v>
      </c>
      <c r="C138">
        <v>164</v>
      </c>
      <c r="D138">
        <v>105</v>
      </c>
      <c r="E138" t="s">
        <v>141</v>
      </c>
    </row>
    <row r="139" spans="1:5">
      <c r="A139">
        <f>HYPERLINK("http://www.twitter.com/NYCMayorsOffice/status/801215922870464513", "801215922870464513")</f>
        <v>0</v>
      </c>
      <c r="B139" s="2">
        <v>42697.0062037037</v>
      </c>
      <c r="C139">
        <v>0</v>
      </c>
      <c r="D139">
        <v>15</v>
      </c>
      <c r="E139" t="s">
        <v>142</v>
      </c>
    </row>
    <row r="140" spans="1:5">
      <c r="A140">
        <f>HYPERLINK("http://www.twitter.com/NYCMayorsOffice/status/801215117467774977", "801215117467774977")</f>
        <v>0</v>
      </c>
      <c r="B140" s="2">
        <v>42697.0039814815</v>
      </c>
      <c r="C140">
        <v>7</v>
      </c>
      <c r="D140">
        <v>2</v>
      </c>
      <c r="E140" t="s">
        <v>143</v>
      </c>
    </row>
    <row r="141" spans="1:5">
      <c r="A141">
        <f>HYPERLINK("http://www.twitter.com/NYCMayorsOffice/status/801212317887148032", "801212317887148032")</f>
        <v>0</v>
      </c>
      <c r="B141" s="2">
        <v>42696.9962615741</v>
      </c>
      <c r="C141">
        <v>0</v>
      </c>
      <c r="D141">
        <v>25</v>
      </c>
      <c r="E141" t="s">
        <v>144</v>
      </c>
    </row>
    <row r="142" spans="1:5">
      <c r="A142">
        <f>HYPERLINK("http://www.twitter.com/NYCMayorsOffice/status/801211039660572672", "801211039660572672")</f>
        <v>0</v>
      </c>
      <c r="B142" s="2">
        <v>42696.9927314815</v>
      </c>
      <c r="C142">
        <v>32</v>
      </c>
      <c r="D142">
        <v>13</v>
      </c>
      <c r="E142" t="s">
        <v>145</v>
      </c>
    </row>
    <row r="143" spans="1:5">
      <c r="A143">
        <f>HYPERLINK("http://www.twitter.com/NYCMayorsOffice/status/801209133420593152", "801209133420593152")</f>
        <v>0</v>
      </c>
      <c r="B143" s="2">
        <v>42696.9874652778</v>
      </c>
      <c r="C143">
        <v>0</v>
      </c>
      <c r="D143">
        <v>8</v>
      </c>
      <c r="E143" t="s">
        <v>146</v>
      </c>
    </row>
    <row r="144" spans="1:5">
      <c r="A144">
        <f>HYPERLINK("http://www.twitter.com/NYCMayorsOffice/status/801196613733519360", "801196613733519360")</f>
        <v>0</v>
      </c>
      <c r="B144" s="2">
        <v>42696.9529166667</v>
      </c>
      <c r="C144">
        <v>0</v>
      </c>
      <c r="D144">
        <v>13</v>
      </c>
      <c r="E144" t="s">
        <v>147</v>
      </c>
    </row>
    <row r="145" spans="1:5">
      <c r="A145">
        <f>HYPERLINK("http://www.twitter.com/NYCMayorsOffice/status/801192864399130624", "801192864399130624")</f>
        <v>0</v>
      </c>
      <c r="B145" s="2">
        <v>42696.9425694444</v>
      </c>
      <c r="C145">
        <v>0</v>
      </c>
      <c r="D145">
        <v>10</v>
      </c>
      <c r="E145" t="s">
        <v>148</v>
      </c>
    </row>
    <row r="146" spans="1:5">
      <c r="A146">
        <f>HYPERLINK("http://www.twitter.com/NYCMayorsOffice/status/801189548138954752", "801189548138954752")</f>
        <v>0</v>
      </c>
      <c r="B146" s="2">
        <v>42696.9334259259</v>
      </c>
      <c r="C146">
        <v>0</v>
      </c>
      <c r="D146">
        <v>9</v>
      </c>
      <c r="E146" t="s">
        <v>149</v>
      </c>
    </row>
    <row r="147" spans="1:5">
      <c r="A147">
        <f>HYPERLINK("http://www.twitter.com/NYCMayorsOffice/status/801140408814366722", "801140408814366722")</f>
        <v>0</v>
      </c>
      <c r="B147" s="2">
        <v>42696.7978240741</v>
      </c>
      <c r="C147">
        <v>23</v>
      </c>
      <c r="D147">
        <v>11</v>
      </c>
      <c r="E147" t="s">
        <v>150</v>
      </c>
    </row>
    <row r="148" spans="1:5">
      <c r="A148">
        <f>HYPERLINK("http://www.twitter.com/NYCMayorsOffice/status/801135481148805121", "801135481148805121")</f>
        <v>0</v>
      </c>
      <c r="B148" s="2">
        <v>42696.784224537</v>
      </c>
      <c r="C148">
        <v>0</v>
      </c>
      <c r="D148">
        <v>12</v>
      </c>
      <c r="E148" t="s">
        <v>151</v>
      </c>
    </row>
    <row r="149" spans="1:5">
      <c r="A149">
        <f>HYPERLINK("http://www.twitter.com/NYCMayorsOffice/status/801134956965756932", "801134956965756932")</f>
        <v>0</v>
      </c>
      <c r="B149" s="2">
        <v>42696.7827777778</v>
      </c>
      <c r="C149">
        <v>0</v>
      </c>
      <c r="D149">
        <v>18</v>
      </c>
      <c r="E149" t="s">
        <v>152</v>
      </c>
    </row>
    <row r="150" spans="1:5">
      <c r="A150">
        <f>HYPERLINK("http://www.twitter.com/NYCMayorsOffice/status/801133751766024193", "801133751766024193")</f>
        <v>0</v>
      </c>
      <c r="B150" s="2">
        <v>42696.7794560185</v>
      </c>
      <c r="C150">
        <v>41</v>
      </c>
      <c r="D150">
        <v>24</v>
      </c>
      <c r="E150" t="s">
        <v>153</v>
      </c>
    </row>
    <row r="151" spans="1:5">
      <c r="A151">
        <f>HYPERLINK("http://www.twitter.com/NYCMayorsOffice/status/801131844553023488", "801131844553023488")</f>
        <v>0</v>
      </c>
      <c r="B151" s="2">
        <v>42696.7741898148</v>
      </c>
      <c r="C151">
        <v>5</v>
      </c>
      <c r="D151">
        <v>2</v>
      </c>
      <c r="E151" t="s">
        <v>154</v>
      </c>
    </row>
    <row r="152" spans="1:5">
      <c r="A152">
        <f>HYPERLINK("http://www.twitter.com/NYCMayorsOffice/status/801130755221061632", "801130755221061632")</f>
        <v>0</v>
      </c>
      <c r="B152" s="2">
        <v>42696.7711805556</v>
      </c>
      <c r="C152">
        <v>6</v>
      </c>
      <c r="D152">
        <v>3</v>
      </c>
      <c r="E152" t="s">
        <v>155</v>
      </c>
    </row>
    <row r="153" spans="1:5">
      <c r="A153">
        <f>HYPERLINK("http://www.twitter.com/NYCMayorsOffice/status/801119637010202628", "801119637010202628")</f>
        <v>0</v>
      </c>
      <c r="B153" s="2">
        <v>42696.7405092593</v>
      </c>
      <c r="C153">
        <v>0</v>
      </c>
      <c r="D153">
        <v>0</v>
      </c>
      <c r="E153" t="s">
        <v>156</v>
      </c>
    </row>
    <row r="154" spans="1:5">
      <c r="A154">
        <f>HYPERLINK("http://www.twitter.com/NYCMayorsOffice/status/801091724336656384", "801091724336656384")</f>
        <v>0</v>
      </c>
      <c r="B154" s="2">
        <v>42696.6634837963</v>
      </c>
      <c r="C154">
        <v>0</v>
      </c>
      <c r="D154">
        <v>58</v>
      </c>
      <c r="E154" t="s">
        <v>157</v>
      </c>
    </row>
    <row r="155" spans="1:5">
      <c r="A155">
        <f>HYPERLINK("http://www.twitter.com/NYCMayorsOffice/status/801087644172242944", "801087644172242944")</f>
        <v>0</v>
      </c>
      <c r="B155" s="2">
        <v>42696.6522222222</v>
      </c>
      <c r="C155">
        <v>0</v>
      </c>
      <c r="D155">
        <v>7</v>
      </c>
      <c r="E155" t="s">
        <v>158</v>
      </c>
    </row>
    <row r="156" spans="1:5">
      <c r="A156">
        <f>HYPERLINK("http://www.twitter.com/NYCMayorsOffice/status/801086846482710528", "801086846482710528")</f>
        <v>0</v>
      </c>
      <c r="B156" s="2">
        <v>42696.6500231481</v>
      </c>
      <c r="C156">
        <v>0</v>
      </c>
      <c r="D156">
        <v>6</v>
      </c>
      <c r="E156" t="s">
        <v>159</v>
      </c>
    </row>
    <row r="157" spans="1:5">
      <c r="A157">
        <f>HYPERLINK("http://www.twitter.com/NYCMayorsOffice/status/801086196231315456", "801086196231315456")</f>
        <v>0</v>
      </c>
      <c r="B157" s="2">
        <v>42696.6482291667</v>
      </c>
      <c r="C157">
        <v>0</v>
      </c>
      <c r="D157">
        <v>3</v>
      </c>
      <c r="E157" t="s">
        <v>160</v>
      </c>
    </row>
    <row r="158" spans="1:5">
      <c r="A158">
        <f>HYPERLINK("http://www.twitter.com/NYCMayorsOffice/status/801078013223899136", "801078013223899136")</f>
        <v>0</v>
      </c>
      <c r="B158" s="2">
        <v>42696.6256481481</v>
      </c>
      <c r="C158">
        <v>110</v>
      </c>
      <c r="D158">
        <v>71</v>
      </c>
      <c r="E158" t="s">
        <v>161</v>
      </c>
    </row>
    <row r="159" spans="1:5">
      <c r="A159">
        <f>HYPERLINK("http://www.twitter.com/NYCMayorsOffice/status/801068410901819392", "801068410901819392")</f>
        <v>0</v>
      </c>
      <c r="B159" s="2">
        <v>42696.5991435185</v>
      </c>
      <c r="C159">
        <v>0</v>
      </c>
      <c r="D159">
        <v>65</v>
      </c>
      <c r="E159" t="s">
        <v>162</v>
      </c>
    </row>
    <row r="160" spans="1:5">
      <c r="A160">
        <f>HYPERLINK("http://www.twitter.com/NYCMayorsOffice/status/801057304594546688", "801057304594546688")</f>
        <v>0</v>
      </c>
      <c r="B160" s="2">
        <v>42696.5684953704</v>
      </c>
      <c r="C160">
        <v>0</v>
      </c>
      <c r="D160">
        <v>7</v>
      </c>
      <c r="E160" t="s">
        <v>163</v>
      </c>
    </row>
    <row r="161" spans="1:5">
      <c r="A161">
        <f>HYPERLINK("http://www.twitter.com/NYCMayorsOffice/status/801056469659566080", "801056469659566080")</f>
        <v>0</v>
      </c>
      <c r="B161" s="2">
        <v>42696.5661921296</v>
      </c>
      <c r="C161">
        <v>13</v>
      </c>
      <c r="D161">
        <v>1</v>
      </c>
      <c r="E161" t="s">
        <v>164</v>
      </c>
    </row>
    <row r="162" spans="1:5">
      <c r="A162">
        <f>HYPERLINK("http://www.twitter.com/NYCMayorsOffice/status/800850716403240960", "800850716403240960")</f>
        <v>0</v>
      </c>
      <c r="B162" s="2">
        <v>42695.9984259259</v>
      </c>
      <c r="C162">
        <v>0</v>
      </c>
      <c r="D162">
        <v>21</v>
      </c>
      <c r="E162" t="s">
        <v>165</v>
      </c>
    </row>
    <row r="163" spans="1:5">
      <c r="A163">
        <f>HYPERLINK("http://www.twitter.com/NYCMayorsOffice/status/800842800514404357", "800842800514404357")</f>
        <v>0</v>
      </c>
      <c r="B163" s="2">
        <v>42695.9765856481</v>
      </c>
      <c r="C163">
        <v>0</v>
      </c>
      <c r="D163">
        <v>9</v>
      </c>
      <c r="E163" t="s">
        <v>166</v>
      </c>
    </row>
    <row r="164" spans="1:5">
      <c r="A164">
        <f>HYPERLINK("http://www.twitter.com/NYCMayorsOffice/status/800807831549181953", "800807831549181953")</f>
        <v>0</v>
      </c>
      <c r="B164" s="2">
        <v>42695.8800810185</v>
      </c>
      <c r="C164">
        <v>0</v>
      </c>
      <c r="D164">
        <v>362</v>
      </c>
      <c r="E164" t="s">
        <v>167</v>
      </c>
    </row>
    <row r="165" spans="1:5">
      <c r="A165">
        <f>HYPERLINK("http://www.twitter.com/NYCMayorsOffice/status/800798232272048132", "800798232272048132")</f>
        <v>0</v>
      </c>
      <c r="B165" s="2">
        <v>42695.853599537</v>
      </c>
      <c r="C165">
        <v>28</v>
      </c>
      <c r="D165">
        <v>14</v>
      </c>
      <c r="E165" t="s">
        <v>168</v>
      </c>
    </row>
    <row r="166" spans="1:5">
      <c r="A166">
        <f>HYPERLINK("http://www.twitter.com/NYCMayorsOffice/status/800785375421571072", "800785375421571072")</f>
        <v>0</v>
      </c>
      <c r="B166" s="2">
        <v>42695.818125</v>
      </c>
      <c r="C166">
        <v>17</v>
      </c>
      <c r="D166">
        <v>8</v>
      </c>
      <c r="E166" t="s">
        <v>169</v>
      </c>
    </row>
    <row r="167" spans="1:5">
      <c r="A167">
        <f>HYPERLINK("http://www.twitter.com/NYCMayorsOffice/status/800776904445923328", "800776904445923328")</f>
        <v>0</v>
      </c>
      <c r="B167" s="2">
        <v>42695.7947453704</v>
      </c>
      <c r="C167">
        <v>0</v>
      </c>
      <c r="D167">
        <v>574</v>
      </c>
      <c r="E167" t="s">
        <v>170</v>
      </c>
    </row>
    <row r="168" spans="1:5">
      <c r="A168">
        <f>HYPERLINK("http://www.twitter.com/NYCMayorsOffice/status/800775574532882432", "800775574532882432")</f>
        <v>0</v>
      </c>
      <c r="B168" s="2">
        <v>42695.7910763889</v>
      </c>
      <c r="C168">
        <v>24</v>
      </c>
      <c r="D168">
        <v>14</v>
      </c>
      <c r="E168" t="s">
        <v>171</v>
      </c>
    </row>
    <row r="169" spans="1:5">
      <c r="A169">
        <f>HYPERLINK("http://www.twitter.com/NYCMayorsOffice/status/800773672873132033", "800773672873132033")</f>
        <v>0</v>
      </c>
      <c r="B169" s="2">
        <v>42695.7858217593</v>
      </c>
      <c r="C169">
        <v>0</v>
      </c>
      <c r="D169">
        <v>415</v>
      </c>
      <c r="E169" t="s">
        <v>172</v>
      </c>
    </row>
    <row r="170" spans="1:5">
      <c r="A170">
        <f>HYPERLINK("http://www.twitter.com/NYCMayorsOffice/status/800772136851804165", "800772136851804165")</f>
        <v>0</v>
      </c>
      <c r="B170" s="2">
        <v>42695.7815856481</v>
      </c>
      <c r="C170">
        <v>0</v>
      </c>
      <c r="D170">
        <v>19</v>
      </c>
      <c r="E170" t="s">
        <v>173</v>
      </c>
    </row>
    <row r="171" spans="1:5">
      <c r="A171">
        <f>HYPERLINK("http://www.twitter.com/NYCMayorsOffice/status/800770392445030400", "800770392445030400")</f>
        <v>0</v>
      </c>
      <c r="B171" s="2">
        <v>42695.7767708333</v>
      </c>
      <c r="C171">
        <v>0</v>
      </c>
      <c r="D171">
        <v>379</v>
      </c>
      <c r="E171" t="s">
        <v>174</v>
      </c>
    </row>
    <row r="172" spans="1:5">
      <c r="A172">
        <f>HYPERLINK("http://www.twitter.com/NYCMayorsOffice/status/800769396977401856", "800769396977401856")</f>
        <v>0</v>
      </c>
      <c r="B172" s="2">
        <v>42695.7740277778</v>
      </c>
      <c r="C172">
        <v>0</v>
      </c>
      <c r="D172">
        <v>8</v>
      </c>
      <c r="E172" t="s">
        <v>175</v>
      </c>
    </row>
    <row r="173" spans="1:5">
      <c r="A173">
        <f>HYPERLINK("http://www.twitter.com/NYCMayorsOffice/status/800765780992425984", "800765780992425984")</f>
        <v>0</v>
      </c>
      <c r="B173" s="2">
        <v>42695.7640509259</v>
      </c>
      <c r="C173">
        <v>0</v>
      </c>
      <c r="D173">
        <v>370</v>
      </c>
      <c r="E173" t="s">
        <v>176</v>
      </c>
    </row>
    <row r="174" spans="1:5">
      <c r="A174">
        <f>HYPERLINK("http://www.twitter.com/NYCMayorsOffice/status/800762421040119808", "800762421040119808")</f>
        <v>0</v>
      </c>
      <c r="B174" s="2">
        <v>42695.7547800926</v>
      </c>
      <c r="C174">
        <v>11</v>
      </c>
      <c r="D174">
        <v>2</v>
      </c>
      <c r="E174" t="s">
        <v>177</v>
      </c>
    </row>
    <row r="175" spans="1:5">
      <c r="A175">
        <f>HYPERLINK("http://www.twitter.com/NYCMayorsOffice/status/800760552909836288", "800760552909836288")</f>
        <v>0</v>
      </c>
      <c r="B175" s="2">
        <v>42695.7496180556</v>
      </c>
      <c r="C175">
        <v>0</v>
      </c>
      <c r="D175">
        <v>33</v>
      </c>
      <c r="E175" t="s">
        <v>178</v>
      </c>
    </row>
    <row r="176" spans="1:5">
      <c r="A176">
        <f>HYPERLINK("http://www.twitter.com/NYCMayorsOffice/status/800760369845145600", "800760369845145600")</f>
        <v>0</v>
      </c>
      <c r="B176" s="2">
        <v>42695.7491203704</v>
      </c>
      <c r="C176">
        <v>0</v>
      </c>
      <c r="D176">
        <v>337</v>
      </c>
      <c r="E176" t="s">
        <v>179</v>
      </c>
    </row>
    <row r="177" spans="1:5">
      <c r="A177">
        <f>HYPERLINK("http://www.twitter.com/NYCMayorsOffice/status/800757737453944836", "800757737453944836")</f>
        <v>0</v>
      </c>
      <c r="B177" s="2">
        <v>42695.7418518519</v>
      </c>
      <c r="C177">
        <v>0</v>
      </c>
      <c r="D177">
        <v>16</v>
      </c>
      <c r="E177" t="s">
        <v>180</v>
      </c>
    </row>
    <row r="178" spans="1:5">
      <c r="A178">
        <f>HYPERLINK("http://www.twitter.com/NYCMayorsOffice/status/800755720836640768", "800755720836640768")</f>
        <v>0</v>
      </c>
      <c r="B178" s="2">
        <v>42695.7362847222</v>
      </c>
      <c r="C178">
        <v>0</v>
      </c>
      <c r="D178">
        <v>323</v>
      </c>
      <c r="E178" t="s">
        <v>181</v>
      </c>
    </row>
    <row r="179" spans="1:5">
      <c r="A179">
        <f>HYPERLINK("http://www.twitter.com/NYCMayorsOffice/status/800754983343968256", "800754983343968256")</f>
        <v>0</v>
      </c>
      <c r="B179" s="2">
        <v>42695.7342476852</v>
      </c>
      <c r="C179">
        <v>0</v>
      </c>
      <c r="D179">
        <v>46</v>
      </c>
      <c r="E179" t="s">
        <v>182</v>
      </c>
    </row>
    <row r="180" spans="1:5">
      <c r="A180">
        <f>HYPERLINK("http://www.twitter.com/NYCMayorsOffice/status/800753210105462784", "800753210105462784")</f>
        <v>0</v>
      </c>
      <c r="B180" s="2">
        <v>42695.7293634259</v>
      </c>
      <c r="C180">
        <v>0</v>
      </c>
      <c r="D180">
        <v>294</v>
      </c>
      <c r="E180" t="s">
        <v>183</v>
      </c>
    </row>
    <row r="181" spans="1:5">
      <c r="A181">
        <f>HYPERLINK("http://www.twitter.com/NYCMayorsOffice/status/800747860438355969", "800747860438355969")</f>
        <v>0</v>
      </c>
      <c r="B181" s="2">
        <v>42695.7145949074</v>
      </c>
      <c r="C181">
        <v>180</v>
      </c>
      <c r="D181">
        <v>114</v>
      </c>
      <c r="E181" t="s">
        <v>184</v>
      </c>
    </row>
    <row r="182" spans="1:5">
      <c r="A182">
        <f>HYPERLINK("http://www.twitter.com/NYCMayorsOffice/status/800747507047432192", "800747507047432192")</f>
        <v>0</v>
      </c>
      <c r="B182" s="2">
        <v>42695.7136226852</v>
      </c>
      <c r="C182">
        <v>0</v>
      </c>
      <c r="D182">
        <v>730</v>
      </c>
      <c r="E182" t="s">
        <v>185</v>
      </c>
    </row>
    <row r="183" spans="1:5">
      <c r="A183">
        <f>HYPERLINK("http://www.twitter.com/NYCMayorsOffice/status/800744448791552000", "800744448791552000")</f>
        <v>0</v>
      </c>
      <c r="B183" s="2">
        <v>42695.7051851852</v>
      </c>
      <c r="C183">
        <v>0</v>
      </c>
      <c r="D183">
        <v>93</v>
      </c>
      <c r="E183" t="s">
        <v>186</v>
      </c>
    </row>
    <row r="184" spans="1:5">
      <c r="A184">
        <f>HYPERLINK("http://www.twitter.com/NYCMayorsOffice/status/800743348000591872", "800743348000591872")</f>
        <v>0</v>
      </c>
      <c r="B184" s="2">
        <v>42695.7021412037</v>
      </c>
      <c r="C184">
        <v>0</v>
      </c>
      <c r="D184">
        <v>8</v>
      </c>
      <c r="E184" t="s">
        <v>187</v>
      </c>
    </row>
    <row r="185" spans="1:5">
      <c r="A185">
        <f>HYPERLINK("http://www.twitter.com/NYCMayorsOffice/status/800742975118700545", "800742975118700545")</f>
        <v>0</v>
      </c>
      <c r="B185" s="2">
        <v>42695.7011226852</v>
      </c>
      <c r="C185">
        <v>0</v>
      </c>
      <c r="D185">
        <v>73</v>
      </c>
      <c r="E185" t="s">
        <v>188</v>
      </c>
    </row>
    <row r="186" spans="1:5">
      <c r="A186">
        <f>HYPERLINK("http://www.twitter.com/NYCMayorsOffice/status/800742207892389888", "800742207892389888")</f>
        <v>0</v>
      </c>
      <c r="B186" s="2">
        <v>42695.6990046296</v>
      </c>
      <c r="C186">
        <v>0</v>
      </c>
      <c r="D186">
        <v>22</v>
      </c>
      <c r="E186" t="s">
        <v>189</v>
      </c>
    </row>
    <row r="187" spans="1:5">
      <c r="A187">
        <f>HYPERLINK("http://www.twitter.com/NYCMayorsOffice/status/800741738449080320", "800741738449080320")</f>
        <v>0</v>
      </c>
      <c r="B187" s="2">
        <v>42695.6977083333</v>
      </c>
      <c r="C187">
        <v>0</v>
      </c>
      <c r="D187">
        <v>255</v>
      </c>
      <c r="E187" t="s">
        <v>190</v>
      </c>
    </row>
    <row r="188" spans="1:5">
      <c r="A188">
        <f>HYPERLINK("http://www.twitter.com/NYCMayorsOffice/status/800740822954016768", "800740822954016768")</f>
        <v>0</v>
      </c>
      <c r="B188" s="2">
        <v>42695.6951736111</v>
      </c>
      <c r="C188">
        <v>261</v>
      </c>
      <c r="D188">
        <v>201</v>
      </c>
      <c r="E188" t="s">
        <v>191</v>
      </c>
    </row>
    <row r="189" spans="1:5">
      <c r="A189">
        <f>HYPERLINK("http://www.twitter.com/NYCMayorsOffice/status/800739380700835840", "800739380700835840")</f>
        <v>0</v>
      </c>
      <c r="B189" s="2">
        <v>42695.6912037037</v>
      </c>
      <c r="C189">
        <v>41</v>
      </c>
      <c r="D189">
        <v>28</v>
      </c>
      <c r="E189" t="s">
        <v>192</v>
      </c>
    </row>
    <row r="190" spans="1:5">
      <c r="A190">
        <f>HYPERLINK("http://www.twitter.com/NYCMayorsOffice/status/800737087918112772", "800737087918112772")</f>
        <v>0</v>
      </c>
      <c r="B190" s="2">
        <v>42695.6848726852</v>
      </c>
      <c r="C190">
        <v>0</v>
      </c>
      <c r="D190">
        <v>7</v>
      </c>
      <c r="E190" t="s">
        <v>193</v>
      </c>
    </row>
    <row r="191" spans="1:5">
      <c r="A191">
        <f>HYPERLINK("http://www.twitter.com/NYCMayorsOffice/status/800736647188877312", "800736647188877312")</f>
        <v>0</v>
      </c>
      <c r="B191" s="2">
        <v>42695.6836574074</v>
      </c>
      <c r="C191">
        <v>0</v>
      </c>
      <c r="D191">
        <v>28</v>
      </c>
      <c r="E191" t="s">
        <v>194</v>
      </c>
    </row>
    <row r="192" spans="1:5">
      <c r="A192">
        <f>HYPERLINK("http://www.twitter.com/NYCMayorsOffice/status/800735692146049024", "800735692146049024")</f>
        <v>0</v>
      </c>
      <c r="B192" s="2">
        <v>42695.6810185185</v>
      </c>
      <c r="C192">
        <v>0</v>
      </c>
      <c r="D192">
        <v>33</v>
      </c>
      <c r="E192" t="s">
        <v>195</v>
      </c>
    </row>
    <row r="193" spans="1:5">
      <c r="A193">
        <f>HYPERLINK("http://www.twitter.com/NYCMayorsOffice/status/800735057413636097", "800735057413636097")</f>
        <v>0</v>
      </c>
      <c r="B193" s="2">
        <v>42695.6792708333</v>
      </c>
      <c r="C193">
        <v>7</v>
      </c>
      <c r="D193">
        <v>8</v>
      </c>
      <c r="E193" t="s">
        <v>196</v>
      </c>
    </row>
    <row r="194" spans="1:5">
      <c r="A194">
        <f>HYPERLINK("http://www.twitter.com/NYCMayorsOffice/status/800732118645166080", "800732118645166080")</f>
        <v>0</v>
      </c>
      <c r="B194" s="2">
        <v>42695.6711574074</v>
      </c>
      <c r="C194">
        <v>0</v>
      </c>
      <c r="D194">
        <v>27</v>
      </c>
      <c r="E194" t="s">
        <v>197</v>
      </c>
    </row>
    <row r="195" spans="1:5">
      <c r="A195">
        <f>HYPERLINK("http://www.twitter.com/NYCMayorsOffice/status/800731043720531968", "800731043720531968")</f>
        <v>0</v>
      </c>
      <c r="B195" s="2">
        <v>42695.6681944444</v>
      </c>
      <c r="C195">
        <v>0</v>
      </c>
      <c r="D195">
        <v>3</v>
      </c>
      <c r="E195" t="s">
        <v>198</v>
      </c>
    </row>
    <row r="196" spans="1:5">
      <c r="A196">
        <f>HYPERLINK("http://www.twitter.com/NYCMayorsOffice/status/800729797861048320", "800729797861048320")</f>
        <v>0</v>
      </c>
      <c r="B196" s="2">
        <v>42695.6647569444</v>
      </c>
      <c r="C196">
        <v>3</v>
      </c>
      <c r="D196">
        <v>21</v>
      </c>
      <c r="E196" t="s">
        <v>199</v>
      </c>
    </row>
    <row r="197" spans="1:5">
      <c r="A197">
        <f>HYPERLINK("http://www.twitter.com/NYCMayorsOffice/status/800724781083557888", "800724781083557888")</f>
        <v>0</v>
      </c>
      <c r="B197" s="2">
        <v>42695.6509143518</v>
      </c>
      <c r="C197">
        <v>0</v>
      </c>
      <c r="D197">
        <v>5</v>
      </c>
      <c r="E197" t="s">
        <v>200</v>
      </c>
    </row>
    <row r="198" spans="1:5">
      <c r="A198">
        <f>HYPERLINK("http://www.twitter.com/NYCMayorsOffice/status/800721747775488000", "800721747775488000")</f>
        <v>0</v>
      </c>
      <c r="B198" s="2">
        <v>42695.6425462963</v>
      </c>
      <c r="C198">
        <v>0</v>
      </c>
      <c r="D198">
        <v>13</v>
      </c>
      <c r="E198" t="s">
        <v>201</v>
      </c>
    </row>
    <row r="199" spans="1:5">
      <c r="A199">
        <f>HYPERLINK("http://www.twitter.com/NYCMayorsOffice/status/800720411377958912", "800720411377958912")</f>
        <v>0</v>
      </c>
      <c r="B199" s="2">
        <v>42695.6388541667</v>
      </c>
      <c r="C199">
        <v>12</v>
      </c>
      <c r="D199">
        <v>0</v>
      </c>
      <c r="E199" t="s">
        <v>202</v>
      </c>
    </row>
    <row r="200" spans="1:5">
      <c r="A200">
        <f>HYPERLINK("http://www.twitter.com/NYCMayorsOffice/status/800717574627594244", "800717574627594244")</f>
        <v>0</v>
      </c>
      <c r="B200" s="2">
        <v>42695.6310300926</v>
      </c>
      <c r="C200">
        <v>0</v>
      </c>
      <c r="D200">
        <v>19</v>
      </c>
      <c r="E200" t="s">
        <v>203</v>
      </c>
    </row>
    <row r="201" spans="1:5">
      <c r="A201">
        <f>HYPERLINK("http://www.twitter.com/NYCMayorsOffice/status/800711875512123392", "800711875512123392")</f>
        <v>0</v>
      </c>
      <c r="B201" s="2">
        <v>42695.6153009259</v>
      </c>
      <c r="C201">
        <v>0</v>
      </c>
      <c r="D201">
        <v>3</v>
      </c>
      <c r="E201" t="s">
        <v>204</v>
      </c>
    </row>
    <row r="202" spans="1:5">
      <c r="A202">
        <f>HYPERLINK("http://www.twitter.com/NYCMayorsOffice/status/800705372763918337", "800705372763918337")</f>
        <v>0</v>
      </c>
      <c r="B202" s="2">
        <v>42695.597349537</v>
      </c>
      <c r="C202">
        <v>35</v>
      </c>
      <c r="D202">
        <v>34</v>
      </c>
      <c r="E202" t="s">
        <v>205</v>
      </c>
    </row>
    <row r="203" spans="1:5">
      <c r="A203">
        <f>HYPERLINK("http://www.twitter.com/NYCMayorsOffice/status/800575610716241921", "800575610716241921")</f>
        <v>0</v>
      </c>
      <c r="B203" s="2">
        <v>42695.2392824074</v>
      </c>
      <c r="C203">
        <v>0</v>
      </c>
      <c r="D203">
        <v>21</v>
      </c>
      <c r="E203" t="s">
        <v>206</v>
      </c>
    </row>
    <row r="204" spans="1:5">
      <c r="A204">
        <f>HYPERLINK("http://www.twitter.com/NYCMayorsOffice/status/800546544533536768", "800546544533536768")</f>
        <v>0</v>
      </c>
      <c r="B204" s="2">
        <v>42695.1590740741</v>
      </c>
      <c r="C204">
        <v>0</v>
      </c>
      <c r="D204">
        <v>241</v>
      </c>
      <c r="E204" t="s">
        <v>207</v>
      </c>
    </row>
    <row r="205" spans="1:5">
      <c r="A205">
        <f>HYPERLINK("http://www.twitter.com/NYCMayorsOffice/status/800537445318041600", "800537445318041600")</f>
        <v>0</v>
      </c>
      <c r="B205" s="2">
        <v>42695.1339583333</v>
      </c>
      <c r="C205">
        <v>0</v>
      </c>
      <c r="D205">
        <v>7</v>
      </c>
      <c r="E205" t="s">
        <v>208</v>
      </c>
    </row>
    <row r="206" spans="1:5">
      <c r="A206">
        <f>HYPERLINK("http://www.twitter.com/NYCMayorsOffice/status/800529169419378688", "800529169419378688")</f>
        <v>0</v>
      </c>
      <c r="B206" s="2">
        <v>42695.1111226852</v>
      </c>
      <c r="C206">
        <v>42</v>
      </c>
      <c r="D206">
        <v>46</v>
      </c>
      <c r="E206" t="s">
        <v>209</v>
      </c>
    </row>
    <row r="207" spans="1:5">
      <c r="A207">
        <f>HYPERLINK("http://www.twitter.com/NYCMayorsOffice/status/800428589749407744", "800428589749407744")</f>
        <v>0</v>
      </c>
      <c r="B207" s="2">
        <v>42694.8335763889</v>
      </c>
      <c r="C207">
        <v>75</v>
      </c>
      <c r="D207">
        <v>24</v>
      </c>
      <c r="E207" t="s">
        <v>210</v>
      </c>
    </row>
    <row r="208" spans="1:5">
      <c r="A208">
        <f>HYPERLINK("http://www.twitter.com/NYCMayorsOffice/status/800418128534630400", "800418128534630400")</f>
        <v>0</v>
      </c>
      <c r="B208" s="2">
        <v>42694.8047106481</v>
      </c>
      <c r="C208">
        <v>0</v>
      </c>
      <c r="D208">
        <v>411</v>
      </c>
      <c r="E208" t="s">
        <v>211</v>
      </c>
    </row>
    <row r="209" spans="1:5">
      <c r="A209">
        <f>HYPERLINK("http://www.twitter.com/NYCMayorsOffice/status/800414561576845313", "800414561576845313")</f>
        <v>0</v>
      </c>
      <c r="B209" s="2">
        <v>42694.7948726852</v>
      </c>
      <c r="C209">
        <v>200</v>
      </c>
      <c r="D209">
        <v>75</v>
      </c>
      <c r="E209" t="s">
        <v>212</v>
      </c>
    </row>
    <row r="210" spans="1:5">
      <c r="A210">
        <f>HYPERLINK("http://www.twitter.com/NYCMayorsOffice/status/800390543792541696", "800390543792541696")</f>
        <v>0</v>
      </c>
      <c r="B210" s="2">
        <v>42694.728587963</v>
      </c>
      <c r="C210">
        <v>0</v>
      </c>
      <c r="D210">
        <v>17</v>
      </c>
      <c r="E210" t="s">
        <v>213</v>
      </c>
    </row>
    <row r="211" spans="1:5">
      <c r="A211">
        <f>HYPERLINK("http://www.twitter.com/NYCMayorsOffice/status/800142622094426112", "800142622094426112")</f>
        <v>0</v>
      </c>
      <c r="B211" s="2">
        <v>42694.0444560185</v>
      </c>
      <c r="C211">
        <v>0</v>
      </c>
      <c r="D211">
        <v>563</v>
      </c>
      <c r="E211" t="s">
        <v>214</v>
      </c>
    </row>
    <row r="212" spans="1:5">
      <c r="A212">
        <f>HYPERLINK("http://www.twitter.com/NYCMayorsOffice/status/800042240982794240", "800042240982794240")</f>
        <v>0</v>
      </c>
      <c r="B212" s="2">
        <v>42693.7674537037</v>
      </c>
      <c r="C212">
        <v>0</v>
      </c>
      <c r="D212">
        <v>14</v>
      </c>
      <c r="E212" t="s">
        <v>215</v>
      </c>
    </row>
    <row r="213" spans="1:5">
      <c r="A213">
        <f>HYPERLINK("http://www.twitter.com/NYCMayorsOffice/status/800023709234892800", "800023709234892800")</f>
        <v>0</v>
      </c>
      <c r="B213" s="2">
        <v>42693.7163194444</v>
      </c>
      <c r="C213">
        <v>0</v>
      </c>
      <c r="D213">
        <v>0</v>
      </c>
      <c r="E213" t="s">
        <v>216</v>
      </c>
    </row>
    <row r="214" spans="1:5">
      <c r="A214">
        <f>HYPERLINK("http://www.twitter.com/NYCMayorsOffice/status/800021444428185600", "800021444428185600")</f>
        <v>0</v>
      </c>
      <c r="B214" s="2">
        <v>42693.7100694444</v>
      </c>
      <c r="C214">
        <v>3474</v>
      </c>
      <c r="D214">
        <v>1467</v>
      </c>
      <c r="E214" t="s">
        <v>217</v>
      </c>
    </row>
    <row r="215" spans="1:5">
      <c r="A215">
        <f>HYPERLINK("http://www.twitter.com/NYCMayorsOffice/status/799827655436668928", "799827655436668928")</f>
        <v>0</v>
      </c>
      <c r="B215" s="2">
        <v>42693.1753125</v>
      </c>
      <c r="C215">
        <v>0</v>
      </c>
      <c r="D215">
        <v>362</v>
      </c>
      <c r="E215" t="s">
        <v>218</v>
      </c>
    </row>
    <row r="216" spans="1:5">
      <c r="A216">
        <f>HYPERLINK("http://www.twitter.com/NYCMayorsOffice/status/799763618573221888", "799763618573221888")</f>
        <v>0</v>
      </c>
      <c r="B216" s="2">
        <v>42692.9986111111</v>
      </c>
      <c r="C216">
        <v>878</v>
      </c>
      <c r="D216">
        <v>563</v>
      </c>
      <c r="E216" t="s">
        <v>219</v>
      </c>
    </row>
    <row r="217" spans="1:5">
      <c r="A217">
        <f>HYPERLINK("http://www.twitter.com/NYCMayorsOffice/status/799751242117324800", "799751242117324800")</f>
        <v>0</v>
      </c>
      <c r="B217" s="2">
        <v>42692.9644560185</v>
      </c>
      <c r="C217">
        <v>0</v>
      </c>
      <c r="D217">
        <v>12931</v>
      </c>
      <c r="E217" t="s">
        <v>220</v>
      </c>
    </row>
    <row r="218" spans="1:5">
      <c r="A218">
        <f>HYPERLINK("http://www.twitter.com/NYCMayorsOffice/status/799736945266094084", "799736945266094084")</f>
        <v>0</v>
      </c>
      <c r="B218" s="2">
        <v>42692.925</v>
      </c>
      <c r="C218">
        <v>2</v>
      </c>
      <c r="D218">
        <v>7</v>
      </c>
      <c r="E218" t="s">
        <v>221</v>
      </c>
    </row>
    <row r="219" spans="1:5">
      <c r="A219">
        <f>HYPERLINK("http://www.twitter.com/NYCMayorsOffice/status/799735824204046336", "799735824204046336")</f>
        <v>0</v>
      </c>
      <c r="B219" s="2">
        <v>42692.9219097222</v>
      </c>
      <c r="C219">
        <v>4</v>
      </c>
      <c r="D219">
        <v>10</v>
      </c>
      <c r="E219" t="s">
        <v>222</v>
      </c>
    </row>
    <row r="220" spans="1:5">
      <c r="A220">
        <f>HYPERLINK("http://www.twitter.com/NYCMayorsOffice/status/799735373802840064", "799735373802840064")</f>
        <v>0</v>
      </c>
      <c r="B220" s="2">
        <v>42692.9206712963</v>
      </c>
      <c r="C220">
        <v>7</v>
      </c>
      <c r="D220">
        <v>4</v>
      </c>
      <c r="E220" t="s">
        <v>223</v>
      </c>
    </row>
    <row r="221" spans="1:5">
      <c r="A221">
        <f>HYPERLINK("http://www.twitter.com/NYCMayorsOffice/status/799731695876444160", "799731695876444160")</f>
        <v>0</v>
      </c>
      <c r="B221" s="2">
        <v>42692.9105208333</v>
      </c>
      <c r="C221">
        <v>0</v>
      </c>
      <c r="D221">
        <v>23</v>
      </c>
      <c r="E221" t="s">
        <v>224</v>
      </c>
    </row>
    <row r="222" spans="1:5">
      <c r="A222">
        <f>HYPERLINK("http://www.twitter.com/NYCMayorsOffice/status/799731636321603584", "799731636321603584")</f>
        <v>0</v>
      </c>
      <c r="B222" s="2">
        <v>42692.9103587963</v>
      </c>
      <c r="C222">
        <v>0</v>
      </c>
      <c r="D222">
        <v>28</v>
      </c>
      <c r="E222" t="s">
        <v>225</v>
      </c>
    </row>
    <row r="223" spans="1:5">
      <c r="A223">
        <f>HYPERLINK("http://www.twitter.com/NYCMayorsOffice/status/799722512103964676", "799722512103964676")</f>
        <v>0</v>
      </c>
      <c r="B223" s="2">
        <v>42692.8851736111</v>
      </c>
      <c r="C223">
        <v>28</v>
      </c>
      <c r="D223">
        <v>17</v>
      </c>
      <c r="E223" t="s">
        <v>226</v>
      </c>
    </row>
    <row r="224" spans="1:5">
      <c r="A224">
        <f>HYPERLINK("http://www.twitter.com/NYCMayorsOffice/status/799685208031318021", "799685208031318021")</f>
        <v>0</v>
      </c>
      <c r="B224" s="2">
        <v>42692.7822337963</v>
      </c>
      <c r="C224">
        <v>0</v>
      </c>
      <c r="D224">
        <v>7</v>
      </c>
      <c r="E224" t="s">
        <v>227</v>
      </c>
    </row>
    <row r="225" spans="1:5">
      <c r="A225">
        <f>HYPERLINK("http://www.twitter.com/NYCMayorsOffice/status/799620703712669696", "799620703712669696")</f>
        <v>0</v>
      </c>
      <c r="B225" s="2">
        <v>42692.6042361111</v>
      </c>
      <c r="C225">
        <v>0</v>
      </c>
      <c r="D225">
        <v>6</v>
      </c>
      <c r="E225" t="s">
        <v>228</v>
      </c>
    </row>
    <row r="226" spans="1:5">
      <c r="A226">
        <f>HYPERLINK("http://www.twitter.com/NYCMayorsOffice/status/799614731627692032", "799614731627692032")</f>
        <v>0</v>
      </c>
      <c r="B226" s="2">
        <v>42692.5877546296</v>
      </c>
      <c r="C226">
        <v>25</v>
      </c>
      <c r="D226">
        <v>9</v>
      </c>
      <c r="E226" t="s">
        <v>229</v>
      </c>
    </row>
    <row r="227" spans="1:5">
      <c r="A227">
        <f>HYPERLINK("http://www.twitter.com/NYCMayorsOffice/status/799463841960787968", "799463841960787968")</f>
        <v>0</v>
      </c>
      <c r="B227" s="2">
        <v>42692.1713773148</v>
      </c>
      <c r="C227">
        <v>0</v>
      </c>
      <c r="D227">
        <v>2</v>
      </c>
      <c r="E227" t="s">
        <v>230</v>
      </c>
    </row>
    <row r="228" spans="1:5">
      <c r="A228">
        <f>HYPERLINK("http://www.twitter.com/NYCMayorsOffice/status/799412005270470656", "799412005270470656")</f>
        <v>0</v>
      </c>
      <c r="B228" s="2">
        <v>42692.0283449074</v>
      </c>
      <c r="C228">
        <v>0</v>
      </c>
      <c r="D228">
        <v>9</v>
      </c>
      <c r="E228" t="s">
        <v>231</v>
      </c>
    </row>
    <row r="229" spans="1:5">
      <c r="A229">
        <f>HYPERLINK("http://www.twitter.com/NYCMayorsOffice/status/799404902208458752", "799404902208458752")</f>
        <v>0</v>
      </c>
      <c r="B229" s="2">
        <v>42692.0087384259</v>
      </c>
      <c r="C229">
        <v>10</v>
      </c>
      <c r="D229">
        <v>6</v>
      </c>
      <c r="E229" t="s">
        <v>232</v>
      </c>
    </row>
    <row r="230" spans="1:5">
      <c r="A230">
        <f>HYPERLINK("http://www.twitter.com/NYCMayorsOffice/status/799333318781239296", "799333318781239296")</f>
        <v>0</v>
      </c>
      <c r="B230" s="2">
        <v>42691.8112037037</v>
      </c>
      <c r="C230">
        <v>73</v>
      </c>
      <c r="D230">
        <v>80</v>
      </c>
      <c r="E230" t="s">
        <v>233</v>
      </c>
    </row>
    <row r="231" spans="1:5">
      <c r="A231">
        <f>HYPERLINK("http://www.twitter.com/NYCMayorsOffice/status/799323564721709056", "799323564721709056")</f>
        <v>0</v>
      </c>
      <c r="B231" s="2">
        <v>42691.7842939815</v>
      </c>
      <c r="C231">
        <v>0</v>
      </c>
      <c r="D231">
        <v>3</v>
      </c>
      <c r="E231" t="s">
        <v>234</v>
      </c>
    </row>
    <row r="232" spans="1:5">
      <c r="A232">
        <f>HYPERLINK("http://www.twitter.com/NYCMayorsOffice/status/799312808768847875", "799312808768847875")</f>
        <v>0</v>
      </c>
      <c r="B232" s="2">
        <v>42691.7546064815</v>
      </c>
      <c r="C232">
        <v>10</v>
      </c>
      <c r="D232">
        <v>2</v>
      </c>
      <c r="E232" t="s">
        <v>235</v>
      </c>
    </row>
    <row r="233" spans="1:5">
      <c r="A233">
        <f>HYPERLINK("http://www.twitter.com/NYCMayorsOffice/status/799272708668264448", "799272708668264448")</f>
        <v>0</v>
      </c>
      <c r="B233" s="2">
        <v>42691.6439583333</v>
      </c>
      <c r="C233">
        <v>105</v>
      </c>
      <c r="D233">
        <v>69</v>
      </c>
      <c r="E233" t="s">
        <v>236</v>
      </c>
    </row>
    <row r="234" spans="1:5">
      <c r="A234">
        <f>HYPERLINK("http://www.twitter.com/NYCMayorsOffice/status/799038156796477441", "799038156796477441")</f>
        <v>0</v>
      </c>
      <c r="B234" s="2">
        <v>42690.996712963</v>
      </c>
      <c r="C234">
        <v>202</v>
      </c>
      <c r="D234">
        <v>120</v>
      </c>
      <c r="E234" t="s">
        <v>237</v>
      </c>
    </row>
    <row r="235" spans="1:5">
      <c r="A235">
        <f>HYPERLINK("http://www.twitter.com/NYCMayorsOffice/status/799025576057196549", "799025576057196549")</f>
        <v>0</v>
      </c>
      <c r="B235" s="2">
        <v>42690.9620023148</v>
      </c>
      <c r="C235">
        <v>2</v>
      </c>
      <c r="D235">
        <v>4</v>
      </c>
      <c r="E235" t="s">
        <v>238</v>
      </c>
    </row>
    <row r="236" spans="1:5">
      <c r="A236">
        <f>HYPERLINK("http://www.twitter.com/NYCMayorsOffice/status/799002459473661958", "799002459473661958")</f>
        <v>0</v>
      </c>
      <c r="B236" s="2">
        <v>42690.8982060185</v>
      </c>
      <c r="C236">
        <v>2</v>
      </c>
      <c r="D236">
        <v>3</v>
      </c>
      <c r="E236" t="s">
        <v>239</v>
      </c>
    </row>
    <row r="237" spans="1:5">
      <c r="A237">
        <f>HYPERLINK("http://www.twitter.com/NYCMayorsOffice/status/799002388216487936", "799002388216487936")</f>
        <v>0</v>
      </c>
      <c r="B237" s="2">
        <v>42690.8980092593</v>
      </c>
      <c r="C237">
        <v>3</v>
      </c>
      <c r="D237">
        <v>4</v>
      </c>
      <c r="E237" t="s">
        <v>240</v>
      </c>
    </row>
    <row r="238" spans="1:5">
      <c r="A238">
        <f>HYPERLINK("http://www.twitter.com/NYCMayorsOffice/status/799002308659073024", "799002308659073024")</f>
        <v>0</v>
      </c>
      <c r="B238" s="2">
        <v>42690.8977893519</v>
      </c>
      <c r="C238">
        <v>16</v>
      </c>
      <c r="D238">
        <v>9</v>
      </c>
      <c r="E238" t="s">
        <v>241</v>
      </c>
    </row>
    <row r="239" spans="1:5">
      <c r="A239">
        <f>HYPERLINK("http://www.twitter.com/NYCMayorsOffice/status/799002188076847105", "799002188076847105")</f>
        <v>0</v>
      </c>
      <c r="B239" s="2">
        <v>42690.8974652778</v>
      </c>
      <c r="C239">
        <v>21</v>
      </c>
      <c r="D239">
        <v>17</v>
      </c>
      <c r="E239" t="s">
        <v>242</v>
      </c>
    </row>
    <row r="240" spans="1:5">
      <c r="A240">
        <f>HYPERLINK("http://www.twitter.com/NYCMayorsOffice/status/798972065692975109", "798972065692975109")</f>
        <v>0</v>
      </c>
      <c r="B240" s="2">
        <v>42690.8143402778</v>
      </c>
      <c r="C240">
        <v>0</v>
      </c>
      <c r="D240">
        <v>328</v>
      </c>
      <c r="E240" t="s">
        <v>243</v>
      </c>
    </row>
    <row r="241" spans="1:5">
      <c r="A241">
        <f>HYPERLINK("http://www.twitter.com/NYCMayorsOffice/status/798972055324495872", "798972055324495872")</f>
        <v>0</v>
      </c>
      <c r="B241" s="2">
        <v>42690.8143055556</v>
      </c>
      <c r="C241">
        <v>0</v>
      </c>
      <c r="D241">
        <v>138</v>
      </c>
      <c r="E241" t="s">
        <v>244</v>
      </c>
    </row>
    <row r="242" spans="1:5">
      <c r="A242">
        <f>HYPERLINK("http://www.twitter.com/NYCMayorsOffice/status/798972045564342273", "798972045564342273")</f>
        <v>0</v>
      </c>
      <c r="B242" s="2">
        <v>42690.8142824074</v>
      </c>
      <c r="C242">
        <v>0</v>
      </c>
      <c r="D242">
        <v>58</v>
      </c>
      <c r="E242" t="s">
        <v>245</v>
      </c>
    </row>
    <row r="243" spans="1:5">
      <c r="A243">
        <f>HYPERLINK("http://www.twitter.com/NYCMayorsOffice/status/798972032780292096", "798972032780292096")</f>
        <v>0</v>
      </c>
      <c r="B243" s="2">
        <v>42690.8142476852</v>
      </c>
      <c r="C243">
        <v>0</v>
      </c>
      <c r="D243">
        <v>273</v>
      </c>
      <c r="E243" t="s">
        <v>246</v>
      </c>
    </row>
    <row r="244" spans="1:5">
      <c r="A244">
        <f>HYPERLINK("http://www.twitter.com/NYCMayorsOffice/status/798972017819217920", "798972017819217920")</f>
        <v>0</v>
      </c>
      <c r="B244" s="2">
        <v>42690.8142013889</v>
      </c>
      <c r="C244">
        <v>0</v>
      </c>
      <c r="D244">
        <v>181</v>
      </c>
      <c r="E244" t="s">
        <v>247</v>
      </c>
    </row>
    <row r="245" spans="1:5">
      <c r="A245">
        <f>HYPERLINK("http://www.twitter.com/NYCMayorsOffice/status/798954401448787969", "798954401448787969")</f>
        <v>0</v>
      </c>
      <c r="B245" s="2">
        <v>42690.7655902778</v>
      </c>
      <c r="C245">
        <v>0</v>
      </c>
      <c r="D245">
        <v>14</v>
      </c>
      <c r="E245" t="s">
        <v>248</v>
      </c>
    </row>
    <row r="246" spans="1:5">
      <c r="A246">
        <f>HYPERLINK("http://www.twitter.com/NYCMayorsOffice/status/798907047651799041", "798907047651799041")</f>
        <v>0</v>
      </c>
      <c r="B246" s="2">
        <v>42690.6349189815</v>
      </c>
      <c r="C246">
        <v>0</v>
      </c>
      <c r="D246">
        <v>9</v>
      </c>
      <c r="E246" t="s">
        <v>249</v>
      </c>
    </row>
    <row r="247" spans="1:5">
      <c r="A247">
        <f>HYPERLINK("http://www.twitter.com/NYCMayorsOffice/status/798902176294772740", "798902176294772740")</f>
        <v>0</v>
      </c>
      <c r="B247" s="2">
        <v>42690.6214814815</v>
      </c>
      <c r="C247">
        <v>21</v>
      </c>
      <c r="D247">
        <v>5</v>
      </c>
      <c r="E247" t="s">
        <v>250</v>
      </c>
    </row>
    <row r="248" spans="1:5">
      <c r="A248">
        <f>HYPERLINK("http://www.twitter.com/NYCMayorsOffice/status/798666069908987904", "798666069908987904")</f>
        <v>0</v>
      </c>
      <c r="B248" s="2">
        <v>42689.9699537037</v>
      </c>
      <c r="C248">
        <v>15</v>
      </c>
      <c r="D248">
        <v>6</v>
      </c>
      <c r="E248" t="s">
        <v>251</v>
      </c>
    </row>
    <row r="249" spans="1:5">
      <c r="A249">
        <f>HYPERLINK("http://www.twitter.com/NYCMayorsOffice/status/798663160546742273", "798663160546742273")</f>
        <v>0</v>
      </c>
      <c r="B249" s="2">
        <v>42689.9619212963</v>
      </c>
      <c r="C249">
        <v>0</v>
      </c>
      <c r="D249">
        <v>29</v>
      </c>
      <c r="E249" t="s">
        <v>252</v>
      </c>
    </row>
    <row r="250" spans="1:5">
      <c r="A250">
        <f>HYPERLINK("http://www.twitter.com/NYCMayorsOffice/status/798613481964507136", "798613481964507136")</f>
        <v>0</v>
      </c>
      <c r="B250" s="2">
        <v>42689.824837963</v>
      </c>
      <c r="C250">
        <v>6</v>
      </c>
      <c r="D250">
        <v>5</v>
      </c>
      <c r="E250" t="s">
        <v>253</v>
      </c>
    </row>
    <row r="251" spans="1:5">
      <c r="A251">
        <f>HYPERLINK("http://www.twitter.com/NYCMayorsOffice/status/798594314540642304", "798594314540642304")</f>
        <v>0</v>
      </c>
      <c r="B251" s="2">
        <v>42689.7719444444</v>
      </c>
      <c r="C251">
        <v>22</v>
      </c>
      <c r="D251">
        <v>15</v>
      </c>
      <c r="E251" t="s">
        <v>254</v>
      </c>
    </row>
    <row r="252" spans="1:5">
      <c r="A252">
        <f>HYPERLINK("http://www.twitter.com/NYCMayorsOffice/status/798552404723662849", "798552404723662849")</f>
        <v>0</v>
      </c>
      <c r="B252" s="2">
        <v>42689.6562962963</v>
      </c>
      <c r="C252">
        <v>0</v>
      </c>
      <c r="D252">
        <v>1</v>
      </c>
      <c r="E252" t="s">
        <v>255</v>
      </c>
    </row>
    <row r="253" spans="1:5">
      <c r="A253">
        <f>HYPERLINK("http://www.twitter.com/NYCMayorsOffice/status/798334425293553665", "798334425293553665")</f>
        <v>0</v>
      </c>
      <c r="B253" s="2">
        <v>42689.0547800926</v>
      </c>
      <c r="C253">
        <v>142</v>
      </c>
      <c r="D253">
        <v>84</v>
      </c>
      <c r="E253" t="s">
        <v>256</v>
      </c>
    </row>
    <row r="254" spans="1:5">
      <c r="A254">
        <f>HYPERLINK("http://www.twitter.com/NYCMayorsOffice/status/798309866691399680", "798309866691399680")</f>
        <v>0</v>
      </c>
      <c r="B254" s="2">
        <v>42688.9870138889</v>
      </c>
      <c r="C254">
        <v>13</v>
      </c>
      <c r="D254">
        <v>2</v>
      </c>
      <c r="E254" t="s">
        <v>257</v>
      </c>
    </row>
    <row r="255" spans="1:5">
      <c r="A255">
        <f>HYPERLINK("http://www.twitter.com/NYCMayorsOffice/status/798293706809839616", "798293706809839616")</f>
        <v>0</v>
      </c>
      <c r="B255" s="2">
        <v>42688.9424189815</v>
      </c>
      <c r="C255">
        <v>0</v>
      </c>
      <c r="D255">
        <v>902</v>
      </c>
      <c r="E255" t="s">
        <v>258</v>
      </c>
    </row>
    <row r="256" spans="1:5">
      <c r="A256">
        <f>HYPERLINK("http://www.twitter.com/NYCMayorsOffice/status/798268726097354752", "798268726097354752")</f>
        <v>0</v>
      </c>
      <c r="B256" s="2">
        <v>42688.8734953704</v>
      </c>
      <c r="C256">
        <v>0</v>
      </c>
      <c r="D256">
        <v>18</v>
      </c>
      <c r="E256" t="s">
        <v>259</v>
      </c>
    </row>
    <row r="257" spans="1:5">
      <c r="A257">
        <f>HYPERLINK("http://www.twitter.com/NYCMayorsOffice/status/798168325553389568", "798168325553389568")</f>
        <v>0</v>
      </c>
      <c r="B257" s="2">
        <v>42688.5964351852</v>
      </c>
      <c r="C257">
        <v>0</v>
      </c>
      <c r="D257">
        <v>46</v>
      </c>
      <c r="E257" t="s">
        <v>260</v>
      </c>
    </row>
    <row r="258" spans="1:5">
      <c r="A258">
        <f>HYPERLINK("http://www.twitter.com/NYCMayorsOffice/status/797950854909272065", "797950854909272065")</f>
        <v>0</v>
      </c>
      <c r="B258" s="2">
        <v>42687.9963310185</v>
      </c>
      <c r="C258">
        <v>50</v>
      </c>
      <c r="D258">
        <v>47</v>
      </c>
      <c r="E258" t="s">
        <v>261</v>
      </c>
    </row>
    <row r="259" spans="1:5">
      <c r="A259">
        <f>HYPERLINK("http://www.twitter.com/NYCMayorsOffice/status/797890497519812609", "797890497519812609")</f>
        <v>0</v>
      </c>
      <c r="B259" s="2">
        <v>42687.8297800926</v>
      </c>
      <c r="C259">
        <v>826</v>
      </c>
      <c r="D259">
        <v>393</v>
      </c>
      <c r="E259" t="s">
        <v>262</v>
      </c>
    </row>
    <row r="260" spans="1:5">
      <c r="A260">
        <f>HYPERLINK("http://www.twitter.com/NYCMayorsOffice/status/797868005287829504", "797868005287829504")</f>
        <v>0</v>
      </c>
      <c r="B260" s="2">
        <v>42687.7677083333</v>
      </c>
      <c r="C260">
        <v>250</v>
      </c>
      <c r="D260">
        <v>282</v>
      </c>
      <c r="E260" t="s">
        <v>263</v>
      </c>
    </row>
    <row r="261" spans="1:5">
      <c r="A261">
        <f>HYPERLINK("http://www.twitter.com/NYCMayorsOffice/status/797820316688990208", "797820316688990208")</f>
        <v>0</v>
      </c>
      <c r="B261" s="2">
        <v>42687.6361111111</v>
      </c>
      <c r="C261">
        <v>0</v>
      </c>
      <c r="D261">
        <v>87</v>
      </c>
      <c r="E261" t="s">
        <v>264</v>
      </c>
    </row>
    <row r="262" spans="1:5">
      <c r="A262">
        <f>HYPERLINK("http://www.twitter.com/NYCMayorsOffice/status/797624010184028160", "797624010184028160")</f>
        <v>0</v>
      </c>
      <c r="B262" s="2">
        <v>42687.0944097222</v>
      </c>
      <c r="C262">
        <v>0</v>
      </c>
      <c r="D262">
        <v>335</v>
      </c>
      <c r="E262" t="s">
        <v>265</v>
      </c>
    </row>
    <row r="263" spans="1:5">
      <c r="A263">
        <f>HYPERLINK("http://www.twitter.com/NYCMayorsOffice/status/797572854497820672", "797572854497820672")</f>
        <v>0</v>
      </c>
      <c r="B263" s="2">
        <v>42686.9532523148</v>
      </c>
      <c r="C263">
        <v>446</v>
      </c>
      <c r="D263">
        <v>292</v>
      </c>
      <c r="E263" t="s">
        <v>266</v>
      </c>
    </row>
    <row r="264" spans="1:5">
      <c r="A264">
        <f>HYPERLINK("http://www.twitter.com/NYCMayorsOffice/status/797556511912394753", "797556511912394753")</f>
        <v>0</v>
      </c>
      <c r="B264" s="2">
        <v>42686.9081481481</v>
      </c>
      <c r="C264">
        <v>38</v>
      </c>
      <c r="D264">
        <v>29</v>
      </c>
      <c r="E264" t="s">
        <v>267</v>
      </c>
    </row>
    <row r="265" spans="1:5">
      <c r="A265">
        <f>HYPERLINK("http://www.twitter.com/NYCMayorsOffice/status/797546259531857920", "797546259531857920")</f>
        <v>0</v>
      </c>
      <c r="B265" s="2">
        <v>42686.8798611111</v>
      </c>
      <c r="C265">
        <v>23</v>
      </c>
      <c r="D265">
        <v>10</v>
      </c>
      <c r="E265" t="s">
        <v>268</v>
      </c>
    </row>
    <row r="266" spans="1:5">
      <c r="A266">
        <f>HYPERLINK("http://www.twitter.com/NYCMayorsOffice/status/797545444440162304", "797545444440162304")</f>
        <v>0</v>
      </c>
      <c r="B266" s="2">
        <v>42686.8776157407</v>
      </c>
      <c r="C266">
        <v>0</v>
      </c>
      <c r="D266">
        <v>1662</v>
      </c>
      <c r="E266" t="s">
        <v>269</v>
      </c>
    </row>
    <row r="267" spans="1:5">
      <c r="A267">
        <f>HYPERLINK("http://www.twitter.com/NYCMayorsOffice/status/797540541147840512", "797540541147840512")</f>
        <v>0</v>
      </c>
      <c r="B267" s="2">
        <v>42686.8640856482</v>
      </c>
      <c r="C267">
        <v>0</v>
      </c>
      <c r="D267">
        <v>1010</v>
      </c>
      <c r="E267" t="s">
        <v>270</v>
      </c>
    </row>
    <row r="268" spans="1:5">
      <c r="A268">
        <f>HYPERLINK("http://www.twitter.com/NYCMayorsOffice/status/797487625112317952", "797487625112317952")</f>
        <v>0</v>
      </c>
      <c r="B268" s="2">
        <v>42686.7180671296</v>
      </c>
      <c r="C268">
        <v>4</v>
      </c>
      <c r="D268">
        <v>2</v>
      </c>
      <c r="E268" t="s">
        <v>271</v>
      </c>
    </row>
    <row r="269" spans="1:5">
      <c r="A269">
        <f>HYPERLINK("http://www.twitter.com/NYCMayorsOffice/status/797185828686614528", "797185828686614528")</f>
        <v>0</v>
      </c>
      <c r="B269" s="2">
        <v>42685.8852662037</v>
      </c>
      <c r="C269">
        <v>74</v>
      </c>
      <c r="D269">
        <v>22</v>
      </c>
      <c r="E269" t="s">
        <v>272</v>
      </c>
    </row>
    <row r="270" spans="1:5">
      <c r="A270">
        <f>HYPERLINK("http://www.twitter.com/NYCMayorsOffice/status/797106314572943360", "797106314572943360")</f>
        <v>0</v>
      </c>
      <c r="B270" s="2">
        <v>42685.6658449074</v>
      </c>
      <c r="C270">
        <v>0</v>
      </c>
      <c r="D270">
        <v>217</v>
      </c>
      <c r="E270" t="s">
        <v>273</v>
      </c>
    </row>
    <row r="271" spans="1:5">
      <c r="A271">
        <f>HYPERLINK("http://www.twitter.com/NYCMayorsOffice/status/796828244712521728", "796828244712521728")</f>
        <v>0</v>
      </c>
      <c r="B271" s="2">
        <v>42684.8985185185</v>
      </c>
      <c r="C271">
        <v>76</v>
      </c>
      <c r="D271">
        <v>29</v>
      </c>
      <c r="E271" t="s">
        <v>274</v>
      </c>
    </row>
    <row r="272" spans="1:5">
      <c r="A272">
        <f>HYPERLINK("http://www.twitter.com/NYCMayorsOffice/status/796820296200294401", "796820296200294401")</f>
        <v>0</v>
      </c>
      <c r="B272" s="2">
        <v>42684.8765856481</v>
      </c>
      <c r="C272">
        <v>48</v>
      </c>
      <c r="D272">
        <v>13</v>
      </c>
      <c r="E272" t="s">
        <v>275</v>
      </c>
    </row>
    <row r="273" spans="1:5">
      <c r="A273">
        <f>HYPERLINK("http://www.twitter.com/NYCMayorsOffice/status/796816347732840448", "796816347732840448")</f>
        <v>0</v>
      </c>
      <c r="B273" s="2">
        <v>42684.8656944444</v>
      </c>
      <c r="C273">
        <v>53</v>
      </c>
      <c r="D273">
        <v>60</v>
      </c>
      <c r="E273" t="s">
        <v>276</v>
      </c>
    </row>
    <row r="274" spans="1:5">
      <c r="A274">
        <f>HYPERLINK("http://www.twitter.com/NYCMayorsOffice/status/796454482683039744", "796454482683039744")</f>
        <v>0</v>
      </c>
      <c r="B274" s="2">
        <v>42683.8671296296</v>
      </c>
      <c r="C274">
        <v>28</v>
      </c>
      <c r="D274">
        <v>17</v>
      </c>
      <c r="E274" t="s">
        <v>277</v>
      </c>
    </row>
    <row r="275" spans="1:5">
      <c r="A275">
        <f>HYPERLINK("http://www.twitter.com/NYCMayorsOffice/status/796446000508506112", "796446000508506112")</f>
        <v>0</v>
      </c>
      <c r="B275" s="2">
        <v>42683.8437268519</v>
      </c>
      <c r="C275">
        <v>51</v>
      </c>
      <c r="D275">
        <v>35</v>
      </c>
      <c r="E275" t="s">
        <v>278</v>
      </c>
    </row>
    <row r="276" spans="1:5">
      <c r="A276">
        <f>HYPERLINK("http://www.twitter.com/NYCMayorsOffice/status/796445513025519626", "796445513025519626")</f>
        <v>0</v>
      </c>
      <c r="B276" s="2">
        <v>42683.8423842593</v>
      </c>
      <c r="C276">
        <v>57</v>
      </c>
      <c r="D276">
        <v>41</v>
      </c>
      <c r="E276" t="s">
        <v>279</v>
      </c>
    </row>
    <row r="277" spans="1:5">
      <c r="A277">
        <f>HYPERLINK("http://www.twitter.com/NYCMayorsOffice/status/796444874140745735", "796444874140745735")</f>
        <v>0</v>
      </c>
      <c r="B277" s="2">
        <v>42683.8406134259</v>
      </c>
      <c r="C277">
        <v>1103</v>
      </c>
      <c r="D277">
        <v>602</v>
      </c>
      <c r="E277" t="s">
        <v>280</v>
      </c>
    </row>
    <row r="278" spans="1:5">
      <c r="A278">
        <f>HYPERLINK("http://www.twitter.com/NYCMayorsOffice/status/796424516641636352", "796424516641636352")</f>
        <v>0</v>
      </c>
      <c r="B278" s="2">
        <v>42683.7844444444</v>
      </c>
      <c r="C278">
        <v>12</v>
      </c>
      <c r="D278">
        <v>15</v>
      </c>
      <c r="E278" t="s">
        <v>281</v>
      </c>
    </row>
    <row r="279" spans="1:5">
      <c r="A279">
        <f>HYPERLINK("http://www.twitter.com/NYCMayorsOffice/status/796188872816394240", "796188872816394240")</f>
        <v>0</v>
      </c>
      <c r="B279" s="2">
        <v>42683.1341898148</v>
      </c>
      <c r="C279">
        <v>0</v>
      </c>
      <c r="D279">
        <v>688</v>
      </c>
      <c r="E279" t="s">
        <v>282</v>
      </c>
    </row>
    <row r="280" spans="1:5">
      <c r="A280">
        <f>HYPERLINK("http://www.twitter.com/NYCMayorsOffice/status/796184439818780673", "796184439818780673")</f>
        <v>0</v>
      </c>
      <c r="B280" s="2">
        <v>42683.1219560185</v>
      </c>
      <c r="C280">
        <v>750</v>
      </c>
      <c r="D280">
        <v>688</v>
      </c>
      <c r="E280" t="s">
        <v>283</v>
      </c>
    </row>
    <row r="281" spans="1:5">
      <c r="A281">
        <f>HYPERLINK("http://www.twitter.com/NYCMayorsOffice/status/796178976880414722", "796178976880414722")</f>
        <v>0</v>
      </c>
      <c r="B281" s="2">
        <v>42683.1068865741</v>
      </c>
      <c r="C281">
        <v>116</v>
      </c>
      <c r="D281">
        <v>43</v>
      </c>
      <c r="E281" t="s">
        <v>284</v>
      </c>
    </row>
    <row r="282" spans="1:5">
      <c r="A282">
        <f>HYPERLINK("http://www.twitter.com/NYCMayorsOffice/status/796170690911240193", "796170690911240193")</f>
        <v>0</v>
      </c>
      <c r="B282" s="2">
        <v>42683.0840162037</v>
      </c>
      <c r="C282">
        <v>209</v>
      </c>
      <c r="D282">
        <v>95</v>
      </c>
      <c r="E282" t="s">
        <v>285</v>
      </c>
    </row>
    <row r="283" spans="1:5">
      <c r="A283">
        <f>HYPERLINK("http://www.twitter.com/NYCMayorsOffice/status/796162327498330113", "796162327498330113")</f>
        <v>0</v>
      </c>
      <c r="B283" s="2">
        <v>42683.0609375</v>
      </c>
      <c r="C283">
        <v>429</v>
      </c>
      <c r="D283">
        <v>306</v>
      </c>
      <c r="E283" t="s">
        <v>286</v>
      </c>
    </row>
    <row r="284" spans="1:5">
      <c r="A284">
        <f>HYPERLINK("http://www.twitter.com/NYCMayorsOffice/status/796155098607091714", "796155098607091714")</f>
        <v>0</v>
      </c>
      <c r="B284" s="2">
        <v>42683.0409953704</v>
      </c>
      <c r="C284">
        <v>174</v>
      </c>
      <c r="D284">
        <v>130</v>
      </c>
      <c r="E284" t="s">
        <v>287</v>
      </c>
    </row>
    <row r="285" spans="1:5">
      <c r="A285">
        <f>HYPERLINK("http://www.twitter.com/NYCMayorsOffice/status/796148316446879745", "796148316446879745")</f>
        <v>0</v>
      </c>
      <c r="B285" s="2">
        <v>42683.0222800926</v>
      </c>
      <c r="C285">
        <v>0</v>
      </c>
      <c r="D285">
        <v>50</v>
      </c>
      <c r="E285" t="s">
        <v>288</v>
      </c>
    </row>
    <row r="286" spans="1:5">
      <c r="A286">
        <f>HYPERLINK("http://www.twitter.com/NYCMayorsOffice/status/796140996472016896", "796140996472016896")</f>
        <v>0</v>
      </c>
      <c r="B286" s="2">
        <v>42683.0020717593</v>
      </c>
      <c r="C286">
        <v>31</v>
      </c>
      <c r="D286">
        <v>23</v>
      </c>
      <c r="E286" t="s">
        <v>289</v>
      </c>
    </row>
    <row r="287" spans="1:5">
      <c r="A287">
        <f>HYPERLINK("http://www.twitter.com/NYCMayorsOffice/status/796068166464049152", "796068166464049152")</f>
        <v>0</v>
      </c>
      <c r="B287" s="2">
        <v>42682.801099537</v>
      </c>
      <c r="C287">
        <v>0</v>
      </c>
      <c r="D287">
        <v>38</v>
      </c>
      <c r="E287" t="s">
        <v>290</v>
      </c>
    </row>
    <row r="288" spans="1:5">
      <c r="A288">
        <f>HYPERLINK("http://www.twitter.com/NYCMayorsOffice/status/796053258582290432", "796053258582290432")</f>
        <v>0</v>
      </c>
      <c r="B288" s="2">
        <v>42682.7599652778</v>
      </c>
      <c r="C288">
        <v>68</v>
      </c>
      <c r="D288">
        <v>47</v>
      </c>
      <c r="E288" t="s">
        <v>291</v>
      </c>
    </row>
    <row r="289" spans="1:5">
      <c r="A289">
        <f>HYPERLINK("http://www.twitter.com/NYCMayorsOffice/status/796051664495149056", "796051664495149056")</f>
        <v>0</v>
      </c>
      <c r="B289" s="2">
        <v>42682.7555671296</v>
      </c>
      <c r="C289">
        <v>0</v>
      </c>
      <c r="D289">
        <v>34</v>
      </c>
      <c r="E289" t="s">
        <v>292</v>
      </c>
    </row>
    <row r="290" spans="1:5">
      <c r="A290">
        <f>HYPERLINK("http://www.twitter.com/NYCMayorsOffice/status/796051654332313601", "796051654332313601")</f>
        <v>0</v>
      </c>
      <c r="B290" s="2">
        <v>42682.7555324074</v>
      </c>
      <c r="C290">
        <v>0</v>
      </c>
      <c r="D290">
        <v>54</v>
      </c>
      <c r="E290" t="s">
        <v>293</v>
      </c>
    </row>
    <row r="291" spans="1:5">
      <c r="A291">
        <f>HYPERLINK("http://www.twitter.com/NYCMayorsOffice/status/796051644253425664", "796051644253425664")</f>
        <v>0</v>
      </c>
      <c r="B291" s="2">
        <v>42682.7555092593</v>
      </c>
      <c r="C291">
        <v>0</v>
      </c>
      <c r="D291">
        <v>39</v>
      </c>
      <c r="E291" t="s">
        <v>294</v>
      </c>
    </row>
    <row r="292" spans="1:5">
      <c r="A292">
        <f>HYPERLINK("http://www.twitter.com/NYCMayorsOffice/status/796051633599877120", "796051633599877120")</f>
        <v>0</v>
      </c>
      <c r="B292" s="2">
        <v>42682.7554861111</v>
      </c>
      <c r="C292">
        <v>0</v>
      </c>
      <c r="D292">
        <v>98</v>
      </c>
      <c r="E292" t="s">
        <v>295</v>
      </c>
    </row>
    <row r="293" spans="1:5">
      <c r="A293">
        <f>HYPERLINK("http://www.twitter.com/NYCMayorsOffice/status/796051621058936832", "796051621058936832")</f>
        <v>0</v>
      </c>
      <c r="B293" s="2">
        <v>42682.7554513889</v>
      </c>
      <c r="C293">
        <v>0</v>
      </c>
      <c r="D293">
        <v>36</v>
      </c>
      <c r="E293" t="s">
        <v>296</v>
      </c>
    </row>
    <row r="294" spans="1:5">
      <c r="A294">
        <f>HYPERLINK("http://www.twitter.com/NYCMayorsOffice/status/796051610388533249", "796051610388533249")</f>
        <v>0</v>
      </c>
      <c r="B294" s="2">
        <v>42682.7554166667</v>
      </c>
      <c r="C294">
        <v>0</v>
      </c>
      <c r="D294">
        <v>28</v>
      </c>
      <c r="E294" t="s">
        <v>297</v>
      </c>
    </row>
    <row r="295" spans="1:5">
      <c r="A295">
        <f>HYPERLINK("http://www.twitter.com/NYCMayorsOffice/status/796051598862675968", "796051598862675968")</f>
        <v>0</v>
      </c>
      <c r="B295" s="2">
        <v>42682.7553819444</v>
      </c>
      <c r="C295">
        <v>0</v>
      </c>
      <c r="D295">
        <v>31</v>
      </c>
      <c r="E295" t="s">
        <v>298</v>
      </c>
    </row>
    <row r="296" spans="1:5">
      <c r="A296">
        <f>HYPERLINK("http://www.twitter.com/NYCMayorsOffice/status/796051590494961664", "796051590494961664")</f>
        <v>0</v>
      </c>
      <c r="B296" s="2">
        <v>42682.7553587963</v>
      </c>
      <c r="C296">
        <v>0</v>
      </c>
      <c r="D296">
        <v>46</v>
      </c>
      <c r="E296" t="s">
        <v>299</v>
      </c>
    </row>
    <row r="297" spans="1:5">
      <c r="A297">
        <f>HYPERLINK("http://www.twitter.com/NYCMayorsOffice/status/796043338126426113", "796043338126426113")</f>
        <v>0</v>
      </c>
      <c r="B297" s="2">
        <v>42682.7325925926</v>
      </c>
      <c r="C297">
        <v>9</v>
      </c>
      <c r="D297">
        <v>3</v>
      </c>
      <c r="E297" t="s">
        <v>300</v>
      </c>
    </row>
    <row r="298" spans="1:5">
      <c r="A298">
        <f>HYPERLINK("http://www.twitter.com/NYCMayorsOffice/status/796039194397261825", "796039194397261825")</f>
        <v>0</v>
      </c>
      <c r="B298" s="2">
        <v>42682.7211574074</v>
      </c>
      <c r="C298">
        <v>10</v>
      </c>
      <c r="D298">
        <v>2</v>
      </c>
      <c r="E298" t="s">
        <v>301</v>
      </c>
    </row>
    <row r="299" spans="1:5">
      <c r="A299">
        <f>HYPERLINK("http://www.twitter.com/NYCMayorsOffice/status/796038415976382464", "796038415976382464")</f>
        <v>0</v>
      </c>
      <c r="B299" s="2">
        <v>42682.7190046296</v>
      </c>
      <c r="C299">
        <v>30</v>
      </c>
      <c r="D299">
        <v>12</v>
      </c>
      <c r="E299" t="s">
        <v>302</v>
      </c>
    </row>
    <row r="300" spans="1:5">
      <c r="A300">
        <f>HYPERLINK("http://www.twitter.com/NYCMayorsOffice/status/796033989257596928", "796033989257596928")</f>
        <v>0</v>
      </c>
      <c r="B300" s="2">
        <v>42682.7067939815</v>
      </c>
      <c r="C300">
        <v>0</v>
      </c>
      <c r="D300">
        <v>95</v>
      </c>
      <c r="E300" t="s">
        <v>303</v>
      </c>
    </row>
    <row r="301" spans="1:5">
      <c r="A301">
        <f>HYPERLINK("http://www.twitter.com/NYCMayorsOffice/status/796014562072023041", "796014562072023041")</f>
        <v>0</v>
      </c>
      <c r="B301" s="2">
        <v>42682.6531828704</v>
      </c>
      <c r="C301">
        <v>8</v>
      </c>
      <c r="D301">
        <v>7</v>
      </c>
      <c r="E301" t="s">
        <v>304</v>
      </c>
    </row>
    <row r="302" spans="1:5">
      <c r="A302">
        <f>HYPERLINK("http://www.twitter.com/NYCMayorsOffice/status/795961891281584128", "795961891281584128")</f>
        <v>0</v>
      </c>
      <c r="B302" s="2">
        <v>42682.5078356481</v>
      </c>
      <c r="C302">
        <v>0</v>
      </c>
      <c r="D302">
        <v>1570</v>
      </c>
      <c r="E302" t="s">
        <v>305</v>
      </c>
    </row>
    <row r="303" spans="1:5">
      <c r="A303">
        <f>HYPERLINK("http://www.twitter.com/NYCMayorsOffice/status/795789896103448576", "795789896103448576")</f>
        <v>0</v>
      </c>
      <c r="B303" s="2">
        <v>42682.0332175926</v>
      </c>
      <c r="C303">
        <v>18</v>
      </c>
      <c r="D303">
        <v>7</v>
      </c>
      <c r="E303" t="s">
        <v>306</v>
      </c>
    </row>
    <row r="304" spans="1:5">
      <c r="A304">
        <f>HYPERLINK("http://www.twitter.com/NYCMayorsOffice/status/795765296242028544", "795765296242028544")</f>
        <v>0</v>
      </c>
      <c r="B304" s="2">
        <v>42681.9653356482</v>
      </c>
      <c r="C304">
        <v>16</v>
      </c>
      <c r="D304">
        <v>25</v>
      </c>
      <c r="E304" t="s">
        <v>307</v>
      </c>
    </row>
    <row r="305" spans="1:5">
      <c r="A305">
        <f>HYPERLINK("http://www.twitter.com/NYCMayorsOffice/status/795755834693353472", "795755834693353472")</f>
        <v>0</v>
      </c>
      <c r="B305" s="2">
        <v>42681.9392361111</v>
      </c>
      <c r="C305">
        <v>13</v>
      </c>
      <c r="D305">
        <v>14</v>
      </c>
      <c r="E305" t="s">
        <v>308</v>
      </c>
    </row>
    <row r="306" spans="1:5">
      <c r="A306">
        <f>HYPERLINK("http://www.twitter.com/NYCMayorsOffice/status/795742948658974720", "795742948658974720")</f>
        <v>0</v>
      </c>
      <c r="B306" s="2">
        <v>42681.9036689815</v>
      </c>
      <c r="C306">
        <v>34</v>
      </c>
      <c r="D306">
        <v>51</v>
      </c>
      <c r="E306" t="s">
        <v>309</v>
      </c>
    </row>
    <row r="307" spans="1:5">
      <c r="A307">
        <f>HYPERLINK("http://www.twitter.com/NYCMayorsOffice/status/795736742523469824", "795736742523469824")</f>
        <v>0</v>
      </c>
      <c r="B307" s="2">
        <v>42681.8865509259</v>
      </c>
      <c r="C307">
        <v>0</v>
      </c>
      <c r="D307">
        <v>5</v>
      </c>
      <c r="E307" t="s">
        <v>310</v>
      </c>
    </row>
    <row r="308" spans="1:5">
      <c r="A308">
        <f>HYPERLINK("http://www.twitter.com/NYCMayorsOffice/status/795729137117892608", "795729137117892608")</f>
        <v>0</v>
      </c>
      <c r="B308" s="2">
        <v>42681.8655555556</v>
      </c>
      <c r="C308">
        <v>10</v>
      </c>
      <c r="D308">
        <v>1</v>
      </c>
      <c r="E308" t="s">
        <v>311</v>
      </c>
    </row>
    <row r="309" spans="1:5">
      <c r="A309">
        <f>HYPERLINK("http://www.twitter.com/NYCMayorsOffice/status/795707733450379264", "795707733450379264")</f>
        <v>0</v>
      </c>
      <c r="B309" s="2">
        <v>42681.8064930556</v>
      </c>
      <c r="C309">
        <v>4</v>
      </c>
      <c r="D309">
        <v>4</v>
      </c>
      <c r="E309" t="s">
        <v>312</v>
      </c>
    </row>
    <row r="310" spans="1:5">
      <c r="A310">
        <f>HYPERLINK("http://www.twitter.com/NYCMayorsOffice/status/795703794373947397", "795703794373947397")</f>
        <v>0</v>
      </c>
      <c r="B310" s="2">
        <v>42681.795625</v>
      </c>
      <c r="C310">
        <v>30</v>
      </c>
      <c r="D310">
        <v>44</v>
      </c>
      <c r="E310" t="s">
        <v>313</v>
      </c>
    </row>
    <row r="311" spans="1:5">
      <c r="A311">
        <f>HYPERLINK("http://www.twitter.com/NYCMayorsOffice/status/795696379280637952", "795696379280637952")</f>
        <v>0</v>
      </c>
      <c r="B311" s="2">
        <v>42681.775162037</v>
      </c>
      <c r="C311">
        <v>7</v>
      </c>
      <c r="D311">
        <v>21</v>
      </c>
      <c r="E311" t="s">
        <v>314</v>
      </c>
    </row>
    <row r="312" spans="1:5">
      <c r="A312">
        <f>HYPERLINK("http://www.twitter.com/NYCMayorsOffice/status/795659686884294656", "795659686884294656")</f>
        <v>0</v>
      </c>
      <c r="B312" s="2">
        <v>42681.673912037</v>
      </c>
      <c r="C312">
        <v>33</v>
      </c>
      <c r="D312">
        <v>38</v>
      </c>
      <c r="E312" t="s">
        <v>315</v>
      </c>
    </row>
    <row r="313" spans="1:5">
      <c r="A313">
        <f>HYPERLINK("http://www.twitter.com/NYCMayorsOffice/status/795483280262959105", "795483280262959105")</f>
        <v>0</v>
      </c>
      <c r="B313" s="2">
        <v>42681.1871296296</v>
      </c>
      <c r="C313">
        <v>0</v>
      </c>
      <c r="D313">
        <v>14</v>
      </c>
      <c r="E313" t="s">
        <v>316</v>
      </c>
    </row>
    <row r="314" spans="1:5">
      <c r="A314">
        <f>HYPERLINK("http://www.twitter.com/NYCMayorsOffice/status/795453826958585856", "795453826958585856")</f>
        <v>0</v>
      </c>
      <c r="B314" s="2">
        <v>42681.1058449074</v>
      </c>
      <c r="C314">
        <v>10</v>
      </c>
      <c r="D314">
        <v>1</v>
      </c>
      <c r="E314" t="s">
        <v>317</v>
      </c>
    </row>
    <row r="315" spans="1:5">
      <c r="A315">
        <f>HYPERLINK("http://www.twitter.com/NYCMayorsOffice/status/795443501869760513", "795443501869760513")</f>
        <v>0</v>
      </c>
      <c r="B315" s="2">
        <v>42681.0773611111</v>
      </c>
      <c r="C315">
        <v>0</v>
      </c>
      <c r="D315">
        <v>114</v>
      </c>
      <c r="E315" t="s">
        <v>318</v>
      </c>
    </row>
    <row r="316" spans="1:5">
      <c r="A316">
        <f>HYPERLINK("http://www.twitter.com/NYCMayorsOffice/status/795428277414490117", "795428277414490117")</f>
        <v>0</v>
      </c>
      <c r="B316" s="2">
        <v>42681.0353472222</v>
      </c>
      <c r="C316">
        <v>0</v>
      </c>
      <c r="D316">
        <v>21</v>
      </c>
      <c r="E316" t="s">
        <v>319</v>
      </c>
    </row>
    <row r="317" spans="1:5">
      <c r="A317">
        <f>HYPERLINK("http://www.twitter.com/NYCMayorsOffice/status/795405739875561472", "795405739875561472")</f>
        <v>0</v>
      </c>
      <c r="B317" s="2">
        <v>42680.9731481482</v>
      </c>
      <c r="C317">
        <v>15</v>
      </c>
      <c r="D317">
        <v>2</v>
      </c>
      <c r="E317" t="s">
        <v>320</v>
      </c>
    </row>
    <row r="318" spans="1:5">
      <c r="A318">
        <f>HYPERLINK("http://www.twitter.com/NYCMayorsOffice/status/795386376984391680", "795386376984391680")</f>
        <v>0</v>
      </c>
      <c r="B318" s="2">
        <v>42680.9197222222</v>
      </c>
      <c r="C318">
        <v>0</v>
      </c>
      <c r="D318">
        <v>24</v>
      </c>
      <c r="E318" t="s">
        <v>321</v>
      </c>
    </row>
    <row r="319" spans="1:5">
      <c r="A319">
        <f>HYPERLINK("http://www.twitter.com/NYCMayorsOffice/status/795374978602516480", "795374978602516480")</f>
        <v>0</v>
      </c>
      <c r="B319" s="2">
        <v>42680.8882638889</v>
      </c>
      <c r="C319">
        <v>0</v>
      </c>
      <c r="D319">
        <v>158</v>
      </c>
      <c r="E319" t="s">
        <v>322</v>
      </c>
    </row>
    <row r="320" spans="1:5">
      <c r="A320">
        <f>HYPERLINK("http://www.twitter.com/NYCMayorsOffice/status/795368423429730304", "795368423429730304")</f>
        <v>0</v>
      </c>
      <c r="B320" s="2">
        <v>42680.8701851852</v>
      </c>
      <c r="C320">
        <v>0</v>
      </c>
      <c r="D320">
        <v>29</v>
      </c>
      <c r="E320" t="s">
        <v>323</v>
      </c>
    </row>
    <row r="321" spans="1:5">
      <c r="A321">
        <f>HYPERLINK("http://www.twitter.com/NYCMayorsOffice/status/795366981234987008", "795366981234987008")</f>
        <v>0</v>
      </c>
      <c r="B321" s="2">
        <v>42680.8662037037</v>
      </c>
      <c r="C321">
        <v>0</v>
      </c>
      <c r="D321">
        <v>62</v>
      </c>
      <c r="E321" t="s">
        <v>324</v>
      </c>
    </row>
    <row r="322" spans="1:5">
      <c r="A322">
        <f>HYPERLINK("http://www.twitter.com/NYCMayorsOffice/status/795359055703375872", "795359055703375872")</f>
        <v>0</v>
      </c>
      <c r="B322" s="2">
        <v>42680.8443287037</v>
      </c>
      <c r="C322">
        <v>0</v>
      </c>
      <c r="D322">
        <v>14</v>
      </c>
      <c r="E322" t="s">
        <v>325</v>
      </c>
    </row>
    <row r="323" spans="1:5">
      <c r="A323">
        <f>HYPERLINK("http://www.twitter.com/NYCMayorsOffice/status/795356684529057792", "795356684529057792")</f>
        <v>0</v>
      </c>
      <c r="B323" s="2">
        <v>42680.8377893519</v>
      </c>
      <c r="C323">
        <v>0</v>
      </c>
      <c r="D323">
        <v>9</v>
      </c>
      <c r="E323" t="s">
        <v>326</v>
      </c>
    </row>
    <row r="324" spans="1:5">
      <c r="A324">
        <f>HYPERLINK("http://www.twitter.com/NYCMayorsOffice/status/795347377783762944", "795347377783762944")</f>
        <v>0</v>
      </c>
      <c r="B324" s="2">
        <v>42680.8121064815</v>
      </c>
      <c r="C324">
        <v>43</v>
      </c>
      <c r="D324">
        <v>7</v>
      </c>
      <c r="E324" t="s">
        <v>327</v>
      </c>
    </row>
    <row r="325" spans="1:5">
      <c r="A325">
        <f>HYPERLINK("http://www.twitter.com/NYCMayorsOffice/status/795341483071205376", "795341483071205376")</f>
        <v>0</v>
      </c>
      <c r="B325" s="2">
        <v>42680.7958333333</v>
      </c>
      <c r="C325">
        <v>0</v>
      </c>
      <c r="D325">
        <v>22</v>
      </c>
      <c r="E325" t="s">
        <v>328</v>
      </c>
    </row>
    <row r="326" spans="1:5">
      <c r="A326">
        <f>HYPERLINK("http://www.twitter.com/NYCMayorsOffice/status/795336452603342849", "795336452603342849")</f>
        <v>0</v>
      </c>
      <c r="B326" s="2">
        <v>42680.7819560185</v>
      </c>
      <c r="C326">
        <v>53</v>
      </c>
      <c r="D326">
        <v>15</v>
      </c>
      <c r="E326" t="s">
        <v>329</v>
      </c>
    </row>
    <row r="327" spans="1:5">
      <c r="A327">
        <f>HYPERLINK("http://www.twitter.com/NYCMayorsOffice/status/795327729826746368", "795327729826746368")</f>
        <v>0</v>
      </c>
      <c r="B327" s="2">
        <v>42680.7578819444</v>
      </c>
      <c r="C327">
        <v>0</v>
      </c>
      <c r="D327">
        <v>5</v>
      </c>
      <c r="E327" t="s">
        <v>330</v>
      </c>
    </row>
    <row r="328" spans="1:5">
      <c r="A328">
        <f>HYPERLINK("http://www.twitter.com/NYCMayorsOffice/status/795314461510868992", "795314461510868992")</f>
        <v>0</v>
      </c>
      <c r="B328" s="2">
        <v>42680.7212731481</v>
      </c>
      <c r="C328">
        <v>19</v>
      </c>
      <c r="D328">
        <v>8</v>
      </c>
      <c r="E328" t="s">
        <v>331</v>
      </c>
    </row>
    <row r="329" spans="1:5">
      <c r="A329">
        <f>HYPERLINK("http://www.twitter.com/NYCMayorsOffice/status/795312276576333824", "795312276576333824")</f>
        <v>0</v>
      </c>
      <c r="B329" s="2">
        <v>42680.7152430556</v>
      </c>
      <c r="C329">
        <v>0</v>
      </c>
      <c r="D329">
        <v>44</v>
      </c>
      <c r="E329" t="s">
        <v>332</v>
      </c>
    </row>
    <row r="330" spans="1:5">
      <c r="A330">
        <f>HYPERLINK("http://www.twitter.com/NYCMayorsOffice/status/795310581674897409", "795310581674897409")</f>
        <v>0</v>
      </c>
      <c r="B330" s="2">
        <v>42680.7105671296</v>
      </c>
      <c r="C330">
        <v>0</v>
      </c>
      <c r="D330">
        <v>142</v>
      </c>
      <c r="E330" t="s">
        <v>333</v>
      </c>
    </row>
    <row r="331" spans="1:5">
      <c r="A331">
        <f>HYPERLINK("http://www.twitter.com/NYCMayorsOffice/status/795289922198536193", "795289922198536193")</f>
        <v>0</v>
      </c>
      <c r="B331" s="2">
        <v>42680.6535532407</v>
      </c>
      <c r="C331">
        <v>33</v>
      </c>
      <c r="D331">
        <v>18</v>
      </c>
      <c r="E331" t="s">
        <v>334</v>
      </c>
    </row>
    <row r="332" spans="1:5">
      <c r="A332">
        <f>HYPERLINK("http://www.twitter.com/NYCMayorsOffice/status/795000560873246720", "795000560873246720")</f>
        <v>0</v>
      </c>
      <c r="B332" s="2">
        <v>42679.8550694444</v>
      </c>
      <c r="C332">
        <v>102</v>
      </c>
      <c r="D332">
        <v>62</v>
      </c>
      <c r="E332" t="s">
        <v>335</v>
      </c>
    </row>
    <row r="333" spans="1:5">
      <c r="A333">
        <f>HYPERLINK("http://www.twitter.com/NYCMayorsOffice/status/794991730902859776", "794991730902859776")</f>
        <v>0</v>
      </c>
      <c r="B333" s="2">
        <v>42679.8307060185</v>
      </c>
      <c r="C333">
        <v>0</v>
      </c>
      <c r="D333">
        <v>62</v>
      </c>
      <c r="E333" t="s">
        <v>336</v>
      </c>
    </row>
    <row r="334" spans="1:5">
      <c r="A334">
        <f>HYPERLINK("http://www.twitter.com/NYCMayorsOffice/status/794930376531656704", "794930376531656704")</f>
        <v>0</v>
      </c>
      <c r="B334" s="2">
        <v>42679.661400463</v>
      </c>
      <c r="C334">
        <v>0</v>
      </c>
      <c r="D334">
        <v>31</v>
      </c>
      <c r="E334" t="s">
        <v>337</v>
      </c>
    </row>
    <row r="335" spans="1:5">
      <c r="A335">
        <f>HYPERLINK("http://www.twitter.com/NYCMayorsOffice/status/794877622505402368", "794877622505402368")</f>
        <v>0</v>
      </c>
      <c r="B335" s="2">
        <v>42679.5158217593</v>
      </c>
      <c r="C335">
        <v>0</v>
      </c>
      <c r="D335">
        <v>76</v>
      </c>
      <c r="E335" t="s">
        <v>338</v>
      </c>
    </row>
    <row r="336" spans="1:5">
      <c r="A336">
        <f>HYPERLINK("http://www.twitter.com/NYCMayorsOffice/status/794726997742276608", "794726997742276608")</f>
        <v>0</v>
      </c>
      <c r="B336" s="2">
        <v>42679.1001851852</v>
      </c>
      <c r="C336">
        <v>0</v>
      </c>
      <c r="D336">
        <v>37</v>
      </c>
      <c r="E336" t="s">
        <v>339</v>
      </c>
    </row>
    <row r="337" spans="1:5">
      <c r="A337">
        <f>HYPERLINK("http://www.twitter.com/NYCMayorsOffice/status/794700580841226240", "794700580841226240")</f>
        <v>0</v>
      </c>
      <c r="B337" s="2">
        <v>42679.0272800926</v>
      </c>
      <c r="C337">
        <v>0</v>
      </c>
      <c r="D337">
        <v>20</v>
      </c>
      <c r="E337" t="s">
        <v>340</v>
      </c>
    </row>
    <row r="338" spans="1:5">
      <c r="A338">
        <f>HYPERLINK("http://www.twitter.com/NYCMayorsOffice/status/794700356227887104", "794700356227887104")</f>
        <v>0</v>
      </c>
      <c r="B338" s="2">
        <v>42679.0266666667</v>
      </c>
      <c r="C338">
        <v>0</v>
      </c>
      <c r="D338">
        <v>15</v>
      </c>
      <c r="E338" t="s">
        <v>341</v>
      </c>
    </row>
    <row r="339" spans="1:5">
      <c r="A339">
        <f>HYPERLINK("http://www.twitter.com/NYCMayorsOffice/status/794700348522950656", "794700348522950656")</f>
        <v>0</v>
      </c>
      <c r="B339" s="2">
        <v>42679.0266435185</v>
      </c>
      <c r="C339">
        <v>0</v>
      </c>
      <c r="D339">
        <v>2727</v>
      </c>
      <c r="E339" t="s">
        <v>342</v>
      </c>
    </row>
    <row r="340" spans="1:5">
      <c r="A340">
        <f>HYPERLINK("http://www.twitter.com/NYCMayorsOffice/status/794697140073299968", "794697140073299968")</f>
        <v>0</v>
      </c>
      <c r="B340" s="2">
        <v>42679.0177893518</v>
      </c>
      <c r="C340">
        <v>109</v>
      </c>
      <c r="D340">
        <v>76</v>
      </c>
      <c r="E340" t="s">
        <v>343</v>
      </c>
    </row>
    <row r="341" spans="1:5">
      <c r="A341">
        <f>HYPERLINK("http://www.twitter.com/NYCMayorsOffice/status/794692123039768577", "794692123039768577")</f>
        <v>0</v>
      </c>
      <c r="B341" s="2">
        <v>42679.0039467593</v>
      </c>
      <c r="C341">
        <v>0</v>
      </c>
      <c r="D341">
        <v>219</v>
      </c>
      <c r="E341" t="s">
        <v>344</v>
      </c>
    </row>
    <row r="342" spans="1:5">
      <c r="A342">
        <f>HYPERLINK("http://www.twitter.com/NYCMayorsOffice/status/794662580396630017", "794662580396630017")</f>
        <v>0</v>
      </c>
      <c r="B342" s="2">
        <v>42678.9224189815</v>
      </c>
      <c r="C342">
        <v>3</v>
      </c>
      <c r="D342">
        <v>15</v>
      </c>
      <c r="E342" t="s">
        <v>345</v>
      </c>
    </row>
    <row r="343" spans="1:5">
      <c r="A343">
        <f>HYPERLINK("http://www.twitter.com/NYCMayorsOffice/status/794651784115429376", "794651784115429376")</f>
        <v>0</v>
      </c>
      <c r="B343" s="2">
        <v>42678.8926273148</v>
      </c>
      <c r="C343">
        <v>0</v>
      </c>
      <c r="D343">
        <v>26</v>
      </c>
      <c r="E343" t="s">
        <v>346</v>
      </c>
    </row>
    <row r="344" spans="1:5">
      <c r="A344">
        <f>HYPERLINK("http://www.twitter.com/NYCMayorsOffice/status/794637605832945665", "794637605832945665")</f>
        <v>0</v>
      </c>
      <c r="B344" s="2">
        <v>42678.8535069444</v>
      </c>
      <c r="C344">
        <v>4</v>
      </c>
      <c r="D344">
        <v>16</v>
      </c>
      <c r="E344" t="s">
        <v>347</v>
      </c>
    </row>
    <row r="345" spans="1:5">
      <c r="A345">
        <f>HYPERLINK("http://www.twitter.com/NYCMayorsOffice/status/794623854274605056", "794623854274605056")</f>
        <v>0</v>
      </c>
      <c r="B345" s="2">
        <v>42678.8155555556</v>
      </c>
      <c r="C345">
        <v>8</v>
      </c>
      <c r="D345">
        <v>16</v>
      </c>
      <c r="E345" t="s">
        <v>348</v>
      </c>
    </row>
    <row r="346" spans="1:5">
      <c r="A346">
        <f>HYPERLINK("http://www.twitter.com/NYCMayorsOffice/status/794601595732393984", "794601595732393984")</f>
        <v>0</v>
      </c>
      <c r="B346" s="2">
        <v>42678.7541435185</v>
      </c>
      <c r="C346">
        <v>27</v>
      </c>
      <c r="D346">
        <v>14</v>
      </c>
      <c r="E346" t="s">
        <v>349</v>
      </c>
    </row>
    <row r="347" spans="1:5">
      <c r="A347">
        <f>HYPERLINK("http://www.twitter.com/NYCMayorsOffice/status/794596548080504832", "794596548080504832")</f>
        <v>0</v>
      </c>
      <c r="B347" s="2">
        <v>42678.7402083333</v>
      </c>
      <c r="C347">
        <v>0</v>
      </c>
      <c r="D347">
        <v>3</v>
      </c>
      <c r="E347" t="s">
        <v>350</v>
      </c>
    </row>
    <row r="348" spans="1:5">
      <c r="A348">
        <f>HYPERLINK("http://www.twitter.com/NYCMayorsOffice/status/794592154521915393", "794592154521915393")</f>
        <v>0</v>
      </c>
      <c r="B348" s="2">
        <v>42678.7280902778</v>
      </c>
      <c r="C348">
        <v>0</v>
      </c>
      <c r="D348">
        <v>11</v>
      </c>
      <c r="E348" t="s">
        <v>351</v>
      </c>
    </row>
    <row r="349" spans="1:5">
      <c r="A349">
        <f>HYPERLINK("http://www.twitter.com/NYCMayorsOffice/status/794589553529077760", "794589553529077760")</f>
        <v>0</v>
      </c>
      <c r="B349" s="2">
        <v>42678.7209027778</v>
      </c>
      <c r="C349">
        <v>13</v>
      </c>
      <c r="D349">
        <v>14</v>
      </c>
      <c r="E349" t="s">
        <v>352</v>
      </c>
    </row>
    <row r="350" spans="1:5">
      <c r="A350">
        <f>HYPERLINK("http://www.twitter.com/NYCMayorsOffice/status/794575455051513856", "794575455051513856")</f>
        <v>0</v>
      </c>
      <c r="B350" s="2">
        <v>42678.6820023148</v>
      </c>
      <c r="C350">
        <v>0</v>
      </c>
      <c r="D350">
        <v>42</v>
      </c>
      <c r="E350" t="s">
        <v>353</v>
      </c>
    </row>
    <row r="351" spans="1:5">
      <c r="A351">
        <f>HYPERLINK("http://www.twitter.com/NYCMayorsOffice/status/794574615158910976", "794574615158910976")</f>
        <v>0</v>
      </c>
      <c r="B351" s="2">
        <v>42678.6796875</v>
      </c>
      <c r="C351">
        <v>0</v>
      </c>
      <c r="D351">
        <v>10</v>
      </c>
      <c r="E351" t="s">
        <v>354</v>
      </c>
    </row>
    <row r="352" spans="1:5">
      <c r="A352">
        <f>HYPERLINK("http://www.twitter.com/NYCMayorsOffice/status/794573978526433280", "794573978526433280")</f>
        <v>0</v>
      </c>
      <c r="B352" s="2">
        <v>42678.6779282407</v>
      </c>
      <c r="C352">
        <v>0</v>
      </c>
      <c r="D352">
        <v>36</v>
      </c>
      <c r="E352" t="s">
        <v>355</v>
      </c>
    </row>
    <row r="353" spans="1:5">
      <c r="A353">
        <f>HYPERLINK("http://www.twitter.com/NYCMayorsOffice/status/794573843281145857", "794573843281145857")</f>
        <v>0</v>
      </c>
      <c r="B353" s="2">
        <v>42678.6775578704</v>
      </c>
      <c r="C353">
        <v>0</v>
      </c>
      <c r="D353">
        <v>29</v>
      </c>
      <c r="E353" t="s">
        <v>356</v>
      </c>
    </row>
    <row r="354" spans="1:5">
      <c r="A354">
        <f>HYPERLINK("http://www.twitter.com/NYCMayorsOffice/status/794573690784595972", "794573690784595972")</f>
        <v>0</v>
      </c>
      <c r="B354" s="2">
        <v>42678.6771412037</v>
      </c>
      <c r="C354">
        <v>0</v>
      </c>
      <c r="D354">
        <v>29</v>
      </c>
      <c r="E354" t="s">
        <v>357</v>
      </c>
    </row>
    <row r="355" spans="1:5">
      <c r="A355">
        <f>HYPERLINK("http://www.twitter.com/NYCMayorsOffice/status/794573249522896901", "794573249522896901")</f>
        <v>0</v>
      </c>
      <c r="B355" s="2">
        <v>42678.6759143519</v>
      </c>
      <c r="C355">
        <v>60</v>
      </c>
      <c r="D355">
        <v>41</v>
      </c>
      <c r="E355" t="s">
        <v>358</v>
      </c>
    </row>
    <row r="356" spans="1:5">
      <c r="A356">
        <f>HYPERLINK("http://www.twitter.com/NYCMayorsOffice/status/794571352174985217", "794571352174985217")</f>
        <v>0</v>
      </c>
      <c r="B356" s="2">
        <v>42678.6706828704</v>
      </c>
      <c r="C356">
        <v>0</v>
      </c>
      <c r="D356">
        <v>10</v>
      </c>
      <c r="E356" t="s">
        <v>359</v>
      </c>
    </row>
    <row r="357" spans="1:5">
      <c r="A357">
        <f>HYPERLINK("http://www.twitter.com/NYCMayorsOffice/status/794570650161676292", "794570650161676292")</f>
        <v>0</v>
      </c>
      <c r="B357" s="2">
        <v>42678.66875</v>
      </c>
      <c r="C357">
        <v>0</v>
      </c>
      <c r="D357">
        <v>9</v>
      </c>
      <c r="E357" t="s">
        <v>360</v>
      </c>
    </row>
    <row r="358" spans="1:5">
      <c r="A358">
        <f>HYPERLINK("http://www.twitter.com/NYCMayorsOffice/status/794570472973279237", "794570472973279237")</f>
        <v>0</v>
      </c>
      <c r="B358" s="2">
        <v>42678.6682523148</v>
      </c>
      <c r="C358">
        <v>0</v>
      </c>
      <c r="D358">
        <v>31</v>
      </c>
      <c r="E358" t="s">
        <v>361</v>
      </c>
    </row>
    <row r="359" spans="1:5">
      <c r="A359">
        <f>HYPERLINK("http://www.twitter.com/NYCMayorsOffice/status/794569977777061888", "794569977777061888")</f>
        <v>0</v>
      </c>
      <c r="B359" s="2">
        <v>42678.6668865741</v>
      </c>
      <c r="C359">
        <v>0</v>
      </c>
      <c r="D359">
        <v>19</v>
      </c>
      <c r="E359" t="s">
        <v>362</v>
      </c>
    </row>
    <row r="360" spans="1:5">
      <c r="A360">
        <f>HYPERLINK("http://www.twitter.com/NYCMayorsOffice/status/794569511248785408", "794569511248785408")</f>
        <v>0</v>
      </c>
      <c r="B360" s="2">
        <v>42678.6656018519</v>
      </c>
      <c r="C360">
        <v>0</v>
      </c>
      <c r="D360">
        <v>7</v>
      </c>
      <c r="E360" t="s">
        <v>363</v>
      </c>
    </row>
    <row r="361" spans="1:5">
      <c r="A361">
        <f>HYPERLINK("http://www.twitter.com/NYCMayorsOffice/status/794569440209891328", "794569440209891328")</f>
        <v>0</v>
      </c>
      <c r="B361" s="2">
        <v>42678.6654050926</v>
      </c>
      <c r="C361">
        <v>0</v>
      </c>
      <c r="D361">
        <v>20</v>
      </c>
      <c r="E361" t="s">
        <v>364</v>
      </c>
    </row>
    <row r="362" spans="1:5">
      <c r="A362">
        <f>HYPERLINK("http://www.twitter.com/NYCMayorsOffice/status/794569290435489792", "794569290435489792")</f>
        <v>0</v>
      </c>
      <c r="B362" s="2">
        <v>42678.6649884259</v>
      </c>
      <c r="C362">
        <v>0</v>
      </c>
      <c r="D362">
        <v>20</v>
      </c>
      <c r="E362" t="s">
        <v>365</v>
      </c>
    </row>
    <row r="363" spans="1:5">
      <c r="A363">
        <f>HYPERLINK("http://www.twitter.com/NYCMayorsOffice/status/794569084847456256", "794569084847456256")</f>
        <v>0</v>
      </c>
      <c r="B363" s="2">
        <v>42678.6644212963</v>
      </c>
      <c r="C363">
        <v>0</v>
      </c>
      <c r="D363">
        <v>13</v>
      </c>
      <c r="E363" t="s">
        <v>366</v>
      </c>
    </row>
    <row r="364" spans="1:5">
      <c r="A364">
        <f>HYPERLINK("http://www.twitter.com/NYCMayorsOffice/status/794568910838362113", "794568910838362113")</f>
        <v>0</v>
      </c>
      <c r="B364" s="2">
        <v>42678.6639467593</v>
      </c>
      <c r="C364">
        <v>0</v>
      </c>
      <c r="D364">
        <v>62</v>
      </c>
      <c r="E364" t="s">
        <v>367</v>
      </c>
    </row>
    <row r="365" spans="1:5">
      <c r="A365">
        <f>HYPERLINK("http://www.twitter.com/NYCMayorsOffice/status/794564669633662976", "794564669633662976")</f>
        <v>0</v>
      </c>
      <c r="B365" s="2">
        <v>42678.6522453704</v>
      </c>
      <c r="C365">
        <v>9</v>
      </c>
      <c r="D365">
        <v>11</v>
      </c>
      <c r="E365" t="s">
        <v>368</v>
      </c>
    </row>
    <row r="366" spans="1:5">
      <c r="A366">
        <f>HYPERLINK("http://www.twitter.com/NYCMayorsOffice/status/794539244274511872", "794539244274511872")</f>
        <v>0</v>
      </c>
      <c r="B366" s="2">
        <v>42678.5820833333</v>
      </c>
      <c r="C366">
        <v>5</v>
      </c>
      <c r="D366">
        <v>2</v>
      </c>
      <c r="E366" t="s">
        <v>369</v>
      </c>
    </row>
    <row r="367" spans="1:5">
      <c r="A367">
        <f>HYPERLINK("http://www.twitter.com/NYCMayorsOffice/status/794358104049717248", "794358104049717248")</f>
        <v>0</v>
      </c>
      <c r="B367" s="2">
        <v>42678.0822337963</v>
      </c>
      <c r="C367">
        <v>0</v>
      </c>
      <c r="D367">
        <v>38</v>
      </c>
      <c r="E367" t="s">
        <v>370</v>
      </c>
    </row>
    <row r="368" spans="1:5">
      <c r="A368">
        <f>HYPERLINK("http://www.twitter.com/NYCMayorsOffice/status/794199962120843264", "794199962120843264")</f>
        <v>0</v>
      </c>
      <c r="B368" s="2">
        <v>42677.6458449074</v>
      </c>
      <c r="C368">
        <v>0</v>
      </c>
      <c r="D368">
        <v>25</v>
      </c>
      <c r="E368" t="s">
        <v>371</v>
      </c>
    </row>
    <row r="369" spans="1:5">
      <c r="A369">
        <f>HYPERLINK("http://www.twitter.com/NYCMayorsOffice/status/794181815338749952", "794181815338749952")</f>
        <v>0</v>
      </c>
      <c r="B369" s="2">
        <v>42677.5957638889</v>
      </c>
      <c r="C369">
        <v>11</v>
      </c>
      <c r="D369">
        <v>3</v>
      </c>
      <c r="E369" t="s">
        <v>372</v>
      </c>
    </row>
    <row r="370" spans="1:5">
      <c r="A370">
        <f>HYPERLINK("http://www.twitter.com/NYCMayorsOffice/status/793881618096283652", "793881618096283652")</f>
        <v>0</v>
      </c>
      <c r="B370" s="2">
        <v>42676.7673842593</v>
      </c>
      <c r="C370">
        <v>11</v>
      </c>
      <c r="D370">
        <v>6</v>
      </c>
      <c r="E370" t="s">
        <v>373</v>
      </c>
    </row>
    <row r="371" spans="1:5">
      <c r="A371">
        <f>HYPERLINK("http://www.twitter.com/NYCMayorsOffice/status/793861547827273728", "793861547827273728")</f>
        <v>0</v>
      </c>
      <c r="B371" s="2">
        <v>42676.7119907407</v>
      </c>
      <c r="C371">
        <v>15</v>
      </c>
      <c r="D371">
        <v>10</v>
      </c>
      <c r="E371" t="s">
        <v>374</v>
      </c>
    </row>
    <row r="372" spans="1:5">
      <c r="A372">
        <f>HYPERLINK("http://www.twitter.com/NYCMayorsOffice/status/793849105663614976", "793849105663614976")</f>
        <v>0</v>
      </c>
      <c r="B372" s="2">
        <v>42676.677662037</v>
      </c>
      <c r="C372">
        <v>25</v>
      </c>
      <c r="D372">
        <v>18</v>
      </c>
      <c r="E372" t="s">
        <v>375</v>
      </c>
    </row>
    <row r="373" spans="1:5">
      <c r="A373">
        <f>HYPERLINK("http://www.twitter.com/NYCMayorsOffice/status/793846454116900864", "793846454116900864")</f>
        <v>0</v>
      </c>
      <c r="B373" s="2">
        <v>42676.6703472222</v>
      </c>
      <c r="C373">
        <v>0</v>
      </c>
      <c r="D373">
        <v>300</v>
      </c>
      <c r="E373" t="s">
        <v>376</v>
      </c>
    </row>
    <row r="374" spans="1:5">
      <c r="A374">
        <f>HYPERLINK("http://www.twitter.com/NYCMayorsOffice/status/793838278495571968", "793838278495571968")</f>
        <v>0</v>
      </c>
      <c r="B374" s="2">
        <v>42676.6477893519</v>
      </c>
      <c r="C374">
        <v>0</v>
      </c>
      <c r="D374">
        <v>354</v>
      </c>
      <c r="E374" t="s">
        <v>377</v>
      </c>
    </row>
    <row r="375" spans="1:5">
      <c r="A375">
        <f>HYPERLINK("http://www.twitter.com/NYCMayorsOffice/status/793830990896660480", "793830990896660480")</f>
        <v>0</v>
      </c>
      <c r="B375" s="2">
        <v>42676.6276736111</v>
      </c>
      <c r="C375">
        <v>11</v>
      </c>
      <c r="D375">
        <v>21</v>
      </c>
      <c r="E375" t="s">
        <v>378</v>
      </c>
    </row>
    <row r="376" spans="1:5">
      <c r="A376">
        <f>HYPERLINK("http://www.twitter.com/NYCMayorsOffice/status/793784773332303872", "793784773332303872")</f>
        <v>0</v>
      </c>
      <c r="B376" s="2">
        <v>42676.5001388889</v>
      </c>
      <c r="C376">
        <v>0</v>
      </c>
      <c r="D376">
        <v>94</v>
      </c>
      <c r="E376" t="s">
        <v>379</v>
      </c>
    </row>
    <row r="377" spans="1:5">
      <c r="A377">
        <f>HYPERLINK("http://www.twitter.com/NYCMayorsOffice/status/793625454058041344", "793625454058041344")</f>
        <v>0</v>
      </c>
      <c r="B377" s="2">
        <v>42676.0604976852</v>
      </c>
      <c r="C377">
        <v>0</v>
      </c>
      <c r="D377">
        <v>27</v>
      </c>
      <c r="E377" t="s">
        <v>380</v>
      </c>
    </row>
    <row r="378" spans="1:5">
      <c r="A378">
        <f>HYPERLINK("http://www.twitter.com/NYCMayorsOffice/status/793607490697134081", "793607490697134081")</f>
        <v>0</v>
      </c>
      <c r="B378" s="2">
        <v>42676.0109259259</v>
      </c>
      <c r="C378">
        <v>221</v>
      </c>
      <c r="D378">
        <v>94</v>
      </c>
      <c r="E378" t="s">
        <v>381</v>
      </c>
    </row>
    <row r="379" spans="1:5">
      <c r="A379">
        <f>HYPERLINK("http://www.twitter.com/NYCMayorsOffice/status/793585811824467970", "793585811824467970")</f>
        <v>0</v>
      </c>
      <c r="B379" s="2">
        <v>42675.9511111111</v>
      </c>
      <c r="C379">
        <v>0</v>
      </c>
      <c r="D379">
        <v>43</v>
      </c>
      <c r="E379" t="s">
        <v>382</v>
      </c>
    </row>
    <row r="380" spans="1:5">
      <c r="A380">
        <f>HYPERLINK("http://www.twitter.com/NYCMayorsOffice/status/793536882298716160", "793536882298716160")</f>
        <v>0</v>
      </c>
      <c r="B380" s="2">
        <v>42675.816087963</v>
      </c>
      <c r="C380">
        <v>12</v>
      </c>
      <c r="D380">
        <v>10</v>
      </c>
      <c r="E380" t="s">
        <v>383</v>
      </c>
    </row>
    <row r="381" spans="1:5">
      <c r="A381">
        <f>HYPERLINK("http://www.twitter.com/NYCMayorsOffice/status/793532906983591937", "793532906983591937")</f>
        <v>0</v>
      </c>
      <c r="B381" s="2">
        <v>42675.8051157407</v>
      </c>
      <c r="C381">
        <v>6</v>
      </c>
      <c r="D381">
        <v>9</v>
      </c>
      <c r="E381" t="s">
        <v>384</v>
      </c>
    </row>
    <row r="382" spans="1:5">
      <c r="A382">
        <f>HYPERLINK("http://www.twitter.com/NYCMayorsOffice/status/793514334324400128", "793514334324400128")</f>
        <v>0</v>
      </c>
      <c r="B382" s="2">
        <v>42675.7538657407</v>
      </c>
      <c r="C382">
        <v>11</v>
      </c>
      <c r="D382">
        <v>7</v>
      </c>
      <c r="E382" t="s">
        <v>385</v>
      </c>
    </row>
    <row r="383" spans="1:5">
      <c r="A383">
        <f>HYPERLINK("http://www.twitter.com/NYCMayorsOffice/status/793480829553049600", "793480829553049600")</f>
        <v>0</v>
      </c>
      <c r="B383" s="2">
        <v>42675.661412037</v>
      </c>
      <c r="C383">
        <v>0</v>
      </c>
      <c r="D383">
        <v>24</v>
      </c>
      <c r="E383" t="s">
        <v>386</v>
      </c>
    </row>
    <row r="384" spans="1:5">
      <c r="A384">
        <f>HYPERLINK("http://www.twitter.com/NYCMayorsOffice/status/793472136908275712", "793472136908275712")</f>
        <v>0</v>
      </c>
      <c r="B384" s="2">
        <v>42675.6374305556</v>
      </c>
      <c r="C384">
        <v>11</v>
      </c>
      <c r="D384">
        <v>8</v>
      </c>
      <c r="E384" t="s">
        <v>387</v>
      </c>
    </row>
    <row r="385" spans="1:5">
      <c r="A385">
        <f>HYPERLINK("http://www.twitter.com/NYCMayorsOffice/status/793273514476335104", "793273514476335104")</f>
        <v>0</v>
      </c>
      <c r="B385" s="2">
        <v>42675.0893287037</v>
      </c>
      <c r="C385">
        <v>0</v>
      </c>
      <c r="D385">
        <v>59</v>
      </c>
      <c r="E385" t="s">
        <v>388</v>
      </c>
    </row>
    <row r="386" spans="1:5">
      <c r="A386">
        <f>HYPERLINK("http://www.twitter.com/NYCMayorsOffice/status/793272899356528641", "793272899356528641")</f>
        <v>0</v>
      </c>
      <c r="B386" s="2">
        <v>42675.0876388889</v>
      </c>
      <c r="C386">
        <v>21</v>
      </c>
      <c r="D386">
        <v>23</v>
      </c>
      <c r="E386" t="s">
        <v>389</v>
      </c>
    </row>
    <row r="387" spans="1:5">
      <c r="A387">
        <f>HYPERLINK("http://www.twitter.com/NYCMayorsOffice/status/793264337381187584", "793264337381187584")</f>
        <v>0</v>
      </c>
      <c r="B387" s="2">
        <v>42675.0640046296</v>
      </c>
      <c r="C387">
        <v>0</v>
      </c>
      <c r="D387">
        <v>20</v>
      </c>
      <c r="E387" t="s">
        <v>390</v>
      </c>
    </row>
    <row r="388" spans="1:5">
      <c r="A388">
        <f>HYPERLINK("http://www.twitter.com/NYCMayorsOffice/status/793222824567640064", "793222824567640064")</f>
        <v>0</v>
      </c>
      <c r="B388" s="2">
        <v>42674.9494560185</v>
      </c>
      <c r="C388">
        <v>9</v>
      </c>
      <c r="D388">
        <v>7</v>
      </c>
      <c r="E388" t="s">
        <v>391</v>
      </c>
    </row>
    <row r="389" spans="1:5">
      <c r="A389">
        <f>HYPERLINK("http://www.twitter.com/NYCMayorsOffice/status/793218158647705604", "793218158647705604")</f>
        <v>0</v>
      </c>
      <c r="B389" s="2">
        <v>42674.9365740741</v>
      </c>
      <c r="C389">
        <v>10</v>
      </c>
      <c r="D389">
        <v>0</v>
      </c>
      <c r="E389" t="s">
        <v>392</v>
      </c>
    </row>
    <row r="390" spans="1:5">
      <c r="A390">
        <f>HYPERLINK("http://www.twitter.com/NYCMayorsOffice/status/793215561270435840", "793215561270435840")</f>
        <v>0</v>
      </c>
      <c r="B390" s="2">
        <v>42674.9294097222</v>
      </c>
      <c r="C390">
        <v>123</v>
      </c>
      <c r="D390">
        <v>50</v>
      </c>
      <c r="E390" t="s">
        <v>393</v>
      </c>
    </row>
    <row r="391" spans="1:5">
      <c r="A391">
        <f>HYPERLINK("http://www.twitter.com/NYCMayorsOffice/status/793206085729615873", "793206085729615873")</f>
        <v>0</v>
      </c>
      <c r="B391" s="2">
        <v>42674.9032638889</v>
      </c>
      <c r="C391">
        <v>11</v>
      </c>
      <c r="D391">
        <v>4</v>
      </c>
      <c r="E391" t="s">
        <v>394</v>
      </c>
    </row>
    <row r="392" spans="1:5">
      <c r="A392">
        <f>HYPERLINK("http://www.twitter.com/NYCMayorsOffice/status/793205219689689090", "793205219689689090")</f>
        <v>0</v>
      </c>
      <c r="B392" s="2">
        <v>42674.9008796296</v>
      </c>
      <c r="C392">
        <v>0</v>
      </c>
      <c r="D392">
        <v>8</v>
      </c>
      <c r="E392" t="s">
        <v>395</v>
      </c>
    </row>
    <row r="393" spans="1:5">
      <c r="A393">
        <f>HYPERLINK("http://www.twitter.com/NYCMayorsOffice/status/793190498366263296", "793190498366263296")</f>
        <v>0</v>
      </c>
      <c r="B393" s="2">
        <v>42674.8602546296</v>
      </c>
      <c r="C393">
        <v>0</v>
      </c>
      <c r="D393">
        <v>60</v>
      </c>
      <c r="E393" t="s">
        <v>396</v>
      </c>
    </row>
    <row r="394" spans="1:5">
      <c r="A394">
        <f>HYPERLINK("http://www.twitter.com/NYCMayorsOffice/status/793190377884938240", "793190377884938240")</f>
        <v>0</v>
      </c>
      <c r="B394" s="2">
        <v>42674.8599189815</v>
      </c>
      <c r="C394">
        <v>0</v>
      </c>
      <c r="D394">
        <v>13</v>
      </c>
      <c r="E394" t="s">
        <v>397</v>
      </c>
    </row>
    <row r="395" spans="1:5">
      <c r="A395">
        <f>HYPERLINK("http://www.twitter.com/NYCMayorsOffice/status/793132716850049024", "793132716850049024")</f>
        <v>0</v>
      </c>
      <c r="B395" s="2">
        <v>42674.7008101852</v>
      </c>
      <c r="C395">
        <v>6</v>
      </c>
      <c r="D395">
        <v>2</v>
      </c>
      <c r="E395" t="s">
        <v>398</v>
      </c>
    </row>
    <row r="396" spans="1:5">
      <c r="A396">
        <f>HYPERLINK("http://www.twitter.com/NYCMayorsOffice/status/793058785199845376", "793058785199845376")</f>
        <v>0</v>
      </c>
      <c r="B396" s="2">
        <v>42674.4967939815</v>
      </c>
      <c r="C396">
        <v>0</v>
      </c>
      <c r="D396">
        <v>79</v>
      </c>
      <c r="E396" t="s">
        <v>399</v>
      </c>
    </row>
    <row r="397" spans="1:5">
      <c r="A397">
        <f>HYPERLINK("http://www.twitter.com/NYCMayorsOffice/status/793058691603959808", "793058691603959808")</f>
        <v>0</v>
      </c>
      <c r="B397" s="2">
        <v>42674.4965393519</v>
      </c>
      <c r="C397">
        <v>0</v>
      </c>
      <c r="D397">
        <v>3</v>
      </c>
      <c r="E397" t="s">
        <v>400</v>
      </c>
    </row>
    <row r="398" spans="1:5">
      <c r="A398">
        <f>HYPERLINK("http://www.twitter.com/NYCMayorsOffice/status/792807693933314048", "792807693933314048")</f>
        <v>0</v>
      </c>
      <c r="B398" s="2">
        <v>42673.803912037</v>
      </c>
      <c r="C398">
        <v>0</v>
      </c>
      <c r="D398">
        <v>64</v>
      </c>
      <c r="E398" t="s">
        <v>401</v>
      </c>
    </row>
    <row r="399" spans="1:5">
      <c r="A399">
        <f>HYPERLINK("http://www.twitter.com/NYCMayorsOffice/status/792730235737403392", "792730235737403392")</f>
        <v>0</v>
      </c>
      <c r="B399" s="2">
        <v>42673.5901736111</v>
      </c>
      <c r="C399">
        <v>0</v>
      </c>
      <c r="D399">
        <v>5</v>
      </c>
      <c r="E399" t="s">
        <v>402</v>
      </c>
    </row>
    <row r="400" spans="1:5">
      <c r="A400">
        <f>HYPERLINK("http://www.twitter.com/NYCMayorsOffice/status/792369257329913856", "792369257329913856")</f>
        <v>0</v>
      </c>
      <c r="B400" s="2">
        <v>42672.5940625</v>
      </c>
      <c r="C400">
        <v>0</v>
      </c>
      <c r="D400">
        <v>9</v>
      </c>
      <c r="E400" t="s">
        <v>403</v>
      </c>
    </row>
    <row r="401" spans="1:5">
      <c r="A401">
        <f>HYPERLINK("http://www.twitter.com/NYCMayorsOffice/status/792352433724919808", "792352433724919808")</f>
        <v>0</v>
      </c>
      <c r="B401" s="2">
        <v>42672.5476388889</v>
      </c>
      <c r="C401">
        <v>0</v>
      </c>
      <c r="D401">
        <v>12</v>
      </c>
      <c r="E401" t="s">
        <v>404</v>
      </c>
    </row>
    <row r="402" spans="1:5">
      <c r="A402">
        <f>HYPERLINK("http://www.twitter.com/NYCMayorsOffice/status/792142528048955392", "792142528048955392")</f>
        <v>0</v>
      </c>
      <c r="B402" s="2">
        <v>42671.9684027778</v>
      </c>
      <c r="C402">
        <v>0</v>
      </c>
      <c r="D402">
        <v>127</v>
      </c>
      <c r="E402" t="s">
        <v>405</v>
      </c>
    </row>
    <row r="403" spans="1:5">
      <c r="A403">
        <f>HYPERLINK("http://www.twitter.com/NYCMayorsOffice/status/792086040395837440", "792086040395837440")</f>
        <v>0</v>
      </c>
      <c r="B403" s="2">
        <v>42671.8125231481</v>
      </c>
      <c r="C403">
        <v>20</v>
      </c>
      <c r="D403">
        <v>8</v>
      </c>
      <c r="E403" t="s">
        <v>406</v>
      </c>
    </row>
    <row r="404" spans="1:5">
      <c r="A404">
        <f>HYPERLINK("http://www.twitter.com/NYCMayorsOffice/status/792035431948886016", "792035431948886016")</f>
        <v>0</v>
      </c>
      <c r="B404" s="2">
        <v>42671.6728703704</v>
      </c>
      <c r="C404">
        <v>7</v>
      </c>
      <c r="D404">
        <v>3</v>
      </c>
      <c r="E404" t="s">
        <v>407</v>
      </c>
    </row>
    <row r="405" spans="1:5">
      <c r="A405">
        <f>HYPERLINK("http://www.twitter.com/NYCMayorsOffice/status/792004652602621952", "792004652602621952")</f>
        <v>0</v>
      </c>
      <c r="B405" s="2">
        <v>42671.5879398148</v>
      </c>
      <c r="C405">
        <v>2</v>
      </c>
      <c r="D405">
        <v>3</v>
      </c>
      <c r="E405" t="s">
        <v>408</v>
      </c>
    </row>
    <row r="406" spans="1:5">
      <c r="A406">
        <f>HYPERLINK("http://www.twitter.com/NYCMayorsOffice/status/792003941072502785", "792003941072502785")</f>
        <v>0</v>
      </c>
      <c r="B406" s="2">
        <v>42671.5859722222</v>
      </c>
      <c r="C406">
        <v>7</v>
      </c>
      <c r="D406">
        <v>7</v>
      </c>
      <c r="E406" t="s">
        <v>409</v>
      </c>
    </row>
    <row r="407" spans="1:5">
      <c r="A407">
        <f>HYPERLINK("http://www.twitter.com/NYCMayorsOffice/status/791782749296267264", "791782749296267264")</f>
        <v>0</v>
      </c>
      <c r="B407" s="2">
        <v>42670.9756018519</v>
      </c>
      <c r="C407">
        <v>0</v>
      </c>
      <c r="D407">
        <v>7</v>
      </c>
      <c r="E407" t="s">
        <v>410</v>
      </c>
    </row>
    <row r="408" spans="1:5">
      <c r="A408">
        <f>HYPERLINK("http://www.twitter.com/NYCMayorsOffice/status/791762954177933312", "791762954177933312")</f>
        <v>0</v>
      </c>
      <c r="B408" s="2">
        <v>42670.9209837963</v>
      </c>
      <c r="C408">
        <v>151</v>
      </c>
      <c r="D408">
        <v>59</v>
      </c>
      <c r="E408" t="s">
        <v>411</v>
      </c>
    </row>
    <row r="409" spans="1:5">
      <c r="A409">
        <f>HYPERLINK("http://www.twitter.com/NYCMayorsOffice/status/791673593390399490", "791673593390399490")</f>
        <v>0</v>
      </c>
      <c r="B409" s="2">
        <v>42670.6743865741</v>
      </c>
      <c r="C409">
        <v>11</v>
      </c>
      <c r="D409">
        <v>12</v>
      </c>
      <c r="E409" t="s">
        <v>412</v>
      </c>
    </row>
    <row r="410" spans="1:5">
      <c r="A410">
        <f>HYPERLINK("http://www.twitter.com/NYCMayorsOffice/status/791661813490388992", "791661813490388992")</f>
        <v>0</v>
      </c>
      <c r="B410" s="2">
        <v>42670.6418865741</v>
      </c>
      <c r="C410">
        <v>65</v>
      </c>
      <c r="D410">
        <v>38</v>
      </c>
      <c r="E410" t="s">
        <v>413</v>
      </c>
    </row>
    <row r="411" spans="1:5">
      <c r="A411">
        <f>HYPERLINK("http://www.twitter.com/NYCMayorsOffice/status/791636962163695616", "791636962163695616")</f>
        <v>0</v>
      </c>
      <c r="B411" s="2">
        <v>42670.5733101852</v>
      </c>
      <c r="C411">
        <v>0</v>
      </c>
      <c r="D411">
        <v>70</v>
      </c>
      <c r="E411" t="s">
        <v>414</v>
      </c>
    </row>
    <row r="412" spans="1:5">
      <c r="A412">
        <f>HYPERLINK("http://www.twitter.com/NYCMayorsOffice/status/791629584919855104", "791629584919855104")</f>
        <v>0</v>
      </c>
      <c r="B412" s="2">
        <v>42670.5529513889</v>
      </c>
      <c r="C412">
        <v>0</v>
      </c>
      <c r="D412">
        <v>2</v>
      </c>
      <c r="E412" t="s">
        <v>415</v>
      </c>
    </row>
    <row r="413" spans="1:5">
      <c r="A413">
        <f>HYPERLINK("http://www.twitter.com/NYCMayorsOffice/status/791384996409929729", "791384996409929729")</f>
        <v>0</v>
      </c>
      <c r="B413" s="2">
        <v>42669.8780208333</v>
      </c>
      <c r="C413">
        <v>0</v>
      </c>
      <c r="D413">
        <v>39</v>
      </c>
      <c r="E413" t="s">
        <v>416</v>
      </c>
    </row>
    <row r="414" spans="1:5">
      <c r="A414">
        <f>HYPERLINK("http://www.twitter.com/NYCMayorsOffice/status/791382035008983040", "791382035008983040")</f>
        <v>0</v>
      </c>
      <c r="B414" s="2">
        <v>42669.869837963</v>
      </c>
      <c r="C414">
        <v>0</v>
      </c>
      <c r="D414">
        <v>27</v>
      </c>
      <c r="E414" t="s">
        <v>417</v>
      </c>
    </row>
    <row r="415" spans="1:5">
      <c r="A415">
        <f>HYPERLINK("http://www.twitter.com/NYCMayorsOffice/status/791381941916499969", "791381941916499969")</f>
        <v>0</v>
      </c>
      <c r="B415" s="2">
        <v>42669.8695833333</v>
      </c>
      <c r="C415">
        <v>0</v>
      </c>
      <c r="D415">
        <v>42</v>
      </c>
      <c r="E415" t="s">
        <v>418</v>
      </c>
    </row>
    <row r="416" spans="1:5">
      <c r="A416">
        <f>HYPERLINK("http://www.twitter.com/NYCMayorsOffice/status/791329801659375616", "791329801659375616")</f>
        <v>0</v>
      </c>
      <c r="B416" s="2">
        <v>42669.7257060185</v>
      </c>
      <c r="C416">
        <v>0</v>
      </c>
      <c r="D416">
        <v>217</v>
      </c>
      <c r="E416" t="s">
        <v>419</v>
      </c>
    </row>
    <row r="417" spans="1:5">
      <c r="A417">
        <f>HYPERLINK("http://www.twitter.com/NYCMayorsOffice/status/791323015426572289", "791323015426572289")</f>
        <v>0</v>
      </c>
      <c r="B417" s="2">
        <v>42669.7069791667</v>
      </c>
      <c r="C417">
        <v>0</v>
      </c>
      <c r="D417">
        <v>29</v>
      </c>
      <c r="E417" t="s">
        <v>420</v>
      </c>
    </row>
    <row r="418" spans="1:5">
      <c r="A418">
        <f>HYPERLINK("http://www.twitter.com/NYCMayorsOffice/status/791111291184308224", "791111291184308224")</f>
        <v>0</v>
      </c>
      <c r="B418" s="2">
        <v>42669.1227314815</v>
      </c>
      <c r="C418">
        <v>0</v>
      </c>
      <c r="D418">
        <v>8</v>
      </c>
      <c r="E418" t="s">
        <v>421</v>
      </c>
    </row>
    <row r="419" spans="1:5">
      <c r="A419">
        <f>HYPERLINK("http://www.twitter.com/NYCMayorsOffice/status/791107701979971584", "791107701979971584")</f>
        <v>0</v>
      </c>
      <c r="B419" s="2">
        <v>42669.1128240741</v>
      </c>
      <c r="C419">
        <v>0</v>
      </c>
      <c r="D419">
        <v>18</v>
      </c>
      <c r="E419" t="s">
        <v>422</v>
      </c>
    </row>
    <row r="420" spans="1:5">
      <c r="A420">
        <f>HYPERLINK("http://www.twitter.com/NYCMayorsOffice/status/791050684800073729", "791050684800073729")</f>
        <v>0</v>
      </c>
      <c r="B420" s="2">
        <v>42668.9554861111</v>
      </c>
      <c r="C420">
        <v>0</v>
      </c>
      <c r="D420">
        <v>10</v>
      </c>
      <c r="E420" t="s">
        <v>423</v>
      </c>
    </row>
    <row r="421" spans="1:5">
      <c r="A421">
        <f>HYPERLINK("http://www.twitter.com/NYCMayorsOffice/status/791042120450793474", "791042120450793474")</f>
        <v>0</v>
      </c>
      <c r="B421" s="2">
        <v>42668.9318634259</v>
      </c>
      <c r="C421">
        <v>0</v>
      </c>
      <c r="D421">
        <v>7</v>
      </c>
      <c r="E421" t="s">
        <v>424</v>
      </c>
    </row>
    <row r="422" spans="1:5">
      <c r="A422">
        <f>HYPERLINK("http://www.twitter.com/NYCMayorsOffice/status/791031511726391298", "791031511726391298")</f>
        <v>0</v>
      </c>
      <c r="B422" s="2">
        <v>42668.9025810185</v>
      </c>
      <c r="C422">
        <v>2</v>
      </c>
      <c r="D422">
        <v>1</v>
      </c>
      <c r="E422" t="s">
        <v>425</v>
      </c>
    </row>
    <row r="423" spans="1:5">
      <c r="A423">
        <f>HYPERLINK("http://www.twitter.com/NYCMayorsOffice/status/790993048046014464", "790993048046014464")</f>
        <v>0</v>
      </c>
      <c r="B423" s="2">
        <v>42668.7964467593</v>
      </c>
      <c r="C423">
        <v>22</v>
      </c>
      <c r="D423">
        <v>6</v>
      </c>
      <c r="E423" t="s">
        <v>426</v>
      </c>
    </row>
    <row r="424" spans="1:5">
      <c r="A424">
        <f>HYPERLINK("http://www.twitter.com/NYCMayorsOffice/status/790980544351891457", "790980544351891457")</f>
        <v>0</v>
      </c>
      <c r="B424" s="2">
        <v>42668.7619444444</v>
      </c>
      <c r="C424">
        <v>0</v>
      </c>
      <c r="D424">
        <v>8</v>
      </c>
      <c r="E424" t="s">
        <v>427</v>
      </c>
    </row>
    <row r="425" spans="1:5">
      <c r="A425">
        <f>HYPERLINK("http://www.twitter.com/NYCMayorsOffice/status/790969907357814784", "790969907357814784")</f>
        <v>0</v>
      </c>
      <c r="B425" s="2">
        <v>42668.7325925926</v>
      </c>
      <c r="C425">
        <v>22</v>
      </c>
      <c r="D425">
        <v>9</v>
      </c>
      <c r="E425" t="s">
        <v>428</v>
      </c>
    </row>
    <row r="426" spans="1:5">
      <c r="A426">
        <f>HYPERLINK("http://www.twitter.com/NYCMayorsOffice/status/790947099491860481", "790947099491860481")</f>
        <v>0</v>
      </c>
      <c r="B426" s="2">
        <v>42668.6696527778</v>
      </c>
      <c r="C426">
        <v>94</v>
      </c>
      <c r="D426">
        <v>38</v>
      </c>
      <c r="E426" t="s">
        <v>429</v>
      </c>
    </row>
    <row r="427" spans="1:5">
      <c r="A427">
        <f>HYPERLINK("http://www.twitter.com/NYCMayorsOffice/status/790712207071928320", "790712207071928320")</f>
        <v>0</v>
      </c>
      <c r="B427" s="2">
        <v>42668.0214699074</v>
      </c>
      <c r="C427">
        <v>0</v>
      </c>
      <c r="D427">
        <v>48</v>
      </c>
      <c r="E427" t="s">
        <v>430</v>
      </c>
    </row>
    <row r="428" spans="1:5">
      <c r="A428">
        <f>HYPERLINK("http://www.twitter.com/NYCMayorsOffice/status/790678233012400128", "790678233012400128")</f>
        <v>0</v>
      </c>
      <c r="B428" s="2">
        <v>42667.9277199074</v>
      </c>
      <c r="C428">
        <v>8</v>
      </c>
      <c r="D428">
        <v>3</v>
      </c>
      <c r="E428" t="s">
        <v>431</v>
      </c>
    </row>
    <row r="429" spans="1:5">
      <c r="A429">
        <f>HYPERLINK("http://www.twitter.com/NYCMayorsOffice/status/790672086826094592", "790672086826094592")</f>
        <v>0</v>
      </c>
      <c r="B429" s="2">
        <v>42667.9107638889</v>
      </c>
      <c r="C429">
        <v>0</v>
      </c>
      <c r="D429">
        <v>24</v>
      </c>
      <c r="E429" t="s">
        <v>432</v>
      </c>
    </row>
    <row r="430" spans="1:5">
      <c r="A430">
        <f>HYPERLINK("http://www.twitter.com/NYCMayorsOffice/status/790667807868522497", "790667807868522497")</f>
        <v>0</v>
      </c>
      <c r="B430" s="2">
        <v>42667.8989467593</v>
      </c>
      <c r="C430">
        <v>0</v>
      </c>
      <c r="D430">
        <v>28</v>
      </c>
      <c r="E430" t="s">
        <v>433</v>
      </c>
    </row>
    <row r="431" spans="1:5">
      <c r="A431">
        <f>HYPERLINK("http://www.twitter.com/NYCMayorsOffice/status/790648047629963264", "790648047629963264")</f>
        <v>0</v>
      </c>
      <c r="B431" s="2">
        <v>42667.8444212963</v>
      </c>
      <c r="C431">
        <v>19</v>
      </c>
      <c r="D431">
        <v>14</v>
      </c>
      <c r="E431" t="s">
        <v>434</v>
      </c>
    </row>
    <row r="432" spans="1:5">
      <c r="A432">
        <f>HYPERLINK("http://www.twitter.com/NYCMayorsOffice/status/790645258027732992", "790645258027732992")</f>
        <v>0</v>
      </c>
      <c r="B432" s="2">
        <v>42667.836724537</v>
      </c>
      <c r="C432">
        <v>6</v>
      </c>
      <c r="D432">
        <v>0</v>
      </c>
      <c r="E432" t="s">
        <v>435</v>
      </c>
    </row>
    <row r="433" spans="1:5">
      <c r="A433">
        <f>HYPERLINK("http://www.twitter.com/NYCMayorsOffice/status/790642635090329600", "790642635090329600")</f>
        <v>0</v>
      </c>
      <c r="B433" s="2">
        <v>42667.8294907407</v>
      </c>
      <c r="C433">
        <v>1</v>
      </c>
      <c r="D433">
        <v>1</v>
      </c>
      <c r="E433" t="s">
        <v>436</v>
      </c>
    </row>
    <row r="434" spans="1:5">
      <c r="A434">
        <f>HYPERLINK("http://www.twitter.com/NYCMayorsOffice/status/790642408740515840", "790642408740515840")</f>
        <v>0</v>
      </c>
      <c r="B434" s="2">
        <v>42667.8288657407</v>
      </c>
      <c r="C434">
        <v>1</v>
      </c>
      <c r="D434">
        <v>0</v>
      </c>
      <c r="E434" t="s">
        <v>437</v>
      </c>
    </row>
    <row r="435" spans="1:5">
      <c r="A435">
        <f>HYPERLINK("http://www.twitter.com/NYCMayorsOffice/status/790641627878621184", "790641627878621184")</f>
        <v>0</v>
      </c>
      <c r="B435" s="2">
        <v>42667.826712963</v>
      </c>
      <c r="C435">
        <v>0</v>
      </c>
      <c r="D435">
        <v>18</v>
      </c>
      <c r="E435" t="s">
        <v>438</v>
      </c>
    </row>
    <row r="436" spans="1:5">
      <c r="A436">
        <f>HYPERLINK("http://www.twitter.com/NYCMayorsOffice/status/790633658923225088", "790633658923225088")</f>
        <v>0</v>
      </c>
      <c r="B436" s="2">
        <v>42667.8047222222</v>
      </c>
      <c r="C436">
        <v>30</v>
      </c>
      <c r="D436">
        <v>30</v>
      </c>
      <c r="E436" t="s">
        <v>439</v>
      </c>
    </row>
    <row r="437" spans="1:5">
      <c r="A437">
        <f>HYPERLINK("http://www.twitter.com/NYCMayorsOffice/status/790598521300873216", "790598521300873216")</f>
        <v>0</v>
      </c>
      <c r="B437" s="2">
        <v>42667.7077546296</v>
      </c>
      <c r="C437">
        <v>0</v>
      </c>
      <c r="D437">
        <v>2</v>
      </c>
      <c r="E437" t="s">
        <v>440</v>
      </c>
    </row>
    <row r="438" spans="1:5">
      <c r="A438">
        <f>HYPERLINK("http://www.twitter.com/NYCMayorsOffice/status/790596644475658240", "790596644475658240")</f>
        <v>0</v>
      </c>
      <c r="B438" s="2">
        <v>42667.7025810185</v>
      </c>
      <c r="C438">
        <v>19</v>
      </c>
      <c r="D438">
        <v>3</v>
      </c>
      <c r="E438" t="s">
        <v>441</v>
      </c>
    </row>
    <row r="439" spans="1:5">
      <c r="A439">
        <f>HYPERLINK("http://www.twitter.com/NYCMayorsOffice/status/790591256380530688", "790591256380530688")</f>
        <v>0</v>
      </c>
      <c r="B439" s="2">
        <v>42667.6877083333</v>
      </c>
      <c r="C439">
        <v>0</v>
      </c>
      <c r="D439">
        <v>31</v>
      </c>
      <c r="E439" t="s">
        <v>442</v>
      </c>
    </row>
    <row r="440" spans="1:5">
      <c r="A440">
        <f>HYPERLINK("http://www.twitter.com/NYCMayorsOffice/status/790589610124541952", "790589610124541952")</f>
        <v>0</v>
      </c>
      <c r="B440" s="2">
        <v>42667.6831712963</v>
      </c>
      <c r="C440">
        <v>0</v>
      </c>
      <c r="D440">
        <v>2</v>
      </c>
      <c r="E440" t="s">
        <v>443</v>
      </c>
    </row>
    <row r="441" spans="1:5">
      <c r="A441">
        <f>HYPERLINK("http://www.twitter.com/NYCMayorsOffice/status/790587838714773504", "790587838714773504")</f>
        <v>0</v>
      </c>
      <c r="B441" s="2">
        <v>42667.678275463</v>
      </c>
      <c r="C441">
        <v>0</v>
      </c>
      <c r="D441">
        <v>7</v>
      </c>
      <c r="E441" t="s">
        <v>444</v>
      </c>
    </row>
    <row r="442" spans="1:5">
      <c r="A442">
        <f>HYPERLINK("http://www.twitter.com/NYCMayorsOffice/status/790587774902628352", "790587774902628352")</f>
        <v>0</v>
      </c>
      <c r="B442" s="2">
        <v>42667.6781018519</v>
      </c>
      <c r="C442">
        <v>0</v>
      </c>
      <c r="D442">
        <v>39</v>
      </c>
      <c r="E442" t="s">
        <v>445</v>
      </c>
    </row>
    <row r="443" spans="1:5">
      <c r="A443">
        <f>HYPERLINK("http://www.twitter.com/NYCMayorsOffice/status/790587662457565185", "790587662457565185")</f>
        <v>0</v>
      </c>
      <c r="B443" s="2">
        <v>42667.6777893519</v>
      </c>
      <c r="C443">
        <v>1</v>
      </c>
      <c r="D443">
        <v>0</v>
      </c>
      <c r="E443" t="s">
        <v>446</v>
      </c>
    </row>
    <row r="444" spans="1:5">
      <c r="A444">
        <f>HYPERLINK("http://www.twitter.com/NYCMayorsOffice/status/790581730033930241", "790581730033930241")</f>
        <v>0</v>
      </c>
      <c r="B444" s="2">
        <v>42667.6614236111</v>
      </c>
      <c r="C444">
        <v>0</v>
      </c>
      <c r="D444">
        <v>4</v>
      </c>
      <c r="E444" t="s">
        <v>447</v>
      </c>
    </row>
    <row r="445" spans="1:5">
      <c r="A445">
        <f>HYPERLINK("http://www.twitter.com/NYCMayorsOffice/status/790581551318917120", "790581551318917120")</f>
        <v>0</v>
      </c>
      <c r="B445" s="2">
        <v>42667.6609259259</v>
      </c>
      <c r="C445">
        <v>1</v>
      </c>
      <c r="D445">
        <v>0</v>
      </c>
      <c r="E445" t="s">
        <v>448</v>
      </c>
    </row>
    <row r="446" spans="1:5">
      <c r="A446">
        <f>HYPERLINK("http://www.twitter.com/NYCMayorsOffice/status/790581287748861952", "790581287748861952")</f>
        <v>0</v>
      </c>
      <c r="B446" s="2">
        <v>42667.6601967593</v>
      </c>
      <c r="C446">
        <v>5</v>
      </c>
      <c r="D446">
        <v>6</v>
      </c>
      <c r="E446" t="s">
        <v>449</v>
      </c>
    </row>
    <row r="447" spans="1:5">
      <c r="A447">
        <f>HYPERLINK("http://www.twitter.com/NYCMayorsOffice/status/790580645911269376", "790580645911269376")</f>
        <v>0</v>
      </c>
      <c r="B447" s="2">
        <v>42667.6584259259</v>
      </c>
      <c r="C447">
        <v>24</v>
      </c>
      <c r="D447">
        <v>28</v>
      </c>
      <c r="E447" t="s">
        <v>450</v>
      </c>
    </row>
    <row r="448" spans="1:5">
      <c r="A448">
        <f>HYPERLINK("http://www.twitter.com/NYCMayorsOffice/status/790578603247435776", "790578603247435776")</f>
        <v>0</v>
      </c>
      <c r="B448" s="2">
        <v>42667.6527893519</v>
      </c>
      <c r="C448">
        <v>0</v>
      </c>
      <c r="D448">
        <v>34</v>
      </c>
      <c r="E448" t="s">
        <v>451</v>
      </c>
    </row>
    <row r="449" spans="1:5">
      <c r="A449">
        <f>HYPERLINK("http://www.twitter.com/NYCMayorsOffice/status/790577541190979585", "790577541190979585")</f>
        <v>0</v>
      </c>
      <c r="B449" s="2">
        <v>42667.6498611111</v>
      </c>
      <c r="C449">
        <v>0</v>
      </c>
      <c r="D449">
        <v>122</v>
      </c>
      <c r="E449" t="s">
        <v>452</v>
      </c>
    </row>
    <row r="450" spans="1:5">
      <c r="A450">
        <f>HYPERLINK("http://www.twitter.com/NYCMayorsOffice/status/790576724786503680", "790576724786503680")</f>
        <v>0</v>
      </c>
      <c r="B450" s="2">
        <v>42667.6476157407</v>
      </c>
      <c r="C450">
        <v>0</v>
      </c>
      <c r="D450">
        <v>6</v>
      </c>
      <c r="E450" t="s">
        <v>453</v>
      </c>
    </row>
    <row r="451" spans="1:5">
      <c r="A451">
        <f>HYPERLINK("http://www.twitter.com/NYCMayorsOffice/status/790576479990059009", "790576479990059009")</f>
        <v>0</v>
      </c>
      <c r="B451" s="2">
        <v>42667.6469328704</v>
      </c>
      <c r="C451">
        <v>3</v>
      </c>
      <c r="D451">
        <v>6</v>
      </c>
      <c r="E451" t="s">
        <v>454</v>
      </c>
    </row>
    <row r="452" spans="1:5">
      <c r="A452">
        <f>HYPERLINK("http://www.twitter.com/NYCMayorsOffice/status/790576385253408769", "790576385253408769")</f>
        <v>0</v>
      </c>
      <c r="B452" s="2">
        <v>42667.6466782407</v>
      </c>
      <c r="C452">
        <v>0</v>
      </c>
      <c r="D452">
        <v>4</v>
      </c>
      <c r="E452" t="s">
        <v>455</v>
      </c>
    </row>
    <row r="453" spans="1:5">
      <c r="A453">
        <f>HYPERLINK("http://www.twitter.com/NYCMayorsOffice/status/790572556436799489", "790572556436799489")</f>
        <v>0</v>
      </c>
      <c r="B453" s="2">
        <v>42667.6361111111</v>
      </c>
      <c r="C453">
        <v>17</v>
      </c>
      <c r="D453">
        <v>6</v>
      </c>
      <c r="E453" t="s">
        <v>456</v>
      </c>
    </row>
    <row r="454" spans="1:5">
      <c r="A454">
        <f>HYPERLINK("http://www.twitter.com/NYCMayorsOffice/status/790563208994193408", "790563208994193408")</f>
        <v>0</v>
      </c>
      <c r="B454" s="2">
        <v>42667.6103125</v>
      </c>
      <c r="C454">
        <v>0</v>
      </c>
      <c r="D454">
        <v>55</v>
      </c>
      <c r="E454" t="s">
        <v>457</v>
      </c>
    </row>
    <row r="455" spans="1:5">
      <c r="A455">
        <f>HYPERLINK("http://www.twitter.com/NYCMayorsOffice/status/790561561291137025", "790561561291137025")</f>
        <v>0</v>
      </c>
      <c r="B455" s="2">
        <v>42667.6057638889</v>
      </c>
      <c r="C455">
        <v>0</v>
      </c>
      <c r="D455">
        <v>8</v>
      </c>
      <c r="E455" t="s">
        <v>458</v>
      </c>
    </row>
    <row r="456" spans="1:5">
      <c r="A456">
        <f>HYPERLINK("http://www.twitter.com/NYCMayorsOffice/status/790556173112053760", "790556173112053760")</f>
        <v>0</v>
      </c>
      <c r="B456" s="2">
        <v>42667.5909027778</v>
      </c>
      <c r="C456">
        <v>34</v>
      </c>
      <c r="D456">
        <v>23</v>
      </c>
      <c r="E456" t="s">
        <v>459</v>
      </c>
    </row>
    <row r="457" spans="1:5">
      <c r="A457">
        <f>HYPERLINK("http://www.twitter.com/NYCMayorsOffice/status/789932183305805824", "789932183305805824")</f>
        <v>0</v>
      </c>
      <c r="B457" s="2">
        <v>42665.8690162037</v>
      </c>
      <c r="C457">
        <v>93</v>
      </c>
      <c r="D457">
        <v>34</v>
      </c>
      <c r="E457" t="s">
        <v>460</v>
      </c>
    </row>
    <row r="458" spans="1:5">
      <c r="A458">
        <f>HYPERLINK("http://www.twitter.com/NYCMayorsOffice/status/789482223892328449", "789482223892328449")</f>
        <v>0</v>
      </c>
      <c r="B458" s="2">
        <v>42664.6273611111</v>
      </c>
      <c r="C458">
        <v>0</v>
      </c>
      <c r="D458">
        <v>2</v>
      </c>
      <c r="E458" t="s">
        <v>461</v>
      </c>
    </row>
    <row r="459" spans="1:5">
      <c r="A459">
        <f>HYPERLINK("http://www.twitter.com/NYCMayorsOffice/status/789482075258839040", "789482075258839040")</f>
        <v>0</v>
      </c>
      <c r="B459" s="2">
        <v>42664.6269560185</v>
      </c>
      <c r="C459">
        <v>0</v>
      </c>
      <c r="D459">
        <v>3</v>
      </c>
      <c r="E459" t="s">
        <v>462</v>
      </c>
    </row>
    <row r="460" spans="1:5">
      <c r="A460">
        <f>HYPERLINK("http://www.twitter.com/NYCMayorsOffice/status/789477789992882176", "789477789992882176")</f>
        <v>0</v>
      </c>
      <c r="B460" s="2">
        <v>42664.6151273148</v>
      </c>
      <c r="C460">
        <v>13</v>
      </c>
      <c r="D460">
        <v>8</v>
      </c>
      <c r="E460" t="s">
        <v>463</v>
      </c>
    </row>
    <row r="461" spans="1:5">
      <c r="A461">
        <f>HYPERLINK("http://www.twitter.com/NYCMayorsOffice/status/789474993700823040", "789474993700823040")</f>
        <v>0</v>
      </c>
      <c r="B461" s="2">
        <v>42664.6074074074</v>
      </c>
      <c r="C461">
        <v>14</v>
      </c>
      <c r="D461">
        <v>1</v>
      </c>
      <c r="E461" t="s">
        <v>464</v>
      </c>
    </row>
    <row r="462" spans="1:5">
      <c r="A462">
        <f>HYPERLINK("http://www.twitter.com/NYCMayorsOffice/status/789215219654529024", "789215219654529024")</f>
        <v>0</v>
      </c>
      <c r="B462" s="2">
        <v>42663.8905671296</v>
      </c>
      <c r="C462">
        <v>0</v>
      </c>
      <c r="D462">
        <v>69</v>
      </c>
      <c r="E462" t="s">
        <v>465</v>
      </c>
    </row>
    <row r="463" spans="1:5">
      <c r="A463">
        <f>HYPERLINK("http://www.twitter.com/NYCMayorsOffice/status/789137593678135296", "789137593678135296")</f>
        <v>0</v>
      </c>
      <c r="B463" s="2">
        <v>42663.6763657407</v>
      </c>
      <c r="C463">
        <v>11</v>
      </c>
      <c r="D463">
        <v>5</v>
      </c>
      <c r="E463" t="s">
        <v>466</v>
      </c>
    </row>
    <row r="464" spans="1:5">
      <c r="A464">
        <f>HYPERLINK("http://www.twitter.com/NYCMayorsOffice/status/788903592631603201", "788903592631603201")</f>
        <v>0</v>
      </c>
      <c r="B464" s="2">
        <v>42663.0306481481</v>
      </c>
      <c r="C464">
        <v>0</v>
      </c>
      <c r="D464">
        <v>4</v>
      </c>
      <c r="E464" t="s">
        <v>467</v>
      </c>
    </row>
    <row r="465" spans="1:5">
      <c r="A465">
        <f>HYPERLINK("http://www.twitter.com/NYCMayorsOffice/status/788902682689961988", "788902682689961988")</f>
        <v>0</v>
      </c>
      <c r="B465" s="2">
        <v>42663.0281365741</v>
      </c>
      <c r="C465">
        <v>3</v>
      </c>
      <c r="D465">
        <v>4</v>
      </c>
      <c r="E465" t="s">
        <v>468</v>
      </c>
    </row>
    <row r="466" spans="1:5">
      <c r="A466">
        <f>HYPERLINK("http://www.twitter.com/NYCMayorsOffice/status/788865728883658752", "788865728883658752")</f>
        <v>0</v>
      </c>
      <c r="B466" s="2">
        <v>42662.9261574074</v>
      </c>
      <c r="C466">
        <v>0</v>
      </c>
      <c r="D466">
        <v>32</v>
      </c>
      <c r="E466" t="s">
        <v>469</v>
      </c>
    </row>
    <row r="467" spans="1:5">
      <c r="A467">
        <f>HYPERLINK("http://www.twitter.com/NYCMayorsOffice/status/788849041060880384", "788849041060880384")</f>
        <v>0</v>
      </c>
      <c r="B467" s="2">
        <v>42662.8801157407</v>
      </c>
      <c r="C467">
        <v>5</v>
      </c>
      <c r="D467">
        <v>3</v>
      </c>
      <c r="E467" t="s">
        <v>470</v>
      </c>
    </row>
    <row r="468" spans="1:5">
      <c r="A468">
        <f>HYPERLINK("http://www.twitter.com/NYCMayorsOffice/status/788833514212954118", "788833514212954118")</f>
        <v>0</v>
      </c>
      <c r="B468" s="2">
        <v>42662.8372685185</v>
      </c>
      <c r="C468">
        <v>105</v>
      </c>
      <c r="D468">
        <v>44</v>
      </c>
      <c r="E468" t="s">
        <v>471</v>
      </c>
    </row>
    <row r="469" spans="1:5">
      <c r="A469">
        <f>HYPERLINK("http://www.twitter.com/NYCMayorsOffice/status/788832109683154944", "788832109683154944")</f>
        <v>0</v>
      </c>
      <c r="B469" s="2">
        <v>42662.8333912037</v>
      </c>
      <c r="C469">
        <v>13</v>
      </c>
      <c r="D469">
        <v>13</v>
      </c>
      <c r="E469" t="s">
        <v>472</v>
      </c>
    </row>
    <row r="470" spans="1:5">
      <c r="A470">
        <f>HYPERLINK("http://www.twitter.com/NYCMayorsOffice/status/788800911585841152", "788800911585841152")</f>
        <v>0</v>
      </c>
      <c r="B470" s="2">
        <v>42662.7473032407</v>
      </c>
      <c r="C470">
        <v>6</v>
      </c>
      <c r="D470">
        <v>9</v>
      </c>
      <c r="E470" t="s">
        <v>473</v>
      </c>
    </row>
    <row r="471" spans="1:5">
      <c r="A471">
        <f>HYPERLINK("http://www.twitter.com/NYCMayorsOffice/status/788800634594078720", "788800634594078720")</f>
        <v>0</v>
      </c>
      <c r="B471" s="2">
        <v>42662.7465393519</v>
      </c>
      <c r="C471">
        <v>3</v>
      </c>
      <c r="D471">
        <v>5</v>
      </c>
      <c r="E471" t="s">
        <v>474</v>
      </c>
    </row>
    <row r="472" spans="1:5">
      <c r="A472">
        <f>HYPERLINK("http://www.twitter.com/NYCMayorsOffice/status/788799487405723648", "788799487405723648")</f>
        <v>0</v>
      </c>
      <c r="B472" s="2">
        <v>42662.7433680556</v>
      </c>
      <c r="C472">
        <v>8</v>
      </c>
      <c r="D472">
        <v>6</v>
      </c>
      <c r="E472" t="s">
        <v>475</v>
      </c>
    </row>
    <row r="473" spans="1:5">
      <c r="A473">
        <f>HYPERLINK("http://www.twitter.com/NYCMayorsOffice/status/788796677666648064", "788796677666648064")</f>
        <v>0</v>
      </c>
      <c r="B473" s="2">
        <v>42662.7356134259</v>
      </c>
      <c r="C473">
        <v>2</v>
      </c>
      <c r="D473">
        <v>8</v>
      </c>
      <c r="E473" t="s">
        <v>476</v>
      </c>
    </row>
    <row r="474" spans="1:5">
      <c r="A474">
        <f>HYPERLINK("http://www.twitter.com/NYCMayorsOffice/status/788796398648950784", "788796398648950784")</f>
        <v>0</v>
      </c>
      <c r="B474" s="2">
        <v>42662.734849537</v>
      </c>
      <c r="C474">
        <v>2</v>
      </c>
      <c r="D474">
        <v>4</v>
      </c>
      <c r="E474" t="s">
        <v>477</v>
      </c>
    </row>
    <row r="475" spans="1:5">
      <c r="A475">
        <f>HYPERLINK("http://www.twitter.com/NYCMayorsOffice/status/788794376281468928", "788794376281468928")</f>
        <v>0</v>
      </c>
      <c r="B475" s="2">
        <v>42662.7292708333</v>
      </c>
      <c r="C475">
        <v>4</v>
      </c>
      <c r="D475">
        <v>5</v>
      </c>
      <c r="E475" t="s">
        <v>478</v>
      </c>
    </row>
    <row r="476" spans="1:5">
      <c r="A476">
        <f>HYPERLINK("http://www.twitter.com/NYCMayorsOffice/status/788791869618520065", "788791869618520065")</f>
        <v>0</v>
      </c>
      <c r="B476" s="2">
        <v>42662.722349537</v>
      </c>
      <c r="C476">
        <v>15</v>
      </c>
      <c r="D476">
        <v>15</v>
      </c>
      <c r="E476" t="s">
        <v>479</v>
      </c>
    </row>
    <row r="477" spans="1:5">
      <c r="A477">
        <f>HYPERLINK("http://www.twitter.com/NYCMayorsOffice/status/788790564778938368", "788790564778938368")</f>
        <v>0</v>
      </c>
      <c r="B477" s="2">
        <v>42662.71875</v>
      </c>
      <c r="C477">
        <v>5</v>
      </c>
      <c r="D477">
        <v>8</v>
      </c>
      <c r="E477" t="s">
        <v>480</v>
      </c>
    </row>
    <row r="478" spans="1:5">
      <c r="A478">
        <f>HYPERLINK("http://www.twitter.com/NYCMayorsOffice/status/788779187964350465", "788779187964350465")</f>
        <v>0</v>
      </c>
      <c r="B478" s="2">
        <v>42662.687349537</v>
      </c>
      <c r="C478">
        <v>10</v>
      </c>
      <c r="D478">
        <v>2</v>
      </c>
      <c r="E478" t="s">
        <v>481</v>
      </c>
    </row>
    <row r="479" spans="1:5">
      <c r="A479">
        <f>HYPERLINK("http://www.twitter.com/NYCMayorsOffice/status/788762051174883328", "788762051174883328")</f>
        <v>0</v>
      </c>
      <c r="B479" s="2">
        <v>42662.6400694444</v>
      </c>
      <c r="C479">
        <v>12</v>
      </c>
      <c r="D479">
        <v>9</v>
      </c>
      <c r="E479" t="s">
        <v>482</v>
      </c>
    </row>
    <row r="480" spans="1:5">
      <c r="A480">
        <f>HYPERLINK("http://www.twitter.com/NYCMayorsOffice/status/788587669001560064", "788587669001560064")</f>
        <v>0</v>
      </c>
      <c r="B480" s="2">
        <v>42662.1588657407</v>
      </c>
      <c r="C480">
        <v>16</v>
      </c>
      <c r="D480">
        <v>17</v>
      </c>
      <c r="E480" t="s">
        <v>483</v>
      </c>
    </row>
    <row r="481" spans="1:5">
      <c r="A481">
        <f>HYPERLINK("http://www.twitter.com/NYCMayorsOffice/status/788519340094160898", "788519340094160898")</f>
        <v>0</v>
      </c>
      <c r="B481" s="2">
        <v>42661.9703125</v>
      </c>
      <c r="C481">
        <v>26</v>
      </c>
      <c r="D481">
        <v>15</v>
      </c>
      <c r="E481" t="s">
        <v>484</v>
      </c>
    </row>
    <row r="482" spans="1:5">
      <c r="A482">
        <f>HYPERLINK("http://www.twitter.com/NYCMayorsOffice/status/788416326146592768", "788416326146592768")</f>
        <v>0</v>
      </c>
      <c r="B482" s="2">
        <v>42661.6860416667</v>
      </c>
      <c r="C482">
        <v>8</v>
      </c>
      <c r="D482">
        <v>6</v>
      </c>
      <c r="E482" t="s">
        <v>485</v>
      </c>
    </row>
    <row r="483" spans="1:5">
      <c r="A483">
        <f>HYPERLINK("http://www.twitter.com/NYCMayorsOffice/status/788390992621801477", "788390992621801477")</f>
        <v>0</v>
      </c>
      <c r="B483" s="2">
        <v>42661.6161342593</v>
      </c>
      <c r="C483">
        <v>26</v>
      </c>
      <c r="D483">
        <v>9</v>
      </c>
      <c r="E483" t="s">
        <v>486</v>
      </c>
    </row>
    <row r="484" spans="1:5">
      <c r="A484">
        <f>HYPERLINK("http://www.twitter.com/NYCMayorsOffice/status/788108826008555520", "788108826008555520")</f>
        <v>0</v>
      </c>
      <c r="B484" s="2">
        <v>42660.8375115741</v>
      </c>
      <c r="C484">
        <v>17</v>
      </c>
      <c r="D484">
        <v>8</v>
      </c>
      <c r="E484" t="s">
        <v>487</v>
      </c>
    </row>
    <row r="485" spans="1:5">
      <c r="A485">
        <f>HYPERLINK("http://www.twitter.com/NYCMayorsOffice/status/788103152331620352", "788103152331620352")</f>
        <v>0</v>
      </c>
      <c r="B485" s="2">
        <v>42660.8218518519</v>
      </c>
      <c r="C485">
        <v>68</v>
      </c>
      <c r="D485">
        <v>25</v>
      </c>
      <c r="E485" t="s">
        <v>488</v>
      </c>
    </row>
    <row r="486" spans="1:5">
      <c r="A486">
        <f>HYPERLINK("http://www.twitter.com/NYCMayorsOffice/status/788092153335513088", "788092153335513088")</f>
        <v>0</v>
      </c>
      <c r="B486" s="2">
        <v>42660.7915046296</v>
      </c>
      <c r="C486">
        <v>3</v>
      </c>
      <c r="D486">
        <v>1</v>
      </c>
      <c r="E486" t="s">
        <v>489</v>
      </c>
    </row>
    <row r="487" spans="1:5">
      <c r="A487">
        <f>HYPERLINK("http://www.twitter.com/NYCMayorsOffice/status/788088074970497024", "788088074970497024")</f>
        <v>0</v>
      </c>
      <c r="B487" s="2">
        <v>42660.7802430556</v>
      </c>
      <c r="C487">
        <v>14</v>
      </c>
      <c r="D487">
        <v>4</v>
      </c>
      <c r="E487" t="s">
        <v>490</v>
      </c>
    </row>
    <row r="488" spans="1:5">
      <c r="A488">
        <f>HYPERLINK("http://www.twitter.com/NYCMayorsOffice/status/787762018476515328", "787762018476515328")</f>
        <v>0</v>
      </c>
      <c r="B488" s="2">
        <v>42659.8804976852</v>
      </c>
      <c r="C488">
        <v>0</v>
      </c>
      <c r="D488">
        <v>46</v>
      </c>
      <c r="E488" t="s">
        <v>491</v>
      </c>
    </row>
    <row r="489" spans="1:5">
      <c r="A489">
        <f>HYPERLINK("http://www.twitter.com/NYCMayorsOffice/status/787755734582882306", "787755734582882306")</f>
        <v>0</v>
      </c>
      <c r="B489" s="2">
        <v>42659.8631597222</v>
      </c>
      <c r="C489">
        <v>11</v>
      </c>
      <c r="D489">
        <v>5</v>
      </c>
      <c r="E489" t="s">
        <v>492</v>
      </c>
    </row>
    <row r="490" spans="1:5">
      <c r="A490">
        <f>HYPERLINK("http://www.twitter.com/NYCMayorsOffice/status/787728447078563840", "787728447078563840")</f>
        <v>0</v>
      </c>
      <c r="B490" s="2">
        <v>42659.7878587963</v>
      </c>
      <c r="C490">
        <v>0</v>
      </c>
      <c r="D490">
        <v>104</v>
      </c>
      <c r="E490" t="s">
        <v>493</v>
      </c>
    </row>
    <row r="491" spans="1:5">
      <c r="A491">
        <f>HYPERLINK("http://www.twitter.com/NYCMayorsOffice/status/787717849917878272", "787717849917878272")</f>
        <v>0</v>
      </c>
      <c r="B491" s="2">
        <v>42659.7586226852</v>
      </c>
      <c r="C491">
        <v>0</v>
      </c>
      <c r="D491">
        <v>58</v>
      </c>
      <c r="E491" t="s">
        <v>494</v>
      </c>
    </row>
    <row r="492" spans="1:5">
      <c r="A492">
        <f>HYPERLINK("http://www.twitter.com/NYCMayorsOffice/status/787699014967984128", "787699014967984128")</f>
        <v>0</v>
      </c>
      <c r="B492" s="2">
        <v>42659.7066435185</v>
      </c>
      <c r="C492">
        <v>6</v>
      </c>
      <c r="D492">
        <v>6</v>
      </c>
      <c r="E492" t="s">
        <v>495</v>
      </c>
    </row>
    <row r="493" spans="1:5">
      <c r="A493">
        <f>HYPERLINK("http://www.twitter.com/NYCMayorsOffice/status/787363602705645569", "787363602705645569")</f>
        <v>0</v>
      </c>
      <c r="B493" s="2">
        <v>42658.781087963</v>
      </c>
      <c r="C493">
        <v>0</v>
      </c>
      <c r="D493">
        <v>65</v>
      </c>
      <c r="E493" t="s">
        <v>496</v>
      </c>
    </row>
    <row r="494" spans="1:5">
      <c r="A494">
        <f>HYPERLINK("http://www.twitter.com/NYCMayorsOffice/status/787054079939846144", "787054079939846144")</f>
        <v>0</v>
      </c>
      <c r="B494" s="2">
        <v>42657.9269675926</v>
      </c>
      <c r="C494">
        <v>0</v>
      </c>
      <c r="D494">
        <v>150</v>
      </c>
      <c r="E494" t="s">
        <v>497</v>
      </c>
    </row>
    <row r="495" spans="1:5">
      <c r="A495">
        <f>HYPERLINK("http://www.twitter.com/NYCMayorsOffice/status/787017580393488389", "787017580393488389")</f>
        <v>0</v>
      </c>
      <c r="B495" s="2">
        <v>42657.8262384259</v>
      </c>
      <c r="C495">
        <v>172</v>
      </c>
      <c r="D495">
        <v>150</v>
      </c>
      <c r="E495" t="s">
        <v>498</v>
      </c>
    </row>
    <row r="496" spans="1:5">
      <c r="A496">
        <f>HYPERLINK("http://www.twitter.com/NYCMayorsOffice/status/786950182453796864", "786950182453796864")</f>
        <v>0</v>
      </c>
      <c r="B496" s="2">
        <v>42657.6402546296</v>
      </c>
      <c r="C496">
        <v>18</v>
      </c>
      <c r="D496">
        <v>30</v>
      </c>
      <c r="E496" t="s">
        <v>499</v>
      </c>
    </row>
    <row r="497" spans="1:5">
      <c r="A497">
        <f>HYPERLINK("http://www.twitter.com/NYCMayorsOffice/status/786675443831365632", "786675443831365632")</f>
        <v>0</v>
      </c>
      <c r="B497" s="2">
        <v>42656.8821296296</v>
      </c>
      <c r="C497">
        <v>28</v>
      </c>
      <c r="D497">
        <v>24</v>
      </c>
      <c r="E497" t="s">
        <v>500</v>
      </c>
    </row>
    <row r="498" spans="1:5">
      <c r="A498">
        <f>HYPERLINK("http://www.twitter.com/NYCMayorsOffice/status/786666236029575168", "786666236029575168")</f>
        <v>0</v>
      </c>
      <c r="B498" s="2">
        <v>42656.856712963</v>
      </c>
      <c r="C498">
        <v>6</v>
      </c>
      <c r="D498">
        <v>5</v>
      </c>
      <c r="E498" t="s">
        <v>501</v>
      </c>
    </row>
    <row r="499" spans="1:5">
      <c r="A499">
        <f>HYPERLINK("http://www.twitter.com/NYCMayorsOffice/status/786652460106539009", "786652460106539009")</f>
        <v>0</v>
      </c>
      <c r="B499" s="2">
        <v>42656.8187037037</v>
      </c>
      <c r="C499">
        <v>0</v>
      </c>
      <c r="D499">
        <v>8</v>
      </c>
      <c r="E499" t="s">
        <v>502</v>
      </c>
    </row>
    <row r="500" spans="1:5">
      <c r="A500">
        <f>HYPERLINK("http://www.twitter.com/NYCMayorsOffice/status/786630263451357184", "786630263451357184")</f>
        <v>0</v>
      </c>
      <c r="B500" s="2">
        <v>42656.7574537037</v>
      </c>
      <c r="C500">
        <v>10</v>
      </c>
      <c r="D500">
        <v>4</v>
      </c>
      <c r="E500" t="s">
        <v>503</v>
      </c>
    </row>
    <row r="501" spans="1:5">
      <c r="A501">
        <f>HYPERLINK("http://www.twitter.com/NYCMayorsOffice/status/786622910156804096", "786622910156804096")</f>
        <v>0</v>
      </c>
      <c r="B501" s="2">
        <v>42656.7371643518</v>
      </c>
      <c r="C501">
        <v>9</v>
      </c>
      <c r="D501">
        <v>6</v>
      </c>
      <c r="E501" t="s">
        <v>504</v>
      </c>
    </row>
    <row r="502" spans="1:5">
      <c r="A502">
        <f>HYPERLINK("http://www.twitter.com/NYCMayorsOffice/status/786611552480747521", "786611552480747521")</f>
        <v>0</v>
      </c>
      <c r="B502" s="2">
        <v>42656.7058217593</v>
      </c>
      <c r="C502">
        <v>6</v>
      </c>
      <c r="D502">
        <v>8</v>
      </c>
      <c r="E502" t="s">
        <v>505</v>
      </c>
    </row>
    <row r="503" spans="1:5">
      <c r="A503">
        <f>HYPERLINK("http://www.twitter.com/NYCMayorsOffice/status/786592408985141249", "786592408985141249")</f>
        <v>0</v>
      </c>
      <c r="B503" s="2">
        <v>42656.6529976852</v>
      </c>
      <c r="C503">
        <v>19</v>
      </c>
      <c r="D503">
        <v>11</v>
      </c>
      <c r="E503" t="s">
        <v>506</v>
      </c>
    </row>
    <row r="504" spans="1:5">
      <c r="A504">
        <f>HYPERLINK("http://www.twitter.com/NYCMayorsOffice/status/786585824947216384", "786585824947216384")</f>
        <v>0</v>
      </c>
      <c r="B504" s="2">
        <v>42656.6348263889</v>
      </c>
      <c r="C504">
        <v>0</v>
      </c>
      <c r="D504">
        <v>6</v>
      </c>
      <c r="E504" t="s">
        <v>507</v>
      </c>
    </row>
    <row r="505" spans="1:5">
      <c r="A505">
        <f>HYPERLINK("http://www.twitter.com/NYCMayorsOffice/status/786409801991487489", "786409801991487489")</f>
        <v>0</v>
      </c>
      <c r="B505" s="2">
        <v>42656.1490972222</v>
      </c>
      <c r="C505">
        <v>0</v>
      </c>
      <c r="D505">
        <v>122</v>
      </c>
      <c r="E505" t="s">
        <v>508</v>
      </c>
    </row>
    <row r="506" spans="1:5">
      <c r="A506">
        <f>HYPERLINK("http://www.twitter.com/NYCMayorsOffice/status/786407256921411584", "786407256921411584")</f>
        <v>0</v>
      </c>
      <c r="B506" s="2">
        <v>42656.1420717593</v>
      </c>
      <c r="C506">
        <v>0</v>
      </c>
      <c r="D506">
        <v>16</v>
      </c>
      <c r="E506" t="s">
        <v>509</v>
      </c>
    </row>
    <row r="507" spans="1:5">
      <c r="A507">
        <f>HYPERLINK("http://www.twitter.com/NYCMayorsOffice/status/786407073345073154", "786407073345073154")</f>
        <v>0</v>
      </c>
      <c r="B507" s="2">
        <v>42656.1415625</v>
      </c>
      <c r="C507">
        <v>0</v>
      </c>
      <c r="D507">
        <v>26</v>
      </c>
      <c r="E507" t="s">
        <v>510</v>
      </c>
    </row>
    <row r="508" spans="1:5">
      <c r="A508">
        <f>HYPERLINK("http://www.twitter.com/NYCMayorsOffice/status/786329157571534849", "786329157571534849")</f>
        <v>0</v>
      </c>
      <c r="B508" s="2">
        <v>42655.9265625</v>
      </c>
      <c r="C508">
        <v>22</v>
      </c>
      <c r="D508">
        <v>23</v>
      </c>
      <c r="E508" t="s">
        <v>511</v>
      </c>
    </row>
    <row r="509" spans="1:5">
      <c r="A509">
        <f>HYPERLINK("http://www.twitter.com/NYCMayorsOffice/status/786309163479543808", "786309163479543808")</f>
        <v>0</v>
      </c>
      <c r="B509" s="2">
        <v>42655.8713888889</v>
      </c>
      <c r="C509">
        <v>6</v>
      </c>
      <c r="D509">
        <v>4</v>
      </c>
      <c r="E509" t="s">
        <v>512</v>
      </c>
    </row>
    <row r="510" spans="1:5">
      <c r="A510">
        <f>HYPERLINK("http://www.twitter.com/NYCMayorsOffice/status/786263309414719488", "786263309414719488")</f>
        <v>0</v>
      </c>
      <c r="B510" s="2">
        <v>42655.744849537</v>
      </c>
      <c r="C510">
        <v>11</v>
      </c>
      <c r="D510">
        <v>2</v>
      </c>
      <c r="E510" t="s">
        <v>513</v>
      </c>
    </row>
    <row r="511" spans="1:5">
      <c r="A511">
        <f>HYPERLINK("http://www.twitter.com/NYCMayorsOffice/status/786262893150998528", "786262893150998528")</f>
        <v>0</v>
      </c>
      <c r="B511" s="2">
        <v>42655.7437037037</v>
      </c>
      <c r="C511">
        <v>0</v>
      </c>
      <c r="D511">
        <v>7</v>
      </c>
      <c r="E511" t="s">
        <v>514</v>
      </c>
    </row>
    <row r="512" spans="1:5">
      <c r="A512">
        <f>HYPERLINK("http://www.twitter.com/NYCMayorsOffice/status/786261228704464896", "786261228704464896")</f>
        <v>0</v>
      </c>
      <c r="B512" s="2">
        <v>42655.7391087963</v>
      </c>
      <c r="C512">
        <v>0</v>
      </c>
      <c r="D512">
        <v>11</v>
      </c>
      <c r="E512" t="s">
        <v>515</v>
      </c>
    </row>
    <row r="513" spans="1:5">
      <c r="A513">
        <f>HYPERLINK("http://www.twitter.com/NYCMayorsOffice/status/786246440846630913", "786246440846630913")</f>
        <v>0</v>
      </c>
      <c r="B513" s="2">
        <v>42655.6982986111</v>
      </c>
      <c r="C513">
        <v>238</v>
      </c>
      <c r="D513">
        <v>145</v>
      </c>
      <c r="E513" t="s">
        <v>516</v>
      </c>
    </row>
    <row r="514" spans="1:5">
      <c r="A514">
        <f>HYPERLINK("http://www.twitter.com/NYCMayorsOffice/status/786035913969266689", "786035913969266689")</f>
        <v>0</v>
      </c>
      <c r="B514" s="2">
        <v>42655.1173611111</v>
      </c>
      <c r="C514">
        <v>0</v>
      </c>
      <c r="D514">
        <v>0</v>
      </c>
      <c r="E514" t="s">
        <v>517</v>
      </c>
    </row>
    <row r="515" spans="1:5">
      <c r="A515">
        <f>HYPERLINK("http://www.twitter.com/NYCMayorsOffice/status/786031702032412672", "786031702032412672")</f>
        <v>0</v>
      </c>
      <c r="B515" s="2">
        <v>42655.1057407407</v>
      </c>
      <c r="C515">
        <v>0</v>
      </c>
      <c r="D515">
        <v>59</v>
      </c>
      <c r="E515" t="s">
        <v>518</v>
      </c>
    </row>
    <row r="516" spans="1:5">
      <c r="A516">
        <f>HYPERLINK("http://www.twitter.com/NYCMayorsOffice/status/786008086074974208", "786008086074974208")</f>
        <v>0</v>
      </c>
      <c r="B516" s="2">
        <v>42655.0405671296</v>
      </c>
      <c r="C516">
        <v>154</v>
      </c>
      <c r="D516">
        <v>59</v>
      </c>
      <c r="E516" t="s">
        <v>519</v>
      </c>
    </row>
    <row r="517" spans="1:5">
      <c r="A517">
        <f>HYPERLINK("http://www.twitter.com/NYCMayorsOffice/status/786003447753666560", "786003447753666560")</f>
        <v>0</v>
      </c>
      <c r="B517" s="2">
        <v>42655.0277662037</v>
      </c>
      <c r="C517">
        <v>0</v>
      </c>
      <c r="D517">
        <v>22</v>
      </c>
      <c r="E517" t="s">
        <v>520</v>
      </c>
    </row>
    <row r="518" spans="1:5">
      <c r="A518">
        <f>HYPERLINK("http://www.twitter.com/NYCMayorsOffice/status/785996697524641792", "785996697524641792")</f>
        <v>0</v>
      </c>
      <c r="B518" s="2">
        <v>42655.0091435185</v>
      </c>
      <c r="C518">
        <v>0</v>
      </c>
      <c r="D518">
        <v>131</v>
      </c>
      <c r="E518" t="s">
        <v>521</v>
      </c>
    </row>
    <row r="519" spans="1:5">
      <c r="A519">
        <f>HYPERLINK("http://www.twitter.com/NYCMayorsOffice/status/785979766881001472", "785979766881001472")</f>
        <v>0</v>
      </c>
      <c r="B519" s="2">
        <v>42654.9624189815</v>
      </c>
      <c r="C519">
        <v>14</v>
      </c>
      <c r="D519">
        <v>5</v>
      </c>
      <c r="E519" t="s">
        <v>522</v>
      </c>
    </row>
    <row r="520" spans="1:5">
      <c r="A520">
        <f>HYPERLINK("http://www.twitter.com/NYCMayorsOffice/status/785939961195343873", "785939961195343873")</f>
        <v>0</v>
      </c>
      <c r="B520" s="2">
        <v>42654.8525810185</v>
      </c>
      <c r="C520">
        <v>0</v>
      </c>
      <c r="D520">
        <v>4</v>
      </c>
      <c r="E520" t="s">
        <v>523</v>
      </c>
    </row>
    <row r="521" spans="1:5">
      <c r="A521">
        <f>HYPERLINK("http://www.twitter.com/NYCMayorsOffice/status/785938087494971393", "785938087494971393")</f>
        <v>0</v>
      </c>
      <c r="B521" s="2">
        <v>42654.8474074074</v>
      </c>
      <c r="C521">
        <v>0</v>
      </c>
      <c r="D521">
        <v>4</v>
      </c>
      <c r="E521" t="s">
        <v>524</v>
      </c>
    </row>
    <row r="522" spans="1:5">
      <c r="A522">
        <f>HYPERLINK("http://www.twitter.com/NYCMayorsOffice/status/785932500560338945", "785932500560338945")</f>
        <v>0</v>
      </c>
      <c r="B522" s="2">
        <v>42654.8319907407</v>
      </c>
      <c r="C522">
        <v>0</v>
      </c>
      <c r="D522">
        <v>13</v>
      </c>
      <c r="E522" t="s">
        <v>525</v>
      </c>
    </row>
    <row r="523" spans="1:5">
      <c r="A523">
        <f>HYPERLINK("http://www.twitter.com/NYCMayorsOffice/status/785932290027380736", "785932290027380736")</f>
        <v>0</v>
      </c>
      <c r="B523" s="2">
        <v>42654.831412037</v>
      </c>
      <c r="C523">
        <v>0</v>
      </c>
      <c r="D523">
        <v>11</v>
      </c>
      <c r="E523" t="s">
        <v>526</v>
      </c>
    </row>
    <row r="524" spans="1:5">
      <c r="A524">
        <f>HYPERLINK("http://www.twitter.com/NYCMayorsOffice/status/785932221249097728", "785932221249097728")</f>
        <v>0</v>
      </c>
      <c r="B524" s="2">
        <v>42654.8312268518</v>
      </c>
      <c r="C524">
        <v>3</v>
      </c>
      <c r="D524">
        <v>2</v>
      </c>
      <c r="E524" t="s">
        <v>527</v>
      </c>
    </row>
    <row r="525" spans="1:5">
      <c r="A525">
        <f>HYPERLINK("http://www.twitter.com/NYCMayorsOffice/status/785931892793176065", "785931892793176065")</f>
        <v>0</v>
      </c>
      <c r="B525" s="2">
        <v>42654.8303125</v>
      </c>
      <c r="C525">
        <v>10</v>
      </c>
      <c r="D525">
        <v>7</v>
      </c>
      <c r="E525" t="s">
        <v>528</v>
      </c>
    </row>
    <row r="526" spans="1:5">
      <c r="A526">
        <f>HYPERLINK("http://www.twitter.com/NYCMayorsOffice/status/785931224825024512", "785931224825024512")</f>
        <v>0</v>
      </c>
      <c r="B526" s="2">
        <v>42654.8284722222</v>
      </c>
      <c r="C526">
        <v>0</v>
      </c>
      <c r="D526">
        <v>19</v>
      </c>
      <c r="E526" t="s">
        <v>529</v>
      </c>
    </row>
    <row r="527" spans="1:5">
      <c r="A527">
        <f>HYPERLINK("http://www.twitter.com/NYCMayorsOffice/status/785931161872633856", "785931161872633856")</f>
        <v>0</v>
      </c>
      <c r="B527" s="2">
        <v>42654.8282986111</v>
      </c>
      <c r="C527">
        <v>0</v>
      </c>
      <c r="D527">
        <v>194</v>
      </c>
      <c r="E527" t="s">
        <v>530</v>
      </c>
    </row>
    <row r="528" spans="1:5">
      <c r="A528">
        <f>HYPERLINK("http://www.twitter.com/NYCMayorsOffice/status/785922208631848960", "785922208631848960")</f>
        <v>0</v>
      </c>
      <c r="B528" s="2">
        <v>42654.803587963</v>
      </c>
      <c r="C528">
        <v>0</v>
      </c>
      <c r="D528">
        <v>0</v>
      </c>
      <c r="E528" t="s">
        <v>531</v>
      </c>
    </row>
    <row r="529" spans="1:5">
      <c r="A529">
        <f>HYPERLINK("http://www.twitter.com/NYCMayorsOffice/status/785920932045094912", "785920932045094912")</f>
        <v>0</v>
      </c>
      <c r="B529" s="2">
        <v>42654.8000694444</v>
      </c>
      <c r="C529">
        <v>0</v>
      </c>
      <c r="D529">
        <v>14</v>
      </c>
      <c r="E529" t="s">
        <v>532</v>
      </c>
    </row>
    <row r="530" spans="1:5">
      <c r="A530">
        <f>HYPERLINK("http://www.twitter.com/NYCMayorsOffice/status/785920761416540160", "785920761416540160")</f>
        <v>0</v>
      </c>
      <c r="B530" s="2">
        <v>42654.7995949074</v>
      </c>
      <c r="C530">
        <v>0</v>
      </c>
      <c r="D530">
        <v>22</v>
      </c>
      <c r="E530" t="s">
        <v>533</v>
      </c>
    </row>
    <row r="531" spans="1:5">
      <c r="A531">
        <f>HYPERLINK("http://www.twitter.com/NYCMayorsOffice/status/785920497443803136", "785920497443803136")</f>
        <v>0</v>
      </c>
      <c r="B531" s="2">
        <v>42654.7988657407</v>
      </c>
      <c r="C531">
        <v>0</v>
      </c>
      <c r="D531">
        <v>101</v>
      </c>
      <c r="E531" t="s">
        <v>534</v>
      </c>
    </row>
    <row r="532" spans="1:5">
      <c r="A532">
        <f>HYPERLINK("http://www.twitter.com/NYCMayorsOffice/status/785919862925176833", "785919862925176833")</f>
        <v>0</v>
      </c>
      <c r="B532" s="2">
        <v>42654.7971180556</v>
      </c>
      <c r="C532">
        <v>0</v>
      </c>
      <c r="D532">
        <v>2</v>
      </c>
      <c r="E532" t="s">
        <v>535</v>
      </c>
    </row>
    <row r="533" spans="1:5">
      <c r="A533">
        <f>HYPERLINK("http://www.twitter.com/NYCMayorsOffice/status/785918956519514113", "785918956519514113")</f>
        <v>0</v>
      </c>
      <c r="B533" s="2">
        <v>42654.7946180556</v>
      </c>
      <c r="C533">
        <v>0</v>
      </c>
      <c r="D533">
        <v>9</v>
      </c>
      <c r="E533" t="s">
        <v>536</v>
      </c>
    </row>
    <row r="534" spans="1:5">
      <c r="A534">
        <f>HYPERLINK("http://www.twitter.com/NYCMayorsOffice/status/785918870611779584", "785918870611779584")</f>
        <v>0</v>
      </c>
      <c r="B534" s="2">
        <v>42654.7943865741</v>
      </c>
      <c r="C534">
        <v>0</v>
      </c>
      <c r="D534">
        <v>13</v>
      </c>
      <c r="E534" t="s">
        <v>537</v>
      </c>
    </row>
    <row r="535" spans="1:5">
      <c r="A535">
        <f>HYPERLINK("http://www.twitter.com/NYCMayorsOffice/status/785918830392508416", "785918830392508416")</f>
        <v>0</v>
      </c>
      <c r="B535" s="2">
        <v>42654.7942708333</v>
      </c>
      <c r="C535">
        <v>0</v>
      </c>
      <c r="D535">
        <v>15</v>
      </c>
      <c r="E535" t="s">
        <v>538</v>
      </c>
    </row>
    <row r="536" spans="1:5">
      <c r="A536">
        <f>HYPERLINK("http://www.twitter.com/NYCMayorsOffice/status/785917930231980032", "785917930231980032")</f>
        <v>0</v>
      </c>
      <c r="B536" s="2">
        <v>42654.7917824074</v>
      </c>
      <c r="C536">
        <v>0</v>
      </c>
      <c r="D536">
        <v>5</v>
      </c>
      <c r="E536" t="s">
        <v>539</v>
      </c>
    </row>
    <row r="537" spans="1:5">
      <c r="A537">
        <f>HYPERLINK("http://www.twitter.com/NYCMayorsOffice/status/785913575030214656", "785913575030214656")</f>
        <v>0</v>
      </c>
      <c r="B537" s="2">
        <v>42654.7797685185</v>
      </c>
      <c r="C537">
        <v>94</v>
      </c>
      <c r="D537">
        <v>101</v>
      </c>
      <c r="E537" t="s">
        <v>540</v>
      </c>
    </row>
    <row r="538" spans="1:5">
      <c r="A538">
        <f>HYPERLINK("http://www.twitter.com/NYCMayorsOffice/status/785911409586630656", "785911409586630656")</f>
        <v>0</v>
      </c>
      <c r="B538" s="2">
        <v>42654.7737962963</v>
      </c>
      <c r="C538">
        <v>29</v>
      </c>
      <c r="D538">
        <v>21</v>
      </c>
      <c r="E538" t="s">
        <v>541</v>
      </c>
    </row>
    <row r="539" spans="1:5">
      <c r="A539">
        <f>HYPERLINK("http://www.twitter.com/NYCMayorsOffice/status/785911391886639104", "785911391886639104")</f>
        <v>0</v>
      </c>
      <c r="B539" s="2">
        <v>42654.77375</v>
      </c>
      <c r="C539">
        <v>0</v>
      </c>
      <c r="D539">
        <v>8</v>
      </c>
      <c r="E539" t="s">
        <v>542</v>
      </c>
    </row>
    <row r="540" spans="1:5">
      <c r="A540">
        <f>HYPERLINK("http://www.twitter.com/NYCMayorsOffice/status/785909923469197312", "785909923469197312")</f>
        <v>0</v>
      </c>
      <c r="B540" s="2">
        <v>42654.7696875</v>
      </c>
      <c r="C540">
        <v>1</v>
      </c>
      <c r="D540">
        <v>0</v>
      </c>
      <c r="E540" t="s">
        <v>543</v>
      </c>
    </row>
    <row r="541" spans="1:5">
      <c r="A541">
        <f>HYPERLINK("http://www.twitter.com/NYCMayorsOffice/status/785905398695985152", "785905398695985152")</f>
        <v>0</v>
      </c>
      <c r="B541" s="2">
        <v>42654.7572106481</v>
      </c>
      <c r="C541">
        <v>6</v>
      </c>
      <c r="D541">
        <v>5</v>
      </c>
      <c r="E541" t="s">
        <v>544</v>
      </c>
    </row>
    <row r="542" spans="1:5">
      <c r="A542">
        <f>HYPERLINK("http://www.twitter.com/NYCMayorsOffice/status/785903966580244480", "785903966580244480")</f>
        <v>0</v>
      </c>
      <c r="B542" s="2">
        <v>42654.7532523148</v>
      </c>
      <c r="C542">
        <v>0</v>
      </c>
      <c r="D542">
        <v>8</v>
      </c>
      <c r="E542" t="s">
        <v>545</v>
      </c>
    </row>
    <row r="543" spans="1:5">
      <c r="A543">
        <f>HYPERLINK("http://www.twitter.com/NYCMayorsOffice/status/785902538335916032", "785902538335916032")</f>
        <v>0</v>
      </c>
      <c r="B543" s="2">
        <v>42654.7493171296</v>
      </c>
      <c r="C543">
        <v>0</v>
      </c>
      <c r="D543">
        <v>32</v>
      </c>
      <c r="E543" t="s">
        <v>546</v>
      </c>
    </row>
    <row r="544" spans="1:5">
      <c r="A544">
        <f>HYPERLINK("http://www.twitter.com/NYCMayorsOffice/status/785899907974443008", "785899907974443008")</f>
        <v>0</v>
      </c>
      <c r="B544" s="2">
        <v>42654.7420601852</v>
      </c>
      <c r="C544">
        <v>11</v>
      </c>
      <c r="D544">
        <v>9</v>
      </c>
      <c r="E544" t="s">
        <v>547</v>
      </c>
    </row>
    <row r="545" spans="1:5">
      <c r="A545">
        <f>HYPERLINK("http://www.twitter.com/NYCMayorsOffice/status/785899471964024833", "785899471964024833")</f>
        <v>0</v>
      </c>
      <c r="B545" s="2">
        <v>42654.7408564815</v>
      </c>
      <c r="C545">
        <v>7</v>
      </c>
      <c r="D545">
        <v>3</v>
      </c>
      <c r="E545" t="s">
        <v>548</v>
      </c>
    </row>
    <row r="546" spans="1:5">
      <c r="A546">
        <f>HYPERLINK("http://www.twitter.com/NYCMayorsOffice/status/785893783418253312", "785893783418253312")</f>
        <v>0</v>
      </c>
      <c r="B546" s="2">
        <v>42654.725150463</v>
      </c>
      <c r="C546">
        <v>15</v>
      </c>
      <c r="D546">
        <v>10</v>
      </c>
      <c r="E546" t="s">
        <v>549</v>
      </c>
    </row>
    <row r="547" spans="1:5">
      <c r="A547">
        <f>HYPERLINK("http://www.twitter.com/NYCMayorsOffice/status/785887017934520324", "785887017934520324")</f>
        <v>0</v>
      </c>
      <c r="B547" s="2">
        <v>42654.7064814815</v>
      </c>
      <c r="C547">
        <v>47</v>
      </c>
      <c r="D547">
        <v>24</v>
      </c>
      <c r="E547" t="s">
        <v>550</v>
      </c>
    </row>
    <row r="548" spans="1:5">
      <c r="A548">
        <f>HYPERLINK("http://www.twitter.com/NYCMayorsOffice/status/785886775763935234", "785886775763935234")</f>
        <v>0</v>
      </c>
      <c r="B548" s="2">
        <v>42654.7058217593</v>
      </c>
      <c r="C548">
        <v>0</v>
      </c>
      <c r="D548">
        <v>15</v>
      </c>
      <c r="E548" t="s">
        <v>551</v>
      </c>
    </row>
    <row r="549" spans="1:5">
      <c r="A549">
        <f>HYPERLINK("http://www.twitter.com/NYCMayorsOffice/status/785877803853946881", "785877803853946881")</f>
        <v>0</v>
      </c>
      <c r="B549" s="2">
        <v>42654.6810532407</v>
      </c>
      <c r="C549">
        <v>4</v>
      </c>
      <c r="D549">
        <v>2</v>
      </c>
      <c r="E549" t="s">
        <v>552</v>
      </c>
    </row>
    <row r="550" spans="1:5">
      <c r="A550">
        <f>HYPERLINK("http://www.twitter.com/NYCMayorsOffice/status/785875700423155712", "785875700423155712")</f>
        <v>0</v>
      </c>
      <c r="B550" s="2">
        <v>42654.6752546296</v>
      </c>
      <c r="C550">
        <v>6</v>
      </c>
      <c r="D550">
        <v>3</v>
      </c>
      <c r="E550" t="s">
        <v>553</v>
      </c>
    </row>
    <row r="551" spans="1:5">
      <c r="A551">
        <f>HYPERLINK("http://www.twitter.com/NYCMayorsOffice/status/785875222503133184", "785875222503133184")</f>
        <v>0</v>
      </c>
      <c r="B551" s="2">
        <v>42654.6739351852</v>
      </c>
      <c r="C551">
        <v>2</v>
      </c>
      <c r="D551">
        <v>2</v>
      </c>
      <c r="E551" t="s">
        <v>554</v>
      </c>
    </row>
    <row r="552" spans="1:5">
      <c r="A552">
        <f>HYPERLINK("http://www.twitter.com/NYCMayorsOffice/status/785874312653709312", "785874312653709312")</f>
        <v>0</v>
      </c>
      <c r="B552" s="2">
        <v>42654.6714236111</v>
      </c>
      <c r="C552">
        <v>4</v>
      </c>
      <c r="D552">
        <v>4</v>
      </c>
      <c r="E552" t="s">
        <v>555</v>
      </c>
    </row>
    <row r="553" spans="1:5">
      <c r="A553">
        <f>HYPERLINK("http://www.twitter.com/NYCMayorsOffice/status/785873493925646341", "785873493925646341")</f>
        <v>0</v>
      </c>
      <c r="B553" s="2">
        <v>42654.6691666667</v>
      </c>
      <c r="C553">
        <v>0</v>
      </c>
      <c r="D553">
        <v>5</v>
      </c>
      <c r="E553" t="s">
        <v>556</v>
      </c>
    </row>
    <row r="554" spans="1:5">
      <c r="A554">
        <f>HYPERLINK("http://www.twitter.com/NYCMayorsOffice/status/785868158641008640", "785868158641008640")</f>
        <v>0</v>
      </c>
      <c r="B554" s="2">
        <v>42654.6544444444</v>
      </c>
      <c r="C554">
        <v>9</v>
      </c>
      <c r="D554">
        <v>1</v>
      </c>
      <c r="E554" t="s">
        <v>557</v>
      </c>
    </row>
    <row r="555" spans="1:5">
      <c r="A555">
        <f>HYPERLINK("http://www.twitter.com/NYCMayorsOffice/status/785861411033477120", "785861411033477120")</f>
        <v>0</v>
      </c>
      <c r="B555" s="2">
        <v>42654.6358217593</v>
      </c>
      <c r="C555">
        <v>0</v>
      </c>
      <c r="D555">
        <v>2</v>
      </c>
      <c r="E555" t="s">
        <v>558</v>
      </c>
    </row>
    <row r="556" spans="1:5">
      <c r="A556">
        <f>HYPERLINK("http://www.twitter.com/NYCMayorsOffice/status/785861338669182977", "785861338669182977")</f>
        <v>0</v>
      </c>
      <c r="B556" s="2">
        <v>42654.635625</v>
      </c>
      <c r="C556">
        <v>45</v>
      </c>
      <c r="D556">
        <v>60</v>
      </c>
      <c r="E556" t="s">
        <v>559</v>
      </c>
    </row>
    <row r="557" spans="1:5">
      <c r="A557">
        <f>HYPERLINK("http://www.twitter.com/NYCMayorsOffice/status/785855512583741441", "785855512583741441")</f>
        <v>0</v>
      </c>
      <c r="B557" s="2">
        <v>42654.6195486111</v>
      </c>
      <c r="C557">
        <v>0</v>
      </c>
      <c r="D557">
        <v>0</v>
      </c>
      <c r="E557" t="s">
        <v>560</v>
      </c>
    </row>
    <row r="558" spans="1:5">
      <c r="A558">
        <f>HYPERLINK("http://www.twitter.com/NYCMayorsOffice/status/785847733278179328", "785847733278179328")</f>
        <v>0</v>
      </c>
      <c r="B558" s="2">
        <v>42654.5980787037</v>
      </c>
      <c r="C558">
        <v>8</v>
      </c>
      <c r="D558">
        <v>9</v>
      </c>
      <c r="E558" t="s">
        <v>561</v>
      </c>
    </row>
    <row r="559" spans="1:5">
      <c r="A559">
        <f>HYPERLINK("http://www.twitter.com/NYCMayorsOffice/status/785843991308886017", "785843991308886017")</f>
        <v>0</v>
      </c>
      <c r="B559" s="2">
        <v>42654.5877546296</v>
      </c>
      <c r="C559">
        <v>78</v>
      </c>
      <c r="D559">
        <v>111</v>
      </c>
      <c r="E559" t="s">
        <v>562</v>
      </c>
    </row>
    <row r="560" spans="1:5">
      <c r="A560">
        <f>HYPERLINK("http://www.twitter.com/NYCMayorsOffice/status/785794072388796417", "785794072388796417")</f>
        <v>0</v>
      </c>
      <c r="B560" s="2">
        <v>42654.45</v>
      </c>
      <c r="C560">
        <v>0</v>
      </c>
      <c r="D560">
        <v>3</v>
      </c>
      <c r="E560" t="s">
        <v>563</v>
      </c>
    </row>
    <row r="561" spans="1:5">
      <c r="A561">
        <f>HYPERLINK("http://www.twitter.com/NYCMayorsOffice/status/785693720972783616", "785693720972783616")</f>
        <v>0</v>
      </c>
      <c r="B561" s="2">
        <v>42654.1730902778</v>
      </c>
      <c r="C561">
        <v>0</v>
      </c>
      <c r="D561">
        <v>2</v>
      </c>
      <c r="E561" t="s">
        <v>564</v>
      </c>
    </row>
    <row r="562" spans="1:5">
      <c r="A562">
        <f>HYPERLINK("http://www.twitter.com/NYCMayorsOffice/status/785670652980330496", "785670652980330496")</f>
        <v>0</v>
      </c>
      <c r="B562" s="2">
        <v>42654.1094328704</v>
      </c>
      <c r="C562">
        <v>9</v>
      </c>
      <c r="D562">
        <v>9</v>
      </c>
      <c r="E562" t="s">
        <v>565</v>
      </c>
    </row>
    <row r="563" spans="1:5">
      <c r="A563">
        <f>HYPERLINK("http://www.twitter.com/NYCMayorsOffice/status/785670443428556800", "785670443428556800")</f>
        <v>0</v>
      </c>
      <c r="B563" s="2">
        <v>42654.1088541667</v>
      </c>
      <c r="C563">
        <v>0</v>
      </c>
      <c r="D563">
        <v>29</v>
      </c>
      <c r="E563" t="s">
        <v>566</v>
      </c>
    </row>
    <row r="564" spans="1:5">
      <c r="A564">
        <f>HYPERLINK("http://www.twitter.com/NYCMayorsOffice/status/785662448921567232", "785662448921567232")</f>
        <v>0</v>
      </c>
      <c r="B564" s="2">
        <v>42654.0867939815</v>
      </c>
      <c r="C564">
        <v>1</v>
      </c>
      <c r="D564">
        <v>1</v>
      </c>
      <c r="E564" t="s">
        <v>567</v>
      </c>
    </row>
    <row r="565" spans="1:5">
      <c r="A565">
        <f>HYPERLINK("http://www.twitter.com/NYCMayorsOffice/status/785657348173934592", "785657348173934592")</f>
        <v>0</v>
      </c>
      <c r="B565" s="2">
        <v>42654.0727199074</v>
      </c>
      <c r="C565">
        <v>25</v>
      </c>
      <c r="D565">
        <v>11</v>
      </c>
      <c r="E565" t="s">
        <v>568</v>
      </c>
    </row>
    <row r="566" spans="1:5">
      <c r="A566">
        <f>HYPERLINK("http://www.twitter.com/NYCMayorsOffice/status/785655992138600448", "785655992138600448")</f>
        <v>0</v>
      </c>
      <c r="B566" s="2">
        <v>42654.0689699074</v>
      </c>
      <c r="C566">
        <v>0</v>
      </c>
      <c r="D566">
        <v>10</v>
      </c>
      <c r="E566" t="s">
        <v>569</v>
      </c>
    </row>
    <row r="567" spans="1:5">
      <c r="A567">
        <f>HYPERLINK("http://www.twitter.com/NYCMayorsOffice/status/785655278620422145", "785655278620422145")</f>
        <v>0</v>
      </c>
      <c r="B567" s="2">
        <v>42654.0670023148</v>
      </c>
      <c r="C567">
        <v>0</v>
      </c>
      <c r="D567">
        <v>27</v>
      </c>
      <c r="E567" t="s">
        <v>570</v>
      </c>
    </row>
    <row r="568" spans="1:5">
      <c r="A568">
        <f>HYPERLINK("http://www.twitter.com/NYCMayorsOffice/status/785635913519009792", "785635913519009792")</f>
        <v>0</v>
      </c>
      <c r="B568" s="2">
        <v>42654.0135648148</v>
      </c>
      <c r="C568">
        <v>0</v>
      </c>
      <c r="D568">
        <v>526</v>
      </c>
      <c r="E568" t="s">
        <v>571</v>
      </c>
    </row>
    <row r="569" spans="1:5">
      <c r="A569">
        <f>HYPERLINK("http://www.twitter.com/NYCMayorsOffice/status/785586859057393664", "785586859057393664")</f>
        <v>0</v>
      </c>
      <c r="B569" s="2">
        <v>42653.8782060185</v>
      </c>
      <c r="C569">
        <v>21</v>
      </c>
      <c r="D569">
        <v>12</v>
      </c>
      <c r="E569" t="s">
        <v>572</v>
      </c>
    </row>
    <row r="570" spans="1:5">
      <c r="A570">
        <f>HYPERLINK("http://www.twitter.com/NYCMayorsOffice/status/785572672679936000", "785572672679936000")</f>
        <v>0</v>
      </c>
      <c r="B570" s="2">
        <v>42653.8390625</v>
      </c>
      <c r="C570">
        <v>26</v>
      </c>
      <c r="D570">
        <v>8</v>
      </c>
      <c r="E570" t="s">
        <v>573</v>
      </c>
    </row>
    <row r="571" spans="1:5">
      <c r="A571">
        <f>HYPERLINK("http://www.twitter.com/NYCMayorsOffice/status/785568544339726336", "785568544339726336")</f>
        <v>0</v>
      </c>
      <c r="B571" s="2">
        <v>42653.827662037</v>
      </c>
      <c r="C571">
        <v>59</v>
      </c>
      <c r="D571">
        <v>55</v>
      </c>
      <c r="E571" t="s">
        <v>574</v>
      </c>
    </row>
    <row r="572" spans="1:5">
      <c r="A572">
        <f>HYPERLINK("http://www.twitter.com/NYCMayorsOffice/status/785326728088526849", "785326728088526849")</f>
        <v>0</v>
      </c>
      <c r="B572" s="2">
        <v>42653.1603819444</v>
      </c>
      <c r="C572">
        <v>0</v>
      </c>
      <c r="D572">
        <v>147</v>
      </c>
      <c r="E572" t="s">
        <v>575</v>
      </c>
    </row>
    <row r="573" spans="1:5">
      <c r="A573">
        <f>HYPERLINK("http://www.twitter.com/NYCMayorsOffice/status/785301787557392384", "785301787557392384")</f>
        <v>0</v>
      </c>
      <c r="B573" s="2">
        <v>42653.0915625</v>
      </c>
      <c r="C573">
        <v>277</v>
      </c>
      <c r="D573">
        <v>147</v>
      </c>
      <c r="E573" t="s">
        <v>576</v>
      </c>
    </row>
    <row r="574" spans="1:5">
      <c r="A574">
        <f>HYPERLINK("http://www.twitter.com/NYCMayorsOffice/status/785287202498547718", "785287202498547718")</f>
        <v>0</v>
      </c>
      <c r="B574" s="2">
        <v>42653.0513078704</v>
      </c>
      <c r="C574">
        <v>86</v>
      </c>
      <c r="D574">
        <v>61</v>
      </c>
      <c r="E574" t="s">
        <v>577</v>
      </c>
    </row>
    <row r="575" spans="1:5">
      <c r="A575">
        <f>HYPERLINK("http://www.twitter.com/NYCMayorsOffice/status/785214227183181824", "785214227183181824")</f>
        <v>0</v>
      </c>
      <c r="B575" s="2">
        <v>42652.8499305556</v>
      </c>
      <c r="C575">
        <v>0</v>
      </c>
      <c r="D575">
        <v>1732</v>
      </c>
      <c r="E575" t="s">
        <v>578</v>
      </c>
    </row>
    <row r="576" spans="1:5">
      <c r="A576">
        <f>HYPERLINK("http://www.twitter.com/NYCMayorsOffice/status/785200042655223808", "785200042655223808")</f>
        <v>0</v>
      </c>
      <c r="B576" s="2">
        <v>42652.8107986111</v>
      </c>
      <c r="C576">
        <v>0</v>
      </c>
      <c r="D576">
        <v>54</v>
      </c>
      <c r="E576" t="s">
        <v>579</v>
      </c>
    </row>
    <row r="577" spans="1:5">
      <c r="A577">
        <f>HYPERLINK("http://www.twitter.com/NYCMayorsOffice/status/785200027748753409", "785200027748753409")</f>
        <v>0</v>
      </c>
      <c r="B577" s="2">
        <v>42652.8107523148</v>
      </c>
      <c r="C577">
        <v>0</v>
      </c>
      <c r="D577">
        <v>25</v>
      </c>
      <c r="E577" t="s">
        <v>580</v>
      </c>
    </row>
    <row r="578" spans="1:5">
      <c r="A578">
        <f>HYPERLINK("http://www.twitter.com/NYCMayorsOffice/status/785191524506173440", "785191524506173440")</f>
        <v>0</v>
      </c>
      <c r="B578" s="2">
        <v>42652.7872916667</v>
      </c>
      <c r="C578">
        <v>0</v>
      </c>
      <c r="D578">
        <v>59</v>
      </c>
      <c r="E578" t="s">
        <v>581</v>
      </c>
    </row>
    <row r="579" spans="1:5">
      <c r="A579">
        <f>HYPERLINK("http://www.twitter.com/NYCMayorsOffice/status/785190072568123392", "785190072568123392")</f>
        <v>0</v>
      </c>
      <c r="B579" s="2">
        <v>42652.783287037</v>
      </c>
      <c r="C579">
        <v>0</v>
      </c>
      <c r="D579">
        <v>10</v>
      </c>
      <c r="E579" t="s">
        <v>582</v>
      </c>
    </row>
    <row r="580" spans="1:5">
      <c r="A580">
        <f>HYPERLINK("http://www.twitter.com/NYCMayorsOffice/status/785183395856977921", "785183395856977921")</f>
        <v>0</v>
      </c>
      <c r="B580" s="2">
        <v>42652.7648611111</v>
      </c>
      <c r="C580">
        <v>11</v>
      </c>
      <c r="D580">
        <v>4</v>
      </c>
      <c r="E580" t="s">
        <v>583</v>
      </c>
    </row>
    <row r="581" spans="1:5">
      <c r="A581">
        <f>HYPERLINK("http://www.twitter.com/NYCMayorsOffice/status/784973092296810496", "784973092296810496")</f>
        <v>0</v>
      </c>
      <c r="B581" s="2">
        <v>42652.184525463</v>
      </c>
      <c r="C581">
        <v>0</v>
      </c>
      <c r="D581">
        <v>123</v>
      </c>
      <c r="E581" t="s">
        <v>584</v>
      </c>
    </row>
    <row r="582" spans="1:5">
      <c r="A582">
        <f>HYPERLINK("http://www.twitter.com/NYCMayorsOffice/status/784896347749117952", "784896347749117952")</f>
        <v>0</v>
      </c>
      <c r="B582" s="2">
        <v>42651.9727546296</v>
      </c>
      <c r="C582">
        <v>0</v>
      </c>
      <c r="D582">
        <v>325</v>
      </c>
      <c r="E582" t="s">
        <v>585</v>
      </c>
    </row>
    <row r="583" spans="1:5">
      <c r="A583">
        <f>HYPERLINK("http://www.twitter.com/NYCMayorsOffice/status/784826481553838080", "784826481553838080")</f>
        <v>0</v>
      </c>
      <c r="B583" s="2">
        <v>42651.7799652778</v>
      </c>
      <c r="C583">
        <v>536</v>
      </c>
      <c r="D583">
        <v>325</v>
      </c>
      <c r="E583" t="s">
        <v>586</v>
      </c>
    </row>
    <row r="584" spans="1:5">
      <c r="A584">
        <f>HYPERLINK("http://www.twitter.com/NYCMayorsOffice/status/784798119632441345", "784798119632441345")</f>
        <v>0</v>
      </c>
      <c r="B584" s="2">
        <v>42651.7017013889</v>
      </c>
      <c r="C584">
        <v>29</v>
      </c>
      <c r="D584">
        <v>22</v>
      </c>
      <c r="E584" t="s">
        <v>587</v>
      </c>
    </row>
    <row r="585" spans="1:5">
      <c r="A585">
        <f>HYPERLINK("http://www.twitter.com/NYCMayorsOffice/status/784474301118447616", "784474301118447616")</f>
        <v>0</v>
      </c>
      <c r="B585" s="2">
        <v>42650.808125</v>
      </c>
      <c r="C585">
        <v>17</v>
      </c>
      <c r="D585">
        <v>19</v>
      </c>
      <c r="E585" t="s">
        <v>588</v>
      </c>
    </row>
    <row r="586" spans="1:5">
      <c r="A586">
        <f>HYPERLINK("http://www.twitter.com/NYCMayorsOffice/status/784462717788753924", "784462717788753924")</f>
        <v>0</v>
      </c>
      <c r="B586" s="2">
        <v>42650.7761689815</v>
      </c>
      <c r="C586">
        <v>54</v>
      </c>
      <c r="D586">
        <v>35</v>
      </c>
      <c r="E586" t="s">
        <v>589</v>
      </c>
    </row>
    <row r="587" spans="1:5">
      <c r="A587">
        <f>HYPERLINK("http://www.twitter.com/NYCMayorsOffice/status/784454882266865665", "784454882266865665")</f>
        <v>0</v>
      </c>
      <c r="B587" s="2">
        <v>42650.7545486111</v>
      </c>
      <c r="C587">
        <v>0</v>
      </c>
      <c r="D587">
        <v>109</v>
      </c>
      <c r="E587" t="s">
        <v>590</v>
      </c>
    </row>
    <row r="588" spans="1:5">
      <c r="A588">
        <f>HYPERLINK("http://www.twitter.com/NYCMayorsOffice/status/784431191655124992", "784431191655124992")</f>
        <v>0</v>
      </c>
      <c r="B588" s="2">
        <v>42650.6891666667</v>
      </c>
      <c r="C588">
        <v>6</v>
      </c>
      <c r="D588">
        <v>4</v>
      </c>
      <c r="E588" t="s">
        <v>591</v>
      </c>
    </row>
    <row r="589" spans="1:5">
      <c r="A589">
        <f>HYPERLINK("http://www.twitter.com/NYCMayorsOffice/status/784402855939731456", "784402855939731456")</f>
        <v>0</v>
      </c>
      <c r="B589" s="2">
        <v>42650.6109837963</v>
      </c>
      <c r="C589">
        <v>56</v>
      </c>
      <c r="D589">
        <v>27</v>
      </c>
      <c r="E589" t="s">
        <v>592</v>
      </c>
    </row>
    <row r="590" spans="1:5">
      <c r="A590">
        <f>HYPERLINK("http://www.twitter.com/NYCMayorsOffice/status/784180353216999424", "784180353216999424")</f>
        <v>0</v>
      </c>
      <c r="B590" s="2">
        <v>42649.9969907407</v>
      </c>
      <c r="C590">
        <v>30</v>
      </c>
      <c r="D590">
        <v>22</v>
      </c>
      <c r="E590" t="s">
        <v>593</v>
      </c>
    </row>
    <row r="591" spans="1:5">
      <c r="A591">
        <f>HYPERLINK("http://www.twitter.com/NYCMayorsOffice/status/784150736380764160", "784150736380764160")</f>
        <v>0</v>
      </c>
      <c r="B591" s="2">
        <v>42649.9152662037</v>
      </c>
      <c r="C591">
        <v>126</v>
      </c>
      <c r="D591">
        <v>77</v>
      </c>
      <c r="E591" t="s">
        <v>594</v>
      </c>
    </row>
    <row r="592" spans="1:5">
      <c r="A592">
        <f>HYPERLINK("http://www.twitter.com/NYCMayorsOffice/status/784143539991183360", "784143539991183360")</f>
        <v>0</v>
      </c>
      <c r="B592" s="2">
        <v>42649.8954050926</v>
      </c>
      <c r="C592">
        <v>0</v>
      </c>
      <c r="D592">
        <v>12</v>
      </c>
      <c r="E592" t="s">
        <v>595</v>
      </c>
    </row>
    <row r="593" spans="1:5">
      <c r="A593">
        <f>HYPERLINK("http://www.twitter.com/NYCMayorsOffice/status/784142553960554496", "784142553960554496")</f>
        <v>0</v>
      </c>
      <c r="B593" s="2">
        <v>42649.8926851852</v>
      </c>
      <c r="C593">
        <v>11</v>
      </c>
      <c r="D593">
        <v>10</v>
      </c>
      <c r="E593" t="s">
        <v>596</v>
      </c>
    </row>
    <row r="594" spans="1:5">
      <c r="A594">
        <f>HYPERLINK("http://www.twitter.com/NYCMayorsOffice/status/784127462125006851", "784127462125006851")</f>
        <v>0</v>
      </c>
      <c r="B594" s="2">
        <v>42649.8510416667</v>
      </c>
      <c r="C594">
        <v>11</v>
      </c>
      <c r="D594">
        <v>10</v>
      </c>
      <c r="E594" t="s">
        <v>597</v>
      </c>
    </row>
    <row r="595" spans="1:5">
      <c r="A595">
        <f>HYPERLINK("http://www.twitter.com/NYCMayorsOffice/status/784045396632989696", "784045396632989696")</f>
        <v>0</v>
      </c>
      <c r="B595" s="2">
        <v>42649.6245833333</v>
      </c>
      <c r="C595">
        <v>0</v>
      </c>
      <c r="D595">
        <v>35</v>
      </c>
      <c r="E595" t="s">
        <v>598</v>
      </c>
    </row>
    <row r="596" spans="1:5">
      <c r="A596">
        <f>HYPERLINK("http://www.twitter.com/NYCMayorsOffice/status/784044877814333440", "784044877814333440")</f>
        <v>0</v>
      </c>
      <c r="B596" s="2">
        <v>42649.6231481481</v>
      </c>
      <c r="C596">
        <v>0</v>
      </c>
      <c r="D596">
        <v>39</v>
      </c>
      <c r="E596" t="s">
        <v>599</v>
      </c>
    </row>
    <row r="597" spans="1:5">
      <c r="A597">
        <f>HYPERLINK("http://www.twitter.com/NYCMayorsOffice/status/783987922022326272", "783987922022326272")</f>
        <v>0</v>
      </c>
      <c r="B597" s="2">
        <v>42649.4659837963</v>
      </c>
      <c r="C597">
        <v>0</v>
      </c>
      <c r="D597">
        <v>14</v>
      </c>
      <c r="E597" t="s">
        <v>600</v>
      </c>
    </row>
    <row r="598" spans="1:5">
      <c r="A598">
        <f>HYPERLINK("http://www.twitter.com/NYCMayorsOffice/status/783854608221347840", "783854608221347840")</f>
        <v>0</v>
      </c>
      <c r="B598" s="2">
        <v>42649.0981018519</v>
      </c>
      <c r="C598">
        <v>0</v>
      </c>
      <c r="D598">
        <v>5</v>
      </c>
      <c r="E598" t="s">
        <v>601</v>
      </c>
    </row>
    <row r="599" spans="1:5">
      <c r="A599">
        <f>HYPERLINK("http://www.twitter.com/NYCMayorsOffice/status/783841632126918656", "783841632126918656")</f>
        <v>0</v>
      </c>
      <c r="B599" s="2">
        <v>42649.0622916667</v>
      </c>
      <c r="C599">
        <v>15</v>
      </c>
      <c r="D599">
        <v>5</v>
      </c>
      <c r="E599" t="s">
        <v>602</v>
      </c>
    </row>
    <row r="600" spans="1:5">
      <c r="A600">
        <f>HYPERLINK("http://www.twitter.com/NYCMayorsOffice/status/783840975340929024", "783840975340929024")</f>
        <v>0</v>
      </c>
      <c r="B600" s="2">
        <v>42649.0604861111</v>
      </c>
      <c r="C600">
        <v>0</v>
      </c>
      <c r="D600">
        <v>3</v>
      </c>
      <c r="E600" t="s">
        <v>603</v>
      </c>
    </row>
    <row r="601" spans="1:5">
      <c r="A601">
        <f>HYPERLINK("http://www.twitter.com/NYCMayorsOffice/status/783840493260144640", "783840493260144640")</f>
        <v>0</v>
      </c>
      <c r="B601" s="2">
        <v>42649.0591550926</v>
      </c>
      <c r="C601">
        <v>0</v>
      </c>
      <c r="D601">
        <v>140</v>
      </c>
      <c r="E601" t="s">
        <v>604</v>
      </c>
    </row>
    <row r="602" spans="1:5">
      <c r="A602">
        <f>HYPERLINK("http://www.twitter.com/NYCMayorsOffice/status/783833388750962688", "783833388750962688")</f>
        <v>0</v>
      </c>
      <c r="B602" s="2">
        <v>42649.0395486111</v>
      </c>
      <c r="C602">
        <v>0</v>
      </c>
      <c r="D602">
        <v>32</v>
      </c>
      <c r="E602" t="s">
        <v>605</v>
      </c>
    </row>
    <row r="603" spans="1:5">
      <c r="A603">
        <f>HYPERLINK("http://www.twitter.com/NYCMayorsOffice/status/783831024660799488", "783831024660799488")</f>
        <v>0</v>
      </c>
      <c r="B603" s="2">
        <v>42649.0330208333</v>
      </c>
      <c r="C603">
        <v>0</v>
      </c>
      <c r="D603">
        <v>527</v>
      </c>
      <c r="E603" t="s">
        <v>606</v>
      </c>
    </row>
    <row r="604" spans="1:5">
      <c r="A604">
        <f>HYPERLINK("http://www.twitter.com/NYCMayorsOffice/status/783830992272392192", "783830992272392192")</f>
        <v>0</v>
      </c>
      <c r="B604" s="2">
        <v>42649.0329398148</v>
      </c>
      <c r="C604">
        <v>0</v>
      </c>
      <c r="D604">
        <v>1238</v>
      </c>
      <c r="E604" t="s">
        <v>607</v>
      </c>
    </row>
    <row r="605" spans="1:5">
      <c r="A605">
        <f>HYPERLINK("http://www.twitter.com/NYCMayorsOffice/status/783821409407598592", "783821409407598592")</f>
        <v>0</v>
      </c>
      <c r="B605" s="2">
        <v>42649.0064930556</v>
      </c>
      <c r="C605">
        <v>0</v>
      </c>
      <c r="D605">
        <v>181</v>
      </c>
      <c r="E605" t="s">
        <v>608</v>
      </c>
    </row>
    <row r="606" spans="1:5">
      <c r="A606">
        <f>HYPERLINK("http://www.twitter.com/NYCMayorsOffice/status/783810569539387393", "783810569539387393")</f>
        <v>0</v>
      </c>
      <c r="B606" s="2">
        <v>42648.9765740741</v>
      </c>
      <c r="C606">
        <v>15</v>
      </c>
      <c r="D606">
        <v>5</v>
      </c>
      <c r="E606" t="s">
        <v>609</v>
      </c>
    </row>
    <row r="607" spans="1:5">
      <c r="A607">
        <f>HYPERLINK("http://www.twitter.com/NYCMayorsOffice/status/783798673348100096", "783798673348100096")</f>
        <v>0</v>
      </c>
      <c r="B607" s="2">
        <v>42648.94375</v>
      </c>
      <c r="C607">
        <v>0</v>
      </c>
      <c r="D607">
        <v>45</v>
      </c>
      <c r="E607" t="s">
        <v>610</v>
      </c>
    </row>
    <row r="608" spans="1:5">
      <c r="A608">
        <f>HYPERLINK("http://www.twitter.com/NYCMayorsOffice/status/783768893009620992", "783768893009620992")</f>
        <v>0</v>
      </c>
      <c r="B608" s="2">
        <v>42648.8615740741</v>
      </c>
      <c r="C608">
        <v>0</v>
      </c>
      <c r="D608">
        <v>49</v>
      </c>
      <c r="E608" t="s">
        <v>611</v>
      </c>
    </row>
    <row r="609" spans="1:5">
      <c r="A609">
        <f>HYPERLINK("http://www.twitter.com/NYCMayorsOffice/status/783758505132122113", "783758505132122113")</f>
        <v>0</v>
      </c>
      <c r="B609" s="2">
        <v>42648.8329050926</v>
      </c>
      <c r="C609">
        <v>4</v>
      </c>
      <c r="D609">
        <v>2</v>
      </c>
      <c r="E609" t="s">
        <v>612</v>
      </c>
    </row>
    <row r="610" spans="1:5">
      <c r="A610">
        <f>HYPERLINK("http://www.twitter.com/NYCMayorsOffice/status/783754114861764608", "783754114861764608")</f>
        <v>0</v>
      </c>
      <c r="B610" s="2">
        <v>42648.8207986111</v>
      </c>
      <c r="C610">
        <v>19</v>
      </c>
      <c r="D610">
        <v>20</v>
      </c>
      <c r="E610" t="s">
        <v>613</v>
      </c>
    </row>
    <row r="611" spans="1:5">
      <c r="A611">
        <f>HYPERLINK("http://www.twitter.com/NYCMayorsOffice/status/783697284966060032", "783697284966060032")</f>
        <v>0</v>
      </c>
      <c r="B611" s="2">
        <v>42648.6639699074</v>
      </c>
      <c r="C611">
        <v>0</v>
      </c>
      <c r="D611">
        <v>64</v>
      </c>
      <c r="E611" t="s">
        <v>614</v>
      </c>
    </row>
    <row r="612" spans="1:5">
      <c r="A612">
        <f>HYPERLINK("http://www.twitter.com/NYCMayorsOffice/status/783467597857714176", "783467597857714176")</f>
        <v>0</v>
      </c>
      <c r="B612" s="2">
        <v>42648.030162037</v>
      </c>
      <c r="C612">
        <v>0</v>
      </c>
      <c r="D612">
        <v>35</v>
      </c>
      <c r="E612" t="s">
        <v>615</v>
      </c>
    </row>
    <row r="613" spans="1:5">
      <c r="A613">
        <f>HYPERLINK("http://www.twitter.com/NYCMayorsOffice/status/783434664140804096", "783434664140804096")</f>
        <v>0</v>
      </c>
      <c r="B613" s="2">
        <v>42647.9392824074</v>
      </c>
      <c r="C613">
        <v>0</v>
      </c>
      <c r="D613">
        <v>51</v>
      </c>
      <c r="E613" t="s">
        <v>616</v>
      </c>
    </row>
    <row r="614" spans="1:5">
      <c r="A614">
        <f>HYPERLINK("http://www.twitter.com/NYCMayorsOffice/status/783424487970725888", "783424487970725888")</f>
        <v>0</v>
      </c>
      <c r="B614" s="2">
        <v>42647.9111921296</v>
      </c>
      <c r="C614">
        <v>26</v>
      </c>
      <c r="D614">
        <v>22</v>
      </c>
      <c r="E614" t="s">
        <v>617</v>
      </c>
    </row>
    <row r="615" spans="1:5">
      <c r="A615">
        <f>HYPERLINK("http://www.twitter.com/NYCMayorsOffice/status/783412437609488384", "783412437609488384")</f>
        <v>0</v>
      </c>
      <c r="B615" s="2">
        <v>42647.8779398148</v>
      </c>
      <c r="C615">
        <v>0</v>
      </c>
      <c r="D615">
        <v>3</v>
      </c>
      <c r="E615" t="s">
        <v>618</v>
      </c>
    </row>
    <row r="616" spans="1:5">
      <c r="A616">
        <f>HYPERLINK("http://www.twitter.com/NYCMayorsOffice/status/783410651754561537", "783410651754561537")</f>
        <v>0</v>
      </c>
      <c r="B616" s="2">
        <v>42647.8730208333</v>
      </c>
      <c r="C616">
        <v>43</v>
      </c>
      <c r="D616">
        <v>17</v>
      </c>
      <c r="E616" t="s">
        <v>619</v>
      </c>
    </row>
    <row r="617" spans="1:5">
      <c r="A617">
        <f>HYPERLINK("http://www.twitter.com/NYCMayorsOffice/status/783401986364506112", "783401986364506112")</f>
        <v>0</v>
      </c>
      <c r="B617" s="2">
        <v>42647.8491087963</v>
      </c>
      <c r="C617">
        <v>0</v>
      </c>
      <c r="D617">
        <v>33</v>
      </c>
      <c r="E617" t="s">
        <v>620</v>
      </c>
    </row>
    <row r="618" spans="1:5">
      <c r="A618">
        <f>HYPERLINK("http://www.twitter.com/NYCMayorsOffice/status/783362390893166592", "783362390893166592")</f>
        <v>0</v>
      </c>
      <c r="B618" s="2">
        <v>42647.739837963</v>
      </c>
      <c r="C618">
        <v>139</v>
      </c>
      <c r="D618">
        <v>64</v>
      </c>
      <c r="E618" t="s">
        <v>621</v>
      </c>
    </row>
    <row r="619" spans="1:5">
      <c r="A619">
        <f>HYPERLINK("http://www.twitter.com/NYCMayorsOffice/status/783344922984321024", "783344922984321024")</f>
        <v>0</v>
      </c>
      <c r="B619" s="2">
        <v>42647.6916435185</v>
      </c>
      <c r="C619">
        <v>12</v>
      </c>
      <c r="D619">
        <v>8</v>
      </c>
      <c r="E619" t="s">
        <v>622</v>
      </c>
    </row>
    <row r="620" spans="1:5">
      <c r="A620">
        <f>HYPERLINK("http://www.twitter.com/NYCMayorsOffice/status/783043500761870336", "783043500761870336")</f>
        <v>0</v>
      </c>
      <c r="B620" s="2">
        <v>42646.8598726852</v>
      </c>
      <c r="C620">
        <v>14</v>
      </c>
      <c r="D620">
        <v>12</v>
      </c>
      <c r="E620" t="s">
        <v>623</v>
      </c>
    </row>
    <row r="621" spans="1:5">
      <c r="A621">
        <f>HYPERLINK("http://www.twitter.com/NYCMayorsOffice/status/783027244591611905", "783027244591611905")</f>
        <v>0</v>
      </c>
      <c r="B621" s="2">
        <v>42646.8150115741</v>
      </c>
      <c r="C621">
        <v>14</v>
      </c>
      <c r="D621">
        <v>5</v>
      </c>
      <c r="E621" t="s">
        <v>624</v>
      </c>
    </row>
    <row r="622" spans="1:5">
      <c r="A622">
        <f>HYPERLINK("http://www.twitter.com/NYCMayorsOffice/status/783026913073885184", "783026913073885184")</f>
        <v>0</v>
      </c>
      <c r="B622" s="2">
        <v>42646.8140972222</v>
      </c>
      <c r="C622">
        <v>10</v>
      </c>
      <c r="D622">
        <v>2</v>
      </c>
      <c r="E622" t="s">
        <v>625</v>
      </c>
    </row>
    <row r="623" spans="1:5">
      <c r="A623">
        <f>HYPERLINK("http://www.twitter.com/NYCMayorsOffice/status/783024893155737600", "783024893155737600")</f>
        <v>0</v>
      </c>
      <c r="B623" s="2">
        <v>42646.8085300926</v>
      </c>
      <c r="C623">
        <v>43</v>
      </c>
      <c r="D623">
        <v>25</v>
      </c>
      <c r="E623" t="s">
        <v>626</v>
      </c>
    </row>
    <row r="624" spans="1:5">
      <c r="A624">
        <f>HYPERLINK("http://www.twitter.com/NYCMayorsOffice/status/783023738505879553", "783023738505879553")</f>
        <v>0</v>
      </c>
      <c r="B624" s="2">
        <v>42646.8053356481</v>
      </c>
      <c r="C624">
        <v>40</v>
      </c>
      <c r="D624">
        <v>18</v>
      </c>
      <c r="E624" t="s">
        <v>627</v>
      </c>
    </row>
    <row r="625" spans="1:5">
      <c r="A625">
        <f>HYPERLINK("http://www.twitter.com/NYCMayorsOffice/status/782375400055988224", "782375400055988224")</f>
        <v>0</v>
      </c>
      <c r="B625" s="2">
        <v>42645.0162615741</v>
      </c>
      <c r="C625">
        <v>0</v>
      </c>
      <c r="D625">
        <v>20</v>
      </c>
      <c r="E625" t="s">
        <v>628</v>
      </c>
    </row>
    <row r="626" spans="1:5">
      <c r="A626">
        <f>HYPERLINK("http://www.twitter.com/NYCMayorsOffice/status/782357071169806336", "782357071169806336")</f>
        <v>0</v>
      </c>
      <c r="B626" s="2">
        <v>42644.9656828704</v>
      </c>
      <c r="C626">
        <v>116</v>
      </c>
      <c r="D626">
        <v>49</v>
      </c>
      <c r="E626" t="s">
        <v>629</v>
      </c>
    </row>
    <row r="627" spans="1:5">
      <c r="A627">
        <f>HYPERLINK("http://www.twitter.com/NYCMayorsOffice/status/782326005444870144", "782326005444870144")</f>
        <v>0</v>
      </c>
      <c r="B627" s="2">
        <v>42644.8799652778</v>
      </c>
      <c r="C627">
        <v>0</v>
      </c>
      <c r="D627">
        <v>122</v>
      </c>
      <c r="E627" t="s">
        <v>630</v>
      </c>
    </row>
    <row r="628" spans="1:5">
      <c r="A628">
        <f>HYPERLINK("http://www.twitter.com/NYCMayorsOffice/status/782294504544043008", "782294504544043008")</f>
        <v>0</v>
      </c>
      <c r="B628" s="2">
        <v>42644.7930324074</v>
      </c>
      <c r="C628">
        <v>31</v>
      </c>
      <c r="D628">
        <v>21</v>
      </c>
      <c r="E628" t="s">
        <v>631</v>
      </c>
    </row>
    <row r="629" spans="1:5">
      <c r="A629">
        <f>HYPERLINK("http://www.twitter.com/NYCMayorsOffice/status/782288113154551809", "782288113154551809")</f>
        <v>0</v>
      </c>
      <c r="B629" s="2">
        <v>42644.7754050926</v>
      </c>
      <c r="C629">
        <v>43</v>
      </c>
      <c r="D629">
        <v>17</v>
      </c>
      <c r="E629" t="s">
        <v>632</v>
      </c>
    </row>
    <row r="630" spans="1:5">
      <c r="A630">
        <f>HYPERLINK("http://www.twitter.com/NYCMayorsOffice/status/781944109816750080", "781944109816750080")</f>
        <v>0</v>
      </c>
      <c r="B630" s="2">
        <v>42643.8261342593</v>
      </c>
      <c r="C630">
        <v>2</v>
      </c>
      <c r="D630">
        <v>1</v>
      </c>
      <c r="E630" t="s">
        <v>633</v>
      </c>
    </row>
    <row r="631" spans="1:5">
      <c r="A631">
        <f>HYPERLINK("http://www.twitter.com/NYCMayorsOffice/status/781911231993147392", "781911231993147392")</f>
        <v>0</v>
      </c>
      <c r="B631" s="2">
        <v>42643.7354050926</v>
      </c>
      <c r="C631">
        <v>50</v>
      </c>
      <c r="D631">
        <v>78</v>
      </c>
      <c r="E631" t="s">
        <v>634</v>
      </c>
    </row>
    <row r="632" spans="1:5">
      <c r="A632">
        <f>HYPERLINK("http://www.twitter.com/NYCMayorsOffice/status/781624981092532225", "781624981092532225")</f>
        <v>0</v>
      </c>
      <c r="B632" s="2">
        <v>42642.9455092593</v>
      </c>
      <c r="C632">
        <v>0</v>
      </c>
      <c r="D632">
        <v>229</v>
      </c>
      <c r="E632" t="s">
        <v>635</v>
      </c>
    </row>
    <row r="633" spans="1:5">
      <c r="A633">
        <f>HYPERLINK("http://www.twitter.com/NYCMayorsOffice/status/781622431849078784", "781622431849078784")</f>
        <v>0</v>
      </c>
      <c r="B633" s="2">
        <v>42642.9384722222</v>
      </c>
      <c r="C633">
        <v>49</v>
      </c>
      <c r="D633">
        <v>19</v>
      </c>
      <c r="E633" t="s">
        <v>636</v>
      </c>
    </row>
    <row r="634" spans="1:5">
      <c r="A634">
        <f>HYPERLINK("http://www.twitter.com/NYCMayorsOffice/status/781577770119946240", "781577770119946240")</f>
        <v>0</v>
      </c>
      <c r="B634" s="2">
        <v>42642.8152314815</v>
      </c>
      <c r="C634">
        <v>16</v>
      </c>
      <c r="D634">
        <v>7</v>
      </c>
      <c r="E634" t="s">
        <v>637</v>
      </c>
    </row>
    <row r="635" spans="1:5">
      <c r="A635">
        <f>HYPERLINK("http://www.twitter.com/NYCMayorsOffice/status/781556450187444225", "781556450187444225")</f>
        <v>0</v>
      </c>
      <c r="B635" s="2">
        <v>42642.7563888889</v>
      </c>
      <c r="C635">
        <v>0</v>
      </c>
      <c r="D635">
        <v>119</v>
      </c>
      <c r="E635" t="s">
        <v>638</v>
      </c>
    </row>
    <row r="636" spans="1:5">
      <c r="A636">
        <f>HYPERLINK("http://www.twitter.com/NYCMayorsOffice/status/781539035101720576", "781539035101720576")</f>
        <v>0</v>
      </c>
      <c r="B636" s="2">
        <v>42642.7083333333</v>
      </c>
      <c r="C636">
        <v>37</v>
      </c>
      <c r="D636">
        <v>28</v>
      </c>
      <c r="E636" t="s">
        <v>639</v>
      </c>
    </row>
    <row r="637" spans="1:5">
      <c r="A637">
        <f>HYPERLINK("http://www.twitter.com/NYCMayorsOffice/status/781500404043481088", "781500404043481088")</f>
        <v>0</v>
      </c>
      <c r="B637" s="2">
        <v>42642.6017361111</v>
      </c>
      <c r="C637">
        <v>358</v>
      </c>
      <c r="D637">
        <v>221</v>
      </c>
      <c r="E637" t="s">
        <v>640</v>
      </c>
    </row>
    <row r="638" spans="1:5">
      <c r="A638">
        <f>HYPERLINK("http://www.twitter.com/NYCMayorsOffice/status/781475136482443264", "781475136482443264")</f>
        <v>0</v>
      </c>
      <c r="B638" s="2">
        <v>42642.5320138889</v>
      </c>
      <c r="C638">
        <v>0</v>
      </c>
      <c r="D638">
        <v>12</v>
      </c>
      <c r="E638" t="s">
        <v>641</v>
      </c>
    </row>
    <row r="639" spans="1:5">
      <c r="A639">
        <f>HYPERLINK("http://www.twitter.com/NYCMayorsOffice/status/781311686179483648", "781311686179483648")</f>
        <v>0</v>
      </c>
      <c r="B639" s="2">
        <v>42642.0809722222</v>
      </c>
      <c r="C639">
        <v>0</v>
      </c>
      <c r="D639">
        <v>141</v>
      </c>
      <c r="E639" t="s">
        <v>642</v>
      </c>
    </row>
    <row r="640" spans="1:5">
      <c r="A640">
        <f>HYPERLINK("http://www.twitter.com/NYCMayorsOffice/status/781252146125737984", "781252146125737984")</f>
        <v>0</v>
      </c>
      <c r="B640" s="2">
        <v>42641.9166782407</v>
      </c>
      <c r="C640">
        <v>12</v>
      </c>
      <c r="D640">
        <v>10</v>
      </c>
      <c r="E640" t="s">
        <v>643</v>
      </c>
    </row>
    <row r="641" spans="1:5">
      <c r="A641">
        <f>HYPERLINK("http://www.twitter.com/NYCMayorsOffice/status/780964064679829504", "780964064679829504")</f>
        <v>0</v>
      </c>
      <c r="B641" s="2">
        <v>42641.121724537</v>
      </c>
      <c r="C641">
        <v>0</v>
      </c>
      <c r="D641">
        <v>236</v>
      </c>
      <c r="E641" t="s">
        <v>644</v>
      </c>
    </row>
    <row r="642" spans="1:5">
      <c r="A642">
        <f>HYPERLINK("http://www.twitter.com/NYCMayorsOffice/status/780868973244059648", "780868973244059648")</f>
        <v>0</v>
      </c>
      <c r="B642" s="2">
        <v>42640.8593171296</v>
      </c>
      <c r="C642">
        <v>147</v>
      </c>
      <c r="D642">
        <v>86</v>
      </c>
      <c r="E642" s="3" t="s">
        <v>645</v>
      </c>
    </row>
    <row r="643" spans="1:5">
      <c r="A643">
        <f>HYPERLINK("http://www.twitter.com/NYCMayorsOffice/status/780795497363767296", "780795497363767296")</f>
        <v>0</v>
      </c>
      <c r="B643" s="2">
        <v>42640.6565625</v>
      </c>
      <c r="C643">
        <v>295</v>
      </c>
      <c r="D643">
        <v>244</v>
      </c>
      <c r="E643" t="s">
        <v>646</v>
      </c>
    </row>
    <row r="644" spans="1:5">
      <c r="A644">
        <f>HYPERLINK("http://www.twitter.com/NYCMayorsOffice/status/780784841621110784", "780784841621110784")</f>
        <v>0</v>
      </c>
      <c r="B644" s="2">
        <v>42640.6271643518</v>
      </c>
      <c r="C644">
        <v>24</v>
      </c>
      <c r="D644">
        <v>46</v>
      </c>
      <c r="E644" t="s">
        <v>647</v>
      </c>
    </row>
    <row r="645" spans="1:5">
      <c r="A645">
        <f>HYPERLINK("http://www.twitter.com/NYCMayorsOffice/status/780760787036037120", "780760787036037120")</f>
        <v>0</v>
      </c>
      <c r="B645" s="2">
        <v>42640.560787037</v>
      </c>
      <c r="C645">
        <v>11</v>
      </c>
      <c r="D645">
        <v>15</v>
      </c>
      <c r="E645" t="s">
        <v>648</v>
      </c>
    </row>
    <row r="646" spans="1:5">
      <c r="A646">
        <f>HYPERLINK("http://www.twitter.com/NYCMayorsOffice/status/780756601661689856", "780756601661689856")</f>
        <v>0</v>
      </c>
      <c r="B646" s="2">
        <v>42640.5492361111</v>
      </c>
      <c r="C646">
        <v>0</v>
      </c>
      <c r="D646">
        <v>260</v>
      </c>
      <c r="E646" t="s">
        <v>649</v>
      </c>
    </row>
    <row r="647" spans="1:5">
      <c r="A647">
        <f>HYPERLINK("http://www.twitter.com/NYCMayorsOffice/status/780755124977274880", "780755124977274880")</f>
        <v>0</v>
      </c>
      <c r="B647" s="2">
        <v>42640.545162037</v>
      </c>
      <c r="C647">
        <v>179</v>
      </c>
      <c r="D647">
        <v>260</v>
      </c>
      <c r="E647" t="s">
        <v>650</v>
      </c>
    </row>
    <row r="648" spans="1:5">
      <c r="A648">
        <f>HYPERLINK("http://www.twitter.com/NYCMayorsOffice/status/780594610552893440", "780594610552893440")</f>
        <v>0</v>
      </c>
      <c r="B648" s="2">
        <v>42640.1022222222</v>
      </c>
      <c r="C648">
        <v>223</v>
      </c>
      <c r="D648">
        <v>193</v>
      </c>
      <c r="E648" t="s">
        <v>651</v>
      </c>
    </row>
    <row r="649" spans="1:5">
      <c r="A649">
        <f>HYPERLINK("http://www.twitter.com/NYCMayorsOffice/status/780523394924150784", "780523394924150784")</f>
        <v>0</v>
      </c>
      <c r="B649" s="2">
        <v>42639.9057060185</v>
      </c>
      <c r="C649">
        <v>120</v>
      </c>
      <c r="D649">
        <v>69</v>
      </c>
      <c r="E649" t="s">
        <v>652</v>
      </c>
    </row>
    <row r="650" spans="1:5">
      <c r="A650">
        <f>HYPERLINK("http://www.twitter.com/NYCMayorsOffice/status/780486105015717888", "780486105015717888")</f>
        <v>0</v>
      </c>
      <c r="B650" s="2">
        <v>42639.8028009259</v>
      </c>
      <c r="C650">
        <v>13</v>
      </c>
      <c r="D650">
        <v>12</v>
      </c>
      <c r="E650" t="s">
        <v>653</v>
      </c>
    </row>
    <row r="651" spans="1:5">
      <c r="A651">
        <f>HYPERLINK("http://www.twitter.com/NYCMayorsOffice/status/780438655022338048", "780438655022338048")</f>
        <v>0</v>
      </c>
      <c r="B651" s="2">
        <v>42639.6718634259</v>
      </c>
      <c r="C651">
        <v>28</v>
      </c>
      <c r="D651">
        <v>19</v>
      </c>
      <c r="E651" t="s">
        <v>654</v>
      </c>
    </row>
    <row r="652" spans="1:5">
      <c r="A652">
        <f>HYPERLINK("http://www.twitter.com/NYCMayorsOffice/status/780438386901483521", "780438386901483521")</f>
        <v>0</v>
      </c>
      <c r="B652" s="2">
        <v>42639.6711226852</v>
      </c>
      <c r="C652">
        <v>85</v>
      </c>
      <c r="D652">
        <v>43</v>
      </c>
      <c r="E652" t="s">
        <v>655</v>
      </c>
    </row>
    <row r="653" spans="1:5">
      <c r="A653">
        <f>HYPERLINK("http://www.twitter.com/NYCMayorsOffice/status/780422716813877254", "780422716813877254")</f>
        <v>0</v>
      </c>
      <c r="B653" s="2">
        <v>42639.6278819444</v>
      </c>
      <c r="C653">
        <v>0</v>
      </c>
      <c r="D653">
        <v>108</v>
      </c>
      <c r="E653" t="s">
        <v>656</v>
      </c>
    </row>
    <row r="654" spans="1:5">
      <c r="A654">
        <f>HYPERLINK("http://www.twitter.com/NYCMayorsOffice/status/780209480818683904", "780209480818683904")</f>
        <v>0</v>
      </c>
      <c r="B654" s="2">
        <v>42639.0394675926</v>
      </c>
      <c r="C654">
        <v>0</v>
      </c>
      <c r="D654">
        <v>4</v>
      </c>
      <c r="E654" t="s">
        <v>657</v>
      </c>
    </row>
    <row r="655" spans="1:5">
      <c r="A655">
        <f>HYPERLINK("http://www.twitter.com/NYCMayorsOffice/status/780148422867296256", "780148422867296256")</f>
        <v>0</v>
      </c>
      <c r="B655" s="2">
        <v>42638.8709837963</v>
      </c>
      <c r="C655">
        <v>0</v>
      </c>
      <c r="D655">
        <v>13</v>
      </c>
      <c r="E655" t="s">
        <v>658</v>
      </c>
    </row>
    <row r="656" spans="1:5">
      <c r="A656">
        <f>HYPERLINK("http://www.twitter.com/NYCMayorsOffice/status/780113408070938624", "780113408070938624")</f>
        <v>0</v>
      </c>
      <c r="B656" s="2">
        <v>42638.7743518519</v>
      </c>
      <c r="C656">
        <v>0</v>
      </c>
      <c r="D656">
        <v>209</v>
      </c>
      <c r="E656" t="s">
        <v>659</v>
      </c>
    </row>
    <row r="657" spans="1:5">
      <c r="A657">
        <f>HYPERLINK("http://www.twitter.com/NYCMayorsOffice/status/780109027695001601", "780109027695001601")</f>
        <v>0</v>
      </c>
      <c r="B657" s="2">
        <v>42638.7622685185</v>
      </c>
      <c r="C657">
        <v>0</v>
      </c>
      <c r="D657">
        <v>58</v>
      </c>
      <c r="E657" t="s">
        <v>660</v>
      </c>
    </row>
    <row r="658" spans="1:5">
      <c r="A658">
        <f>HYPERLINK("http://www.twitter.com/NYCMayorsOffice/status/780086872034930688", "780086872034930688")</f>
        <v>0</v>
      </c>
      <c r="B658" s="2">
        <v>42638.7011342593</v>
      </c>
      <c r="C658">
        <v>0</v>
      </c>
      <c r="D658">
        <v>215</v>
      </c>
      <c r="E658" t="s">
        <v>661</v>
      </c>
    </row>
    <row r="659" spans="1:5">
      <c r="A659">
        <f>HYPERLINK("http://www.twitter.com/NYCMayorsOffice/status/780060643990892544", "780060643990892544")</f>
        <v>0</v>
      </c>
      <c r="B659" s="2">
        <v>42638.6287615741</v>
      </c>
      <c r="C659">
        <v>0</v>
      </c>
      <c r="D659">
        <v>29</v>
      </c>
      <c r="E659" t="s">
        <v>662</v>
      </c>
    </row>
    <row r="660" spans="1:5">
      <c r="A660">
        <f>HYPERLINK("http://www.twitter.com/NYCMayorsOffice/status/780045622904778752", "780045622904778752")</f>
        <v>0</v>
      </c>
      <c r="B660" s="2">
        <v>42638.5873032407</v>
      </c>
      <c r="C660">
        <v>338</v>
      </c>
      <c r="D660">
        <v>215</v>
      </c>
      <c r="E660" t="s">
        <v>663</v>
      </c>
    </row>
    <row r="661" spans="1:5">
      <c r="A661">
        <f>HYPERLINK("http://www.twitter.com/NYCMayorsOffice/status/779711570049961984", "779711570049961984")</f>
        <v>0</v>
      </c>
      <c r="B661" s="2">
        <v>42637.6654976852</v>
      </c>
      <c r="C661">
        <v>9</v>
      </c>
      <c r="D661">
        <v>0</v>
      </c>
      <c r="E661" t="s">
        <v>664</v>
      </c>
    </row>
    <row r="662" spans="1:5">
      <c r="A662">
        <f>HYPERLINK("http://www.twitter.com/NYCMayorsOffice/status/779709780768194560", "779709780768194560")</f>
        <v>0</v>
      </c>
      <c r="B662" s="2">
        <v>42637.6605555556</v>
      </c>
      <c r="C662">
        <v>0</v>
      </c>
      <c r="D662">
        <v>4</v>
      </c>
      <c r="E662" t="s">
        <v>665</v>
      </c>
    </row>
    <row r="663" spans="1:5">
      <c r="A663">
        <f>HYPERLINK("http://www.twitter.com/NYCMayorsOffice/status/779373735744798720", "779373735744798720")</f>
        <v>0</v>
      </c>
      <c r="B663" s="2">
        <v>42636.7332523148</v>
      </c>
      <c r="C663">
        <v>0</v>
      </c>
      <c r="D663">
        <v>23</v>
      </c>
      <c r="E663" t="s">
        <v>666</v>
      </c>
    </row>
    <row r="664" spans="1:5">
      <c r="A664">
        <f>HYPERLINK("http://www.twitter.com/NYCMayorsOffice/status/779142694912262144", "779142694912262144")</f>
        <v>0</v>
      </c>
      <c r="B664" s="2">
        <v>42636.0956944444</v>
      </c>
      <c r="C664">
        <v>0</v>
      </c>
      <c r="D664">
        <v>16</v>
      </c>
      <c r="E664" t="s">
        <v>667</v>
      </c>
    </row>
    <row r="665" spans="1:5">
      <c r="A665">
        <f>HYPERLINK("http://www.twitter.com/NYCMayorsOffice/status/779070127027396608", "779070127027396608")</f>
        <v>0</v>
      </c>
      <c r="B665" s="2">
        <v>42635.8954513889</v>
      </c>
      <c r="C665">
        <v>73</v>
      </c>
      <c r="D665">
        <v>35</v>
      </c>
      <c r="E665" t="s">
        <v>668</v>
      </c>
    </row>
    <row r="666" spans="1:5">
      <c r="A666">
        <f>HYPERLINK("http://www.twitter.com/NYCMayorsOffice/status/779050085971787776", "779050085971787776")</f>
        <v>0</v>
      </c>
      <c r="B666" s="2">
        <v>42635.840150463</v>
      </c>
      <c r="C666">
        <v>10</v>
      </c>
      <c r="D666">
        <v>3</v>
      </c>
      <c r="E666" t="s">
        <v>669</v>
      </c>
    </row>
    <row r="667" spans="1:5">
      <c r="A667">
        <f>HYPERLINK("http://www.twitter.com/NYCMayorsOffice/status/779044971143921665", "779044971143921665")</f>
        <v>0</v>
      </c>
      <c r="B667" s="2">
        <v>42635.8260300926</v>
      </c>
      <c r="C667">
        <v>0</v>
      </c>
      <c r="D667">
        <v>2</v>
      </c>
      <c r="E667" t="s">
        <v>670</v>
      </c>
    </row>
    <row r="668" spans="1:5">
      <c r="A668">
        <f>HYPERLINK("http://www.twitter.com/NYCMayorsOffice/status/779039275417567232", "779039275417567232")</f>
        <v>0</v>
      </c>
      <c r="B668" s="2">
        <v>42635.8103125</v>
      </c>
      <c r="C668">
        <v>11</v>
      </c>
      <c r="D668">
        <v>8</v>
      </c>
      <c r="E668" t="s">
        <v>671</v>
      </c>
    </row>
    <row r="669" spans="1:5">
      <c r="A669">
        <f>HYPERLINK("http://www.twitter.com/NYCMayorsOffice/status/779037306430820353", "779037306430820353")</f>
        <v>0</v>
      </c>
      <c r="B669" s="2">
        <v>42635.8048842593</v>
      </c>
      <c r="C669">
        <v>20</v>
      </c>
      <c r="D669">
        <v>13</v>
      </c>
      <c r="E669" t="s">
        <v>672</v>
      </c>
    </row>
    <row r="670" spans="1:5">
      <c r="A670">
        <f>HYPERLINK("http://www.twitter.com/NYCMayorsOffice/status/779035960730419200", "779035960730419200")</f>
        <v>0</v>
      </c>
      <c r="B670" s="2">
        <v>42635.8011689815</v>
      </c>
      <c r="C670">
        <v>29</v>
      </c>
      <c r="D670">
        <v>14</v>
      </c>
      <c r="E670" t="s">
        <v>673</v>
      </c>
    </row>
    <row r="671" spans="1:5">
      <c r="A671">
        <f>HYPERLINK("http://www.twitter.com/NYCMayorsOffice/status/779034503268499456", "779034503268499456")</f>
        <v>0</v>
      </c>
      <c r="B671" s="2">
        <v>42635.7971412037</v>
      </c>
      <c r="C671">
        <v>3</v>
      </c>
      <c r="D671">
        <v>8</v>
      </c>
      <c r="E671" t="s">
        <v>674</v>
      </c>
    </row>
    <row r="672" spans="1:5">
      <c r="A672">
        <f>HYPERLINK("http://www.twitter.com/NYCMayorsOffice/status/779027158501122053", "779027158501122053")</f>
        <v>0</v>
      </c>
      <c r="B672" s="2">
        <v>42635.776875</v>
      </c>
      <c r="C672">
        <v>8</v>
      </c>
      <c r="D672">
        <v>14</v>
      </c>
      <c r="E672" t="s">
        <v>675</v>
      </c>
    </row>
    <row r="673" spans="1:5">
      <c r="A673">
        <f>HYPERLINK("http://www.twitter.com/NYCMayorsOffice/status/779017892763406336", "779017892763406336")</f>
        <v>0</v>
      </c>
      <c r="B673" s="2">
        <v>42635.7513078704</v>
      </c>
      <c r="C673">
        <v>24</v>
      </c>
      <c r="D673">
        <v>14</v>
      </c>
      <c r="E673" t="s">
        <v>676</v>
      </c>
    </row>
    <row r="674" spans="1:5">
      <c r="A674">
        <f>HYPERLINK("http://www.twitter.com/NYCMayorsOffice/status/779003263073091585", "779003263073091585")</f>
        <v>0</v>
      </c>
      <c r="B674" s="2">
        <v>42635.7109375</v>
      </c>
      <c r="C674">
        <v>16</v>
      </c>
      <c r="D674">
        <v>17</v>
      </c>
      <c r="E674" t="s">
        <v>677</v>
      </c>
    </row>
    <row r="675" spans="1:5">
      <c r="A675">
        <f>HYPERLINK("http://www.twitter.com/NYCMayorsOffice/status/778999615681073152", "778999615681073152")</f>
        <v>0</v>
      </c>
      <c r="B675" s="2">
        <v>42635.7008796296</v>
      </c>
      <c r="C675">
        <v>30</v>
      </c>
      <c r="D675">
        <v>17</v>
      </c>
      <c r="E675" t="s">
        <v>678</v>
      </c>
    </row>
    <row r="676" spans="1:5">
      <c r="A676">
        <f>HYPERLINK("http://www.twitter.com/NYCMayorsOffice/status/778668489104064512", "778668489104064512")</f>
        <v>0</v>
      </c>
      <c r="B676" s="2">
        <v>42634.7871412037</v>
      </c>
      <c r="C676">
        <v>0</v>
      </c>
      <c r="D676">
        <v>214</v>
      </c>
      <c r="E676" t="s">
        <v>679</v>
      </c>
    </row>
    <row r="677" spans="1:5">
      <c r="A677">
        <f>HYPERLINK("http://www.twitter.com/NYCMayorsOffice/status/778644235960586240", "778644235960586240")</f>
        <v>0</v>
      </c>
      <c r="B677" s="2">
        <v>42634.7202199074</v>
      </c>
      <c r="C677">
        <v>0</v>
      </c>
      <c r="D677">
        <v>28</v>
      </c>
      <c r="E677" t="s">
        <v>680</v>
      </c>
    </row>
    <row r="678" spans="1:5">
      <c r="A678">
        <f>HYPERLINK("http://www.twitter.com/NYCMayorsOffice/status/778637790007427072", "778637790007427072")</f>
        <v>0</v>
      </c>
      <c r="B678" s="2">
        <v>42634.7024305556</v>
      </c>
      <c r="C678">
        <v>34</v>
      </c>
      <c r="D678">
        <v>18</v>
      </c>
      <c r="E678" t="s">
        <v>681</v>
      </c>
    </row>
    <row r="679" spans="1:5">
      <c r="A679">
        <f>HYPERLINK("http://www.twitter.com/NYCMayorsOffice/status/778631879385907200", "778631879385907200")</f>
        <v>0</v>
      </c>
      <c r="B679" s="2">
        <v>42634.6861111111</v>
      </c>
      <c r="C679">
        <v>0</v>
      </c>
      <c r="D679">
        <v>10</v>
      </c>
      <c r="E679" t="s">
        <v>682</v>
      </c>
    </row>
    <row r="680" spans="1:5">
      <c r="A680">
        <f>HYPERLINK("http://www.twitter.com/NYCMayorsOffice/status/778626150574727172", "778626150574727172")</f>
        <v>0</v>
      </c>
      <c r="B680" s="2">
        <v>42634.6703125</v>
      </c>
      <c r="C680">
        <v>8</v>
      </c>
      <c r="D680">
        <v>1</v>
      </c>
      <c r="E680" t="s">
        <v>683</v>
      </c>
    </row>
    <row r="681" spans="1:5">
      <c r="A681">
        <f>HYPERLINK("http://www.twitter.com/NYCMayorsOffice/status/778614693539766273", "778614693539766273")</f>
        <v>0</v>
      </c>
      <c r="B681" s="2">
        <v>42634.6386921296</v>
      </c>
      <c r="C681">
        <v>169</v>
      </c>
      <c r="D681">
        <v>120</v>
      </c>
      <c r="E681" t="s">
        <v>684</v>
      </c>
    </row>
    <row r="682" spans="1:5">
      <c r="A682">
        <f>HYPERLINK("http://www.twitter.com/NYCMayorsOffice/status/778584143584194560", "778584143584194560")</f>
        <v>0</v>
      </c>
      <c r="B682" s="2">
        <v>42634.5543865741</v>
      </c>
      <c r="C682">
        <v>0</v>
      </c>
      <c r="D682">
        <v>16</v>
      </c>
      <c r="E682" t="s">
        <v>685</v>
      </c>
    </row>
    <row r="683" spans="1:5">
      <c r="A683">
        <f>HYPERLINK("http://www.twitter.com/NYCMayorsOffice/status/778411923280887808", "778411923280887808")</f>
        <v>0</v>
      </c>
      <c r="B683" s="2">
        <v>42634.0791550926</v>
      </c>
      <c r="C683">
        <v>0</v>
      </c>
      <c r="D683">
        <v>13</v>
      </c>
      <c r="E683" t="s">
        <v>686</v>
      </c>
    </row>
    <row r="684" spans="1:5">
      <c r="A684">
        <f>HYPERLINK("http://www.twitter.com/NYCMayorsOffice/status/778396544663973888", "778396544663973888")</f>
        <v>0</v>
      </c>
      <c r="B684" s="2">
        <v>42634.036712963</v>
      </c>
      <c r="C684">
        <v>35</v>
      </c>
      <c r="D684">
        <v>16</v>
      </c>
      <c r="E684" t="s">
        <v>687</v>
      </c>
    </row>
    <row r="685" spans="1:5">
      <c r="A685">
        <f>HYPERLINK("http://www.twitter.com/NYCMayorsOffice/status/778351558303940609", "778351558303940609")</f>
        <v>0</v>
      </c>
      <c r="B685" s="2">
        <v>42633.9125810185</v>
      </c>
      <c r="C685">
        <v>0</v>
      </c>
      <c r="D685">
        <v>3</v>
      </c>
      <c r="E685" t="s">
        <v>688</v>
      </c>
    </row>
    <row r="686" spans="1:5">
      <c r="A686">
        <f>HYPERLINK("http://www.twitter.com/NYCMayorsOffice/status/778350991792082944", "778350991792082944")</f>
        <v>0</v>
      </c>
      <c r="B686" s="2">
        <v>42633.9110185185</v>
      </c>
      <c r="C686">
        <v>13</v>
      </c>
      <c r="D686">
        <v>9</v>
      </c>
      <c r="E686" t="s">
        <v>689</v>
      </c>
    </row>
    <row r="687" spans="1:5">
      <c r="A687">
        <f>HYPERLINK("http://www.twitter.com/NYCMayorsOffice/status/778306814429556736", "778306814429556736")</f>
        <v>0</v>
      </c>
      <c r="B687" s="2">
        <v>42633.7891087963</v>
      </c>
      <c r="C687">
        <v>0</v>
      </c>
      <c r="D687">
        <v>6</v>
      </c>
      <c r="E687" t="s">
        <v>690</v>
      </c>
    </row>
    <row r="688" spans="1:5">
      <c r="A688">
        <f>HYPERLINK("http://www.twitter.com/NYCMayorsOffice/status/778259957263261696", "778259957263261696")</f>
        <v>0</v>
      </c>
      <c r="B688" s="2">
        <v>42633.6598032407</v>
      </c>
      <c r="C688">
        <v>12</v>
      </c>
      <c r="D688">
        <v>5</v>
      </c>
      <c r="E688" t="s">
        <v>691</v>
      </c>
    </row>
    <row r="689" spans="1:5">
      <c r="A689">
        <f>HYPERLINK("http://www.twitter.com/NYCMayorsOffice/status/778259503536041984", "778259503536041984")</f>
        <v>0</v>
      </c>
      <c r="B689" s="2">
        <v>42633.6585532407</v>
      </c>
      <c r="C689">
        <v>0</v>
      </c>
      <c r="D689">
        <v>18</v>
      </c>
      <c r="E689" t="s">
        <v>692</v>
      </c>
    </row>
    <row r="690" spans="1:5">
      <c r="A690">
        <f>HYPERLINK("http://www.twitter.com/NYCMayorsOffice/status/778037950491742210", "778037950491742210")</f>
        <v>0</v>
      </c>
      <c r="B690" s="2">
        <v>42633.0471875</v>
      </c>
      <c r="C690">
        <v>0</v>
      </c>
      <c r="D690">
        <v>57</v>
      </c>
      <c r="E690" t="s">
        <v>693</v>
      </c>
    </row>
    <row r="691" spans="1:5">
      <c r="A691">
        <f>HYPERLINK("http://www.twitter.com/NYCMayorsOffice/status/777942345165733888", "777942345165733888")</f>
        <v>0</v>
      </c>
      <c r="B691" s="2">
        <v>42632.7833680556</v>
      </c>
      <c r="C691">
        <v>0</v>
      </c>
      <c r="D691">
        <v>179</v>
      </c>
      <c r="E691" t="s">
        <v>694</v>
      </c>
    </row>
    <row r="692" spans="1:5">
      <c r="A692">
        <f>HYPERLINK("http://www.twitter.com/NYCMayorsOffice/status/777939974993932289", "777939974993932289")</f>
        <v>0</v>
      </c>
      <c r="B692" s="2">
        <v>42632.7768287037</v>
      </c>
      <c r="C692">
        <v>27</v>
      </c>
      <c r="D692">
        <v>16</v>
      </c>
      <c r="E692" t="s">
        <v>695</v>
      </c>
    </row>
    <row r="693" spans="1:5">
      <c r="A693">
        <f>HYPERLINK("http://www.twitter.com/NYCMayorsOffice/status/777840929491353600", "777840929491353600")</f>
        <v>0</v>
      </c>
      <c r="B693" s="2">
        <v>42632.5035069444</v>
      </c>
      <c r="C693">
        <v>0</v>
      </c>
      <c r="D693">
        <v>325</v>
      </c>
      <c r="E693" t="s">
        <v>696</v>
      </c>
    </row>
    <row r="694" spans="1:5">
      <c r="A694">
        <f>HYPERLINK("http://www.twitter.com/NYCMayorsOffice/status/777835215259570176", "777835215259570176")</f>
        <v>0</v>
      </c>
      <c r="B694" s="2">
        <v>42632.4877430556</v>
      </c>
      <c r="C694">
        <v>0</v>
      </c>
      <c r="D694">
        <v>308</v>
      </c>
      <c r="E694" t="s">
        <v>697</v>
      </c>
    </row>
    <row r="695" spans="1:5">
      <c r="A695">
        <f>HYPERLINK("http://www.twitter.com/NYCMayorsOffice/status/777832205116665856", "777832205116665856")</f>
        <v>0</v>
      </c>
      <c r="B695" s="2">
        <v>42632.4794328704</v>
      </c>
      <c r="C695">
        <v>428</v>
      </c>
      <c r="D695">
        <v>1208</v>
      </c>
      <c r="E695" t="s">
        <v>698</v>
      </c>
    </row>
    <row r="696" spans="1:5">
      <c r="A696">
        <f>HYPERLINK("http://www.twitter.com/NYCMayorsOffice/status/777829109326082048", "777829109326082048")</f>
        <v>0</v>
      </c>
      <c r="B696" s="2">
        <v>42632.4708912037</v>
      </c>
      <c r="C696">
        <v>0</v>
      </c>
      <c r="D696">
        <v>53</v>
      </c>
      <c r="E696" t="s">
        <v>699</v>
      </c>
    </row>
    <row r="697" spans="1:5">
      <c r="A697">
        <f>HYPERLINK("http://www.twitter.com/NYCMayorsOffice/status/777629847204036608", "777629847204036608")</f>
        <v>0</v>
      </c>
      <c r="B697" s="2">
        <v>42631.9210300926</v>
      </c>
      <c r="C697">
        <v>81</v>
      </c>
      <c r="D697">
        <v>89</v>
      </c>
      <c r="E697" t="s">
        <v>700</v>
      </c>
    </row>
    <row r="698" spans="1:5">
      <c r="A698">
        <f>HYPERLINK("http://www.twitter.com/NYCMayorsOffice/status/777609008609976320", "777609008609976320")</f>
        <v>0</v>
      </c>
      <c r="B698" s="2">
        <v>42631.8635300926</v>
      </c>
      <c r="C698">
        <v>0</v>
      </c>
      <c r="D698">
        <v>161</v>
      </c>
      <c r="E698" t="s">
        <v>701</v>
      </c>
    </row>
    <row r="699" spans="1:5">
      <c r="A699">
        <f>HYPERLINK("http://www.twitter.com/NYCMayorsOffice/status/777608538894000128", "777608538894000128")</f>
        <v>0</v>
      </c>
      <c r="B699" s="2">
        <v>42631.8622337963</v>
      </c>
      <c r="C699">
        <v>0</v>
      </c>
      <c r="D699">
        <v>92</v>
      </c>
      <c r="E699" t="s">
        <v>702</v>
      </c>
    </row>
    <row r="700" spans="1:5">
      <c r="A700">
        <f>HYPERLINK("http://www.twitter.com/NYCMayorsOffice/status/777593920834461696", "777593920834461696")</f>
        <v>0</v>
      </c>
      <c r="B700" s="2">
        <v>42631.8218981481</v>
      </c>
      <c r="C700">
        <v>26</v>
      </c>
      <c r="D700">
        <v>23</v>
      </c>
      <c r="E700" t="s">
        <v>703</v>
      </c>
    </row>
    <row r="701" spans="1:5">
      <c r="A701">
        <f>HYPERLINK("http://www.twitter.com/NYCMayorsOffice/status/777578767841628160", "777578767841628160")</f>
        <v>0</v>
      </c>
      <c r="B701" s="2">
        <v>42631.7800810185</v>
      </c>
      <c r="C701">
        <v>23</v>
      </c>
      <c r="D701">
        <v>27</v>
      </c>
      <c r="E701" t="s">
        <v>704</v>
      </c>
    </row>
    <row r="702" spans="1:5">
      <c r="A702">
        <f>HYPERLINK("http://www.twitter.com/NYCMayorsOffice/status/777576798712426496", "777576798712426496")</f>
        <v>0</v>
      </c>
      <c r="B702" s="2">
        <v>42631.7746527778</v>
      </c>
      <c r="C702">
        <v>22</v>
      </c>
      <c r="D702">
        <v>12</v>
      </c>
      <c r="E702" t="s">
        <v>705</v>
      </c>
    </row>
    <row r="703" spans="1:5">
      <c r="A703">
        <f>HYPERLINK("http://www.twitter.com/NYCMayorsOffice/status/777558811229945856", "777558811229945856")</f>
        <v>0</v>
      </c>
      <c r="B703" s="2">
        <v>42631.7250115741</v>
      </c>
      <c r="C703">
        <v>0</v>
      </c>
      <c r="D703">
        <v>50</v>
      </c>
      <c r="E703" t="s">
        <v>706</v>
      </c>
    </row>
    <row r="704" spans="1:5">
      <c r="A704">
        <f>HYPERLINK("http://www.twitter.com/NYCMayorsOffice/status/777551310824546308", "777551310824546308")</f>
        <v>0</v>
      </c>
      <c r="B704" s="2">
        <v>42631.7043171296</v>
      </c>
      <c r="C704">
        <v>53</v>
      </c>
      <c r="D704">
        <v>36</v>
      </c>
      <c r="E704" t="s">
        <v>707</v>
      </c>
    </row>
    <row r="705" spans="1:5">
      <c r="A705">
        <f>HYPERLINK("http://www.twitter.com/NYCMayorsOffice/status/777546320521334784", "777546320521334784")</f>
        <v>0</v>
      </c>
      <c r="B705" s="2">
        <v>42631.6905439815</v>
      </c>
      <c r="C705">
        <v>104</v>
      </c>
      <c r="D705">
        <v>113</v>
      </c>
      <c r="E705" t="s">
        <v>708</v>
      </c>
    </row>
    <row r="706" spans="1:5">
      <c r="A706">
        <f>HYPERLINK("http://www.twitter.com/NYCMayorsOffice/status/777543697747566593", "777543697747566593")</f>
        <v>0</v>
      </c>
      <c r="B706" s="2">
        <v>42631.6833101852</v>
      </c>
      <c r="C706">
        <v>22</v>
      </c>
      <c r="D706">
        <v>25</v>
      </c>
      <c r="E706" t="s">
        <v>709</v>
      </c>
    </row>
    <row r="707" spans="1:5">
      <c r="A707">
        <f>HYPERLINK("http://www.twitter.com/NYCMayorsOffice/status/777541448195604480", "777541448195604480")</f>
        <v>0</v>
      </c>
      <c r="B707" s="2">
        <v>42631.6770949074</v>
      </c>
      <c r="C707">
        <v>32</v>
      </c>
      <c r="D707">
        <v>41</v>
      </c>
      <c r="E707" t="s">
        <v>710</v>
      </c>
    </row>
    <row r="708" spans="1:5">
      <c r="A708">
        <f>HYPERLINK("http://www.twitter.com/NYCMayorsOffice/status/777512702407282688", "777512702407282688")</f>
        <v>0</v>
      </c>
      <c r="B708" s="2">
        <v>42631.5977777778</v>
      </c>
      <c r="C708">
        <v>19</v>
      </c>
      <c r="D708">
        <v>21</v>
      </c>
      <c r="E708" t="s">
        <v>711</v>
      </c>
    </row>
    <row r="709" spans="1:5">
      <c r="A709">
        <f>HYPERLINK("http://www.twitter.com/NYCMayorsOffice/status/777469510810996736", "777469510810996736")</f>
        <v>0</v>
      </c>
      <c r="B709" s="2">
        <v>42631.478587963</v>
      </c>
      <c r="C709">
        <v>0</v>
      </c>
      <c r="D709">
        <v>86</v>
      </c>
      <c r="E709" t="s">
        <v>712</v>
      </c>
    </row>
    <row r="710" spans="1:5">
      <c r="A710">
        <f>HYPERLINK("http://www.twitter.com/NYCMayorsOffice/status/777373870873538560", "777373870873538560")</f>
        <v>0</v>
      </c>
      <c r="B710" s="2">
        <v>42631.2146759259</v>
      </c>
      <c r="C710">
        <v>0</v>
      </c>
      <c r="D710">
        <v>1287</v>
      </c>
      <c r="E710" t="s">
        <v>713</v>
      </c>
    </row>
    <row r="711" spans="1:5">
      <c r="A711">
        <f>HYPERLINK("http://www.twitter.com/NYCMayorsOffice/status/777371203975741440", "777371203975741440")</f>
        <v>0</v>
      </c>
      <c r="B711" s="2">
        <v>42631.2073148148</v>
      </c>
      <c r="C711">
        <v>0</v>
      </c>
      <c r="D711">
        <v>25</v>
      </c>
      <c r="E711" t="s">
        <v>714</v>
      </c>
    </row>
    <row r="712" spans="1:5">
      <c r="A712">
        <f>HYPERLINK("http://www.twitter.com/NYCMayorsOffice/status/777352968538558464", "777352968538558464")</f>
        <v>0</v>
      </c>
      <c r="B712" s="2">
        <v>42631.1569907407</v>
      </c>
      <c r="C712">
        <v>0</v>
      </c>
      <c r="D712">
        <v>1792</v>
      </c>
      <c r="E712" t="s">
        <v>715</v>
      </c>
    </row>
    <row r="713" spans="1:5">
      <c r="A713">
        <f>HYPERLINK("http://www.twitter.com/NYCMayorsOffice/status/777352314621423616", "777352314621423616")</f>
        <v>0</v>
      </c>
      <c r="B713" s="2">
        <v>42631.1551851852</v>
      </c>
      <c r="C713">
        <v>0</v>
      </c>
      <c r="D713">
        <v>842</v>
      </c>
      <c r="E713" t="s">
        <v>716</v>
      </c>
    </row>
    <row r="714" spans="1:5">
      <c r="A714">
        <f>HYPERLINK("http://www.twitter.com/NYCMayorsOffice/status/777344588210180097", "777344588210180097")</f>
        <v>0</v>
      </c>
      <c r="B714" s="2">
        <v>42631.1338657407</v>
      </c>
      <c r="C714">
        <v>165</v>
      </c>
      <c r="D714">
        <v>204</v>
      </c>
      <c r="E714" t="s">
        <v>717</v>
      </c>
    </row>
    <row r="715" spans="1:5">
      <c r="A715">
        <f>HYPERLINK("http://www.twitter.com/NYCMayorsOffice/status/777343488107110400", "777343488107110400")</f>
        <v>0</v>
      </c>
      <c r="B715" s="2">
        <v>42631.1308333333</v>
      </c>
      <c r="C715">
        <v>47</v>
      </c>
      <c r="D715">
        <v>58</v>
      </c>
      <c r="E715" t="s">
        <v>718</v>
      </c>
    </row>
    <row r="716" spans="1:5">
      <c r="A716">
        <f>HYPERLINK("http://www.twitter.com/NYCMayorsOffice/status/777337005910790144", "777337005910790144")</f>
        <v>0</v>
      </c>
      <c r="B716" s="2">
        <v>42631.1129513889</v>
      </c>
      <c r="C716">
        <v>0</v>
      </c>
      <c r="D716">
        <v>113</v>
      </c>
      <c r="E716" t="s">
        <v>719</v>
      </c>
    </row>
    <row r="717" spans="1:5">
      <c r="A717">
        <f>HYPERLINK("http://www.twitter.com/NYCMayorsOffice/status/777330667231256576", "777330667231256576")</f>
        <v>0</v>
      </c>
      <c r="B717" s="2">
        <v>42631.0954513889</v>
      </c>
      <c r="C717">
        <v>0</v>
      </c>
      <c r="D717">
        <v>4357</v>
      </c>
      <c r="E717" t="s">
        <v>720</v>
      </c>
    </row>
    <row r="718" spans="1:5">
      <c r="A718">
        <f>HYPERLINK("http://www.twitter.com/NYCMayorsOffice/status/777330175159697408", "777330175159697408")</f>
        <v>0</v>
      </c>
      <c r="B718" s="2">
        <v>42631.0940972222</v>
      </c>
      <c r="C718">
        <v>0</v>
      </c>
      <c r="D718">
        <v>221</v>
      </c>
      <c r="E718" t="s">
        <v>721</v>
      </c>
    </row>
    <row r="719" spans="1:5">
      <c r="A719">
        <f>HYPERLINK("http://www.twitter.com/NYCMayorsOffice/status/777330161402470400", "777330161402470400")</f>
        <v>0</v>
      </c>
      <c r="B719" s="2">
        <v>42631.0940625</v>
      </c>
      <c r="C719">
        <v>0</v>
      </c>
      <c r="D719">
        <v>664</v>
      </c>
      <c r="E719" t="s">
        <v>722</v>
      </c>
    </row>
    <row r="720" spans="1:5">
      <c r="A720">
        <f>HYPERLINK("http://www.twitter.com/NYCMayorsOffice/status/777328353124749313", "777328353124749313")</f>
        <v>0</v>
      </c>
      <c r="B720" s="2">
        <v>42631.0890740741</v>
      </c>
      <c r="C720">
        <v>84</v>
      </c>
      <c r="D720">
        <v>184</v>
      </c>
      <c r="E720" t="s">
        <v>723</v>
      </c>
    </row>
    <row r="721" spans="1:5">
      <c r="A721">
        <f>HYPERLINK("http://www.twitter.com/NYCMayorsOffice/status/777318518509408256", "777318518509408256")</f>
        <v>0</v>
      </c>
      <c r="B721" s="2">
        <v>42631.0619328704</v>
      </c>
      <c r="C721">
        <v>0</v>
      </c>
      <c r="D721">
        <v>739</v>
      </c>
      <c r="E721" t="s">
        <v>724</v>
      </c>
    </row>
    <row r="722" spans="1:5">
      <c r="A722">
        <f>HYPERLINK("http://www.twitter.com/NYCMayorsOffice/status/776965674631565312", "776965674631565312")</f>
        <v>0</v>
      </c>
      <c r="B722" s="2">
        <v>42630.0882638889</v>
      </c>
      <c r="C722">
        <v>0</v>
      </c>
      <c r="D722">
        <v>9</v>
      </c>
      <c r="E722" t="s">
        <v>725</v>
      </c>
    </row>
    <row r="723" spans="1:5">
      <c r="A723">
        <f>HYPERLINK("http://www.twitter.com/NYCMayorsOffice/status/776965449632350208", "776965449632350208")</f>
        <v>0</v>
      </c>
      <c r="B723" s="2">
        <v>42630.087650463</v>
      </c>
      <c r="C723">
        <v>0</v>
      </c>
      <c r="D723">
        <v>22</v>
      </c>
      <c r="E723" t="s">
        <v>726</v>
      </c>
    </row>
    <row r="724" spans="1:5">
      <c r="A724">
        <f>HYPERLINK("http://www.twitter.com/NYCMayorsOffice/status/776877160153972736", "776877160153972736")</f>
        <v>0</v>
      </c>
      <c r="B724" s="2">
        <v>42629.8440162037</v>
      </c>
      <c r="C724">
        <v>0</v>
      </c>
      <c r="D724">
        <v>26</v>
      </c>
      <c r="E724" t="s">
        <v>727</v>
      </c>
    </row>
    <row r="725" spans="1:5">
      <c r="A725">
        <f>HYPERLINK("http://www.twitter.com/NYCMayorsOffice/status/776875683784093697", "776875683784093697")</f>
        <v>0</v>
      </c>
      <c r="B725" s="2">
        <v>42629.8399421296</v>
      </c>
      <c r="C725">
        <v>0</v>
      </c>
      <c r="D725">
        <v>27</v>
      </c>
      <c r="E725" t="s">
        <v>728</v>
      </c>
    </row>
    <row r="726" spans="1:5">
      <c r="A726">
        <f>HYPERLINK("http://www.twitter.com/NYCMayorsOffice/status/776875657959702528", "776875657959702528")</f>
        <v>0</v>
      </c>
      <c r="B726" s="2">
        <v>42629.8398726852</v>
      </c>
      <c r="C726">
        <v>8</v>
      </c>
      <c r="D726">
        <v>4</v>
      </c>
      <c r="E726" t="s">
        <v>729</v>
      </c>
    </row>
    <row r="727" spans="1:5">
      <c r="A727">
        <f>HYPERLINK("http://www.twitter.com/NYCMayorsOffice/status/776774825671090178", "776774825671090178")</f>
        <v>0</v>
      </c>
      <c r="B727" s="2">
        <v>42629.5616203704</v>
      </c>
      <c r="C727">
        <v>0</v>
      </c>
      <c r="D727">
        <v>4</v>
      </c>
      <c r="E727" t="s">
        <v>730</v>
      </c>
    </row>
    <row r="728" spans="1:5">
      <c r="A728">
        <f>HYPERLINK("http://www.twitter.com/NYCMayorsOffice/status/776577623426301952", "776577623426301952")</f>
        <v>0</v>
      </c>
      <c r="B728" s="2">
        <v>42629.0174537037</v>
      </c>
      <c r="C728">
        <v>0</v>
      </c>
      <c r="D728">
        <v>260</v>
      </c>
      <c r="E728" t="s">
        <v>731</v>
      </c>
    </row>
    <row r="729" spans="1:5">
      <c r="A729">
        <f>HYPERLINK("http://www.twitter.com/NYCMayorsOffice/status/776577087490682880", "776577087490682880")</f>
        <v>0</v>
      </c>
      <c r="B729" s="2">
        <v>42629.0159722222</v>
      </c>
      <c r="C729">
        <v>0</v>
      </c>
      <c r="D729">
        <v>40</v>
      </c>
      <c r="E729" t="s">
        <v>732</v>
      </c>
    </row>
    <row r="730" spans="1:5">
      <c r="A730">
        <f>HYPERLINK("http://www.twitter.com/NYCMayorsOffice/status/776566738318200834", "776566738318200834")</f>
        <v>0</v>
      </c>
      <c r="B730" s="2">
        <v>42628.9874074074</v>
      </c>
      <c r="C730">
        <v>19</v>
      </c>
      <c r="D730">
        <v>12</v>
      </c>
      <c r="E730" t="s">
        <v>733</v>
      </c>
    </row>
    <row r="731" spans="1:5">
      <c r="A731">
        <f>HYPERLINK("http://www.twitter.com/NYCMayorsOffice/status/776561095435780096", "776561095435780096")</f>
        <v>0</v>
      </c>
      <c r="B731" s="2">
        <v>42628.9718402778</v>
      </c>
      <c r="C731">
        <v>5</v>
      </c>
      <c r="D731">
        <v>5</v>
      </c>
      <c r="E731" t="s">
        <v>734</v>
      </c>
    </row>
    <row r="732" spans="1:5">
      <c r="A732">
        <f>HYPERLINK("http://www.twitter.com/NYCMayorsOffice/status/776530131179409408", "776530131179409408")</f>
        <v>0</v>
      </c>
      <c r="B732" s="2">
        <v>42628.886400463</v>
      </c>
      <c r="C732">
        <v>0</v>
      </c>
      <c r="D732">
        <v>12</v>
      </c>
      <c r="E732" t="s">
        <v>735</v>
      </c>
    </row>
    <row r="733" spans="1:5">
      <c r="A733">
        <f>HYPERLINK("http://www.twitter.com/NYCMayorsOffice/status/776521969470693376", "776521969470693376")</f>
        <v>0</v>
      </c>
      <c r="B733" s="2">
        <v>42628.8638773148</v>
      </c>
      <c r="C733">
        <v>0</v>
      </c>
      <c r="D733">
        <v>15</v>
      </c>
      <c r="E733" t="s">
        <v>736</v>
      </c>
    </row>
    <row r="734" spans="1:5">
      <c r="A734">
        <f>HYPERLINK("http://www.twitter.com/NYCMayorsOffice/status/776516549582741504", "776516549582741504")</f>
        <v>0</v>
      </c>
      <c r="B734" s="2">
        <v>42628.8489236111</v>
      </c>
      <c r="C734">
        <v>0</v>
      </c>
      <c r="D734">
        <v>4</v>
      </c>
      <c r="E734" t="s">
        <v>737</v>
      </c>
    </row>
    <row r="735" spans="1:5">
      <c r="A735">
        <f>HYPERLINK("http://www.twitter.com/NYCMayorsOffice/status/776498672691445760", "776498672691445760")</f>
        <v>0</v>
      </c>
      <c r="B735" s="2">
        <v>42628.7995833333</v>
      </c>
      <c r="C735">
        <v>0</v>
      </c>
      <c r="D735">
        <v>10</v>
      </c>
      <c r="E735" t="s">
        <v>738</v>
      </c>
    </row>
    <row r="736" spans="1:5">
      <c r="A736">
        <f>HYPERLINK("http://www.twitter.com/NYCMayorsOffice/status/776461112925622272", "776461112925622272")</f>
        <v>0</v>
      </c>
      <c r="B736" s="2">
        <v>42628.6959375</v>
      </c>
      <c r="C736">
        <v>0</v>
      </c>
      <c r="D736">
        <v>82</v>
      </c>
      <c r="E736" t="s">
        <v>739</v>
      </c>
    </row>
    <row r="737" spans="1:5">
      <c r="A737">
        <f>HYPERLINK("http://www.twitter.com/NYCMayorsOffice/status/776457483938299904", "776457483938299904")</f>
        <v>0</v>
      </c>
      <c r="B737" s="2">
        <v>42628.6859259259</v>
      </c>
      <c r="C737">
        <v>7</v>
      </c>
      <c r="D737">
        <v>6</v>
      </c>
      <c r="E737" t="s">
        <v>740</v>
      </c>
    </row>
    <row r="738" spans="1:5">
      <c r="A738">
        <f>HYPERLINK("http://www.twitter.com/NYCMayorsOffice/status/776454321810599936", "776454321810599936")</f>
        <v>0</v>
      </c>
      <c r="B738" s="2">
        <v>42628.6771990741</v>
      </c>
      <c r="C738">
        <v>0</v>
      </c>
      <c r="D738">
        <v>4</v>
      </c>
      <c r="E738" t="s">
        <v>741</v>
      </c>
    </row>
    <row r="739" spans="1:5">
      <c r="A739">
        <f>HYPERLINK("http://www.twitter.com/NYCMayorsOffice/status/776454185743163392", "776454185743163392")</f>
        <v>0</v>
      </c>
      <c r="B739" s="2">
        <v>42628.6768287037</v>
      </c>
      <c r="C739">
        <v>7</v>
      </c>
      <c r="D739">
        <v>6</v>
      </c>
      <c r="E739" t="s">
        <v>742</v>
      </c>
    </row>
    <row r="740" spans="1:5">
      <c r="A740">
        <f>HYPERLINK("http://www.twitter.com/NYCMayorsOffice/status/776453002077020164", "776453002077020164")</f>
        <v>0</v>
      </c>
      <c r="B740" s="2">
        <v>42628.6735648148</v>
      </c>
      <c r="C740">
        <v>0</v>
      </c>
      <c r="D740">
        <v>5</v>
      </c>
      <c r="E740" t="s">
        <v>743</v>
      </c>
    </row>
    <row r="741" spans="1:5">
      <c r="A741">
        <f>HYPERLINK("http://www.twitter.com/NYCMayorsOffice/status/776452832778133504", "776452832778133504")</f>
        <v>0</v>
      </c>
      <c r="B741" s="2">
        <v>42628.6730902778</v>
      </c>
      <c r="C741">
        <v>0</v>
      </c>
      <c r="D741">
        <v>9</v>
      </c>
      <c r="E741" t="s">
        <v>744</v>
      </c>
    </row>
    <row r="742" spans="1:5">
      <c r="A742">
        <f>HYPERLINK("http://www.twitter.com/NYCMayorsOffice/status/776452147059843076", "776452147059843076")</f>
        <v>0</v>
      </c>
      <c r="B742" s="2">
        <v>42628.6712037037</v>
      </c>
      <c r="C742">
        <v>16</v>
      </c>
      <c r="D742">
        <v>10</v>
      </c>
      <c r="E742" t="s">
        <v>745</v>
      </c>
    </row>
    <row r="743" spans="1:5">
      <c r="A743">
        <f>HYPERLINK("http://www.twitter.com/NYCMayorsOffice/status/776451470610825217", "776451470610825217")</f>
        <v>0</v>
      </c>
      <c r="B743" s="2">
        <v>42628.6693402778</v>
      </c>
      <c r="C743">
        <v>5</v>
      </c>
      <c r="D743">
        <v>5</v>
      </c>
      <c r="E743" t="s">
        <v>746</v>
      </c>
    </row>
    <row r="744" spans="1:5">
      <c r="A744">
        <f>HYPERLINK("http://www.twitter.com/NYCMayorsOffice/status/776450999712157696", "776450999712157696")</f>
        <v>0</v>
      </c>
      <c r="B744" s="2">
        <v>42628.6680324074</v>
      </c>
      <c r="C744">
        <v>0</v>
      </c>
      <c r="D744">
        <v>10</v>
      </c>
      <c r="E744" t="s">
        <v>747</v>
      </c>
    </row>
    <row r="745" spans="1:5">
      <c r="A745">
        <f>HYPERLINK("http://www.twitter.com/NYCMayorsOffice/status/776450605053247488", "776450605053247488")</f>
        <v>0</v>
      </c>
      <c r="B745" s="2">
        <v>42628.6669444444</v>
      </c>
      <c r="C745">
        <v>0</v>
      </c>
      <c r="D745">
        <v>14</v>
      </c>
      <c r="E745" t="s">
        <v>748</v>
      </c>
    </row>
    <row r="746" spans="1:5">
      <c r="A746">
        <f>HYPERLINK("http://www.twitter.com/NYCMayorsOffice/status/776449196857622528", "776449196857622528")</f>
        <v>0</v>
      </c>
      <c r="B746" s="2">
        <v>42628.6630555556</v>
      </c>
      <c r="C746">
        <v>0</v>
      </c>
      <c r="D746">
        <v>7</v>
      </c>
      <c r="E746" t="s">
        <v>749</v>
      </c>
    </row>
    <row r="747" spans="1:5">
      <c r="A747">
        <f>HYPERLINK("http://www.twitter.com/NYCMayorsOffice/status/776448846276603904", "776448846276603904")</f>
        <v>0</v>
      </c>
      <c r="B747" s="2">
        <v>42628.6620949074</v>
      </c>
      <c r="C747">
        <v>10</v>
      </c>
      <c r="D747">
        <v>5</v>
      </c>
      <c r="E747" t="s">
        <v>750</v>
      </c>
    </row>
    <row r="748" spans="1:5">
      <c r="A748">
        <f>HYPERLINK("http://www.twitter.com/NYCMayorsOffice/status/776444459349188610", "776444459349188610")</f>
        <v>0</v>
      </c>
      <c r="B748" s="2">
        <v>42628.6499884259</v>
      </c>
      <c r="C748">
        <v>3</v>
      </c>
      <c r="D748">
        <v>7</v>
      </c>
      <c r="E748" t="s">
        <v>751</v>
      </c>
    </row>
    <row r="749" spans="1:5">
      <c r="A749">
        <f>HYPERLINK("http://www.twitter.com/NYCMayorsOffice/status/776404493302894592", "776404493302894592")</f>
        <v>0</v>
      </c>
      <c r="B749" s="2">
        <v>42628.5396990741</v>
      </c>
      <c r="C749">
        <v>0</v>
      </c>
      <c r="D749">
        <v>36</v>
      </c>
      <c r="E749" t="s">
        <v>752</v>
      </c>
    </row>
    <row r="750" spans="1:5">
      <c r="A750">
        <f>HYPERLINK("http://www.twitter.com/NYCMayorsOffice/status/776400174893699072", "776400174893699072")</f>
        <v>0</v>
      </c>
      <c r="B750" s="2">
        <v>42628.5277893519</v>
      </c>
      <c r="C750">
        <v>9</v>
      </c>
      <c r="D750">
        <v>3</v>
      </c>
      <c r="E750" t="s">
        <v>753</v>
      </c>
    </row>
    <row r="751" spans="1:5">
      <c r="A751">
        <f>HYPERLINK("http://www.twitter.com/NYCMayorsOffice/status/776163346450157570", "776163346450157570")</f>
        <v>0</v>
      </c>
      <c r="B751" s="2">
        <v>42627.8742592593</v>
      </c>
      <c r="C751">
        <v>14</v>
      </c>
      <c r="D751">
        <v>9</v>
      </c>
      <c r="E751" t="s">
        <v>754</v>
      </c>
    </row>
    <row r="752" spans="1:5">
      <c r="A752">
        <f>HYPERLINK("http://www.twitter.com/NYCMayorsOffice/status/776162694885933058", "776162694885933058")</f>
        <v>0</v>
      </c>
      <c r="B752" s="2">
        <v>42627.8724652778</v>
      </c>
      <c r="C752">
        <v>48</v>
      </c>
      <c r="D752">
        <v>24</v>
      </c>
      <c r="E752" t="s">
        <v>755</v>
      </c>
    </row>
    <row r="753" spans="1:5">
      <c r="A753">
        <f>HYPERLINK("http://www.twitter.com/NYCMayorsOffice/status/776159151470833664", "776159151470833664")</f>
        <v>0</v>
      </c>
      <c r="B753" s="2">
        <v>42627.8626851852</v>
      </c>
      <c r="C753">
        <v>10</v>
      </c>
      <c r="D753">
        <v>3</v>
      </c>
      <c r="E753" t="s">
        <v>756</v>
      </c>
    </row>
    <row r="754" spans="1:5">
      <c r="A754">
        <f>HYPERLINK("http://www.twitter.com/NYCMayorsOffice/status/776153971530539009", "776153971530539009")</f>
        <v>0</v>
      </c>
      <c r="B754" s="2">
        <v>42627.8483912037</v>
      </c>
      <c r="C754">
        <v>7</v>
      </c>
      <c r="D754">
        <v>5</v>
      </c>
      <c r="E754" t="s">
        <v>757</v>
      </c>
    </row>
    <row r="755" spans="1:5">
      <c r="A755">
        <f>HYPERLINK("http://www.twitter.com/NYCMayorsOffice/status/776141517316644864", "776141517316644864")</f>
        <v>0</v>
      </c>
      <c r="B755" s="2">
        <v>42627.8140277778</v>
      </c>
      <c r="C755">
        <v>10</v>
      </c>
      <c r="D755">
        <v>10</v>
      </c>
      <c r="E755" t="s">
        <v>758</v>
      </c>
    </row>
    <row r="756" spans="1:5">
      <c r="A756">
        <f>HYPERLINK("http://www.twitter.com/NYCMayorsOffice/status/775755407545495552", "775755407545495552")</f>
        <v>0</v>
      </c>
      <c r="B756" s="2">
        <v>42626.7485648148</v>
      </c>
      <c r="C756">
        <v>11</v>
      </c>
      <c r="D756">
        <v>3</v>
      </c>
      <c r="E756" t="s">
        <v>759</v>
      </c>
    </row>
    <row r="757" spans="1:5">
      <c r="A757">
        <f>HYPERLINK("http://www.twitter.com/NYCMayorsOffice/status/775686492777771008", "775686492777771008")</f>
        <v>0</v>
      </c>
      <c r="B757" s="2">
        <v>42626.5584027778</v>
      </c>
      <c r="C757">
        <v>0</v>
      </c>
      <c r="D757">
        <v>44</v>
      </c>
      <c r="E757" t="s">
        <v>760</v>
      </c>
    </row>
    <row r="758" spans="1:5">
      <c r="A758">
        <f>HYPERLINK("http://www.twitter.com/NYCMayorsOffice/status/775511975073812480", "775511975073812480")</f>
        <v>0</v>
      </c>
      <c r="B758" s="2">
        <v>42626.0768171296</v>
      </c>
      <c r="C758">
        <v>105</v>
      </c>
      <c r="D758">
        <v>44</v>
      </c>
      <c r="E758" t="s">
        <v>761</v>
      </c>
    </row>
    <row r="759" spans="1:5">
      <c r="A759">
        <f>HYPERLINK("http://www.twitter.com/NYCMayorsOffice/status/775382174019252224", "775382174019252224")</f>
        <v>0</v>
      </c>
      <c r="B759" s="2">
        <v>42625.7186342593</v>
      </c>
      <c r="C759">
        <v>0</v>
      </c>
      <c r="D759">
        <v>15</v>
      </c>
      <c r="E759" t="s">
        <v>762</v>
      </c>
    </row>
    <row r="760" spans="1:5">
      <c r="A760">
        <f>HYPERLINK("http://www.twitter.com/NYCMayorsOffice/status/775179955760234496", "775179955760234496")</f>
        <v>0</v>
      </c>
      <c r="B760" s="2">
        <v>42625.160625</v>
      </c>
      <c r="C760">
        <v>629</v>
      </c>
      <c r="D760">
        <v>388</v>
      </c>
      <c r="E760" t="s">
        <v>763</v>
      </c>
    </row>
    <row r="761" spans="1:5">
      <c r="A761">
        <f>HYPERLINK("http://www.twitter.com/NYCMayorsOffice/status/775065883316215808", "775065883316215808")</f>
        <v>0</v>
      </c>
      <c r="B761" s="2">
        <v>42624.8458449074</v>
      </c>
      <c r="C761">
        <v>0</v>
      </c>
      <c r="D761">
        <v>141</v>
      </c>
      <c r="E761" t="s">
        <v>764</v>
      </c>
    </row>
    <row r="762" spans="1:5">
      <c r="A762">
        <f>HYPERLINK("http://www.twitter.com/NYCMayorsOffice/status/775045992215437312", "775045992215437312")</f>
        <v>0</v>
      </c>
      <c r="B762" s="2">
        <v>42624.7909490741</v>
      </c>
      <c r="C762">
        <v>555</v>
      </c>
      <c r="D762">
        <v>306</v>
      </c>
      <c r="E762" t="s">
        <v>765</v>
      </c>
    </row>
    <row r="763" spans="1:5">
      <c r="A763">
        <f>HYPERLINK("http://www.twitter.com/NYCMayorsOffice/status/775031225958498304", "775031225958498304")</f>
        <v>0</v>
      </c>
      <c r="B763" s="2">
        <v>42624.7502083333</v>
      </c>
      <c r="C763">
        <v>0</v>
      </c>
      <c r="D763">
        <v>100</v>
      </c>
      <c r="E763" t="s">
        <v>766</v>
      </c>
    </row>
    <row r="764" spans="1:5">
      <c r="A764">
        <f>HYPERLINK("http://www.twitter.com/NYCMayorsOffice/status/775028236640223234", "775028236640223234")</f>
        <v>0</v>
      </c>
      <c r="B764" s="2">
        <v>42624.7419560185</v>
      </c>
      <c r="C764">
        <v>0</v>
      </c>
      <c r="D764">
        <v>99</v>
      </c>
      <c r="E764" t="s">
        <v>767</v>
      </c>
    </row>
    <row r="765" spans="1:5">
      <c r="A765">
        <f>HYPERLINK("http://www.twitter.com/NYCMayorsOffice/status/775023386074329088", "775023386074329088")</f>
        <v>0</v>
      </c>
      <c r="B765" s="2">
        <v>42624.7285763889</v>
      </c>
      <c r="C765">
        <v>0</v>
      </c>
      <c r="D765">
        <v>68</v>
      </c>
      <c r="E765" t="s">
        <v>768</v>
      </c>
    </row>
    <row r="766" spans="1:5">
      <c r="A766">
        <f>HYPERLINK("http://www.twitter.com/NYCMayorsOffice/status/775016934920359936", "775016934920359936")</f>
        <v>0</v>
      </c>
      <c r="B766" s="2">
        <v>42624.710775463</v>
      </c>
      <c r="C766">
        <v>0</v>
      </c>
      <c r="D766">
        <v>40</v>
      </c>
      <c r="E766" t="s">
        <v>769</v>
      </c>
    </row>
    <row r="767" spans="1:5">
      <c r="A767">
        <f>HYPERLINK("http://www.twitter.com/NYCMayorsOffice/status/775014344077836289", "775014344077836289")</f>
        <v>0</v>
      </c>
      <c r="B767" s="2">
        <v>42624.7036226852</v>
      </c>
      <c r="C767">
        <v>0</v>
      </c>
      <c r="D767">
        <v>143</v>
      </c>
      <c r="E767" t="s">
        <v>770</v>
      </c>
    </row>
    <row r="768" spans="1:5">
      <c r="A768">
        <f>HYPERLINK("http://www.twitter.com/NYCMayorsOffice/status/775014034622078976", "775014034622078976")</f>
        <v>0</v>
      </c>
      <c r="B768" s="2">
        <v>42624.7027662037</v>
      </c>
      <c r="C768">
        <v>41</v>
      </c>
      <c r="D768">
        <v>34</v>
      </c>
      <c r="E768" t="s">
        <v>771</v>
      </c>
    </row>
    <row r="769" spans="1:5">
      <c r="A769">
        <f>HYPERLINK("http://www.twitter.com/NYCMayorsOffice/status/774937280163221504", "774937280163221504")</f>
        <v>0</v>
      </c>
      <c r="B769" s="2">
        <v>42624.4909606481</v>
      </c>
      <c r="C769">
        <v>0</v>
      </c>
      <c r="D769">
        <v>491</v>
      </c>
      <c r="E769" t="s">
        <v>772</v>
      </c>
    </row>
    <row r="770" spans="1:5">
      <c r="A770">
        <f>HYPERLINK("http://www.twitter.com/NYCMayorsOffice/status/774765763383156736", "774765763383156736")</f>
        <v>0</v>
      </c>
      <c r="B770" s="2">
        <v>42624.0176736111</v>
      </c>
      <c r="C770">
        <v>7</v>
      </c>
      <c r="D770">
        <v>2</v>
      </c>
      <c r="E770" t="s">
        <v>773</v>
      </c>
    </row>
    <row r="771" spans="1:5">
      <c r="A771">
        <f>HYPERLINK("http://www.twitter.com/NYCMayorsOffice/status/774765535208804352", "774765535208804352")</f>
        <v>0</v>
      </c>
      <c r="B771" s="2">
        <v>42624.017037037</v>
      </c>
      <c r="C771">
        <v>0</v>
      </c>
      <c r="D771">
        <v>62</v>
      </c>
      <c r="E771" t="s">
        <v>774</v>
      </c>
    </row>
    <row r="772" spans="1:5">
      <c r="A772">
        <f>HYPERLINK("http://www.twitter.com/NYCMayorsOffice/status/774761859547271172", "774761859547271172")</f>
        <v>0</v>
      </c>
      <c r="B772" s="2">
        <v>42624.0068981481</v>
      </c>
      <c r="C772">
        <v>137</v>
      </c>
      <c r="D772">
        <v>97</v>
      </c>
      <c r="E772" s="3" t="s">
        <v>775</v>
      </c>
    </row>
    <row r="773" spans="1:5">
      <c r="A773">
        <f>HYPERLINK("http://www.twitter.com/NYCMayorsOffice/status/774454418230145028", "774454418230145028")</f>
        <v>0</v>
      </c>
      <c r="B773" s="2">
        <v>42623.1585185185</v>
      </c>
      <c r="C773">
        <v>0</v>
      </c>
      <c r="D773">
        <v>25</v>
      </c>
      <c r="E773" t="s">
        <v>776</v>
      </c>
    </row>
    <row r="774" spans="1:5">
      <c r="A774">
        <f>HYPERLINK("http://www.twitter.com/NYCMayorsOffice/status/774412948806701056", "774412948806701056")</f>
        <v>0</v>
      </c>
      <c r="B774" s="2">
        <v>42623.0440856482</v>
      </c>
      <c r="C774">
        <v>28</v>
      </c>
      <c r="D774">
        <v>9</v>
      </c>
      <c r="E774" t="s">
        <v>777</v>
      </c>
    </row>
    <row r="775" spans="1:5">
      <c r="A775">
        <f>HYPERLINK("http://www.twitter.com/NYCMayorsOffice/status/774377456107130880", "774377456107130880")</f>
        <v>0</v>
      </c>
      <c r="B775" s="2">
        <v>42622.9461458333</v>
      </c>
      <c r="C775">
        <v>81</v>
      </c>
      <c r="D775">
        <v>25</v>
      </c>
      <c r="E775" t="s">
        <v>778</v>
      </c>
    </row>
    <row r="776" spans="1:5">
      <c r="A776">
        <f>HYPERLINK("http://www.twitter.com/NYCMayorsOffice/status/774062046992228352", "774062046992228352")</f>
        <v>0</v>
      </c>
      <c r="B776" s="2">
        <v>42622.075787037</v>
      </c>
      <c r="C776">
        <v>0</v>
      </c>
      <c r="D776">
        <v>34</v>
      </c>
      <c r="E776" t="s">
        <v>779</v>
      </c>
    </row>
    <row r="777" spans="1:5">
      <c r="A777">
        <f>HYPERLINK("http://www.twitter.com/NYCMayorsOffice/status/774026339754049536", "774026339754049536")</f>
        <v>0</v>
      </c>
      <c r="B777" s="2">
        <v>42621.9772453704</v>
      </c>
      <c r="C777">
        <v>77</v>
      </c>
      <c r="D777">
        <v>43</v>
      </c>
      <c r="E777" t="s">
        <v>780</v>
      </c>
    </row>
    <row r="778" spans="1:5">
      <c r="A778">
        <f>HYPERLINK("http://www.twitter.com/NYCMayorsOffice/status/774012813773828098", "774012813773828098")</f>
        <v>0</v>
      </c>
      <c r="B778" s="2">
        <v>42621.9399189815</v>
      </c>
      <c r="C778">
        <v>26</v>
      </c>
      <c r="D778">
        <v>7</v>
      </c>
      <c r="E778" t="s">
        <v>781</v>
      </c>
    </row>
    <row r="779" spans="1:5">
      <c r="A779">
        <f>HYPERLINK("http://www.twitter.com/NYCMayorsOffice/status/773937995628019716", "773937995628019716")</f>
        <v>0</v>
      </c>
      <c r="B779" s="2">
        <v>42621.7334606481</v>
      </c>
      <c r="C779">
        <v>22</v>
      </c>
      <c r="D779">
        <v>12</v>
      </c>
      <c r="E779" t="s">
        <v>782</v>
      </c>
    </row>
    <row r="780" spans="1:5">
      <c r="A780">
        <f>HYPERLINK("http://www.twitter.com/NYCMayorsOffice/status/773920316112375809", "773920316112375809")</f>
        <v>0</v>
      </c>
      <c r="B780" s="2">
        <v>42621.6846759259</v>
      </c>
      <c r="C780">
        <v>21</v>
      </c>
      <c r="D780">
        <v>7</v>
      </c>
      <c r="E780" t="s">
        <v>783</v>
      </c>
    </row>
    <row r="781" spans="1:5">
      <c r="A781">
        <f>HYPERLINK("http://www.twitter.com/NYCMayorsOffice/status/773905720253227008", "773905720253227008")</f>
        <v>0</v>
      </c>
      <c r="B781" s="2">
        <v>42621.6443981481</v>
      </c>
      <c r="C781">
        <v>18</v>
      </c>
      <c r="D781">
        <v>10</v>
      </c>
      <c r="E781" t="s">
        <v>784</v>
      </c>
    </row>
    <row r="782" spans="1:5">
      <c r="A782">
        <f>HYPERLINK("http://www.twitter.com/NYCMayorsOffice/status/773888400902488067", "773888400902488067")</f>
        <v>0</v>
      </c>
      <c r="B782" s="2">
        <v>42621.5966087963</v>
      </c>
      <c r="C782">
        <v>53</v>
      </c>
      <c r="D782">
        <v>21</v>
      </c>
      <c r="E782" t="s">
        <v>785</v>
      </c>
    </row>
    <row r="783" spans="1:5">
      <c r="A783">
        <f>HYPERLINK("http://www.twitter.com/NYCMayorsOffice/status/773862387145318401", "773862387145318401")</f>
        <v>0</v>
      </c>
      <c r="B783" s="2">
        <v>42621.5248263889</v>
      </c>
      <c r="C783">
        <v>40</v>
      </c>
      <c r="D783">
        <v>19</v>
      </c>
      <c r="E783" t="s">
        <v>786</v>
      </c>
    </row>
    <row r="784" spans="1:5">
      <c r="A784">
        <f>HYPERLINK("http://www.twitter.com/NYCMayorsOffice/status/773583361415798784", "773583361415798784")</f>
        <v>0</v>
      </c>
      <c r="B784" s="2">
        <v>42620.7548611111</v>
      </c>
      <c r="C784">
        <v>33</v>
      </c>
      <c r="D784">
        <v>15</v>
      </c>
      <c r="E784" t="s">
        <v>787</v>
      </c>
    </row>
    <row r="785" spans="1:5">
      <c r="A785">
        <f>HYPERLINK("http://www.twitter.com/NYCMayorsOffice/status/773554720753455104", "773554720753455104")</f>
        <v>0</v>
      </c>
      <c r="B785" s="2">
        <v>42620.6758333333</v>
      </c>
      <c r="C785">
        <v>25</v>
      </c>
      <c r="D785">
        <v>12</v>
      </c>
      <c r="E785" t="s">
        <v>788</v>
      </c>
    </row>
    <row r="786" spans="1:5">
      <c r="A786">
        <f>HYPERLINK("http://www.twitter.com/NYCMayorsOffice/status/773277737234599940", "773277737234599940")</f>
        <v>0</v>
      </c>
      <c r="B786" s="2">
        <v>42619.9115046296</v>
      </c>
      <c r="C786">
        <v>163</v>
      </c>
      <c r="D786">
        <v>93</v>
      </c>
      <c r="E786" t="s">
        <v>789</v>
      </c>
    </row>
    <row r="787" spans="1:5">
      <c r="A787">
        <f>HYPERLINK("http://www.twitter.com/NYCMayorsOffice/status/773240869289852929", "773240869289852929")</f>
        <v>0</v>
      </c>
      <c r="B787" s="2">
        <v>42619.8097685185</v>
      </c>
      <c r="C787">
        <v>195</v>
      </c>
      <c r="D787">
        <v>34</v>
      </c>
      <c r="E787" t="s">
        <v>790</v>
      </c>
    </row>
    <row r="788" spans="1:5">
      <c r="A788">
        <f>HYPERLINK("http://www.twitter.com/NYCMayorsOffice/status/773235271500529665", "773235271500529665")</f>
        <v>0</v>
      </c>
      <c r="B788" s="2">
        <v>42619.7943171296</v>
      </c>
      <c r="C788">
        <v>8</v>
      </c>
      <c r="D788">
        <v>4</v>
      </c>
      <c r="E788" t="s">
        <v>791</v>
      </c>
    </row>
    <row r="789" spans="1:5">
      <c r="A789">
        <f>HYPERLINK("http://www.twitter.com/NYCMayorsOffice/status/773216422050889728", "773216422050889728")</f>
        <v>0</v>
      </c>
      <c r="B789" s="2">
        <v>42619.7423032407</v>
      </c>
      <c r="C789">
        <v>65</v>
      </c>
      <c r="D789">
        <v>39</v>
      </c>
      <c r="E789" t="s">
        <v>792</v>
      </c>
    </row>
    <row r="790" spans="1:5">
      <c r="A790">
        <f>HYPERLINK("http://www.twitter.com/NYCMayorsOffice/status/772646558437347329", "772646558437347329")</f>
        <v>0</v>
      </c>
      <c r="B790" s="2">
        <v>42618.1697800926</v>
      </c>
      <c r="C790">
        <v>0</v>
      </c>
      <c r="D790">
        <v>189</v>
      </c>
      <c r="E790" t="s">
        <v>793</v>
      </c>
    </row>
    <row r="791" spans="1:5">
      <c r="A791">
        <f>HYPERLINK("http://www.twitter.com/NYCMayorsOffice/status/772612833913737216", "772612833913737216")</f>
        <v>0</v>
      </c>
      <c r="B791" s="2">
        <v>42618.076712963</v>
      </c>
      <c r="C791">
        <v>0</v>
      </c>
      <c r="D791">
        <v>34</v>
      </c>
      <c r="E791" t="s">
        <v>794</v>
      </c>
    </row>
    <row r="792" spans="1:5">
      <c r="A792">
        <f>HYPERLINK("http://www.twitter.com/NYCMayorsOffice/status/772563062977093632", "772563062977093632")</f>
        <v>0</v>
      </c>
      <c r="B792" s="2">
        <v>42617.939375</v>
      </c>
      <c r="C792">
        <v>0</v>
      </c>
      <c r="D792">
        <v>51</v>
      </c>
      <c r="E792" t="s">
        <v>795</v>
      </c>
    </row>
    <row r="793" spans="1:5">
      <c r="A793">
        <f>HYPERLINK("http://www.twitter.com/NYCMayorsOffice/status/772550698894495749", "772550698894495749")</f>
        <v>0</v>
      </c>
      <c r="B793" s="2">
        <v>42617.9052546296</v>
      </c>
      <c r="C793">
        <v>0</v>
      </c>
      <c r="D793">
        <v>325</v>
      </c>
      <c r="E793" t="s">
        <v>796</v>
      </c>
    </row>
    <row r="794" spans="1:5">
      <c r="A794">
        <f>HYPERLINK("http://www.twitter.com/NYCMayorsOffice/status/772547770955751425", "772547770955751425")</f>
        <v>0</v>
      </c>
      <c r="B794" s="2">
        <v>42617.8971759259</v>
      </c>
      <c r="C794">
        <v>0</v>
      </c>
      <c r="D794">
        <v>20</v>
      </c>
      <c r="E794" t="s">
        <v>797</v>
      </c>
    </row>
    <row r="795" spans="1:5">
      <c r="A795">
        <f>HYPERLINK("http://www.twitter.com/NYCMayorsOffice/status/772547760755179520", "772547760755179520")</f>
        <v>0</v>
      </c>
      <c r="B795" s="2">
        <v>42617.8971527778</v>
      </c>
      <c r="C795">
        <v>0</v>
      </c>
      <c r="D795">
        <v>17</v>
      </c>
      <c r="E795" t="s">
        <v>798</v>
      </c>
    </row>
    <row r="796" spans="1:5">
      <c r="A796">
        <f>HYPERLINK("http://www.twitter.com/NYCMayorsOffice/status/772547751045369857", "772547751045369857")</f>
        <v>0</v>
      </c>
      <c r="B796" s="2">
        <v>42617.8971180556</v>
      </c>
      <c r="C796">
        <v>0</v>
      </c>
      <c r="D796">
        <v>12</v>
      </c>
      <c r="E796" t="s">
        <v>799</v>
      </c>
    </row>
    <row r="797" spans="1:5">
      <c r="A797">
        <f>HYPERLINK("http://www.twitter.com/NYCMayorsOffice/status/772547738613477376", "772547738613477376")</f>
        <v>0</v>
      </c>
      <c r="B797" s="2">
        <v>42617.8970833333</v>
      </c>
      <c r="C797">
        <v>0</v>
      </c>
      <c r="D797">
        <v>12</v>
      </c>
      <c r="E797" t="s">
        <v>800</v>
      </c>
    </row>
    <row r="798" spans="1:5">
      <c r="A798">
        <f>HYPERLINK("http://www.twitter.com/NYCMayorsOffice/status/772547728886857729", "772547728886857729")</f>
        <v>0</v>
      </c>
      <c r="B798" s="2">
        <v>42617.8970601852</v>
      </c>
      <c r="C798">
        <v>0</v>
      </c>
      <c r="D798">
        <v>15</v>
      </c>
      <c r="E798" t="s">
        <v>801</v>
      </c>
    </row>
    <row r="799" spans="1:5">
      <c r="A799">
        <f>HYPERLINK("http://www.twitter.com/NYCMayorsOffice/status/772547705725935616", "772547705725935616")</f>
        <v>0</v>
      </c>
      <c r="B799" s="2">
        <v>42617.8969907407</v>
      </c>
      <c r="C799">
        <v>0</v>
      </c>
      <c r="D799">
        <v>39</v>
      </c>
      <c r="E799" t="s">
        <v>802</v>
      </c>
    </row>
    <row r="800" spans="1:5">
      <c r="A800">
        <f>HYPERLINK("http://www.twitter.com/NYCMayorsOffice/status/772420546797637633", "772420546797637633")</f>
        <v>0</v>
      </c>
      <c r="B800" s="2">
        <v>42617.546099537</v>
      </c>
      <c r="C800">
        <v>0</v>
      </c>
      <c r="D800">
        <v>27</v>
      </c>
      <c r="E800" t="s">
        <v>803</v>
      </c>
    </row>
    <row r="801" spans="1:5">
      <c r="A801">
        <f>HYPERLINK("http://www.twitter.com/NYCMayorsOffice/status/772420532864184320", "772420532864184320")</f>
        <v>0</v>
      </c>
      <c r="B801" s="2">
        <v>42617.5460648148</v>
      </c>
      <c r="C801">
        <v>0</v>
      </c>
      <c r="D801">
        <v>26</v>
      </c>
      <c r="E801" t="s">
        <v>804</v>
      </c>
    </row>
    <row r="802" spans="1:5">
      <c r="A802">
        <f>HYPERLINK("http://www.twitter.com/NYCMayorsOffice/status/772420522042851328", "772420522042851328")</f>
        <v>0</v>
      </c>
      <c r="B802" s="2">
        <v>42617.5460300926</v>
      </c>
      <c r="C802">
        <v>0</v>
      </c>
      <c r="D802">
        <v>98</v>
      </c>
      <c r="E802" t="s">
        <v>805</v>
      </c>
    </row>
    <row r="803" spans="1:5">
      <c r="A803">
        <f>HYPERLINK("http://www.twitter.com/NYCMayorsOffice/status/772420505693523969", "772420505693523969")</f>
        <v>0</v>
      </c>
      <c r="B803" s="2">
        <v>42617.5459953704</v>
      </c>
      <c r="C803">
        <v>0</v>
      </c>
      <c r="D803">
        <v>28</v>
      </c>
      <c r="E803" t="s">
        <v>806</v>
      </c>
    </row>
    <row r="804" spans="1:5">
      <c r="A804">
        <f>HYPERLINK("http://www.twitter.com/NYCMayorsOffice/status/772420483597930496", "772420483597930496")</f>
        <v>0</v>
      </c>
      <c r="B804" s="2">
        <v>42617.5459259259</v>
      </c>
      <c r="C804">
        <v>0</v>
      </c>
      <c r="D804">
        <v>38</v>
      </c>
      <c r="E804" t="s">
        <v>807</v>
      </c>
    </row>
    <row r="805" spans="1:5">
      <c r="A805">
        <f>HYPERLINK("http://www.twitter.com/NYCMayorsOffice/status/772420453197606912", "772420453197606912")</f>
        <v>0</v>
      </c>
      <c r="B805" s="2">
        <v>42617.5458449074</v>
      </c>
      <c r="C805">
        <v>0</v>
      </c>
      <c r="D805">
        <v>77</v>
      </c>
      <c r="E805" t="s">
        <v>808</v>
      </c>
    </row>
    <row r="806" spans="1:5">
      <c r="A806">
        <f>HYPERLINK("http://www.twitter.com/NYCMayorsOffice/status/771826875500941312", "771826875500941312")</f>
        <v>0</v>
      </c>
      <c r="B806" s="2">
        <v>42615.9078819444</v>
      </c>
      <c r="C806">
        <v>11</v>
      </c>
      <c r="D806">
        <v>14</v>
      </c>
      <c r="E806" t="s">
        <v>809</v>
      </c>
    </row>
    <row r="807" spans="1:5">
      <c r="A807">
        <f>HYPERLINK("http://www.twitter.com/NYCMayorsOffice/status/771798611118190592", "771798611118190592")</f>
        <v>0</v>
      </c>
      <c r="B807" s="2">
        <v>42615.8298842593</v>
      </c>
      <c r="C807">
        <v>20</v>
      </c>
      <c r="D807">
        <v>11</v>
      </c>
      <c r="E807" t="s">
        <v>810</v>
      </c>
    </row>
    <row r="808" spans="1:5">
      <c r="A808">
        <f>HYPERLINK("http://www.twitter.com/NYCMayorsOffice/status/771755051195006976", "771755051195006976")</f>
        <v>0</v>
      </c>
      <c r="B808" s="2">
        <v>42615.7096875</v>
      </c>
      <c r="C808">
        <v>90</v>
      </c>
      <c r="D808">
        <v>82</v>
      </c>
      <c r="E808" t="s">
        <v>811</v>
      </c>
    </row>
    <row r="809" spans="1:5">
      <c r="A809">
        <f>HYPERLINK("http://www.twitter.com/NYCMayorsOffice/status/771462210887516160", "771462210887516160")</f>
        <v>0</v>
      </c>
      <c r="B809" s="2">
        <v>42614.9015972222</v>
      </c>
      <c r="C809">
        <v>63</v>
      </c>
      <c r="D809">
        <v>29</v>
      </c>
      <c r="E809" t="s">
        <v>812</v>
      </c>
    </row>
    <row r="810" spans="1:5">
      <c r="A810">
        <f>HYPERLINK("http://www.twitter.com/NYCMayorsOffice/status/771151740435623936", "771151740435623936")</f>
        <v>0</v>
      </c>
      <c r="B810" s="2">
        <v>42614.0448611111</v>
      </c>
      <c r="C810">
        <v>0</v>
      </c>
      <c r="D810">
        <v>82</v>
      </c>
      <c r="E810" t="s">
        <v>813</v>
      </c>
    </row>
    <row r="811" spans="1:5">
      <c r="A811">
        <f>HYPERLINK("http://www.twitter.com/NYCMayorsOffice/status/770731930556006400", "770731930556006400")</f>
        <v>0</v>
      </c>
      <c r="B811" s="2">
        <v>42612.886412037</v>
      </c>
      <c r="C811">
        <v>0</v>
      </c>
      <c r="D811">
        <v>31</v>
      </c>
      <c r="E811" t="s">
        <v>814</v>
      </c>
    </row>
    <row r="812" spans="1:5">
      <c r="A812">
        <f>HYPERLINK("http://www.twitter.com/NYCMayorsOffice/status/770713281900273664", "770713281900273664")</f>
        <v>0</v>
      </c>
      <c r="B812" s="2">
        <v>42612.8349537037</v>
      </c>
      <c r="C812">
        <v>22</v>
      </c>
      <c r="D812">
        <v>5</v>
      </c>
      <c r="E812" t="s">
        <v>815</v>
      </c>
    </row>
    <row r="813" spans="1:5">
      <c r="A813">
        <f>HYPERLINK("http://www.twitter.com/NYCMayorsOffice/status/768905564969664513", "768905564969664513")</f>
        <v>0</v>
      </c>
      <c r="B813" s="2">
        <v>42607.8465972222</v>
      </c>
      <c r="C813">
        <v>45</v>
      </c>
      <c r="D813">
        <v>29</v>
      </c>
      <c r="E813" t="s">
        <v>816</v>
      </c>
    </row>
    <row r="814" spans="1:5">
      <c r="A814">
        <f>HYPERLINK("http://www.twitter.com/NYCMayorsOffice/status/768844406359150592", "768844406359150592")</f>
        <v>0</v>
      </c>
      <c r="B814" s="2">
        <v>42607.6778356481</v>
      </c>
      <c r="C814">
        <v>38</v>
      </c>
      <c r="D814">
        <v>8</v>
      </c>
      <c r="E814" t="s">
        <v>817</v>
      </c>
    </row>
    <row r="815" spans="1:5">
      <c r="A815">
        <f>HYPERLINK("http://www.twitter.com/NYCMayorsOffice/status/768825710052052992", "768825710052052992")</f>
        <v>0</v>
      </c>
      <c r="B815" s="2">
        <v>42607.62625</v>
      </c>
      <c r="C815">
        <v>53</v>
      </c>
      <c r="D815">
        <v>50</v>
      </c>
      <c r="E815" t="s">
        <v>818</v>
      </c>
    </row>
    <row r="816" spans="1:5">
      <c r="A816">
        <f>HYPERLINK("http://www.twitter.com/NYCMayorsOffice/status/768567700645904384", "768567700645904384")</f>
        <v>0</v>
      </c>
      <c r="B816" s="2">
        <v>42606.9142708333</v>
      </c>
      <c r="C816">
        <v>21</v>
      </c>
      <c r="D816">
        <v>16</v>
      </c>
      <c r="E816" t="s">
        <v>819</v>
      </c>
    </row>
    <row r="817" spans="1:5">
      <c r="A817">
        <f>HYPERLINK("http://www.twitter.com/NYCMayorsOffice/status/768492977421365249", "768492977421365249")</f>
        <v>0</v>
      </c>
      <c r="B817" s="2">
        <v>42606.7080787037</v>
      </c>
      <c r="C817">
        <v>7</v>
      </c>
      <c r="D817">
        <v>5</v>
      </c>
      <c r="E817" t="s">
        <v>820</v>
      </c>
    </row>
    <row r="818" spans="1:5">
      <c r="A818">
        <f>HYPERLINK("http://www.twitter.com/NYCMayorsOffice/status/768196675634552832", "768196675634552832")</f>
        <v>0</v>
      </c>
      <c r="B818" s="2">
        <v>42605.8904398148</v>
      </c>
      <c r="C818">
        <v>24</v>
      </c>
      <c r="D818">
        <v>11</v>
      </c>
      <c r="E818" t="s">
        <v>821</v>
      </c>
    </row>
    <row r="819" spans="1:5">
      <c r="A819">
        <f>HYPERLINK("http://www.twitter.com/NYCMayorsOffice/status/768123368855990272", "768123368855990272")</f>
        <v>0</v>
      </c>
      <c r="B819" s="2">
        <v>42605.6881481481</v>
      </c>
      <c r="C819">
        <v>23</v>
      </c>
      <c r="D819">
        <v>14</v>
      </c>
      <c r="E819" t="s">
        <v>822</v>
      </c>
    </row>
    <row r="820" spans="1:5">
      <c r="A820">
        <f>HYPERLINK("http://www.twitter.com/NYCMayorsOffice/status/767748666601988096", "767748666601988096")</f>
        <v>0</v>
      </c>
      <c r="B820" s="2">
        <v>42604.6541666667</v>
      </c>
      <c r="C820">
        <v>0</v>
      </c>
      <c r="D820">
        <v>11</v>
      </c>
      <c r="E820" t="s">
        <v>823</v>
      </c>
    </row>
    <row r="821" spans="1:5">
      <c r="A821">
        <f>HYPERLINK("http://www.twitter.com/NYCMayorsOffice/status/767097386250428416", "767097386250428416")</f>
        <v>0</v>
      </c>
      <c r="B821" s="2">
        <v>42602.8569791667</v>
      </c>
      <c r="C821">
        <v>0</v>
      </c>
      <c r="D821">
        <v>280</v>
      </c>
      <c r="E821" t="s">
        <v>824</v>
      </c>
    </row>
    <row r="822" spans="1:5">
      <c r="A822">
        <f>HYPERLINK("http://www.twitter.com/NYCMayorsOffice/status/767013698628046848", "767013698628046848")</f>
        <v>0</v>
      </c>
      <c r="B822" s="2">
        <v>42602.6260416667</v>
      </c>
      <c r="C822">
        <v>0</v>
      </c>
      <c r="D822">
        <v>47</v>
      </c>
      <c r="E822" t="s">
        <v>825</v>
      </c>
    </row>
    <row r="823" spans="1:5">
      <c r="A823">
        <f>HYPERLINK("http://www.twitter.com/NYCMayorsOffice/status/766734878796877824", "766734878796877824")</f>
        <v>0</v>
      </c>
      <c r="B823" s="2">
        <v>42601.8566550926</v>
      </c>
      <c r="C823">
        <v>22</v>
      </c>
      <c r="D823">
        <v>9</v>
      </c>
      <c r="E823" t="s">
        <v>826</v>
      </c>
    </row>
    <row r="824" spans="1:5">
      <c r="A824">
        <f>HYPERLINK("http://www.twitter.com/NYCMayorsOffice/status/766704316279390209", "766704316279390209")</f>
        <v>0</v>
      </c>
      <c r="B824" s="2">
        <v>42601.7723148148</v>
      </c>
      <c r="C824">
        <v>1</v>
      </c>
      <c r="D824">
        <v>3</v>
      </c>
      <c r="E824" t="s">
        <v>827</v>
      </c>
    </row>
    <row r="825" spans="1:5">
      <c r="A825">
        <f>HYPERLINK("http://www.twitter.com/NYCMayorsOffice/status/766692289557176322", "766692289557176322")</f>
        <v>0</v>
      </c>
      <c r="B825" s="2">
        <v>42601.7391203704</v>
      </c>
      <c r="C825">
        <v>10</v>
      </c>
      <c r="D825">
        <v>6</v>
      </c>
      <c r="E825" t="s">
        <v>828</v>
      </c>
    </row>
    <row r="826" spans="1:5">
      <c r="A826">
        <f>HYPERLINK("http://www.twitter.com/NYCMayorsOffice/status/766655410686332928", "766655410686332928")</f>
        <v>0</v>
      </c>
      <c r="B826" s="2">
        <v>42601.6373611111</v>
      </c>
      <c r="C826">
        <v>10</v>
      </c>
      <c r="D826">
        <v>3</v>
      </c>
      <c r="E826" t="s">
        <v>829</v>
      </c>
    </row>
    <row r="827" spans="1:5">
      <c r="A827">
        <f>HYPERLINK("http://www.twitter.com/NYCMayorsOffice/status/766655285050081284", "766655285050081284")</f>
        <v>0</v>
      </c>
      <c r="B827" s="2">
        <v>42601.6370138889</v>
      </c>
      <c r="C827">
        <v>23</v>
      </c>
      <c r="D827">
        <v>7</v>
      </c>
      <c r="E827" t="s">
        <v>830</v>
      </c>
    </row>
    <row r="828" spans="1:5">
      <c r="A828">
        <f>HYPERLINK("http://www.twitter.com/NYCMayorsOffice/status/766387808093237249", "766387808093237249")</f>
        <v>0</v>
      </c>
      <c r="B828" s="2">
        <v>42600.898912037</v>
      </c>
      <c r="C828">
        <v>117</v>
      </c>
      <c r="D828">
        <v>46</v>
      </c>
      <c r="E828" t="s">
        <v>831</v>
      </c>
    </row>
    <row r="829" spans="1:5">
      <c r="A829">
        <f>HYPERLINK("http://www.twitter.com/NYCMayorsOffice/status/766323676748902400", "766323676748902400")</f>
        <v>0</v>
      </c>
      <c r="B829" s="2">
        <v>42600.7219444444</v>
      </c>
      <c r="C829">
        <v>25</v>
      </c>
      <c r="D829">
        <v>16</v>
      </c>
      <c r="E829" t="s">
        <v>832</v>
      </c>
    </row>
    <row r="830" spans="1:5">
      <c r="A830">
        <f>HYPERLINK("http://www.twitter.com/NYCMayorsOffice/status/766323542384340993", "766323542384340993")</f>
        <v>0</v>
      </c>
      <c r="B830" s="2">
        <v>42600.7215740741</v>
      </c>
      <c r="C830">
        <v>16</v>
      </c>
      <c r="D830">
        <v>9</v>
      </c>
      <c r="E830" t="s">
        <v>833</v>
      </c>
    </row>
    <row r="831" spans="1:5">
      <c r="A831">
        <f>HYPERLINK("http://www.twitter.com/NYCMayorsOffice/status/766323458481524736", "766323458481524736")</f>
        <v>0</v>
      </c>
      <c r="B831" s="2">
        <v>42600.7213425926</v>
      </c>
      <c r="C831">
        <v>23</v>
      </c>
      <c r="D831">
        <v>10</v>
      </c>
      <c r="E831" t="s">
        <v>834</v>
      </c>
    </row>
    <row r="832" spans="1:5">
      <c r="A832">
        <f>HYPERLINK("http://www.twitter.com/NYCMayorsOffice/status/766323064867004416", "766323064867004416")</f>
        <v>0</v>
      </c>
      <c r="B832" s="2">
        <v>42600.7202546296</v>
      </c>
      <c r="C832">
        <v>19</v>
      </c>
      <c r="D832">
        <v>10</v>
      </c>
      <c r="E832" t="s">
        <v>835</v>
      </c>
    </row>
    <row r="833" spans="1:5">
      <c r="A833">
        <f>HYPERLINK("http://www.twitter.com/NYCMayorsOffice/status/766322860952580096", "766322860952580096")</f>
        <v>0</v>
      </c>
      <c r="B833" s="2">
        <v>42600.7196990741</v>
      </c>
      <c r="C833">
        <v>11</v>
      </c>
      <c r="D833">
        <v>10</v>
      </c>
      <c r="E833" t="s">
        <v>836</v>
      </c>
    </row>
    <row r="834" spans="1:5">
      <c r="A834">
        <f>HYPERLINK("http://www.twitter.com/NYCMayorsOffice/status/766322761795047424", "766322761795047424")</f>
        <v>0</v>
      </c>
      <c r="B834" s="2">
        <v>42600.7194212963</v>
      </c>
      <c r="C834">
        <v>11</v>
      </c>
      <c r="D834">
        <v>10</v>
      </c>
      <c r="E834" t="s">
        <v>837</v>
      </c>
    </row>
    <row r="835" spans="1:5">
      <c r="A835">
        <f>HYPERLINK("http://www.twitter.com/NYCMayorsOffice/status/766322458005737472", "766322458005737472")</f>
        <v>0</v>
      </c>
      <c r="B835" s="2">
        <v>42600.718587963</v>
      </c>
      <c r="C835">
        <v>17</v>
      </c>
      <c r="D835">
        <v>8</v>
      </c>
      <c r="E835" t="s">
        <v>838</v>
      </c>
    </row>
    <row r="836" spans="1:5">
      <c r="A836">
        <f>HYPERLINK("http://www.twitter.com/NYCMayorsOffice/status/766321878600384513", "766321878600384513")</f>
        <v>0</v>
      </c>
      <c r="B836" s="2">
        <v>42600.7169907407</v>
      </c>
      <c r="C836">
        <v>8</v>
      </c>
      <c r="D836">
        <v>2</v>
      </c>
      <c r="E836" t="s">
        <v>839</v>
      </c>
    </row>
    <row r="837" spans="1:5">
      <c r="A837">
        <f>HYPERLINK("http://www.twitter.com/NYCMayorsOffice/status/766275357779562496", "766275357779562496")</f>
        <v>0</v>
      </c>
      <c r="B837" s="2">
        <v>42600.5886111111</v>
      </c>
      <c r="C837">
        <v>4</v>
      </c>
      <c r="D837">
        <v>3</v>
      </c>
      <c r="E837" t="s">
        <v>840</v>
      </c>
    </row>
    <row r="838" spans="1:5">
      <c r="A838">
        <f>HYPERLINK("http://www.twitter.com/NYCMayorsOffice/status/766030224739995650", "766030224739995650")</f>
        <v>0</v>
      </c>
      <c r="B838" s="2">
        <v>42599.9121759259</v>
      </c>
      <c r="C838">
        <v>24</v>
      </c>
      <c r="D838">
        <v>14</v>
      </c>
      <c r="E838" t="s">
        <v>841</v>
      </c>
    </row>
    <row r="839" spans="1:5">
      <c r="A839">
        <f>HYPERLINK("http://www.twitter.com/NYCMayorsOffice/status/765985612243562496", "765985612243562496")</f>
        <v>0</v>
      </c>
      <c r="B839" s="2">
        <v>42599.7890625</v>
      </c>
      <c r="C839">
        <v>0</v>
      </c>
      <c r="D839">
        <v>16</v>
      </c>
      <c r="E839" t="s">
        <v>842</v>
      </c>
    </row>
    <row r="840" spans="1:5">
      <c r="A840">
        <f>HYPERLINK("http://www.twitter.com/NYCMayorsOffice/status/765983389535105024", "765983389535105024")</f>
        <v>0</v>
      </c>
      <c r="B840" s="2">
        <v>42599.7829398148</v>
      </c>
      <c r="C840">
        <v>26</v>
      </c>
      <c r="D840">
        <v>14</v>
      </c>
      <c r="E840" t="s">
        <v>843</v>
      </c>
    </row>
    <row r="841" spans="1:5">
      <c r="A841">
        <f>HYPERLINK("http://www.twitter.com/NYCMayorsOffice/status/765954959108177921", "765954959108177921")</f>
        <v>0</v>
      </c>
      <c r="B841" s="2">
        <v>42599.7044791667</v>
      </c>
      <c r="C841">
        <v>27</v>
      </c>
      <c r="D841">
        <v>11</v>
      </c>
      <c r="E841" t="s">
        <v>844</v>
      </c>
    </row>
    <row r="842" spans="1:5">
      <c r="A842">
        <f>HYPERLINK("http://www.twitter.com/NYCMayorsOffice/status/765664376393179137", "765664376393179137")</f>
        <v>0</v>
      </c>
      <c r="B842" s="2">
        <v>42598.9026273148</v>
      </c>
      <c r="C842">
        <v>14</v>
      </c>
      <c r="D842">
        <v>17</v>
      </c>
      <c r="E842" t="s">
        <v>845</v>
      </c>
    </row>
    <row r="843" spans="1:5">
      <c r="A843">
        <f>HYPERLINK("http://www.twitter.com/NYCMayorsOffice/status/765636193979695104", "765636193979695104")</f>
        <v>0</v>
      </c>
      <c r="B843" s="2">
        <v>42598.8248611111</v>
      </c>
      <c r="C843">
        <v>16</v>
      </c>
      <c r="D843">
        <v>7</v>
      </c>
      <c r="E843" t="s">
        <v>846</v>
      </c>
    </row>
    <row r="844" spans="1:5">
      <c r="A844">
        <f>HYPERLINK("http://www.twitter.com/NYCMayorsOffice/status/765622869304942592", "765622869304942592")</f>
        <v>0</v>
      </c>
      <c r="B844" s="2">
        <v>42598.7880902778</v>
      </c>
      <c r="C844">
        <v>22</v>
      </c>
      <c r="D844">
        <v>16</v>
      </c>
      <c r="E844" t="s">
        <v>847</v>
      </c>
    </row>
    <row r="845" spans="1:5">
      <c r="A845">
        <f>HYPERLINK("http://www.twitter.com/NYCMayorsOffice/status/765579311659311104", "765579311659311104")</f>
        <v>0</v>
      </c>
      <c r="B845" s="2">
        <v>42598.6678935185</v>
      </c>
      <c r="C845">
        <v>14</v>
      </c>
      <c r="D845">
        <v>10</v>
      </c>
      <c r="E845" t="s">
        <v>848</v>
      </c>
    </row>
    <row r="846" spans="1:5">
      <c r="A846">
        <f>HYPERLINK("http://www.twitter.com/NYCMayorsOffice/status/765574288686579714", "765574288686579714")</f>
        <v>0</v>
      </c>
      <c r="B846" s="2">
        <v>42598.6540277778</v>
      </c>
      <c r="C846">
        <v>48</v>
      </c>
      <c r="D846">
        <v>33</v>
      </c>
      <c r="E846" t="s">
        <v>849</v>
      </c>
    </row>
    <row r="847" spans="1:5">
      <c r="A847">
        <f>HYPERLINK("http://www.twitter.com/NYCMayorsOffice/status/765299790460706816", "765299790460706816")</f>
        <v>0</v>
      </c>
      <c r="B847" s="2">
        <v>42597.8965625</v>
      </c>
      <c r="C847">
        <v>0</v>
      </c>
      <c r="D847">
        <v>32</v>
      </c>
      <c r="E847" t="s">
        <v>850</v>
      </c>
    </row>
    <row r="848" spans="1:5">
      <c r="A848">
        <f>HYPERLINK("http://www.twitter.com/NYCMayorsOffice/status/765228501741993985", "765228501741993985")</f>
        <v>0</v>
      </c>
      <c r="B848" s="2">
        <v>42597.699837963</v>
      </c>
      <c r="C848">
        <v>23</v>
      </c>
      <c r="D848">
        <v>7</v>
      </c>
      <c r="E848" t="s">
        <v>851</v>
      </c>
    </row>
    <row r="849" spans="1:5">
      <c r="A849">
        <f>HYPERLINK("http://www.twitter.com/NYCMayorsOffice/status/764969521178370048", "764969521178370048")</f>
        <v>0</v>
      </c>
      <c r="B849" s="2">
        <v>42596.9851851852</v>
      </c>
      <c r="C849">
        <v>127</v>
      </c>
      <c r="D849">
        <v>126</v>
      </c>
      <c r="E849" t="s">
        <v>852</v>
      </c>
    </row>
    <row r="850" spans="1:5">
      <c r="A850">
        <f>HYPERLINK("http://www.twitter.com/NYCMayorsOffice/status/764607210605449217", "764607210605449217")</f>
        <v>0</v>
      </c>
      <c r="B850" s="2">
        <v>42595.9854050926</v>
      </c>
      <c r="C850">
        <v>0</v>
      </c>
      <c r="D850">
        <v>123</v>
      </c>
      <c r="E850" t="s">
        <v>853</v>
      </c>
    </row>
    <row r="851" spans="1:5">
      <c r="A851">
        <f>HYPERLINK("http://www.twitter.com/NYCMayorsOffice/status/764525573007896576", "764525573007896576")</f>
        <v>0</v>
      </c>
      <c r="B851" s="2">
        <v>42595.7601273148</v>
      </c>
      <c r="C851">
        <v>62</v>
      </c>
      <c r="D851">
        <v>20</v>
      </c>
      <c r="E851" t="s">
        <v>854</v>
      </c>
    </row>
    <row r="852" spans="1:5">
      <c r="A852">
        <f>HYPERLINK("http://www.twitter.com/NYCMayorsOffice/status/764477764892291072", "764477764892291072")</f>
        <v>0</v>
      </c>
      <c r="B852" s="2">
        <v>42595.6282060185</v>
      </c>
      <c r="C852">
        <v>13</v>
      </c>
      <c r="D852">
        <v>15</v>
      </c>
      <c r="E852" t="s">
        <v>855</v>
      </c>
    </row>
    <row r="853" spans="1:5">
      <c r="A853">
        <f>HYPERLINK("http://www.twitter.com/NYCMayorsOffice/status/764126927233945600", "764126927233945600")</f>
        <v>0</v>
      </c>
      <c r="B853" s="2">
        <v>42594.6600694444</v>
      </c>
      <c r="C853">
        <v>17</v>
      </c>
      <c r="D853">
        <v>23</v>
      </c>
      <c r="E853" t="s">
        <v>856</v>
      </c>
    </row>
    <row r="854" spans="1:5">
      <c r="A854">
        <f>HYPERLINK("http://www.twitter.com/NYCMayorsOffice/status/763891147248992257", "763891147248992257")</f>
        <v>0</v>
      </c>
      <c r="B854" s="2">
        <v>42594.0094444444</v>
      </c>
      <c r="C854">
        <v>196</v>
      </c>
      <c r="D854">
        <v>77</v>
      </c>
      <c r="E854" t="s">
        <v>857</v>
      </c>
    </row>
    <row r="855" spans="1:5">
      <c r="A855">
        <f>HYPERLINK("http://www.twitter.com/NYCMayorsOffice/status/763860318363742208", "763860318363742208")</f>
        <v>0</v>
      </c>
      <c r="B855" s="2">
        <v>42593.924375</v>
      </c>
      <c r="C855">
        <v>37</v>
      </c>
      <c r="D855">
        <v>16</v>
      </c>
      <c r="E855" t="s">
        <v>858</v>
      </c>
    </row>
    <row r="856" spans="1:5">
      <c r="A856">
        <f>HYPERLINK("http://www.twitter.com/NYCMayorsOffice/status/763816582913134592", "763816582913134592")</f>
        <v>0</v>
      </c>
      <c r="B856" s="2">
        <v>42593.8036921296</v>
      </c>
      <c r="C856">
        <v>22</v>
      </c>
      <c r="D856">
        <v>15</v>
      </c>
      <c r="E856" t="s">
        <v>859</v>
      </c>
    </row>
    <row r="857" spans="1:5">
      <c r="A857">
        <f>HYPERLINK("http://www.twitter.com/NYCMayorsOffice/status/763728075217592320", "763728075217592320")</f>
        <v>0</v>
      </c>
      <c r="B857" s="2">
        <v>42593.5594560185</v>
      </c>
      <c r="C857">
        <v>0</v>
      </c>
      <c r="D857">
        <v>8</v>
      </c>
      <c r="E857" t="s">
        <v>860</v>
      </c>
    </row>
    <row r="858" spans="1:5">
      <c r="A858">
        <f>HYPERLINK("http://www.twitter.com/NYCMayorsOffice/status/763060017893367808", "763060017893367808")</f>
        <v>0</v>
      </c>
      <c r="B858" s="2">
        <v>42591.7159606482</v>
      </c>
      <c r="C858">
        <v>14</v>
      </c>
      <c r="D858">
        <v>14</v>
      </c>
      <c r="E858" t="s">
        <v>861</v>
      </c>
    </row>
    <row r="859" spans="1:5">
      <c r="A859">
        <f>HYPERLINK("http://www.twitter.com/NYCMayorsOffice/status/762399665895645184", "762399665895645184")</f>
        <v>0</v>
      </c>
      <c r="B859" s="2">
        <v>42589.8937384259</v>
      </c>
      <c r="C859">
        <v>0</v>
      </c>
      <c r="D859">
        <v>42</v>
      </c>
      <c r="E859" t="s">
        <v>862</v>
      </c>
    </row>
    <row r="860" spans="1:5">
      <c r="A860">
        <f>HYPERLINK("http://www.twitter.com/NYCMayorsOffice/status/762341188976467968", "762341188976467968")</f>
        <v>0</v>
      </c>
      <c r="B860" s="2">
        <v>42589.7323726852</v>
      </c>
      <c r="C860">
        <v>0</v>
      </c>
      <c r="D860">
        <v>3</v>
      </c>
      <c r="E860" t="s">
        <v>863</v>
      </c>
    </row>
    <row r="861" spans="1:5">
      <c r="A861">
        <f>HYPERLINK("http://www.twitter.com/NYCMayorsOffice/status/762024341802356737", "762024341802356737")</f>
        <v>0</v>
      </c>
      <c r="B861" s="2">
        <v>42588.8580439815</v>
      </c>
      <c r="C861">
        <v>30</v>
      </c>
      <c r="D861">
        <v>11</v>
      </c>
      <c r="E861" t="s">
        <v>864</v>
      </c>
    </row>
    <row r="862" spans="1:5">
      <c r="A862">
        <f>HYPERLINK("http://www.twitter.com/NYCMayorsOffice/status/761940982988361728", "761940982988361728")</f>
        <v>0</v>
      </c>
      <c r="B862" s="2">
        <v>42588.6280208333</v>
      </c>
      <c r="C862">
        <v>21</v>
      </c>
      <c r="D862">
        <v>6</v>
      </c>
      <c r="E862" t="s">
        <v>865</v>
      </c>
    </row>
    <row r="863" spans="1:5">
      <c r="A863">
        <f>HYPERLINK("http://www.twitter.com/NYCMayorsOffice/status/761678636143509504", "761678636143509504")</f>
        <v>0</v>
      </c>
      <c r="B863" s="2">
        <v>42587.9040740741</v>
      </c>
      <c r="C863">
        <v>21</v>
      </c>
      <c r="D863">
        <v>17</v>
      </c>
      <c r="E863" t="s">
        <v>866</v>
      </c>
    </row>
    <row r="864" spans="1:5">
      <c r="A864">
        <f>HYPERLINK("http://www.twitter.com/NYCMayorsOffice/status/761284407030378498", "761284407030378498")</f>
        <v>0</v>
      </c>
      <c r="B864" s="2">
        <v>42586.8162152778</v>
      </c>
      <c r="C864">
        <v>31</v>
      </c>
      <c r="D864">
        <v>4</v>
      </c>
      <c r="E864" t="s">
        <v>867</v>
      </c>
    </row>
    <row r="865" spans="1:5">
      <c r="A865">
        <f>HYPERLINK("http://www.twitter.com/NYCMayorsOffice/status/761283834063314944", "761283834063314944")</f>
        <v>0</v>
      </c>
      <c r="B865" s="2">
        <v>42586.8146296296</v>
      </c>
      <c r="C865">
        <v>0</v>
      </c>
      <c r="D865">
        <v>19</v>
      </c>
      <c r="E865" t="s">
        <v>868</v>
      </c>
    </row>
    <row r="866" spans="1:5">
      <c r="A866">
        <f>HYPERLINK("http://www.twitter.com/NYCMayorsOffice/status/761283706766188544", "761283706766188544")</f>
        <v>0</v>
      </c>
      <c r="B866" s="2">
        <v>42586.8142824074</v>
      </c>
      <c r="C866">
        <v>34</v>
      </c>
      <c r="D866">
        <v>10</v>
      </c>
      <c r="E866" t="s">
        <v>869</v>
      </c>
    </row>
    <row r="867" spans="1:5">
      <c r="A867">
        <f>HYPERLINK("http://www.twitter.com/NYCMayorsOffice/status/761283442478817280", "761283442478817280")</f>
        <v>0</v>
      </c>
      <c r="B867" s="2">
        <v>42586.8135532407</v>
      </c>
      <c r="C867">
        <v>29</v>
      </c>
      <c r="D867">
        <v>11</v>
      </c>
      <c r="E867" t="s">
        <v>870</v>
      </c>
    </row>
    <row r="868" spans="1:5">
      <c r="A868">
        <f>HYPERLINK("http://www.twitter.com/NYCMayorsOffice/status/761272364806053888", "761272364806053888")</f>
        <v>0</v>
      </c>
      <c r="B868" s="2">
        <v>42586.7829861111</v>
      </c>
      <c r="C868">
        <v>9</v>
      </c>
      <c r="D868">
        <v>3</v>
      </c>
      <c r="E868" t="s">
        <v>871</v>
      </c>
    </row>
    <row r="869" spans="1:5">
      <c r="A869">
        <f>HYPERLINK("http://www.twitter.com/NYCMayorsOffice/status/761193005198012416", "761193005198012416")</f>
        <v>0</v>
      </c>
      <c r="B869" s="2">
        <v>42586.5639930556</v>
      </c>
      <c r="C869">
        <v>0</v>
      </c>
      <c r="D869">
        <v>4</v>
      </c>
      <c r="E869" t="s">
        <v>872</v>
      </c>
    </row>
    <row r="870" spans="1:5">
      <c r="A870">
        <f>HYPERLINK("http://www.twitter.com/NYCMayorsOffice/status/760944888913494022", "760944888913494022")</f>
        <v>0</v>
      </c>
      <c r="B870" s="2">
        <v>42585.8793171296</v>
      </c>
      <c r="C870">
        <v>7</v>
      </c>
      <c r="D870">
        <v>4</v>
      </c>
      <c r="E870" t="s">
        <v>873</v>
      </c>
    </row>
    <row r="871" spans="1:5">
      <c r="A871">
        <f>HYPERLINK("http://www.twitter.com/NYCMayorsOffice/status/760937919184068609", "760937919184068609")</f>
        <v>0</v>
      </c>
      <c r="B871" s="2">
        <v>42585.8600925926</v>
      </c>
      <c r="C871">
        <v>100</v>
      </c>
      <c r="D871">
        <v>41</v>
      </c>
      <c r="E871" t="s">
        <v>874</v>
      </c>
    </row>
    <row r="872" spans="1:5">
      <c r="A872">
        <f>HYPERLINK("http://www.twitter.com/NYCMayorsOffice/status/760927880952025089", "760927880952025089")</f>
        <v>0</v>
      </c>
      <c r="B872" s="2">
        <v>42585.8323842593</v>
      </c>
      <c r="C872">
        <v>84</v>
      </c>
      <c r="D872">
        <v>23</v>
      </c>
      <c r="E872" t="s">
        <v>875</v>
      </c>
    </row>
    <row r="873" spans="1:5">
      <c r="A873">
        <f>HYPERLINK("http://www.twitter.com/NYCMayorsOffice/status/760890506826186754", "760890506826186754")</f>
        <v>0</v>
      </c>
      <c r="B873" s="2">
        <v>42585.7292592593</v>
      </c>
      <c r="C873">
        <v>36</v>
      </c>
      <c r="D873">
        <v>33</v>
      </c>
      <c r="E873" t="s">
        <v>876</v>
      </c>
    </row>
    <row r="874" spans="1:5">
      <c r="A874">
        <f>HYPERLINK("http://www.twitter.com/NYCMayorsOffice/status/760602557429325824", "760602557429325824")</f>
        <v>0</v>
      </c>
      <c r="B874" s="2">
        <v>42584.9346643519</v>
      </c>
      <c r="C874">
        <v>1</v>
      </c>
      <c r="D874">
        <v>2</v>
      </c>
      <c r="E874" t="s">
        <v>877</v>
      </c>
    </row>
    <row r="875" spans="1:5">
      <c r="A875">
        <f>HYPERLINK("http://www.twitter.com/NYCMayorsOffice/status/760588675029823489", "760588675029823489")</f>
        <v>0</v>
      </c>
      <c r="B875" s="2">
        <v>42584.8963541667</v>
      </c>
      <c r="C875">
        <v>0</v>
      </c>
      <c r="D875">
        <v>37</v>
      </c>
      <c r="E875" t="s">
        <v>878</v>
      </c>
    </row>
    <row r="876" spans="1:5">
      <c r="A876">
        <f>HYPERLINK("http://www.twitter.com/NYCMayorsOffice/status/760588059301781504", "760588059301781504")</f>
        <v>0</v>
      </c>
      <c r="B876" s="2">
        <v>42584.8946643519</v>
      </c>
      <c r="C876">
        <v>0</v>
      </c>
      <c r="D876">
        <v>17</v>
      </c>
      <c r="E876" t="s">
        <v>879</v>
      </c>
    </row>
    <row r="877" spans="1:5">
      <c r="A877">
        <f>HYPERLINK("http://www.twitter.com/NYCMayorsOffice/status/760587181622751233", "760587181622751233")</f>
        <v>0</v>
      </c>
      <c r="B877" s="2">
        <v>42584.8922337963</v>
      </c>
      <c r="C877">
        <v>0</v>
      </c>
      <c r="D877">
        <v>5</v>
      </c>
      <c r="E877" t="s">
        <v>880</v>
      </c>
    </row>
    <row r="878" spans="1:5">
      <c r="A878">
        <f>HYPERLINK("http://www.twitter.com/NYCMayorsOffice/status/760583235076317184", "760583235076317184")</f>
        <v>0</v>
      </c>
      <c r="B878" s="2">
        <v>42584.8813425926</v>
      </c>
      <c r="C878">
        <v>23</v>
      </c>
      <c r="D878">
        <v>25</v>
      </c>
      <c r="E878" t="s">
        <v>881</v>
      </c>
    </row>
    <row r="879" spans="1:5">
      <c r="A879">
        <f>HYPERLINK("http://www.twitter.com/NYCMayorsOffice/status/760559608050114564", "760559608050114564")</f>
        <v>0</v>
      </c>
      <c r="B879" s="2">
        <v>42584.8161458333</v>
      </c>
      <c r="C879">
        <v>21</v>
      </c>
      <c r="D879">
        <v>9</v>
      </c>
      <c r="E879" t="s">
        <v>882</v>
      </c>
    </row>
    <row r="880" spans="1:5">
      <c r="A880">
        <f>HYPERLINK("http://www.twitter.com/NYCMayorsOffice/status/760549055969824768", "760549055969824768")</f>
        <v>0</v>
      </c>
      <c r="B880" s="2">
        <v>42584.787025463</v>
      </c>
      <c r="C880">
        <v>7</v>
      </c>
      <c r="D880">
        <v>3</v>
      </c>
      <c r="E880" t="s">
        <v>883</v>
      </c>
    </row>
    <row r="881" spans="1:5">
      <c r="A881">
        <f>HYPERLINK("http://www.twitter.com/NYCMayorsOffice/status/760517988185468928", "760517988185468928")</f>
        <v>0</v>
      </c>
      <c r="B881" s="2">
        <v>42584.7012962963</v>
      </c>
      <c r="C881">
        <v>12</v>
      </c>
      <c r="D881">
        <v>3</v>
      </c>
      <c r="E881" t="s">
        <v>884</v>
      </c>
    </row>
    <row r="882" spans="1:5">
      <c r="A882">
        <f>HYPERLINK("http://www.twitter.com/NYCMayorsOffice/status/760512460344401920", "760512460344401920")</f>
        <v>0</v>
      </c>
      <c r="B882" s="2">
        <v>42584.6860416667</v>
      </c>
      <c r="C882">
        <v>11</v>
      </c>
      <c r="D882">
        <v>4</v>
      </c>
      <c r="E882" t="s">
        <v>885</v>
      </c>
    </row>
    <row r="883" spans="1:5">
      <c r="A883">
        <f>HYPERLINK("http://www.twitter.com/NYCMayorsOffice/status/760512344246128640", "760512344246128640")</f>
        <v>0</v>
      </c>
      <c r="B883" s="2">
        <v>42584.6857291667</v>
      </c>
      <c r="C883">
        <v>12</v>
      </c>
      <c r="D883">
        <v>11</v>
      </c>
      <c r="E883" t="s">
        <v>886</v>
      </c>
    </row>
    <row r="884" spans="1:5">
      <c r="A884">
        <f>HYPERLINK("http://www.twitter.com/NYCMayorsOffice/status/760510685591863296", "760510685591863296")</f>
        <v>0</v>
      </c>
      <c r="B884" s="2">
        <v>42584.6811458333</v>
      </c>
      <c r="C884">
        <v>9</v>
      </c>
      <c r="D884">
        <v>15</v>
      </c>
      <c r="E884" t="s">
        <v>887</v>
      </c>
    </row>
    <row r="885" spans="1:5">
      <c r="A885">
        <f>HYPERLINK("http://www.twitter.com/NYCMayorsOffice/status/760510531702812673", "760510531702812673")</f>
        <v>0</v>
      </c>
      <c r="B885" s="2">
        <v>42584.6807291667</v>
      </c>
      <c r="C885">
        <v>7</v>
      </c>
      <c r="D885">
        <v>4</v>
      </c>
      <c r="E885" t="s">
        <v>888</v>
      </c>
    </row>
    <row r="886" spans="1:5">
      <c r="A886">
        <f>HYPERLINK("http://www.twitter.com/NYCMayorsOffice/status/760510331441512449", "760510331441512449")</f>
        <v>0</v>
      </c>
      <c r="B886" s="2">
        <v>42584.6801736111</v>
      </c>
      <c r="C886">
        <v>0</v>
      </c>
      <c r="D886">
        <v>11</v>
      </c>
      <c r="E886" t="s">
        <v>889</v>
      </c>
    </row>
    <row r="887" spans="1:5">
      <c r="A887">
        <f>HYPERLINK("http://www.twitter.com/NYCMayorsOffice/status/760510169704988672", "760510169704988672")</f>
        <v>0</v>
      </c>
      <c r="B887" s="2">
        <v>42584.6797222222</v>
      </c>
      <c r="C887">
        <v>3</v>
      </c>
      <c r="D887">
        <v>6</v>
      </c>
      <c r="E887" t="s">
        <v>890</v>
      </c>
    </row>
    <row r="888" spans="1:5">
      <c r="A888">
        <f>HYPERLINK("http://www.twitter.com/NYCMayorsOffice/status/760510000544485376", "760510000544485376")</f>
        <v>0</v>
      </c>
      <c r="B888" s="2">
        <v>42584.6792592593</v>
      </c>
      <c r="C888">
        <v>9</v>
      </c>
      <c r="D888">
        <v>15</v>
      </c>
      <c r="E888" t="s">
        <v>891</v>
      </c>
    </row>
    <row r="889" spans="1:5">
      <c r="A889">
        <f>HYPERLINK("http://www.twitter.com/NYCMayorsOffice/status/760505260842549248", "760505260842549248")</f>
        <v>0</v>
      </c>
      <c r="B889" s="2">
        <v>42584.6661805556</v>
      </c>
      <c r="C889">
        <v>0</v>
      </c>
      <c r="D889">
        <v>4</v>
      </c>
      <c r="E889" t="s">
        <v>892</v>
      </c>
    </row>
    <row r="890" spans="1:5">
      <c r="A890">
        <f>HYPERLINK("http://www.twitter.com/NYCMayorsOffice/status/760489707277025280", "760489707277025280")</f>
        <v>0</v>
      </c>
      <c r="B890" s="2">
        <v>42584.6232638889</v>
      </c>
      <c r="C890">
        <v>21</v>
      </c>
      <c r="D890">
        <v>9</v>
      </c>
      <c r="E890" t="s">
        <v>893</v>
      </c>
    </row>
    <row r="891" spans="1:5">
      <c r="A891">
        <f>HYPERLINK("http://www.twitter.com/NYCMayorsOffice/status/760258552997015554", "760258552997015554")</f>
        <v>0</v>
      </c>
      <c r="B891" s="2">
        <v>42583.9853935185</v>
      </c>
      <c r="C891">
        <v>0</v>
      </c>
      <c r="D891">
        <v>436</v>
      </c>
      <c r="E891" t="s">
        <v>894</v>
      </c>
    </row>
    <row r="892" spans="1:5">
      <c r="A892">
        <f>HYPERLINK("http://www.twitter.com/NYCMayorsOffice/status/760234045854941185", "760234045854941185")</f>
        <v>0</v>
      </c>
      <c r="B892" s="2">
        <v>42583.9177662037</v>
      </c>
      <c r="C892">
        <v>0</v>
      </c>
      <c r="D892">
        <v>12</v>
      </c>
      <c r="E892" t="s">
        <v>895</v>
      </c>
    </row>
    <row r="893" spans="1:5">
      <c r="A893">
        <f>HYPERLINK("http://www.twitter.com/NYCMayorsOffice/status/760153725134667776", "760153725134667776")</f>
        <v>0</v>
      </c>
      <c r="B893" s="2">
        <v>42583.6961226852</v>
      </c>
      <c r="C893">
        <v>15</v>
      </c>
      <c r="D893">
        <v>5</v>
      </c>
      <c r="E893" t="s">
        <v>896</v>
      </c>
    </row>
    <row r="894" spans="1:5">
      <c r="A894">
        <f>HYPERLINK("http://www.twitter.com/NYCMayorsOffice/status/760152643801116675", "760152643801116675")</f>
        <v>0</v>
      </c>
      <c r="B894" s="2">
        <v>42583.6931365741</v>
      </c>
      <c r="C894">
        <v>26</v>
      </c>
      <c r="D894">
        <v>10</v>
      </c>
      <c r="E894" t="s">
        <v>897</v>
      </c>
    </row>
    <row r="895" spans="1:5">
      <c r="A895">
        <f>HYPERLINK("http://www.twitter.com/NYCMayorsOffice/status/760151666951938048", "760151666951938048")</f>
        <v>0</v>
      </c>
      <c r="B895" s="2">
        <v>42583.6904398148</v>
      </c>
      <c r="C895">
        <v>2</v>
      </c>
      <c r="D895">
        <v>2</v>
      </c>
      <c r="E895" t="s">
        <v>898</v>
      </c>
    </row>
    <row r="896" spans="1:5">
      <c r="A896">
        <f>HYPERLINK("http://www.twitter.com/NYCMayorsOffice/status/760150715608264704", "760150715608264704")</f>
        <v>0</v>
      </c>
      <c r="B896" s="2">
        <v>42583.6878240741</v>
      </c>
      <c r="C896">
        <v>16</v>
      </c>
      <c r="D896">
        <v>7</v>
      </c>
      <c r="E896" t="s">
        <v>899</v>
      </c>
    </row>
    <row r="897" spans="1:5">
      <c r="A897">
        <f>HYPERLINK("http://www.twitter.com/NYCMayorsOffice/status/760149283207274496", "760149283207274496")</f>
        <v>0</v>
      </c>
      <c r="B897" s="2">
        <v>42583.6838657407</v>
      </c>
      <c r="C897">
        <v>28</v>
      </c>
      <c r="D897">
        <v>12</v>
      </c>
      <c r="E897" t="s">
        <v>900</v>
      </c>
    </row>
    <row r="898" spans="1:5">
      <c r="A898">
        <f>HYPERLINK("http://www.twitter.com/NYCMayorsOffice/status/760134858593144832", "760134858593144832")</f>
        <v>0</v>
      </c>
      <c r="B898" s="2">
        <v>42583.6440625</v>
      </c>
      <c r="C898">
        <v>0</v>
      </c>
      <c r="D898">
        <v>10</v>
      </c>
      <c r="E898" t="s">
        <v>901</v>
      </c>
    </row>
    <row r="899" spans="1:5">
      <c r="A899">
        <f>HYPERLINK("http://www.twitter.com/NYCMayorsOffice/status/759791640122974209", "759791640122974209")</f>
        <v>0</v>
      </c>
      <c r="B899" s="2">
        <v>42582.6969560185</v>
      </c>
      <c r="C899">
        <v>23</v>
      </c>
      <c r="D899">
        <v>5</v>
      </c>
      <c r="E899" t="s">
        <v>902</v>
      </c>
    </row>
    <row r="900" spans="1:5">
      <c r="A900">
        <f>HYPERLINK("http://www.twitter.com/NYCMayorsOffice/status/759158042810277894", "759158042810277894")</f>
        <v>0</v>
      </c>
      <c r="B900" s="2">
        <v>42580.9485648148</v>
      </c>
      <c r="C900">
        <v>47</v>
      </c>
      <c r="D900">
        <v>29</v>
      </c>
      <c r="E900" t="s">
        <v>903</v>
      </c>
    </row>
    <row r="901" spans="1:5">
      <c r="A901">
        <f>HYPERLINK("http://www.twitter.com/NYCMayorsOffice/status/759113884120723457", "759113884120723457")</f>
        <v>0</v>
      </c>
      <c r="B901" s="2">
        <v>42580.826712963</v>
      </c>
      <c r="C901">
        <v>61</v>
      </c>
      <c r="D901">
        <v>23</v>
      </c>
      <c r="E901" t="s">
        <v>904</v>
      </c>
    </row>
    <row r="902" spans="1:5">
      <c r="A902">
        <f>HYPERLINK("http://www.twitter.com/NYCMayorsOffice/status/759055643609223168", "759055643609223168")</f>
        <v>0</v>
      </c>
      <c r="B902" s="2">
        <v>42580.6659953704</v>
      </c>
      <c r="C902">
        <v>10</v>
      </c>
      <c r="D902">
        <v>11</v>
      </c>
      <c r="E902" t="s">
        <v>905</v>
      </c>
    </row>
    <row r="903" spans="1:5">
      <c r="A903">
        <f>HYPERLINK("http://www.twitter.com/NYCMayorsOffice/status/758750807277744128", "758750807277744128")</f>
        <v>0</v>
      </c>
      <c r="B903" s="2">
        <v>42579.8248148148</v>
      </c>
      <c r="C903">
        <v>8</v>
      </c>
      <c r="D903">
        <v>8</v>
      </c>
      <c r="E903" t="s">
        <v>906</v>
      </c>
    </row>
    <row r="904" spans="1:5">
      <c r="A904">
        <f>HYPERLINK("http://www.twitter.com/NYCMayorsOffice/status/758706045296476161", "758706045296476161")</f>
        <v>0</v>
      </c>
      <c r="B904" s="2">
        <v>42579.7012847222</v>
      </c>
      <c r="C904">
        <v>29</v>
      </c>
      <c r="D904">
        <v>8</v>
      </c>
      <c r="E904" t="s">
        <v>907</v>
      </c>
    </row>
    <row r="905" spans="1:5">
      <c r="A905">
        <f>HYPERLINK("http://www.twitter.com/NYCMayorsOffice/status/758031087658536960", "758031087658536960")</f>
        <v>0</v>
      </c>
      <c r="B905" s="2">
        <v>42577.8387615741</v>
      </c>
      <c r="C905">
        <v>26</v>
      </c>
      <c r="D905">
        <v>5</v>
      </c>
      <c r="E905" t="s">
        <v>908</v>
      </c>
    </row>
    <row r="906" spans="1:5">
      <c r="A906">
        <f>HYPERLINK("http://www.twitter.com/NYCMayorsOffice/status/758030933291302912", "758030933291302912")</f>
        <v>0</v>
      </c>
      <c r="B906" s="2">
        <v>42577.8383333333</v>
      </c>
      <c r="C906">
        <v>14</v>
      </c>
      <c r="D906">
        <v>4</v>
      </c>
      <c r="E906" t="s">
        <v>909</v>
      </c>
    </row>
    <row r="907" spans="1:5">
      <c r="A907">
        <f>HYPERLINK("http://www.twitter.com/NYCMayorsOffice/status/758030785924456448", "758030785924456448")</f>
        <v>0</v>
      </c>
      <c r="B907" s="2">
        <v>42577.8379282407</v>
      </c>
      <c r="C907">
        <v>21</v>
      </c>
      <c r="D907">
        <v>4</v>
      </c>
      <c r="E907" t="s">
        <v>910</v>
      </c>
    </row>
    <row r="908" spans="1:5">
      <c r="A908">
        <f>HYPERLINK("http://www.twitter.com/NYCMayorsOffice/status/758030601551220736", "758030601551220736")</f>
        <v>0</v>
      </c>
      <c r="B908" s="2">
        <v>42577.8374189815</v>
      </c>
      <c r="C908">
        <v>19</v>
      </c>
      <c r="D908">
        <v>8</v>
      </c>
      <c r="E908" t="s">
        <v>911</v>
      </c>
    </row>
    <row r="909" spans="1:5">
      <c r="A909">
        <f>HYPERLINK("http://www.twitter.com/NYCMayorsOffice/status/758030401122295809", "758030401122295809")</f>
        <v>0</v>
      </c>
      <c r="B909" s="2">
        <v>42577.8368634259</v>
      </c>
      <c r="C909">
        <v>10</v>
      </c>
      <c r="D909">
        <v>7</v>
      </c>
      <c r="E909" t="s">
        <v>912</v>
      </c>
    </row>
    <row r="910" spans="1:5">
      <c r="A910">
        <f>HYPERLINK("http://www.twitter.com/NYCMayorsOffice/status/757988252267708417", "757988252267708417")</f>
        <v>0</v>
      </c>
      <c r="B910" s="2">
        <v>42577.7205555556</v>
      </c>
      <c r="C910">
        <v>0</v>
      </c>
      <c r="D910">
        <v>7</v>
      </c>
      <c r="E910" t="s">
        <v>913</v>
      </c>
    </row>
    <row r="911" spans="1:5">
      <c r="A911">
        <f>HYPERLINK("http://www.twitter.com/NYCMayorsOffice/status/757987890639011840", "757987890639011840")</f>
        <v>0</v>
      </c>
      <c r="B911" s="2">
        <v>42577.7195601852</v>
      </c>
      <c r="C911">
        <v>0</v>
      </c>
      <c r="D911">
        <v>8</v>
      </c>
      <c r="E911" t="s">
        <v>914</v>
      </c>
    </row>
    <row r="912" spans="1:5">
      <c r="A912">
        <f>HYPERLINK("http://www.twitter.com/NYCMayorsOffice/status/757987782014955520", "757987782014955520")</f>
        <v>0</v>
      </c>
      <c r="B912" s="2">
        <v>42577.7192592593</v>
      </c>
      <c r="C912">
        <v>0</v>
      </c>
      <c r="D912">
        <v>28</v>
      </c>
      <c r="E912" t="s">
        <v>915</v>
      </c>
    </row>
    <row r="913" spans="1:5">
      <c r="A913">
        <f>HYPERLINK("http://www.twitter.com/NYCMayorsOffice/status/757618656822095872", "757618656822095872")</f>
        <v>0</v>
      </c>
      <c r="B913" s="2">
        <v>42576.7006712963</v>
      </c>
      <c r="C913">
        <v>172</v>
      </c>
      <c r="D913">
        <v>55</v>
      </c>
      <c r="E913" t="s">
        <v>916</v>
      </c>
    </row>
    <row r="914" spans="1:5">
      <c r="A914">
        <f>HYPERLINK("http://www.twitter.com/NYCMayorsOffice/status/756914589409939456", "756914589409939456")</f>
        <v>0</v>
      </c>
      <c r="B914" s="2">
        <v>42574.7578125</v>
      </c>
      <c r="C914">
        <v>0</v>
      </c>
      <c r="D914">
        <v>54</v>
      </c>
      <c r="E914" t="s">
        <v>917</v>
      </c>
    </row>
    <row r="915" spans="1:5">
      <c r="A915">
        <f>HYPERLINK("http://www.twitter.com/NYCMayorsOffice/status/756895676638892033", "756895676638892033")</f>
        <v>0</v>
      </c>
      <c r="B915" s="2">
        <v>42574.705625</v>
      </c>
      <c r="C915">
        <v>16</v>
      </c>
      <c r="D915">
        <v>23</v>
      </c>
      <c r="E915" t="s">
        <v>918</v>
      </c>
    </row>
    <row r="916" spans="1:5">
      <c r="A916">
        <f>HYPERLINK("http://www.twitter.com/NYCMayorsOffice/status/756600025313058816", "756600025313058816")</f>
        <v>0</v>
      </c>
      <c r="B916" s="2">
        <v>42573.8897800926</v>
      </c>
      <c r="C916">
        <v>226</v>
      </c>
      <c r="D916">
        <v>105</v>
      </c>
      <c r="E916" t="s">
        <v>919</v>
      </c>
    </row>
    <row r="917" spans="1:5">
      <c r="A917">
        <f>HYPERLINK("http://www.twitter.com/NYCMayorsOffice/status/756582479931269120", "756582479931269120")</f>
        <v>0</v>
      </c>
      <c r="B917" s="2">
        <v>42573.8413657407</v>
      </c>
      <c r="C917">
        <v>104</v>
      </c>
      <c r="D917">
        <v>69</v>
      </c>
      <c r="E917" t="s">
        <v>920</v>
      </c>
    </row>
    <row r="918" spans="1:5">
      <c r="A918">
        <f>HYPERLINK("http://www.twitter.com/NYCMayorsOffice/status/756520140712312833", "756520140712312833")</f>
        <v>0</v>
      </c>
      <c r="B918" s="2">
        <v>42573.6693402778</v>
      </c>
      <c r="C918">
        <v>5</v>
      </c>
      <c r="D918">
        <v>3</v>
      </c>
      <c r="E918" t="s">
        <v>921</v>
      </c>
    </row>
    <row r="919" spans="1:5">
      <c r="A919">
        <f>HYPERLINK("http://www.twitter.com/NYCMayorsOffice/status/756513231389200384", "756513231389200384")</f>
        <v>0</v>
      </c>
      <c r="B919" s="2">
        <v>42573.6502777778</v>
      </c>
      <c r="C919">
        <v>0</v>
      </c>
      <c r="D919">
        <v>52</v>
      </c>
      <c r="E919" t="s">
        <v>922</v>
      </c>
    </row>
    <row r="920" spans="1:5">
      <c r="A920">
        <f>HYPERLINK("http://www.twitter.com/NYCMayorsOffice/status/756242485203070976", "756242485203070976")</f>
        <v>0</v>
      </c>
      <c r="B920" s="2">
        <v>42572.9031597222</v>
      </c>
      <c r="C920">
        <v>0</v>
      </c>
      <c r="D920">
        <v>23</v>
      </c>
      <c r="E920" t="s">
        <v>923</v>
      </c>
    </row>
    <row r="921" spans="1:5">
      <c r="A921">
        <f>HYPERLINK("http://www.twitter.com/NYCMayorsOffice/status/756238449997381633", "756238449997381633")</f>
        <v>0</v>
      </c>
      <c r="B921" s="2">
        <v>42572.892025463</v>
      </c>
      <c r="C921">
        <v>30</v>
      </c>
      <c r="D921">
        <v>29</v>
      </c>
      <c r="E921" t="s">
        <v>924</v>
      </c>
    </row>
    <row r="922" spans="1:5">
      <c r="A922">
        <f>HYPERLINK("http://www.twitter.com/NYCMayorsOffice/status/756163842552500224", "756163842552500224")</f>
        <v>0</v>
      </c>
      <c r="B922" s="2">
        <v>42572.6861458333</v>
      </c>
      <c r="C922">
        <v>30</v>
      </c>
      <c r="D922">
        <v>14</v>
      </c>
      <c r="E922" t="s">
        <v>925</v>
      </c>
    </row>
    <row r="923" spans="1:5">
      <c r="A923">
        <f>HYPERLINK("http://www.twitter.com/NYCMayorsOffice/status/756128792314318849", "756128792314318849")</f>
        <v>0</v>
      </c>
      <c r="B923" s="2">
        <v>42572.5894212963</v>
      </c>
      <c r="C923">
        <v>0</v>
      </c>
      <c r="D923">
        <v>46</v>
      </c>
      <c r="E923" t="s">
        <v>926</v>
      </c>
    </row>
    <row r="924" spans="1:5">
      <c r="A924">
        <f>HYPERLINK("http://www.twitter.com/NYCMayorsOffice/status/756109830058864640", "756109830058864640")</f>
        <v>0</v>
      </c>
      <c r="B924" s="2">
        <v>42572.5370949074</v>
      </c>
      <c r="C924">
        <v>0</v>
      </c>
      <c r="D924">
        <v>9</v>
      </c>
      <c r="E924" t="s">
        <v>927</v>
      </c>
    </row>
    <row r="925" spans="1:5">
      <c r="A925">
        <f>HYPERLINK("http://www.twitter.com/NYCMayorsOffice/status/756103202739716096", "756103202739716096")</f>
        <v>0</v>
      </c>
      <c r="B925" s="2">
        <v>42572.5188078704</v>
      </c>
      <c r="C925">
        <v>55</v>
      </c>
      <c r="D925">
        <v>13</v>
      </c>
      <c r="E925" t="s">
        <v>928</v>
      </c>
    </row>
    <row r="926" spans="1:5">
      <c r="A926">
        <f>HYPERLINK("http://www.twitter.com/NYCMayorsOffice/status/755786558477897728", "755786558477897728")</f>
        <v>0</v>
      </c>
      <c r="B926" s="2">
        <v>42571.6450462963</v>
      </c>
      <c r="C926">
        <v>132</v>
      </c>
      <c r="D926">
        <v>40</v>
      </c>
      <c r="E926" t="s">
        <v>929</v>
      </c>
    </row>
    <row r="927" spans="1:5">
      <c r="A927">
        <f>HYPERLINK("http://www.twitter.com/NYCMayorsOffice/status/754777081641332736", "754777081641332736")</f>
        <v>0</v>
      </c>
      <c r="B927" s="2">
        <v>42568.8594212963</v>
      </c>
      <c r="C927">
        <v>36</v>
      </c>
      <c r="D927">
        <v>19</v>
      </c>
      <c r="E927" t="s">
        <v>930</v>
      </c>
    </row>
    <row r="928" spans="1:5">
      <c r="A928">
        <f>HYPERLINK("http://www.twitter.com/NYCMayorsOffice/status/754653955309891584", "754653955309891584")</f>
        <v>0</v>
      </c>
      <c r="B928" s="2">
        <v>42568.5196527778</v>
      </c>
      <c r="C928">
        <v>0</v>
      </c>
      <c r="D928">
        <v>98</v>
      </c>
      <c r="E928" t="s">
        <v>931</v>
      </c>
    </row>
    <row r="929" spans="1:5">
      <c r="A929">
        <f>HYPERLINK("http://www.twitter.com/NYCMayorsOffice/status/754107990953824256", "754107990953824256")</f>
        <v>0</v>
      </c>
      <c r="B929" s="2">
        <v>42567.0130787037</v>
      </c>
      <c r="C929">
        <v>1</v>
      </c>
      <c r="D929">
        <v>0</v>
      </c>
      <c r="E929" t="s">
        <v>932</v>
      </c>
    </row>
    <row r="930" spans="1:5">
      <c r="A930">
        <f>HYPERLINK("http://www.twitter.com/NYCMayorsOffice/status/754107629098655744", "754107629098655744")</f>
        <v>0</v>
      </c>
      <c r="B930" s="2">
        <v>42567.0120833333</v>
      </c>
      <c r="C930">
        <v>1</v>
      </c>
      <c r="D930">
        <v>0</v>
      </c>
      <c r="E930" t="s">
        <v>933</v>
      </c>
    </row>
    <row r="931" spans="1:5">
      <c r="A931">
        <f>HYPERLINK("http://www.twitter.com/NYCMayorsOffice/status/754106837310513152", "754106837310513152")</f>
        <v>0</v>
      </c>
      <c r="B931" s="2">
        <v>42567.0098958333</v>
      </c>
      <c r="C931">
        <v>0</v>
      </c>
      <c r="D931">
        <v>2</v>
      </c>
      <c r="E931" t="s">
        <v>934</v>
      </c>
    </row>
    <row r="932" spans="1:5">
      <c r="A932">
        <f>HYPERLINK("http://www.twitter.com/NYCMayorsOffice/status/754062497871724545", "754062497871724545")</f>
        <v>0</v>
      </c>
      <c r="B932" s="2">
        <v>42566.8875347222</v>
      </c>
      <c r="C932">
        <v>49</v>
      </c>
      <c r="D932">
        <v>14</v>
      </c>
      <c r="E932" t="s">
        <v>935</v>
      </c>
    </row>
    <row r="933" spans="1:5">
      <c r="A933">
        <f>HYPERLINK("http://www.twitter.com/NYCMayorsOffice/status/754037371734294528", "754037371734294528")</f>
        <v>0</v>
      </c>
      <c r="B933" s="2">
        <v>42566.8182060185</v>
      </c>
      <c r="C933">
        <v>11</v>
      </c>
      <c r="D933">
        <v>9</v>
      </c>
      <c r="E933" t="s">
        <v>936</v>
      </c>
    </row>
    <row r="934" spans="1:5">
      <c r="A934">
        <f>HYPERLINK("http://www.twitter.com/NYCMayorsOffice/status/754034807668178944", "754034807668178944")</f>
        <v>0</v>
      </c>
      <c r="B934" s="2">
        <v>42566.8111342593</v>
      </c>
      <c r="C934">
        <v>7</v>
      </c>
      <c r="D934">
        <v>6</v>
      </c>
      <c r="E934" t="s">
        <v>937</v>
      </c>
    </row>
    <row r="935" spans="1:5">
      <c r="A935">
        <f>HYPERLINK("http://www.twitter.com/NYCMayorsOffice/status/753955451767812096", "753955451767812096")</f>
        <v>0</v>
      </c>
      <c r="B935" s="2">
        <v>42566.5921527778</v>
      </c>
      <c r="C935">
        <v>0</v>
      </c>
      <c r="D935">
        <v>1</v>
      </c>
      <c r="E935" t="s">
        <v>938</v>
      </c>
    </row>
    <row r="936" spans="1:5">
      <c r="A936">
        <f>HYPERLINK("http://www.twitter.com/NYCMayorsOffice/status/753953484559572992", "753953484559572992")</f>
        <v>0</v>
      </c>
      <c r="B936" s="2">
        <v>42566.586724537</v>
      </c>
      <c r="C936">
        <v>0</v>
      </c>
      <c r="D936">
        <v>4</v>
      </c>
      <c r="E936" t="s">
        <v>939</v>
      </c>
    </row>
    <row r="937" spans="1:5">
      <c r="A937">
        <f>HYPERLINK("http://www.twitter.com/NYCMayorsOffice/status/753943703299952640", "753943703299952640")</f>
        <v>0</v>
      </c>
      <c r="B937" s="2">
        <v>42566.5597337963</v>
      </c>
      <c r="C937">
        <v>25</v>
      </c>
      <c r="D937">
        <v>18</v>
      </c>
      <c r="E937" t="s">
        <v>940</v>
      </c>
    </row>
    <row r="938" spans="1:5">
      <c r="A938">
        <f>HYPERLINK("http://www.twitter.com/NYCMayorsOffice/status/753764512398966785", "753764512398966785")</f>
        <v>0</v>
      </c>
      <c r="B938" s="2">
        <v>42566.0652546296</v>
      </c>
      <c r="C938">
        <v>33</v>
      </c>
      <c r="D938">
        <v>10</v>
      </c>
      <c r="E938" t="s">
        <v>941</v>
      </c>
    </row>
    <row r="939" spans="1:5">
      <c r="A939">
        <f>HYPERLINK("http://www.twitter.com/NYCMayorsOffice/status/753760966597369856", "753760966597369856")</f>
        <v>0</v>
      </c>
      <c r="B939" s="2">
        <v>42566.055474537</v>
      </c>
      <c r="C939">
        <v>0</v>
      </c>
      <c r="D939">
        <v>9</v>
      </c>
      <c r="E939" t="s">
        <v>942</v>
      </c>
    </row>
    <row r="940" spans="1:5">
      <c r="A940">
        <f>HYPERLINK("http://www.twitter.com/NYCMayorsOffice/status/753728517674831872", "753728517674831872")</f>
        <v>0</v>
      </c>
      <c r="B940" s="2">
        <v>42565.9659259259</v>
      </c>
      <c r="C940">
        <v>0</v>
      </c>
      <c r="D940">
        <v>469</v>
      </c>
      <c r="E940" t="s">
        <v>943</v>
      </c>
    </row>
    <row r="941" spans="1:5">
      <c r="A941">
        <f>HYPERLINK("http://www.twitter.com/NYCMayorsOffice/status/753722189187342336", "753722189187342336")</f>
        <v>0</v>
      </c>
      <c r="B941" s="2">
        <v>42565.9484722222</v>
      </c>
      <c r="C941">
        <v>8</v>
      </c>
      <c r="D941">
        <v>4</v>
      </c>
      <c r="E941" t="s">
        <v>944</v>
      </c>
    </row>
    <row r="942" spans="1:5">
      <c r="A942">
        <f>HYPERLINK("http://www.twitter.com/NYCMayorsOffice/status/753721827944439809", "753721827944439809")</f>
        <v>0</v>
      </c>
      <c r="B942" s="2">
        <v>42565.9474652778</v>
      </c>
      <c r="C942">
        <v>7</v>
      </c>
      <c r="D942">
        <v>1</v>
      </c>
      <c r="E942" t="s">
        <v>945</v>
      </c>
    </row>
    <row r="943" spans="1:5">
      <c r="A943">
        <f>HYPERLINK("http://www.twitter.com/NYCMayorsOffice/status/753721593730392064", "753721593730392064")</f>
        <v>0</v>
      </c>
      <c r="B943" s="2">
        <v>42565.9468287037</v>
      </c>
      <c r="C943">
        <v>7</v>
      </c>
      <c r="D943">
        <v>3</v>
      </c>
      <c r="E943" t="s">
        <v>946</v>
      </c>
    </row>
    <row r="944" spans="1:5">
      <c r="A944">
        <f>HYPERLINK("http://www.twitter.com/NYCMayorsOffice/status/753721474498846721", "753721474498846721")</f>
        <v>0</v>
      </c>
      <c r="B944" s="2">
        <v>42565.9464930556</v>
      </c>
      <c r="C944">
        <v>4</v>
      </c>
      <c r="D944">
        <v>2</v>
      </c>
      <c r="E944" t="s">
        <v>947</v>
      </c>
    </row>
    <row r="945" spans="1:5">
      <c r="A945">
        <f>HYPERLINK("http://www.twitter.com/NYCMayorsOffice/status/753721300833763328", "753721300833763328")</f>
        <v>0</v>
      </c>
      <c r="B945" s="2">
        <v>42565.9460185185</v>
      </c>
      <c r="C945">
        <v>10</v>
      </c>
      <c r="D945">
        <v>4</v>
      </c>
      <c r="E945" t="s">
        <v>948</v>
      </c>
    </row>
    <row r="946" spans="1:5">
      <c r="A946">
        <f>HYPERLINK("http://www.twitter.com/NYCMayorsOffice/status/753708836926742532", "753708836926742532")</f>
        <v>0</v>
      </c>
      <c r="B946" s="2">
        <v>42565.9116203704</v>
      </c>
      <c r="C946">
        <v>1</v>
      </c>
      <c r="D946">
        <v>0</v>
      </c>
      <c r="E946" t="s">
        <v>949</v>
      </c>
    </row>
    <row r="947" spans="1:5">
      <c r="A947">
        <f>HYPERLINK("http://www.twitter.com/NYCMayorsOffice/status/753707232563453952", "753707232563453952")</f>
        <v>0</v>
      </c>
      <c r="B947" s="2">
        <v>42565.9071990741</v>
      </c>
      <c r="C947">
        <v>224</v>
      </c>
      <c r="D947">
        <v>64</v>
      </c>
      <c r="E947" t="s">
        <v>950</v>
      </c>
    </row>
    <row r="948" spans="1:5">
      <c r="A948">
        <f>HYPERLINK("http://www.twitter.com/NYCMayorsOffice/status/753700569613762565", "753700569613762565")</f>
        <v>0</v>
      </c>
      <c r="B948" s="2">
        <v>42565.8888078704</v>
      </c>
      <c r="C948">
        <v>0</v>
      </c>
      <c r="D948">
        <v>8</v>
      </c>
      <c r="E948" t="s">
        <v>951</v>
      </c>
    </row>
    <row r="949" spans="1:5">
      <c r="A949">
        <f>HYPERLINK("http://www.twitter.com/NYCMayorsOffice/status/753688642128842752", "753688642128842752")</f>
        <v>0</v>
      </c>
      <c r="B949" s="2">
        <v>42565.8558912037</v>
      </c>
      <c r="C949">
        <v>60</v>
      </c>
      <c r="D949">
        <v>23</v>
      </c>
      <c r="E949" t="s">
        <v>952</v>
      </c>
    </row>
    <row r="950" spans="1:5">
      <c r="A950">
        <f>HYPERLINK("http://www.twitter.com/NYCMayorsOffice/status/753670447921827841", "753670447921827841")</f>
        <v>0</v>
      </c>
      <c r="B950" s="2">
        <v>42565.8056828704</v>
      </c>
      <c r="C950">
        <v>11</v>
      </c>
      <c r="D950">
        <v>17</v>
      </c>
      <c r="E950" t="s">
        <v>953</v>
      </c>
    </row>
    <row r="951" spans="1:5">
      <c r="A951">
        <f>HYPERLINK("http://www.twitter.com/NYCMayorsOffice/status/753670324097548288", "753670324097548288")</f>
        <v>0</v>
      </c>
      <c r="B951" s="2">
        <v>42565.8053472222</v>
      </c>
      <c r="C951">
        <v>7</v>
      </c>
      <c r="D951">
        <v>19</v>
      </c>
      <c r="E951" t="s">
        <v>954</v>
      </c>
    </row>
    <row r="952" spans="1:5">
      <c r="A952">
        <f>HYPERLINK("http://www.twitter.com/NYCMayorsOffice/status/753670193138860034", "753670193138860034")</f>
        <v>0</v>
      </c>
      <c r="B952" s="2">
        <v>42565.8049884259</v>
      </c>
      <c r="C952">
        <v>11</v>
      </c>
      <c r="D952">
        <v>18</v>
      </c>
      <c r="E952" t="s">
        <v>955</v>
      </c>
    </row>
    <row r="953" spans="1:5">
      <c r="A953">
        <f>HYPERLINK("http://www.twitter.com/NYCMayorsOffice/status/753567507852759041", "753567507852759041")</f>
        <v>0</v>
      </c>
      <c r="B953" s="2">
        <v>42565.5216319444</v>
      </c>
      <c r="C953">
        <v>0</v>
      </c>
      <c r="D953">
        <v>12</v>
      </c>
      <c r="E953" t="s">
        <v>956</v>
      </c>
    </row>
    <row r="954" spans="1:5">
      <c r="A954">
        <f>HYPERLINK("http://www.twitter.com/NYCMayorsOffice/status/753301011738030080", "753301011738030080")</f>
        <v>0</v>
      </c>
      <c r="B954" s="2">
        <v>42564.7862384259</v>
      </c>
      <c r="C954">
        <v>3</v>
      </c>
      <c r="D954">
        <v>6</v>
      </c>
      <c r="E954" t="s">
        <v>957</v>
      </c>
    </row>
    <row r="955" spans="1:5">
      <c r="A955">
        <f>HYPERLINK("http://www.twitter.com/NYCMayorsOffice/status/753295231764795392", "753295231764795392")</f>
        <v>0</v>
      </c>
      <c r="B955" s="2">
        <v>42564.7702893519</v>
      </c>
      <c r="C955">
        <v>0</v>
      </c>
      <c r="D955">
        <v>13</v>
      </c>
      <c r="E955" t="s">
        <v>958</v>
      </c>
    </row>
    <row r="956" spans="1:5">
      <c r="A956">
        <f>HYPERLINK("http://www.twitter.com/NYCMayorsOffice/status/753295059898998785", "753295059898998785")</f>
        <v>0</v>
      </c>
      <c r="B956" s="2">
        <v>42564.7698148148</v>
      </c>
      <c r="C956">
        <v>0</v>
      </c>
      <c r="D956">
        <v>8</v>
      </c>
      <c r="E956" t="s">
        <v>959</v>
      </c>
    </row>
    <row r="957" spans="1:5">
      <c r="A957">
        <f>HYPERLINK("http://www.twitter.com/NYCMayorsOffice/status/753294887047528448", "753294887047528448")</f>
        <v>0</v>
      </c>
      <c r="B957" s="2">
        <v>42564.7693402778</v>
      </c>
      <c r="C957">
        <v>0</v>
      </c>
      <c r="D957">
        <v>3</v>
      </c>
      <c r="E957" t="s">
        <v>960</v>
      </c>
    </row>
    <row r="958" spans="1:5">
      <c r="A958">
        <f>HYPERLINK("http://www.twitter.com/NYCMayorsOffice/status/753294772908023808", "753294772908023808")</f>
        <v>0</v>
      </c>
      <c r="B958" s="2">
        <v>42564.7690277778</v>
      </c>
      <c r="C958">
        <v>0</v>
      </c>
      <c r="D958">
        <v>19</v>
      </c>
      <c r="E958" t="s">
        <v>961</v>
      </c>
    </row>
    <row r="959" spans="1:5">
      <c r="A959">
        <f>HYPERLINK("http://www.twitter.com/NYCMayorsOffice/status/752968750656266240", "752968750656266240")</f>
        <v>0</v>
      </c>
      <c r="B959" s="2">
        <v>42563.869375</v>
      </c>
      <c r="C959">
        <v>0</v>
      </c>
      <c r="D959">
        <v>5</v>
      </c>
      <c r="E959" t="s">
        <v>962</v>
      </c>
    </row>
    <row r="960" spans="1:5">
      <c r="A960">
        <f>HYPERLINK("http://www.twitter.com/NYCMayorsOffice/status/752954510734200832", "752954510734200832")</f>
        <v>0</v>
      </c>
      <c r="B960" s="2">
        <v>42563.8300810185</v>
      </c>
      <c r="C960">
        <v>11</v>
      </c>
      <c r="D960">
        <v>3</v>
      </c>
      <c r="E960" t="s">
        <v>963</v>
      </c>
    </row>
    <row r="961" spans="1:5">
      <c r="A961">
        <f>HYPERLINK("http://www.twitter.com/NYCMayorsOffice/status/752954179061161984", "752954179061161984")</f>
        <v>0</v>
      </c>
      <c r="B961" s="2">
        <v>42563.8291666667</v>
      </c>
      <c r="C961">
        <v>13</v>
      </c>
      <c r="D961">
        <v>5</v>
      </c>
      <c r="E961" t="s">
        <v>964</v>
      </c>
    </row>
    <row r="962" spans="1:5">
      <c r="A962">
        <f>HYPERLINK("http://www.twitter.com/NYCMayorsOffice/status/752952952164352001", "752952952164352001")</f>
        <v>0</v>
      </c>
      <c r="B962" s="2">
        <v>42563.825775463</v>
      </c>
      <c r="C962">
        <v>4</v>
      </c>
      <c r="D962">
        <v>3</v>
      </c>
      <c r="E962" t="s">
        <v>965</v>
      </c>
    </row>
    <row r="963" spans="1:5">
      <c r="A963">
        <f>HYPERLINK("http://www.twitter.com/NYCMayorsOffice/status/752944906113548289", "752944906113548289")</f>
        <v>0</v>
      </c>
      <c r="B963" s="2">
        <v>42563.8035763889</v>
      </c>
      <c r="C963">
        <v>0</v>
      </c>
      <c r="D963">
        <v>3</v>
      </c>
      <c r="E963" t="s">
        <v>966</v>
      </c>
    </row>
    <row r="964" spans="1:5">
      <c r="A964">
        <f>HYPERLINK("http://www.twitter.com/NYCMayorsOffice/status/752919290014265345", "752919290014265345")</f>
        <v>0</v>
      </c>
      <c r="B964" s="2">
        <v>42563.7328819444</v>
      </c>
      <c r="C964">
        <v>6</v>
      </c>
      <c r="D964">
        <v>5</v>
      </c>
      <c r="E964" t="s">
        <v>967</v>
      </c>
    </row>
    <row r="965" spans="1:5">
      <c r="A965">
        <f>HYPERLINK("http://www.twitter.com/NYCMayorsOffice/status/752891578386120704", "752891578386120704")</f>
        <v>0</v>
      </c>
      <c r="B965" s="2">
        <v>42563.656412037</v>
      </c>
      <c r="C965">
        <v>83</v>
      </c>
      <c r="D965">
        <v>42</v>
      </c>
      <c r="E965" t="s">
        <v>968</v>
      </c>
    </row>
    <row r="966" spans="1:5">
      <c r="A966">
        <f>HYPERLINK("http://www.twitter.com/NYCMayorsOffice/status/752885909935296512", "752885909935296512")</f>
        <v>0</v>
      </c>
      <c r="B966" s="2">
        <v>42563.640775463</v>
      </c>
      <c r="C966">
        <v>53</v>
      </c>
      <c r="D966">
        <v>40</v>
      </c>
      <c r="E966" t="s">
        <v>969</v>
      </c>
    </row>
    <row r="967" spans="1:5">
      <c r="A967">
        <f>HYPERLINK("http://www.twitter.com/NYCMayorsOffice/status/752707772697968640", "752707772697968640")</f>
        <v>0</v>
      </c>
      <c r="B967" s="2">
        <v>42563.149212963</v>
      </c>
      <c r="C967">
        <v>0</v>
      </c>
      <c r="D967">
        <v>24</v>
      </c>
      <c r="E967" t="s">
        <v>970</v>
      </c>
    </row>
    <row r="968" spans="1:5">
      <c r="A968">
        <f>HYPERLINK("http://www.twitter.com/NYCMayorsOffice/status/752674273022603264", "752674273022603264")</f>
        <v>0</v>
      </c>
      <c r="B968" s="2">
        <v>42563.0567708333</v>
      </c>
      <c r="C968">
        <v>0</v>
      </c>
      <c r="D968">
        <v>119</v>
      </c>
      <c r="E968" t="s">
        <v>971</v>
      </c>
    </row>
    <row r="969" spans="1:5">
      <c r="A969">
        <f>HYPERLINK("http://www.twitter.com/NYCMayorsOffice/status/752666332924153856", "752666332924153856")</f>
        <v>0</v>
      </c>
      <c r="B969" s="2">
        <v>42563.0348611111</v>
      </c>
      <c r="C969">
        <v>809</v>
      </c>
      <c r="D969">
        <v>468</v>
      </c>
      <c r="E969" t="s">
        <v>972</v>
      </c>
    </row>
    <row r="970" spans="1:5">
      <c r="A970">
        <f>HYPERLINK("http://www.twitter.com/NYCMayorsOffice/status/752657736454799360", "752657736454799360")</f>
        <v>0</v>
      </c>
      <c r="B970" s="2">
        <v>42563.0111342593</v>
      </c>
      <c r="C970">
        <v>0</v>
      </c>
      <c r="D970">
        <v>6</v>
      </c>
      <c r="E970" t="s">
        <v>973</v>
      </c>
    </row>
    <row r="971" spans="1:5">
      <c r="A971">
        <f>HYPERLINK("http://www.twitter.com/NYCMayorsOffice/status/752649272630382592", "752649272630382592")</f>
        <v>0</v>
      </c>
      <c r="B971" s="2">
        <v>42562.9877777778</v>
      </c>
      <c r="C971">
        <v>0</v>
      </c>
      <c r="D971">
        <v>42</v>
      </c>
      <c r="E971" t="s">
        <v>974</v>
      </c>
    </row>
    <row r="972" spans="1:5">
      <c r="A972">
        <f>HYPERLINK("http://www.twitter.com/NYCMayorsOffice/status/752649254603284488", "752649254603284488")</f>
        <v>0</v>
      </c>
      <c r="B972" s="2">
        <v>42562.9877314815</v>
      </c>
      <c r="C972">
        <v>0</v>
      </c>
      <c r="D972">
        <v>42</v>
      </c>
      <c r="E972" t="s">
        <v>975</v>
      </c>
    </row>
    <row r="973" spans="1:5">
      <c r="A973">
        <f>HYPERLINK("http://www.twitter.com/NYCMayorsOffice/status/752649235108159488", "752649235108159488")</f>
        <v>0</v>
      </c>
      <c r="B973" s="2">
        <v>42562.9876736111</v>
      </c>
      <c r="C973">
        <v>0</v>
      </c>
      <c r="D973">
        <v>124</v>
      </c>
      <c r="E973" t="s">
        <v>976</v>
      </c>
    </row>
    <row r="974" spans="1:5">
      <c r="A974">
        <f>HYPERLINK("http://www.twitter.com/NYCMayorsOffice/status/752649087770562563", "752649087770562563")</f>
        <v>0</v>
      </c>
      <c r="B974" s="2">
        <v>42562.9872685185</v>
      </c>
      <c r="C974">
        <v>0</v>
      </c>
      <c r="D974">
        <v>1792</v>
      </c>
      <c r="E974" t="s">
        <v>977</v>
      </c>
    </row>
    <row r="975" spans="1:5">
      <c r="A975">
        <f>HYPERLINK("http://www.twitter.com/NYCMayorsOffice/status/752625988081709060", "752625988081709060")</f>
        <v>0</v>
      </c>
      <c r="B975" s="2">
        <v>42562.9235300926</v>
      </c>
      <c r="C975">
        <v>24</v>
      </c>
      <c r="D975">
        <v>15</v>
      </c>
      <c r="E975" t="s">
        <v>978</v>
      </c>
    </row>
    <row r="976" spans="1:5">
      <c r="A976">
        <f>HYPERLINK("http://www.twitter.com/NYCMayorsOffice/status/752555483404337152", "752555483404337152")</f>
        <v>0</v>
      </c>
      <c r="B976" s="2">
        <v>42562.7289699074</v>
      </c>
      <c r="C976">
        <v>2</v>
      </c>
      <c r="D976">
        <v>2</v>
      </c>
      <c r="E976" t="s">
        <v>979</v>
      </c>
    </row>
    <row r="977" spans="1:5">
      <c r="A977">
        <f>HYPERLINK("http://www.twitter.com/NYCMayorsOffice/status/752546177611132928", "752546177611132928")</f>
        <v>0</v>
      </c>
      <c r="B977" s="2">
        <v>42562.7032986111</v>
      </c>
      <c r="C977">
        <v>14</v>
      </c>
      <c r="D977">
        <v>7</v>
      </c>
      <c r="E977" t="s">
        <v>980</v>
      </c>
    </row>
    <row r="978" spans="1:5">
      <c r="A978">
        <f>HYPERLINK("http://www.twitter.com/NYCMayorsOffice/status/752545876560732160", "752545876560732160")</f>
        <v>0</v>
      </c>
      <c r="B978" s="2">
        <v>42562.7024652778</v>
      </c>
      <c r="C978">
        <v>10</v>
      </c>
      <c r="D978">
        <v>8</v>
      </c>
      <c r="E978" t="s">
        <v>981</v>
      </c>
    </row>
    <row r="979" spans="1:5">
      <c r="A979">
        <f>HYPERLINK("http://www.twitter.com/NYCMayorsOffice/status/752543362721472512", "752543362721472512")</f>
        <v>0</v>
      </c>
      <c r="B979" s="2">
        <v>42562.6955208333</v>
      </c>
      <c r="C979">
        <v>4</v>
      </c>
      <c r="D979">
        <v>4</v>
      </c>
      <c r="E979" t="s">
        <v>982</v>
      </c>
    </row>
    <row r="980" spans="1:5">
      <c r="A980">
        <f>HYPERLINK("http://www.twitter.com/NYCMayorsOffice/status/752542685899132928", "752542685899132928")</f>
        <v>0</v>
      </c>
      <c r="B980" s="2">
        <v>42562.6936574074</v>
      </c>
      <c r="C980">
        <v>71</v>
      </c>
      <c r="D980">
        <v>49</v>
      </c>
      <c r="E980" t="s">
        <v>983</v>
      </c>
    </row>
    <row r="981" spans="1:5">
      <c r="A981">
        <f>HYPERLINK("http://www.twitter.com/NYCMayorsOffice/status/752541764465074176", "752541764465074176")</f>
        <v>0</v>
      </c>
      <c r="B981" s="2">
        <v>42562.6911111111</v>
      </c>
      <c r="C981">
        <v>3</v>
      </c>
      <c r="D981">
        <v>2</v>
      </c>
      <c r="E981" t="s">
        <v>984</v>
      </c>
    </row>
    <row r="982" spans="1:5">
      <c r="A982">
        <f>HYPERLINK("http://www.twitter.com/NYCMayorsOffice/status/752540675724419072", "752540675724419072")</f>
        <v>0</v>
      </c>
      <c r="B982" s="2">
        <v>42562.6881134259</v>
      </c>
      <c r="C982">
        <v>2</v>
      </c>
      <c r="D982">
        <v>0</v>
      </c>
      <c r="E982" t="s">
        <v>985</v>
      </c>
    </row>
    <row r="983" spans="1:5">
      <c r="A983">
        <f>HYPERLINK("http://www.twitter.com/NYCMayorsOffice/status/752539582827290624", "752539582827290624")</f>
        <v>0</v>
      </c>
      <c r="B983" s="2">
        <v>42562.6850925926</v>
      </c>
      <c r="C983">
        <v>6</v>
      </c>
      <c r="D983">
        <v>1</v>
      </c>
      <c r="E983" t="s">
        <v>986</v>
      </c>
    </row>
    <row r="984" spans="1:5">
      <c r="A984">
        <f>HYPERLINK("http://www.twitter.com/NYCMayorsOffice/status/752538863667666945", "752538863667666945")</f>
        <v>0</v>
      </c>
      <c r="B984" s="2">
        <v>42562.6831134259</v>
      </c>
      <c r="C984">
        <v>8</v>
      </c>
      <c r="D984">
        <v>6</v>
      </c>
      <c r="E984" t="s">
        <v>987</v>
      </c>
    </row>
    <row r="985" spans="1:5">
      <c r="A985">
        <f>HYPERLINK("http://www.twitter.com/NYCMayorsOffice/status/752538047602974720", "752538047602974720")</f>
        <v>0</v>
      </c>
      <c r="B985" s="2">
        <v>42562.6808564815</v>
      </c>
      <c r="C985">
        <v>13</v>
      </c>
      <c r="D985">
        <v>5</v>
      </c>
      <c r="E985" t="s">
        <v>988</v>
      </c>
    </row>
    <row r="986" spans="1:5">
      <c r="A986">
        <f>HYPERLINK("http://www.twitter.com/NYCMayorsOffice/status/752537615027634176", "752537615027634176")</f>
        <v>0</v>
      </c>
      <c r="B986" s="2">
        <v>42562.6796643519</v>
      </c>
      <c r="C986">
        <v>3</v>
      </c>
      <c r="D986">
        <v>2</v>
      </c>
      <c r="E986" t="s">
        <v>989</v>
      </c>
    </row>
    <row r="987" spans="1:5">
      <c r="A987">
        <f>HYPERLINK("http://www.twitter.com/NYCMayorsOffice/status/752536781954965504", "752536781954965504")</f>
        <v>0</v>
      </c>
      <c r="B987" s="2">
        <v>42562.6773611111</v>
      </c>
      <c r="C987">
        <v>2</v>
      </c>
      <c r="D987">
        <v>1</v>
      </c>
      <c r="E987" t="s">
        <v>990</v>
      </c>
    </row>
    <row r="988" spans="1:5">
      <c r="A988">
        <f>HYPERLINK("http://www.twitter.com/NYCMayorsOffice/status/752536396888432641", "752536396888432641")</f>
        <v>0</v>
      </c>
      <c r="B988" s="2">
        <v>42562.6763078704</v>
      </c>
      <c r="C988">
        <v>2</v>
      </c>
      <c r="D988">
        <v>1</v>
      </c>
      <c r="E988" t="s">
        <v>991</v>
      </c>
    </row>
    <row r="989" spans="1:5">
      <c r="A989">
        <f>HYPERLINK("http://www.twitter.com/NYCMayorsOffice/status/752536216965382144", "752536216965382144")</f>
        <v>0</v>
      </c>
      <c r="B989" s="2">
        <v>42562.6758101852</v>
      </c>
      <c r="C989">
        <v>0</v>
      </c>
      <c r="D989">
        <v>9</v>
      </c>
      <c r="E989" t="s">
        <v>992</v>
      </c>
    </row>
    <row r="990" spans="1:5">
      <c r="A990">
        <f>HYPERLINK("http://www.twitter.com/NYCMayorsOffice/status/752534112846618625", "752534112846618625")</f>
        <v>0</v>
      </c>
      <c r="B990" s="2">
        <v>42562.67</v>
      </c>
      <c r="C990">
        <v>1</v>
      </c>
      <c r="D990">
        <v>2</v>
      </c>
      <c r="E990" t="s">
        <v>993</v>
      </c>
    </row>
    <row r="991" spans="1:5">
      <c r="A991">
        <f>HYPERLINK("http://www.twitter.com/NYCMayorsOffice/status/752533332995543040", "752533332995543040")</f>
        <v>0</v>
      </c>
      <c r="B991" s="2">
        <v>42562.6678472222</v>
      </c>
      <c r="C991">
        <v>5</v>
      </c>
      <c r="D991">
        <v>2</v>
      </c>
      <c r="E991" t="s">
        <v>994</v>
      </c>
    </row>
    <row r="992" spans="1:5">
      <c r="A992">
        <f>HYPERLINK("http://www.twitter.com/NYCMayorsOffice/status/752532850138906625", "752532850138906625")</f>
        <v>0</v>
      </c>
      <c r="B992" s="2">
        <v>42562.6665162037</v>
      </c>
      <c r="C992">
        <v>2</v>
      </c>
      <c r="D992">
        <v>3</v>
      </c>
      <c r="E992" t="s">
        <v>995</v>
      </c>
    </row>
    <row r="993" spans="1:5">
      <c r="A993">
        <f>HYPERLINK("http://www.twitter.com/NYCMayorsOffice/status/752532463235260416", "752532463235260416")</f>
        <v>0</v>
      </c>
      <c r="B993" s="2">
        <v>42562.6654513889</v>
      </c>
      <c r="C993">
        <v>3</v>
      </c>
      <c r="D993">
        <v>3</v>
      </c>
      <c r="E993" t="s">
        <v>996</v>
      </c>
    </row>
    <row r="994" spans="1:5">
      <c r="A994">
        <f>HYPERLINK("http://www.twitter.com/NYCMayorsOffice/status/752532082920947712", "752532082920947712")</f>
        <v>0</v>
      </c>
      <c r="B994" s="2">
        <v>42562.6643981481</v>
      </c>
      <c r="C994">
        <v>4</v>
      </c>
      <c r="D994">
        <v>0</v>
      </c>
      <c r="E994" t="s">
        <v>997</v>
      </c>
    </row>
    <row r="995" spans="1:5">
      <c r="A995">
        <f>HYPERLINK("http://www.twitter.com/NYCMayorsOffice/status/752531846748069889", "752531846748069889")</f>
        <v>0</v>
      </c>
      <c r="B995" s="2">
        <v>42562.66375</v>
      </c>
      <c r="C995">
        <v>3</v>
      </c>
      <c r="D995">
        <v>1</v>
      </c>
      <c r="E995" t="s">
        <v>998</v>
      </c>
    </row>
    <row r="996" spans="1:5">
      <c r="A996">
        <f>HYPERLINK("http://www.twitter.com/NYCMayorsOffice/status/752531731094331393", "752531731094331393")</f>
        <v>0</v>
      </c>
      <c r="B996" s="2">
        <v>42562.6634259259</v>
      </c>
      <c r="C996">
        <v>3</v>
      </c>
      <c r="D996">
        <v>3</v>
      </c>
      <c r="E996" t="s">
        <v>999</v>
      </c>
    </row>
    <row r="997" spans="1:5">
      <c r="A997">
        <f>HYPERLINK("http://www.twitter.com/NYCMayorsOffice/status/752531140666351616", "752531140666351616")</f>
        <v>0</v>
      </c>
      <c r="B997" s="2">
        <v>42562.6617939815</v>
      </c>
      <c r="C997">
        <v>1</v>
      </c>
      <c r="D997">
        <v>4</v>
      </c>
      <c r="E997" t="s">
        <v>1000</v>
      </c>
    </row>
    <row r="998" spans="1:5">
      <c r="A998">
        <f>HYPERLINK("http://www.twitter.com/NYCMayorsOffice/status/752530930523340800", "752530930523340800")</f>
        <v>0</v>
      </c>
      <c r="B998" s="2">
        <v>42562.6612152778</v>
      </c>
      <c r="C998">
        <v>3</v>
      </c>
      <c r="D998">
        <v>4</v>
      </c>
      <c r="E998" t="s">
        <v>1001</v>
      </c>
    </row>
    <row r="999" spans="1:5">
      <c r="A999">
        <f>HYPERLINK("http://www.twitter.com/NYCMayorsOffice/status/752530456852201472", "752530456852201472")</f>
        <v>0</v>
      </c>
      <c r="B999" s="2">
        <v>42562.6599074074</v>
      </c>
      <c r="C999">
        <v>16</v>
      </c>
      <c r="D999">
        <v>8</v>
      </c>
      <c r="E999" t="s">
        <v>1002</v>
      </c>
    </row>
    <row r="1000" spans="1:5">
      <c r="A1000">
        <f>HYPERLINK("http://www.twitter.com/NYCMayorsOffice/status/752530446832037888", "752530446832037888")</f>
        <v>0</v>
      </c>
      <c r="B1000" s="2">
        <v>42562.6598842593</v>
      </c>
      <c r="C1000">
        <v>0</v>
      </c>
      <c r="D1000">
        <v>16</v>
      </c>
      <c r="E1000" t="s">
        <v>1003</v>
      </c>
    </row>
    <row r="1001" spans="1:5">
      <c r="A1001">
        <f>HYPERLINK("http://www.twitter.com/NYCMayorsOffice/status/752530281857449984", "752530281857449984")</f>
        <v>0</v>
      </c>
      <c r="B1001" s="2">
        <v>42562.6594328704</v>
      </c>
      <c r="C1001">
        <v>0</v>
      </c>
      <c r="D1001">
        <v>3</v>
      </c>
      <c r="E1001" t="s">
        <v>1004</v>
      </c>
    </row>
    <row r="1002" spans="1:5">
      <c r="A1002">
        <f>HYPERLINK("http://www.twitter.com/NYCMayorsOffice/status/752529959009345536", "752529959009345536")</f>
        <v>0</v>
      </c>
      <c r="B1002" s="2">
        <v>42562.6585416667</v>
      </c>
      <c r="C1002">
        <v>0</v>
      </c>
      <c r="D1002">
        <v>5</v>
      </c>
      <c r="E1002" t="s">
        <v>1005</v>
      </c>
    </row>
    <row r="1003" spans="1:5">
      <c r="A1003">
        <f>HYPERLINK("http://www.twitter.com/NYCMayorsOffice/status/752529952797519872", "752529952797519872")</f>
        <v>0</v>
      </c>
      <c r="B1003" s="2">
        <v>42562.6585185185</v>
      </c>
      <c r="C1003">
        <v>8</v>
      </c>
      <c r="D1003">
        <v>4</v>
      </c>
      <c r="E1003" t="s">
        <v>1006</v>
      </c>
    </row>
    <row r="1004" spans="1:5">
      <c r="A1004">
        <f>HYPERLINK("http://www.twitter.com/NYCMayorsOffice/status/752529861051346945", "752529861051346945")</f>
        <v>0</v>
      </c>
      <c r="B1004" s="2">
        <v>42562.6582638889</v>
      </c>
      <c r="C1004">
        <v>0</v>
      </c>
      <c r="D1004">
        <v>7</v>
      </c>
      <c r="E1004" t="s">
        <v>1007</v>
      </c>
    </row>
    <row r="1005" spans="1:5">
      <c r="A1005">
        <f>HYPERLINK("http://www.twitter.com/NYCMayorsOffice/status/752529632948256772", "752529632948256772")</f>
        <v>0</v>
      </c>
      <c r="B1005" s="2">
        <v>42562.6576388889</v>
      </c>
      <c r="C1005">
        <v>13</v>
      </c>
      <c r="D1005">
        <v>10</v>
      </c>
      <c r="E1005" t="s">
        <v>1008</v>
      </c>
    </row>
    <row r="1006" spans="1:5">
      <c r="A1006">
        <f>HYPERLINK("http://www.twitter.com/NYCMayorsOffice/status/752529251027525633", "752529251027525633")</f>
        <v>0</v>
      </c>
      <c r="B1006" s="2">
        <v>42562.6565856481</v>
      </c>
      <c r="C1006">
        <v>1</v>
      </c>
      <c r="D1006">
        <v>3</v>
      </c>
      <c r="E1006" t="s">
        <v>1009</v>
      </c>
    </row>
    <row r="1007" spans="1:5">
      <c r="A1007">
        <f>HYPERLINK("http://www.twitter.com/NYCMayorsOffice/status/752529018382147584", "752529018382147584")</f>
        <v>0</v>
      </c>
      <c r="B1007" s="2">
        <v>42562.6559375</v>
      </c>
      <c r="C1007">
        <v>2</v>
      </c>
      <c r="D1007">
        <v>0</v>
      </c>
      <c r="E1007" t="s">
        <v>1010</v>
      </c>
    </row>
    <row r="1008" spans="1:5">
      <c r="A1008">
        <f>HYPERLINK("http://www.twitter.com/NYCMayorsOffice/status/752528568723312642", "752528568723312642")</f>
        <v>0</v>
      </c>
      <c r="B1008" s="2">
        <v>42562.6546990741</v>
      </c>
      <c r="C1008">
        <v>0</v>
      </c>
      <c r="D1008">
        <v>19</v>
      </c>
      <c r="E1008" t="s">
        <v>1011</v>
      </c>
    </row>
    <row r="1009" spans="1:5">
      <c r="A1009">
        <f>HYPERLINK("http://www.twitter.com/NYCMayorsOffice/status/752528562553548800", "752528562553548800")</f>
        <v>0</v>
      </c>
      <c r="B1009" s="2">
        <v>42562.6546875</v>
      </c>
      <c r="C1009">
        <v>2</v>
      </c>
      <c r="D1009">
        <v>1</v>
      </c>
      <c r="E1009" t="s">
        <v>1012</v>
      </c>
    </row>
    <row r="1010" spans="1:5">
      <c r="A1010">
        <f>HYPERLINK("http://www.twitter.com/NYCMayorsOffice/status/752528087707897857", "752528087707897857")</f>
        <v>0</v>
      </c>
      <c r="B1010" s="2">
        <v>42562.6533796296</v>
      </c>
      <c r="C1010">
        <v>7</v>
      </c>
      <c r="D1010">
        <v>0</v>
      </c>
      <c r="E1010" t="s">
        <v>1013</v>
      </c>
    </row>
    <row r="1011" spans="1:5">
      <c r="A1011">
        <f>HYPERLINK("http://www.twitter.com/NYCMayorsOffice/status/752527652796366849", "752527652796366849")</f>
        <v>0</v>
      </c>
      <c r="B1011" s="2">
        <v>42562.6521759259</v>
      </c>
      <c r="C1011">
        <v>2</v>
      </c>
      <c r="D1011">
        <v>1</v>
      </c>
      <c r="E1011" t="s">
        <v>1014</v>
      </c>
    </row>
    <row r="1012" spans="1:5">
      <c r="A1012">
        <f>HYPERLINK("http://www.twitter.com/NYCMayorsOffice/status/752527301775069184", "752527301775069184")</f>
        <v>0</v>
      </c>
      <c r="B1012" s="2">
        <v>42562.6512037037</v>
      </c>
      <c r="C1012">
        <v>2</v>
      </c>
      <c r="D1012">
        <v>1</v>
      </c>
      <c r="E1012" t="s">
        <v>1015</v>
      </c>
    </row>
    <row r="1013" spans="1:5">
      <c r="A1013">
        <f>HYPERLINK("http://www.twitter.com/NYCMayorsOffice/status/752527141422718976", "752527141422718976")</f>
        <v>0</v>
      </c>
      <c r="B1013" s="2">
        <v>42562.6507638889</v>
      </c>
      <c r="C1013">
        <v>5</v>
      </c>
      <c r="D1013">
        <v>0</v>
      </c>
      <c r="E1013" t="s">
        <v>1016</v>
      </c>
    </row>
    <row r="1014" spans="1:5">
      <c r="A1014">
        <f>HYPERLINK("http://www.twitter.com/NYCMayorsOffice/status/752175309580099584", "752175309580099584")</f>
        <v>0</v>
      </c>
      <c r="B1014" s="2">
        <v>42561.6798958333</v>
      </c>
      <c r="C1014">
        <v>14</v>
      </c>
      <c r="D1014">
        <v>3</v>
      </c>
      <c r="E1014" t="s">
        <v>1017</v>
      </c>
    </row>
    <row r="1015" spans="1:5">
      <c r="A1015">
        <f>HYPERLINK("http://www.twitter.com/NYCMayorsOffice/status/751972676156198912", "751972676156198912")</f>
        <v>0</v>
      </c>
      <c r="B1015" s="2">
        <v>42561.1207291667</v>
      </c>
      <c r="C1015">
        <v>0</v>
      </c>
      <c r="D1015">
        <v>138</v>
      </c>
      <c r="E1015" t="s">
        <v>1018</v>
      </c>
    </row>
    <row r="1016" spans="1:5">
      <c r="A1016">
        <f>HYPERLINK("http://www.twitter.com/NYCMayorsOffice/status/751972462313758720", "751972462313758720")</f>
        <v>0</v>
      </c>
      <c r="B1016" s="2">
        <v>42561.1201388889</v>
      </c>
      <c r="C1016">
        <v>63</v>
      </c>
      <c r="D1016">
        <v>40</v>
      </c>
      <c r="E1016" t="s">
        <v>1019</v>
      </c>
    </row>
    <row r="1017" spans="1:5">
      <c r="A1017">
        <f>HYPERLINK("http://www.twitter.com/NYCMayorsOffice/status/751530612176093184", "751530612176093184")</f>
        <v>0</v>
      </c>
      <c r="B1017" s="2">
        <v>42559.9008680556</v>
      </c>
      <c r="C1017">
        <v>1</v>
      </c>
      <c r="D1017">
        <v>0</v>
      </c>
      <c r="E1017" t="s">
        <v>1020</v>
      </c>
    </row>
    <row r="1018" spans="1:5">
      <c r="A1018">
        <f>HYPERLINK("http://www.twitter.com/NYCMayorsOffice/status/751521116326338560", "751521116326338560")</f>
        <v>0</v>
      </c>
      <c r="B1018" s="2">
        <v>42559.8746643519</v>
      </c>
      <c r="C1018">
        <v>151</v>
      </c>
      <c r="D1018">
        <v>52</v>
      </c>
      <c r="E1018" t="s">
        <v>1021</v>
      </c>
    </row>
    <row r="1019" spans="1:5">
      <c r="A1019">
        <f>HYPERLINK("http://www.twitter.com/NYCMayorsOffice/status/751506758657511424", "751506758657511424")</f>
        <v>0</v>
      </c>
      <c r="B1019" s="2">
        <v>42559.8350462963</v>
      </c>
      <c r="C1019">
        <v>7</v>
      </c>
      <c r="D1019">
        <v>8</v>
      </c>
      <c r="E1019" t="s">
        <v>1022</v>
      </c>
    </row>
    <row r="1020" spans="1:5">
      <c r="A1020">
        <f>HYPERLINK("http://www.twitter.com/NYCMayorsOffice/status/751496859454169088", "751496859454169088")</f>
        <v>0</v>
      </c>
      <c r="B1020" s="2">
        <v>42559.8077314815</v>
      </c>
      <c r="C1020">
        <v>0</v>
      </c>
      <c r="D1020">
        <v>67</v>
      </c>
      <c r="E1020" t="s">
        <v>1023</v>
      </c>
    </row>
    <row r="1021" spans="1:5">
      <c r="A1021">
        <f>HYPERLINK("http://www.twitter.com/NYCMayorsOffice/status/751496839489282048", "751496839489282048")</f>
        <v>0</v>
      </c>
      <c r="B1021" s="2">
        <v>42559.8076736111</v>
      </c>
      <c r="C1021">
        <v>0</v>
      </c>
      <c r="D1021">
        <v>105</v>
      </c>
      <c r="E1021" t="s">
        <v>1024</v>
      </c>
    </row>
    <row r="1022" spans="1:5">
      <c r="A1022">
        <f>HYPERLINK("http://www.twitter.com/NYCMayorsOffice/status/751495052384436224", "751495052384436224")</f>
        <v>0</v>
      </c>
      <c r="B1022" s="2">
        <v>42559.8027430556</v>
      </c>
      <c r="C1022">
        <v>0</v>
      </c>
      <c r="D1022">
        <v>9</v>
      </c>
      <c r="E1022" t="s">
        <v>1025</v>
      </c>
    </row>
    <row r="1023" spans="1:5">
      <c r="A1023">
        <f>HYPERLINK("http://www.twitter.com/NYCMayorsOffice/status/751494759185805312", "751494759185805312")</f>
        <v>0</v>
      </c>
      <c r="B1023" s="2">
        <v>42559.8019328704</v>
      </c>
      <c r="C1023">
        <v>0</v>
      </c>
      <c r="D1023">
        <v>25</v>
      </c>
      <c r="E1023" t="s">
        <v>1026</v>
      </c>
    </row>
    <row r="1024" spans="1:5">
      <c r="A1024">
        <f>HYPERLINK("http://www.twitter.com/NYCMayorsOffice/status/751494607096119296", "751494607096119296")</f>
        <v>0</v>
      </c>
      <c r="B1024" s="2">
        <v>42559.8015162037</v>
      </c>
      <c r="C1024">
        <v>0</v>
      </c>
      <c r="D1024">
        <v>10</v>
      </c>
      <c r="E1024" t="s">
        <v>1027</v>
      </c>
    </row>
    <row r="1025" spans="1:5">
      <c r="A1025">
        <f>HYPERLINK("http://www.twitter.com/NYCMayorsOffice/status/751494561034297344", "751494561034297344")</f>
        <v>0</v>
      </c>
      <c r="B1025" s="2">
        <v>42559.8013888889</v>
      </c>
      <c r="C1025">
        <v>0</v>
      </c>
      <c r="D1025">
        <v>9</v>
      </c>
      <c r="E1025" t="s">
        <v>1028</v>
      </c>
    </row>
    <row r="1026" spans="1:5">
      <c r="A1026">
        <f>HYPERLINK("http://www.twitter.com/NYCMayorsOffice/status/751494468122050560", "751494468122050560")</f>
        <v>0</v>
      </c>
      <c r="B1026" s="2">
        <v>42559.8011226852</v>
      </c>
      <c r="C1026">
        <v>0</v>
      </c>
      <c r="D1026">
        <v>6</v>
      </c>
      <c r="E1026" t="s">
        <v>1029</v>
      </c>
    </row>
    <row r="1027" spans="1:5">
      <c r="A1027">
        <f>HYPERLINK("http://www.twitter.com/NYCMayorsOffice/status/751478435088887808", "751478435088887808")</f>
        <v>0</v>
      </c>
      <c r="B1027" s="2">
        <v>42559.7568865741</v>
      </c>
      <c r="C1027">
        <v>0</v>
      </c>
      <c r="D1027">
        <v>35</v>
      </c>
      <c r="E1027" t="s">
        <v>1030</v>
      </c>
    </row>
    <row r="1028" spans="1:5">
      <c r="A1028">
        <f>HYPERLINK("http://www.twitter.com/NYCMayorsOffice/status/751478422518501377", "751478422518501377")</f>
        <v>0</v>
      </c>
      <c r="B1028" s="2">
        <v>42559.7568518519</v>
      </c>
      <c r="C1028">
        <v>0</v>
      </c>
      <c r="D1028">
        <v>26</v>
      </c>
      <c r="E1028" t="s">
        <v>1031</v>
      </c>
    </row>
    <row r="1029" spans="1:5">
      <c r="A1029">
        <f>HYPERLINK("http://www.twitter.com/NYCMayorsOffice/status/751478409289732101", "751478409289732101")</f>
        <v>0</v>
      </c>
      <c r="B1029" s="2">
        <v>42559.7568171296</v>
      </c>
      <c r="C1029">
        <v>0</v>
      </c>
      <c r="D1029">
        <v>19</v>
      </c>
      <c r="E1029" t="s">
        <v>1032</v>
      </c>
    </row>
    <row r="1030" spans="1:5">
      <c r="A1030">
        <f>HYPERLINK("http://www.twitter.com/NYCMayorsOffice/status/751464427589959680", "751464427589959680")</f>
        <v>0</v>
      </c>
      <c r="B1030" s="2">
        <v>42559.7182291667</v>
      </c>
      <c r="C1030">
        <v>0</v>
      </c>
      <c r="D1030">
        <v>9</v>
      </c>
      <c r="E1030" t="s">
        <v>1033</v>
      </c>
    </row>
    <row r="1031" spans="1:5">
      <c r="A1031">
        <f>HYPERLINK("http://www.twitter.com/NYCMayorsOffice/status/751455736912281604", "751455736912281604")</f>
        <v>0</v>
      </c>
      <c r="B1031" s="2">
        <v>42559.6942476852</v>
      </c>
      <c r="C1031">
        <v>0</v>
      </c>
      <c r="D1031">
        <v>17</v>
      </c>
      <c r="E1031" t="s">
        <v>1034</v>
      </c>
    </row>
    <row r="1032" spans="1:5">
      <c r="A1032">
        <f>HYPERLINK("http://www.twitter.com/NYCMayorsOffice/status/751453625931759620", "751453625931759620")</f>
        <v>0</v>
      </c>
      <c r="B1032" s="2">
        <v>42559.6884259259</v>
      </c>
      <c r="C1032">
        <v>49</v>
      </c>
      <c r="D1032">
        <v>29</v>
      </c>
      <c r="E1032" t="s">
        <v>1035</v>
      </c>
    </row>
    <row r="1033" spans="1:5">
      <c r="A1033">
        <f>HYPERLINK("http://www.twitter.com/NYCMayorsOffice/status/751278179197652992", "751278179197652992")</f>
        <v>0</v>
      </c>
      <c r="B1033" s="2">
        <v>42559.2042824074</v>
      </c>
      <c r="C1033">
        <v>0</v>
      </c>
      <c r="D1033">
        <v>66</v>
      </c>
      <c r="E1033" t="s">
        <v>1036</v>
      </c>
    </row>
    <row r="1034" spans="1:5">
      <c r="A1034">
        <f>HYPERLINK("http://www.twitter.com/NYCMayorsOffice/status/750801749850648576", "750801749850648576")</f>
        <v>0</v>
      </c>
      <c r="B1034" s="2">
        <v>42557.8895949074</v>
      </c>
      <c r="C1034">
        <v>13</v>
      </c>
      <c r="D1034">
        <v>3</v>
      </c>
      <c r="E1034" t="s">
        <v>1037</v>
      </c>
    </row>
    <row r="1035" spans="1:5">
      <c r="A1035">
        <f>HYPERLINK("http://www.twitter.com/NYCMayorsOffice/status/750740386717507584", "750740386717507584")</f>
        <v>0</v>
      </c>
      <c r="B1035" s="2">
        <v>42557.7202546296</v>
      </c>
      <c r="C1035">
        <v>0</v>
      </c>
      <c r="D1035">
        <v>45</v>
      </c>
      <c r="E1035" t="s">
        <v>1038</v>
      </c>
    </row>
    <row r="1036" spans="1:5">
      <c r="A1036">
        <f>HYPERLINK("http://www.twitter.com/NYCMayorsOffice/status/750723434750017536", "750723434750017536")</f>
        <v>0</v>
      </c>
      <c r="B1036" s="2">
        <v>42557.6734837963</v>
      </c>
      <c r="C1036">
        <v>14</v>
      </c>
      <c r="D1036">
        <v>8</v>
      </c>
      <c r="E1036" t="s">
        <v>1039</v>
      </c>
    </row>
    <row r="1037" spans="1:5">
      <c r="A1037">
        <f>HYPERLINK("http://www.twitter.com/NYCMayorsOffice/status/750528387995799552", "750528387995799552")</f>
        <v>0</v>
      </c>
      <c r="B1037" s="2">
        <v>42557.1352546296</v>
      </c>
      <c r="C1037">
        <v>0</v>
      </c>
      <c r="D1037">
        <v>662</v>
      </c>
      <c r="E1037" t="s">
        <v>1040</v>
      </c>
    </row>
    <row r="1038" spans="1:5">
      <c r="A1038">
        <f>HYPERLINK("http://www.twitter.com/NYCMayorsOffice/status/750435097896161284", "750435097896161284")</f>
        <v>0</v>
      </c>
      <c r="B1038" s="2">
        <v>42556.8778240741</v>
      </c>
      <c r="C1038">
        <v>0</v>
      </c>
      <c r="D1038">
        <v>107</v>
      </c>
      <c r="E1038" t="s">
        <v>1041</v>
      </c>
    </row>
    <row r="1039" spans="1:5">
      <c r="A1039">
        <f>HYPERLINK("http://www.twitter.com/NYCMayorsOffice/status/750097577811599360", "750097577811599360")</f>
        <v>0</v>
      </c>
      <c r="B1039" s="2">
        <v>42555.9464467593</v>
      </c>
      <c r="C1039">
        <v>138</v>
      </c>
      <c r="D1039">
        <v>64</v>
      </c>
      <c r="E1039" t="s">
        <v>1042</v>
      </c>
    </row>
    <row r="1040" spans="1:5">
      <c r="A1040">
        <f>HYPERLINK("http://www.twitter.com/NYCMayorsOffice/status/750094064419241984", "750094064419241984")</f>
        <v>0</v>
      </c>
      <c r="B1040" s="2">
        <v>42555.9367476852</v>
      </c>
      <c r="C1040">
        <v>0</v>
      </c>
      <c r="D1040">
        <v>68</v>
      </c>
      <c r="E1040" t="s">
        <v>1043</v>
      </c>
    </row>
    <row r="1041" spans="1:5">
      <c r="A1041">
        <f>HYPERLINK("http://www.twitter.com/NYCMayorsOffice/status/750091894852550657", "750091894852550657")</f>
        <v>0</v>
      </c>
      <c r="B1041" s="2">
        <v>42555.9307638889</v>
      </c>
      <c r="C1041">
        <v>0</v>
      </c>
      <c r="D1041">
        <v>84</v>
      </c>
      <c r="E1041" t="s">
        <v>1044</v>
      </c>
    </row>
    <row r="1042" spans="1:5">
      <c r="A1042">
        <f>HYPERLINK("http://www.twitter.com/NYCMayorsOffice/status/749741137909452800", "749741137909452800")</f>
        <v>0</v>
      </c>
      <c r="B1042" s="2">
        <v>42554.9628587963</v>
      </c>
      <c r="C1042">
        <v>0</v>
      </c>
      <c r="D1042">
        <v>32</v>
      </c>
      <c r="E1042" t="s">
        <v>1045</v>
      </c>
    </row>
    <row r="1043" spans="1:5">
      <c r="A1043">
        <f>HYPERLINK("http://www.twitter.com/NYCMayorsOffice/status/749741126660288512", "749741126660288512")</f>
        <v>0</v>
      </c>
      <c r="B1043" s="2">
        <v>42554.9628240741</v>
      </c>
      <c r="C1043">
        <v>0</v>
      </c>
      <c r="D1043">
        <v>30</v>
      </c>
      <c r="E1043" t="s">
        <v>1046</v>
      </c>
    </row>
    <row r="1044" spans="1:5">
      <c r="A1044">
        <f>HYPERLINK("http://www.twitter.com/NYCMayorsOffice/status/749741115683766273", "749741115683766273")</f>
        <v>0</v>
      </c>
      <c r="B1044" s="2">
        <v>42554.9628009259</v>
      </c>
      <c r="C1044">
        <v>0</v>
      </c>
      <c r="D1044">
        <v>30</v>
      </c>
      <c r="E1044" t="s">
        <v>1047</v>
      </c>
    </row>
    <row r="1045" spans="1:5">
      <c r="A1045">
        <f>HYPERLINK("http://www.twitter.com/NYCMayorsOffice/status/749741102731845633", "749741102731845633")</f>
        <v>0</v>
      </c>
      <c r="B1045" s="2">
        <v>42554.9627662037</v>
      </c>
      <c r="C1045">
        <v>0</v>
      </c>
      <c r="D1045">
        <v>46</v>
      </c>
      <c r="E1045" t="s">
        <v>1048</v>
      </c>
    </row>
    <row r="1046" spans="1:5">
      <c r="A1046">
        <f>HYPERLINK("http://www.twitter.com/NYCMayorsOffice/status/749741083303837696", "749741083303837696")</f>
        <v>0</v>
      </c>
      <c r="B1046" s="2">
        <v>42554.9627083333</v>
      </c>
      <c r="C1046">
        <v>0</v>
      </c>
      <c r="D1046">
        <v>48</v>
      </c>
      <c r="E1046" t="s">
        <v>1049</v>
      </c>
    </row>
    <row r="1047" spans="1:5">
      <c r="A1047">
        <f>HYPERLINK("http://www.twitter.com/NYCMayorsOffice/status/749350272057667585", "749350272057667585")</f>
        <v>0</v>
      </c>
      <c r="B1047" s="2">
        <v>42553.8842708333</v>
      </c>
      <c r="C1047">
        <v>0</v>
      </c>
      <c r="D1047">
        <v>70</v>
      </c>
      <c r="E1047" t="s">
        <v>1050</v>
      </c>
    </row>
    <row r="1048" spans="1:5">
      <c r="A1048">
        <f>HYPERLINK("http://www.twitter.com/NYCMayorsOffice/status/749350263555760128", "749350263555760128")</f>
        <v>0</v>
      </c>
      <c r="B1048" s="2">
        <v>42553.8842476852</v>
      </c>
      <c r="C1048">
        <v>0</v>
      </c>
      <c r="D1048">
        <v>95</v>
      </c>
      <c r="E1048" t="s">
        <v>1051</v>
      </c>
    </row>
    <row r="1049" spans="1:5">
      <c r="A1049">
        <f>HYPERLINK("http://www.twitter.com/NYCMayorsOffice/status/749275300828155904", "749275300828155904")</f>
        <v>0</v>
      </c>
      <c r="B1049" s="2">
        <v>42553.6773958333</v>
      </c>
      <c r="C1049">
        <v>26</v>
      </c>
      <c r="D1049">
        <v>30</v>
      </c>
      <c r="E1049" t="s">
        <v>1052</v>
      </c>
    </row>
    <row r="1050" spans="1:5">
      <c r="A1050">
        <f>HYPERLINK("http://www.twitter.com/NYCMayorsOffice/status/749079353586311168", "749079353586311168")</f>
        <v>0</v>
      </c>
      <c r="B1050" s="2">
        <v>42553.1366782407</v>
      </c>
      <c r="C1050">
        <v>0</v>
      </c>
      <c r="D1050">
        <v>187</v>
      </c>
      <c r="E1050" t="s">
        <v>1053</v>
      </c>
    </row>
    <row r="1051" spans="1:5">
      <c r="A1051">
        <f>HYPERLINK("http://www.twitter.com/NYCMayorsOffice/status/748986600793763841", "748986600793763841")</f>
        <v>0</v>
      </c>
      <c r="B1051" s="2">
        <v>42552.8807291667</v>
      </c>
      <c r="C1051">
        <v>10</v>
      </c>
      <c r="D1051">
        <v>7</v>
      </c>
      <c r="E1051" t="s">
        <v>1054</v>
      </c>
    </row>
    <row r="1052" spans="1:5">
      <c r="A1052">
        <f>HYPERLINK("http://www.twitter.com/NYCMayorsOffice/status/748968650674204672", "748968650674204672")</f>
        <v>0</v>
      </c>
      <c r="B1052" s="2">
        <v>42552.8312037037</v>
      </c>
      <c r="C1052">
        <v>6</v>
      </c>
      <c r="D1052">
        <v>4</v>
      </c>
      <c r="E1052" t="s">
        <v>1055</v>
      </c>
    </row>
    <row r="1053" spans="1:5">
      <c r="A1053">
        <f>HYPERLINK("http://www.twitter.com/NYCMayorsOffice/status/748968329948368897", "748968329948368897")</f>
        <v>0</v>
      </c>
      <c r="B1053" s="2">
        <v>42552.8303125</v>
      </c>
      <c r="C1053">
        <v>34</v>
      </c>
      <c r="D1053">
        <v>38</v>
      </c>
      <c r="E1053" t="s">
        <v>1056</v>
      </c>
    </row>
    <row r="1054" spans="1:5">
      <c r="A1054">
        <f>HYPERLINK("http://www.twitter.com/NYCMayorsOffice/status/748580543990759424", "748580543990759424")</f>
        <v>0</v>
      </c>
      <c r="B1054" s="2">
        <v>42551.7602314815</v>
      </c>
      <c r="C1054">
        <v>10</v>
      </c>
      <c r="D1054">
        <v>11</v>
      </c>
      <c r="E1054" t="s">
        <v>1057</v>
      </c>
    </row>
    <row r="1055" spans="1:5">
      <c r="A1055">
        <f>HYPERLINK("http://www.twitter.com/NYCMayorsOffice/status/748566400072028160", "748566400072028160")</f>
        <v>0</v>
      </c>
      <c r="B1055" s="2">
        <v>42551.7212037037</v>
      </c>
      <c r="C1055">
        <v>5</v>
      </c>
      <c r="D1055">
        <v>4</v>
      </c>
      <c r="E1055" t="s">
        <v>1058</v>
      </c>
    </row>
    <row r="1056" spans="1:5">
      <c r="A1056">
        <f>HYPERLINK("http://www.twitter.com/NYCMayorsOffice/status/748169958052470784", "748169958052470784")</f>
        <v>0</v>
      </c>
      <c r="B1056" s="2">
        <v>42550.6272222222</v>
      </c>
      <c r="C1056">
        <v>7</v>
      </c>
      <c r="D1056">
        <v>3</v>
      </c>
      <c r="E1056" t="s">
        <v>1059</v>
      </c>
    </row>
    <row r="1057" spans="1:5">
      <c r="A1057">
        <f>HYPERLINK("http://www.twitter.com/NYCMayorsOffice/status/748166997704314881", "748166997704314881")</f>
        <v>0</v>
      </c>
      <c r="B1057" s="2">
        <v>42550.6190625</v>
      </c>
      <c r="C1057">
        <v>13</v>
      </c>
      <c r="D1057">
        <v>5</v>
      </c>
      <c r="E1057" t="s">
        <v>1060</v>
      </c>
    </row>
    <row r="1058" spans="1:5">
      <c r="A1058">
        <f>HYPERLINK("http://www.twitter.com/NYCMayorsOffice/status/747829652358561792", "747829652358561792")</f>
        <v>0</v>
      </c>
      <c r="B1058" s="2">
        <v>42549.6881597222</v>
      </c>
      <c r="C1058">
        <v>0</v>
      </c>
      <c r="D1058">
        <v>118</v>
      </c>
      <c r="E1058" t="s">
        <v>1061</v>
      </c>
    </row>
    <row r="1059" spans="1:5">
      <c r="A1059">
        <f>HYPERLINK("http://www.twitter.com/NYCMayorsOffice/status/747591790329536512", "747591790329536512")</f>
        <v>0</v>
      </c>
      <c r="B1059" s="2">
        <v>42549.0317939815</v>
      </c>
      <c r="C1059">
        <v>0</v>
      </c>
      <c r="D1059">
        <v>150</v>
      </c>
      <c r="E1059" t="s">
        <v>1062</v>
      </c>
    </row>
    <row r="1060" spans="1:5">
      <c r="A1060">
        <f>HYPERLINK("http://www.twitter.com/NYCMayorsOffice/status/747252698630754304", "747252698630754304")</f>
        <v>0</v>
      </c>
      <c r="B1060" s="2">
        <v>42548.0960763889</v>
      </c>
      <c r="C1060">
        <v>0</v>
      </c>
      <c r="D1060">
        <v>29</v>
      </c>
      <c r="E1060" t="s">
        <v>1063</v>
      </c>
    </row>
    <row r="1061" spans="1:5">
      <c r="A1061">
        <f>HYPERLINK("http://www.twitter.com/NYCMayorsOffice/status/747252296019546117", "747252296019546117")</f>
        <v>0</v>
      </c>
      <c r="B1061" s="2">
        <v>42548.0949652778</v>
      </c>
      <c r="C1061">
        <v>6</v>
      </c>
      <c r="D1061">
        <v>3</v>
      </c>
      <c r="E1061" t="s">
        <v>1064</v>
      </c>
    </row>
    <row r="1062" spans="1:5">
      <c r="A1062">
        <f>HYPERLINK("http://www.twitter.com/NYCMayorsOffice/status/747251984063959041", "747251984063959041")</f>
        <v>0</v>
      </c>
      <c r="B1062" s="2">
        <v>42548.0940972222</v>
      </c>
      <c r="C1062">
        <v>0</v>
      </c>
      <c r="D1062">
        <v>329</v>
      </c>
      <c r="E1062" t="s">
        <v>1065</v>
      </c>
    </row>
    <row r="1063" spans="1:5">
      <c r="A1063">
        <f>HYPERLINK("http://www.twitter.com/NYCMayorsOffice/status/747199269610885120", "747199269610885120")</f>
        <v>0</v>
      </c>
      <c r="B1063" s="2">
        <v>42547.9486342593</v>
      </c>
      <c r="C1063">
        <v>0</v>
      </c>
      <c r="D1063">
        <v>287</v>
      </c>
      <c r="E1063" t="s">
        <v>1066</v>
      </c>
    </row>
    <row r="1064" spans="1:5">
      <c r="A1064">
        <f>HYPERLINK("http://www.twitter.com/NYCMayorsOffice/status/747107363337928705", "747107363337928705")</f>
        <v>0</v>
      </c>
      <c r="B1064" s="2">
        <v>42547.6950231481</v>
      </c>
      <c r="C1064">
        <v>26</v>
      </c>
      <c r="D1064">
        <v>15</v>
      </c>
      <c r="E1064" t="s">
        <v>1067</v>
      </c>
    </row>
    <row r="1065" spans="1:5">
      <c r="A1065">
        <f>HYPERLINK("http://www.twitter.com/NYCMayorsOffice/status/746833942360301568", "746833942360301568")</f>
        <v>0</v>
      </c>
      <c r="B1065" s="2">
        <v>42546.9405324074</v>
      </c>
      <c r="C1065">
        <v>177</v>
      </c>
      <c r="D1065">
        <v>108</v>
      </c>
      <c r="E1065" t="s">
        <v>1068</v>
      </c>
    </row>
    <row r="1066" spans="1:5">
      <c r="A1066">
        <f>HYPERLINK("http://www.twitter.com/NYCMayorsOffice/status/746828846389993472", "746828846389993472")</f>
        <v>0</v>
      </c>
      <c r="B1066" s="2">
        <v>42546.9264699074</v>
      </c>
      <c r="C1066">
        <v>0</v>
      </c>
      <c r="D1066">
        <v>110</v>
      </c>
      <c r="E1066" t="s">
        <v>1069</v>
      </c>
    </row>
    <row r="1067" spans="1:5">
      <c r="A1067">
        <f>HYPERLINK("http://www.twitter.com/NYCMayorsOffice/status/746774449979015169", "746774449979015169")</f>
        <v>0</v>
      </c>
      <c r="B1067" s="2">
        <v>42546.7763541667</v>
      </c>
      <c r="C1067">
        <v>196</v>
      </c>
      <c r="D1067">
        <v>50</v>
      </c>
      <c r="E1067" t="s">
        <v>1070</v>
      </c>
    </row>
    <row r="1068" spans="1:5">
      <c r="A1068">
        <f>HYPERLINK("http://www.twitter.com/NYCMayorsOffice/status/746768503923941377", "746768503923941377")</f>
        <v>0</v>
      </c>
      <c r="B1068" s="2">
        <v>42546.7599537037</v>
      </c>
      <c r="C1068">
        <v>0</v>
      </c>
      <c r="D1068">
        <v>4</v>
      </c>
      <c r="E1068" t="s">
        <v>1071</v>
      </c>
    </row>
    <row r="1069" spans="1:5">
      <c r="A1069">
        <f>HYPERLINK("http://www.twitter.com/NYCMayorsOffice/status/746768425234620417", "746768425234620417")</f>
        <v>0</v>
      </c>
      <c r="B1069" s="2">
        <v>42546.7597337963</v>
      </c>
      <c r="C1069">
        <v>0</v>
      </c>
      <c r="D1069">
        <v>22</v>
      </c>
      <c r="E1069" t="s">
        <v>1072</v>
      </c>
    </row>
    <row r="1070" spans="1:5">
      <c r="A1070">
        <f>HYPERLINK("http://www.twitter.com/NYCMayorsOffice/status/746461194848997376", "746461194848997376")</f>
        <v>0</v>
      </c>
      <c r="B1070" s="2">
        <v>42545.9119444444</v>
      </c>
      <c r="C1070">
        <v>0</v>
      </c>
      <c r="D1070">
        <v>17</v>
      </c>
      <c r="E1070" t="s">
        <v>1073</v>
      </c>
    </row>
    <row r="1071" spans="1:5">
      <c r="A1071">
        <f>HYPERLINK("http://www.twitter.com/NYCMayorsOffice/status/746444539615928320", "746444539615928320")</f>
        <v>0</v>
      </c>
      <c r="B1071" s="2">
        <v>42545.8659837963</v>
      </c>
      <c r="C1071">
        <v>0</v>
      </c>
      <c r="D1071">
        <v>3</v>
      </c>
      <c r="E1071" t="s">
        <v>1074</v>
      </c>
    </row>
    <row r="1072" spans="1:5">
      <c r="A1072">
        <f>HYPERLINK("http://www.twitter.com/NYCMayorsOffice/status/746424433687007232", "746424433687007232")</f>
        <v>0</v>
      </c>
      <c r="B1072" s="2">
        <v>42545.8104976852</v>
      </c>
      <c r="C1072">
        <v>46</v>
      </c>
      <c r="D1072">
        <v>20</v>
      </c>
      <c r="E1072" t="s">
        <v>1075</v>
      </c>
    </row>
    <row r="1073" spans="1:5">
      <c r="A1073">
        <f>HYPERLINK("http://www.twitter.com/NYCMayorsOffice/status/746413011569512448", "746413011569512448")</f>
        <v>0</v>
      </c>
      <c r="B1073" s="2">
        <v>42545.7789814815</v>
      </c>
      <c r="C1073">
        <v>14</v>
      </c>
      <c r="D1073">
        <v>6</v>
      </c>
      <c r="E1073" t="s">
        <v>1076</v>
      </c>
    </row>
    <row r="1074" spans="1:5">
      <c r="A1074">
        <f>HYPERLINK("http://www.twitter.com/NYCMayorsOffice/status/746385736203640837", "746385736203640837")</f>
        <v>0</v>
      </c>
      <c r="B1074" s="2">
        <v>42545.7037152778</v>
      </c>
      <c r="C1074">
        <v>37</v>
      </c>
      <c r="D1074">
        <v>29</v>
      </c>
      <c r="E1074" t="s">
        <v>1077</v>
      </c>
    </row>
    <row r="1075" spans="1:5">
      <c r="A1075">
        <f>HYPERLINK("http://www.twitter.com/NYCMayorsOffice/status/746095559119900672", "746095559119900672")</f>
        <v>0</v>
      </c>
      <c r="B1075" s="2">
        <v>42544.902974537</v>
      </c>
      <c r="C1075">
        <v>25</v>
      </c>
      <c r="D1075">
        <v>7</v>
      </c>
      <c r="E1075" t="s">
        <v>1078</v>
      </c>
    </row>
    <row r="1076" spans="1:5">
      <c r="A1076">
        <f>HYPERLINK("http://www.twitter.com/NYCMayorsOffice/status/746080526113640449", "746080526113640449")</f>
        <v>0</v>
      </c>
      <c r="B1076" s="2">
        <v>42544.8614930556</v>
      </c>
      <c r="C1076">
        <v>12</v>
      </c>
      <c r="D1076">
        <v>2</v>
      </c>
      <c r="E1076" t="s">
        <v>1079</v>
      </c>
    </row>
    <row r="1077" spans="1:5">
      <c r="A1077">
        <f>HYPERLINK("http://www.twitter.com/NYCMayorsOffice/status/746048011764117504", "746048011764117504")</f>
        <v>0</v>
      </c>
      <c r="B1077" s="2">
        <v>42544.7717708333</v>
      </c>
      <c r="C1077">
        <v>12</v>
      </c>
      <c r="D1077">
        <v>14</v>
      </c>
      <c r="E1077" t="s">
        <v>1080</v>
      </c>
    </row>
    <row r="1078" spans="1:5">
      <c r="A1078">
        <f>HYPERLINK("http://www.twitter.com/NYCMayorsOffice/status/746023091428532224", "746023091428532224")</f>
        <v>0</v>
      </c>
      <c r="B1078" s="2">
        <v>42544.7030092593</v>
      </c>
      <c r="C1078">
        <v>130</v>
      </c>
      <c r="D1078">
        <v>45</v>
      </c>
      <c r="E1078" t="s">
        <v>1081</v>
      </c>
    </row>
    <row r="1079" spans="1:5">
      <c r="A1079">
        <f>HYPERLINK("http://www.twitter.com/NYCMayorsOffice/status/746019340122787840", "746019340122787840")</f>
        <v>0</v>
      </c>
      <c r="B1079" s="2">
        <v>42544.692650463</v>
      </c>
      <c r="C1079">
        <v>16</v>
      </c>
      <c r="D1079">
        <v>15</v>
      </c>
      <c r="E1079" t="s">
        <v>1082</v>
      </c>
    </row>
    <row r="1080" spans="1:5">
      <c r="A1080">
        <f>HYPERLINK("http://www.twitter.com/NYCMayorsOffice/status/745980169354121216", "745980169354121216")</f>
        <v>0</v>
      </c>
      <c r="B1080" s="2">
        <v>42544.5845601852</v>
      </c>
      <c r="C1080">
        <v>0</v>
      </c>
      <c r="D1080">
        <v>6</v>
      </c>
      <c r="E1080" t="s">
        <v>1083</v>
      </c>
    </row>
    <row r="1081" spans="1:5">
      <c r="A1081">
        <f>HYPERLINK("http://www.twitter.com/NYCMayorsOffice/status/745660049150849024", "745660049150849024")</f>
        <v>0</v>
      </c>
      <c r="B1081" s="2">
        <v>42543.7012037037</v>
      </c>
      <c r="C1081">
        <v>50</v>
      </c>
      <c r="D1081">
        <v>17</v>
      </c>
      <c r="E1081" t="s">
        <v>1084</v>
      </c>
    </row>
    <row r="1082" spans="1:5">
      <c r="A1082">
        <f>HYPERLINK("http://www.twitter.com/NYCMayorsOffice/status/745656918547501056", "745656918547501056")</f>
        <v>0</v>
      </c>
      <c r="B1082" s="2">
        <v>42543.6925578704</v>
      </c>
      <c r="C1082">
        <v>39</v>
      </c>
      <c r="D1082">
        <v>21</v>
      </c>
      <c r="E1082" t="s">
        <v>1085</v>
      </c>
    </row>
    <row r="1083" spans="1:5">
      <c r="A1083">
        <f>HYPERLINK("http://www.twitter.com/NYCMayorsOffice/status/745597409946968065", "745597409946968065")</f>
        <v>0</v>
      </c>
      <c r="B1083" s="2">
        <v>42543.5283449074</v>
      </c>
      <c r="C1083">
        <v>21</v>
      </c>
      <c r="D1083">
        <v>28</v>
      </c>
      <c r="E1083" t="s">
        <v>1086</v>
      </c>
    </row>
    <row r="1084" spans="1:5">
      <c r="A1084">
        <f>HYPERLINK("http://www.twitter.com/NYCMayorsOffice/status/745314121617268736", "745314121617268736")</f>
        <v>0</v>
      </c>
      <c r="B1084" s="2">
        <v>42542.7466203704</v>
      </c>
      <c r="C1084">
        <v>19</v>
      </c>
      <c r="D1084">
        <v>14</v>
      </c>
      <c r="E1084" t="s">
        <v>1087</v>
      </c>
    </row>
    <row r="1085" spans="1:5">
      <c r="A1085">
        <f>HYPERLINK("http://www.twitter.com/NYCMayorsOffice/status/745277991165517825", "745277991165517825")</f>
        <v>0</v>
      </c>
      <c r="B1085" s="2">
        <v>42542.6469212963</v>
      </c>
      <c r="C1085">
        <v>29</v>
      </c>
      <c r="D1085">
        <v>4</v>
      </c>
      <c r="E1085" t="s">
        <v>1088</v>
      </c>
    </row>
    <row r="1086" spans="1:5">
      <c r="A1086">
        <f>HYPERLINK("http://www.twitter.com/NYCMayorsOffice/status/745051946524909570", "745051946524909570")</f>
        <v>0</v>
      </c>
      <c r="B1086" s="2">
        <v>42542.0231597222</v>
      </c>
      <c r="C1086">
        <v>0</v>
      </c>
      <c r="D1086">
        <v>82</v>
      </c>
      <c r="E1086" t="s">
        <v>1089</v>
      </c>
    </row>
    <row r="1087" spans="1:5">
      <c r="A1087">
        <f>HYPERLINK("http://www.twitter.com/NYCMayorsOffice/status/745051935678468096", "745051935678468096")</f>
        <v>0</v>
      </c>
      <c r="B1087" s="2">
        <v>42542.023125</v>
      </c>
      <c r="C1087">
        <v>0</v>
      </c>
      <c r="D1087">
        <v>69</v>
      </c>
      <c r="E1087" t="s">
        <v>1090</v>
      </c>
    </row>
    <row r="1088" spans="1:5">
      <c r="A1088">
        <f>HYPERLINK("http://www.twitter.com/NYCMayorsOffice/status/745051921422000128", "745051921422000128")</f>
        <v>0</v>
      </c>
      <c r="B1088" s="2">
        <v>42542.0230902778</v>
      </c>
      <c r="C1088">
        <v>0</v>
      </c>
      <c r="D1088">
        <v>233</v>
      </c>
      <c r="E1088" t="s">
        <v>1091</v>
      </c>
    </row>
    <row r="1089" spans="1:5">
      <c r="A1089">
        <f>HYPERLINK("http://www.twitter.com/NYCMayorsOffice/status/744979207537696768", "744979207537696768")</f>
        <v>0</v>
      </c>
      <c r="B1089" s="2">
        <v>42541.8224305556</v>
      </c>
      <c r="C1089">
        <v>0</v>
      </c>
      <c r="D1089">
        <v>44</v>
      </c>
      <c r="E1089" t="s">
        <v>1092</v>
      </c>
    </row>
    <row r="1090" spans="1:5">
      <c r="A1090">
        <f>HYPERLINK("http://www.twitter.com/NYCMayorsOffice/status/744938908484538368", "744938908484538368")</f>
        <v>0</v>
      </c>
      <c r="B1090" s="2">
        <v>42541.7112268519</v>
      </c>
      <c r="C1090">
        <v>7</v>
      </c>
      <c r="D1090">
        <v>3</v>
      </c>
      <c r="E1090" t="s">
        <v>1093</v>
      </c>
    </row>
    <row r="1091" spans="1:5">
      <c r="A1091">
        <f>HYPERLINK("http://www.twitter.com/NYCMayorsOffice/status/744933955326074884", "744933955326074884")</f>
        <v>0</v>
      </c>
      <c r="B1091" s="2">
        <v>42541.6975578704</v>
      </c>
      <c r="C1091">
        <v>9</v>
      </c>
      <c r="D1091">
        <v>8</v>
      </c>
      <c r="E1091" t="s">
        <v>1094</v>
      </c>
    </row>
    <row r="1092" spans="1:5">
      <c r="A1092">
        <f>HYPERLINK("http://www.twitter.com/NYCMayorsOffice/status/744933892482801665", "744933892482801665")</f>
        <v>0</v>
      </c>
      <c r="B1092" s="2">
        <v>42541.6973842593</v>
      </c>
      <c r="C1092">
        <v>3</v>
      </c>
      <c r="D1092">
        <v>1</v>
      </c>
      <c r="E1092" t="s">
        <v>1095</v>
      </c>
    </row>
    <row r="1093" spans="1:5">
      <c r="A1093">
        <f>HYPERLINK("http://www.twitter.com/NYCMayorsOffice/status/744583313021603840", "744583313021603840")</f>
        <v>0</v>
      </c>
      <c r="B1093" s="2">
        <v>42540.7299768518</v>
      </c>
      <c r="C1093">
        <v>68</v>
      </c>
      <c r="D1093">
        <v>62</v>
      </c>
      <c r="E1093" t="s">
        <v>1096</v>
      </c>
    </row>
    <row r="1094" spans="1:5">
      <c r="A1094">
        <f>HYPERLINK("http://www.twitter.com/NYCMayorsOffice/status/744534262599254016", "744534262599254016")</f>
        <v>0</v>
      </c>
      <c r="B1094" s="2">
        <v>42540.5946180556</v>
      </c>
      <c r="C1094">
        <v>123</v>
      </c>
      <c r="D1094">
        <v>49</v>
      </c>
      <c r="E1094" t="s">
        <v>1097</v>
      </c>
    </row>
    <row r="1095" spans="1:5">
      <c r="A1095">
        <f>HYPERLINK("http://www.twitter.com/NYCMayorsOffice/status/744529282274365440", "744529282274365440")</f>
        <v>0</v>
      </c>
      <c r="B1095" s="2">
        <v>42540.5808796296</v>
      </c>
      <c r="C1095">
        <v>0</v>
      </c>
      <c r="D1095">
        <v>133</v>
      </c>
      <c r="E1095" t="s">
        <v>1098</v>
      </c>
    </row>
    <row r="1096" spans="1:5">
      <c r="A1096">
        <f>HYPERLINK("http://www.twitter.com/NYCMayorsOffice/status/743988918979264512", "743988918979264512")</f>
        <v>0</v>
      </c>
      <c r="B1096" s="2">
        <v>42539.0897569444</v>
      </c>
      <c r="C1096">
        <v>0</v>
      </c>
      <c r="D1096">
        <v>23</v>
      </c>
      <c r="E1096" t="s">
        <v>1099</v>
      </c>
    </row>
    <row r="1097" spans="1:5">
      <c r="A1097">
        <f>HYPERLINK("http://www.twitter.com/NYCMayorsOffice/status/743892353090523137", "743892353090523137")</f>
        <v>0</v>
      </c>
      <c r="B1097" s="2">
        <v>42538.823287037</v>
      </c>
      <c r="C1097">
        <v>11</v>
      </c>
      <c r="D1097">
        <v>8</v>
      </c>
      <c r="E1097" t="s">
        <v>1100</v>
      </c>
    </row>
    <row r="1098" spans="1:5">
      <c r="A1098">
        <f>HYPERLINK("http://www.twitter.com/NYCMayorsOffice/status/743827876680728576", "743827876680728576")</f>
        <v>0</v>
      </c>
      <c r="B1098" s="2">
        <v>42538.6453703704</v>
      </c>
      <c r="C1098">
        <v>0</v>
      </c>
      <c r="D1098">
        <v>3</v>
      </c>
      <c r="E1098" t="s">
        <v>1101</v>
      </c>
    </row>
    <row r="1099" spans="1:5">
      <c r="A1099">
        <f>HYPERLINK("http://www.twitter.com/NYCMayorsOffice/status/743776195980976130", "743776195980976130")</f>
        <v>0</v>
      </c>
      <c r="B1099" s="2">
        <v>42538.5027546296</v>
      </c>
      <c r="C1099">
        <v>0</v>
      </c>
      <c r="D1099">
        <v>208</v>
      </c>
      <c r="E1099" t="s">
        <v>1102</v>
      </c>
    </row>
    <row r="1100" spans="1:5">
      <c r="A1100">
        <f>HYPERLINK("http://www.twitter.com/NYCMayorsOffice/status/743527008005664768", "743527008005664768")</f>
        <v>0</v>
      </c>
      <c r="B1100" s="2">
        <v>42537.8151273148</v>
      </c>
      <c r="C1100">
        <v>41</v>
      </c>
      <c r="D1100">
        <v>45</v>
      </c>
      <c r="E1100" t="s">
        <v>1103</v>
      </c>
    </row>
    <row r="1101" spans="1:5">
      <c r="A1101">
        <f>HYPERLINK("http://www.twitter.com/NYCMayorsOffice/status/743504988580765697", "743504988580765697")</f>
        <v>0</v>
      </c>
      <c r="B1101" s="2">
        <v>42537.7543634259</v>
      </c>
      <c r="C1101">
        <v>8</v>
      </c>
      <c r="D1101">
        <v>3</v>
      </c>
      <c r="E1101" t="s">
        <v>1104</v>
      </c>
    </row>
    <row r="1102" spans="1:5">
      <c r="A1102">
        <f>HYPERLINK("http://www.twitter.com/NYCMayorsOffice/status/743504941482917888", "743504941482917888")</f>
        <v>0</v>
      </c>
      <c r="B1102" s="2">
        <v>42537.7542361111</v>
      </c>
      <c r="C1102">
        <v>71</v>
      </c>
      <c r="D1102">
        <v>60</v>
      </c>
      <c r="E1102" t="s">
        <v>1105</v>
      </c>
    </row>
    <row r="1103" spans="1:5">
      <c r="A1103">
        <f>HYPERLINK("http://www.twitter.com/NYCMayorsOffice/status/743504895177789440", "743504895177789440")</f>
        <v>0</v>
      </c>
      <c r="B1103" s="2">
        <v>42537.7541087963</v>
      </c>
      <c r="C1103">
        <v>18</v>
      </c>
      <c r="D1103">
        <v>8</v>
      </c>
      <c r="E1103" t="s">
        <v>1106</v>
      </c>
    </row>
    <row r="1104" spans="1:5">
      <c r="A1104">
        <f>HYPERLINK("http://www.twitter.com/NYCMayorsOffice/status/743504872109113344", "743504872109113344")</f>
        <v>0</v>
      </c>
      <c r="B1104" s="2">
        <v>42537.7540393519</v>
      </c>
      <c r="C1104">
        <v>14</v>
      </c>
      <c r="D1104">
        <v>9</v>
      </c>
      <c r="E1104" t="s">
        <v>1107</v>
      </c>
    </row>
    <row r="1105" spans="1:5">
      <c r="A1105">
        <f>HYPERLINK("http://www.twitter.com/NYCMayorsOffice/status/743467957733498881", "743467957733498881")</f>
        <v>0</v>
      </c>
      <c r="B1105" s="2">
        <v>42537.6521759259</v>
      </c>
      <c r="C1105">
        <v>7</v>
      </c>
      <c r="D1105">
        <v>2</v>
      </c>
      <c r="E1105" t="s">
        <v>1108</v>
      </c>
    </row>
    <row r="1106" spans="1:5">
      <c r="A1106">
        <f>HYPERLINK("http://www.twitter.com/NYCMayorsOffice/status/743467947901992960", "743467947901992960")</f>
        <v>0</v>
      </c>
      <c r="B1106" s="2">
        <v>42537.6521527778</v>
      </c>
      <c r="C1106">
        <v>17</v>
      </c>
      <c r="D1106">
        <v>15</v>
      </c>
      <c r="E1106" t="s">
        <v>1109</v>
      </c>
    </row>
    <row r="1107" spans="1:5">
      <c r="A1107">
        <f>HYPERLINK("http://www.twitter.com/NYCMayorsOffice/status/743467936388620288", "743467936388620288")</f>
        <v>0</v>
      </c>
      <c r="B1107" s="2">
        <v>42537.6521180556</v>
      </c>
      <c r="C1107">
        <v>13</v>
      </c>
      <c r="D1107">
        <v>15</v>
      </c>
      <c r="E1107" t="s">
        <v>1110</v>
      </c>
    </row>
    <row r="1108" spans="1:5">
      <c r="A1108">
        <f>HYPERLINK("http://www.twitter.com/NYCMayorsOffice/status/743467914213339136", "743467914213339136")</f>
        <v>0</v>
      </c>
      <c r="B1108" s="2">
        <v>42537.6520601852</v>
      </c>
      <c r="C1108">
        <v>10</v>
      </c>
      <c r="D1108">
        <v>6</v>
      </c>
      <c r="E1108" t="s">
        <v>1111</v>
      </c>
    </row>
    <row r="1109" spans="1:5">
      <c r="A1109">
        <f>HYPERLINK("http://www.twitter.com/NYCMayorsOffice/status/743443211377586176", "743443211377586176")</f>
        <v>0</v>
      </c>
      <c r="B1109" s="2">
        <v>42537.5838888889</v>
      </c>
      <c r="C1109">
        <v>1</v>
      </c>
      <c r="D1109">
        <v>0</v>
      </c>
      <c r="E1109" t="s">
        <v>1112</v>
      </c>
    </row>
    <row r="1110" spans="1:5">
      <c r="A1110">
        <f>HYPERLINK("http://www.twitter.com/NYCMayorsOffice/status/743429817295601669", "743429817295601669")</f>
        <v>0</v>
      </c>
      <c r="B1110" s="2">
        <v>42537.5469328704</v>
      </c>
      <c r="C1110">
        <v>7</v>
      </c>
      <c r="D1110">
        <v>0</v>
      </c>
      <c r="E1110" t="s">
        <v>1113</v>
      </c>
    </row>
    <row r="1111" spans="1:5">
      <c r="A1111">
        <f>HYPERLINK("http://www.twitter.com/NYCMayorsOffice/status/743270307197227008", "743270307197227008")</f>
        <v>0</v>
      </c>
      <c r="B1111" s="2">
        <v>42537.1067708333</v>
      </c>
      <c r="C1111">
        <v>23</v>
      </c>
      <c r="D1111">
        <v>13</v>
      </c>
      <c r="E1111" t="s">
        <v>1114</v>
      </c>
    </row>
    <row r="1112" spans="1:5">
      <c r="A1112">
        <f>HYPERLINK("http://www.twitter.com/NYCMayorsOffice/status/743266987632115712", "743266987632115712")</f>
        <v>0</v>
      </c>
      <c r="B1112" s="2">
        <v>42537.0976041667</v>
      </c>
      <c r="C1112">
        <v>36</v>
      </c>
      <c r="D1112">
        <v>14</v>
      </c>
      <c r="E1112" t="s">
        <v>1115</v>
      </c>
    </row>
    <row r="1113" spans="1:5">
      <c r="A1113">
        <f>HYPERLINK("http://www.twitter.com/NYCMayorsOffice/status/743265412780007424", "743265412780007424")</f>
        <v>0</v>
      </c>
      <c r="B1113" s="2">
        <v>42537.0932638889</v>
      </c>
      <c r="C1113">
        <v>17</v>
      </c>
      <c r="D1113">
        <v>9</v>
      </c>
      <c r="E1113" t="s">
        <v>1116</v>
      </c>
    </row>
    <row r="1114" spans="1:5">
      <c r="A1114">
        <f>HYPERLINK("http://www.twitter.com/NYCMayorsOffice/status/743135923265736705", "743135923265736705")</f>
        <v>0</v>
      </c>
      <c r="B1114" s="2">
        <v>42536.7359375</v>
      </c>
      <c r="C1114">
        <v>6</v>
      </c>
      <c r="D1114">
        <v>4</v>
      </c>
      <c r="E1114" t="s">
        <v>1117</v>
      </c>
    </row>
    <row r="1115" spans="1:5">
      <c r="A1115">
        <f>HYPERLINK("http://www.twitter.com/NYCMayorsOffice/status/743103611949965312", "743103611949965312")</f>
        <v>0</v>
      </c>
      <c r="B1115" s="2">
        <v>42536.6467708333</v>
      </c>
      <c r="C1115">
        <v>13</v>
      </c>
      <c r="D1115">
        <v>15</v>
      </c>
      <c r="E1115" t="s">
        <v>1118</v>
      </c>
    </row>
    <row r="1116" spans="1:5">
      <c r="A1116">
        <f>HYPERLINK("http://www.twitter.com/NYCMayorsOffice/status/743082935138586624", "743082935138586624")</f>
        <v>0</v>
      </c>
      <c r="B1116" s="2">
        <v>42536.5897222222</v>
      </c>
      <c r="C1116">
        <v>8</v>
      </c>
      <c r="D1116">
        <v>11</v>
      </c>
      <c r="E1116" t="s">
        <v>1119</v>
      </c>
    </row>
    <row r="1117" spans="1:5">
      <c r="A1117">
        <f>HYPERLINK("http://www.twitter.com/NYCMayorsOffice/status/743082876380581888", "743082876380581888")</f>
        <v>0</v>
      </c>
      <c r="B1117" s="2">
        <v>42536.5895601852</v>
      </c>
      <c r="C1117">
        <v>5</v>
      </c>
      <c r="D1117">
        <v>5</v>
      </c>
      <c r="E1117" t="s">
        <v>1120</v>
      </c>
    </row>
    <row r="1118" spans="1:5">
      <c r="A1118">
        <f>HYPERLINK("http://www.twitter.com/NYCMayorsOffice/status/743082849113415682", "743082849113415682")</f>
        <v>0</v>
      </c>
      <c r="B1118" s="2">
        <v>42536.5894791667</v>
      </c>
      <c r="C1118">
        <v>6</v>
      </c>
      <c r="D1118">
        <v>1</v>
      </c>
      <c r="E1118" t="s">
        <v>1121</v>
      </c>
    </row>
    <row r="1119" spans="1:5">
      <c r="A1119">
        <f>HYPERLINK("http://www.twitter.com/NYCMayorsOffice/status/743082808143454208", "743082808143454208")</f>
        <v>0</v>
      </c>
      <c r="B1119" s="2">
        <v>42536.5893634259</v>
      </c>
      <c r="C1119">
        <v>7</v>
      </c>
      <c r="D1119">
        <v>2</v>
      </c>
      <c r="E1119" t="s">
        <v>1122</v>
      </c>
    </row>
    <row r="1120" spans="1:5">
      <c r="A1120">
        <f>HYPERLINK("http://www.twitter.com/NYCMayorsOffice/status/743082777671766016", "743082777671766016")</f>
        <v>0</v>
      </c>
      <c r="B1120" s="2">
        <v>42536.5892824074</v>
      </c>
      <c r="C1120">
        <v>8</v>
      </c>
      <c r="D1120">
        <v>3</v>
      </c>
      <c r="E1120" t="s">
        <v>1123</v>
      </c>
    </row>
    <row r="1121" spans="1:5">
      <c r="A1121">
        <f>HYPERLINK("http://www.twitter.com/NYCMayorsOffice/status/742787187331190785", "742787187331190785")</f>
        <v>0</v>
      </c>
      <c r="B1121" s="2">
        <v>42535.7736111111</v>
      </c>
      <c r="C1121">
        <v>0</v>
      </c>
      <c r="D1121">
        <v>457</v>
      </c>
      <c r="E1121" t="s">
        <v>1124</v>
      </c>
    </row>
    <row r="1122" spans="1:5">
      <c r="A1122">
        <f>HYPERLINK("http://www.twitter.com/NYCMayorsOffice/status/742749468408356864", "742749468408356864")</f>
        <v>0</v>
      </c>
      <c r="B1122" s="2">
        <v>42535.669525463</v>
      </c>
      <c r="C1122">
        <v>18</v>
      </c>
      <c r="D1122">
        <v>7</v>
      </c>
      <c r="E1122" t="s">
        <v>1125</v>
      </c>
    </row>
    <row r="1123" spans="1:5">
      <c r="A1123">
        <f>HYPERLINK("http://www.twitter.com/NYCMayorsOffice/status/742721409068224516", "742721409068224516")</f>
        <v>0</v>
      </c>
      <c r="B1123" s="2">
        <v>42535.5920949074</v>
      </c>
      <c r="C1123">
        <v>25</v>
      </c>
      <c r="D1123">
        <v>24</v>
      </c>
      <c r="E1123" t="s">
        <v>1126</v>
      </c>
    </row>
    <row r="1124" spans="1:5">
      <c r="A1124">
        <f>HYPERLINK("http://www.twitter.com/NYCMayorsOffice/status/742552281980252160", "742552281980252160")</f>
        <v>0</v>
      </c>
      <c r="B1124" s="2">
        <v>42535.1253935185</v>
      </c>
      <c r="C1124">
        <v>0</v>
      </c>
      <c r="D1124">
        <v>19</v>
      </c>
      <c r="E1124" t="s">
        <v>1127</v>
      </c>
    </row>
    <row r="1125" spans="1:5">
      <c r="A1125">
        <f>HYPERLINK("http://www.twitter.com/NYCMayorsOffice/status/742504554621734913", "742504554621734913")</f>
        <v>0</v>
      </c>
      <c r="B1125" s="2">
        <v>42534.9936921296</v>
      </c>
      <c r="C1125">
        <v>28</v>
      </c>
      <c r="D1125">
        <v>13</v>
      </c>
      <c r="E1125" t="s">
        <v>1128</v>
      </c>
    </row>
    <row r="1126" spans="1:5">
      <c r="A1126">
        <f>HYPERLINK("http://www.twitter.com/NYCMayorsOffice/status/742501567102918657", "742501567102918657")</f>
        <v>0</v>
      </c>
      <c r="B1126" s="2">
        <v>42534.9854513889</v>
      </c>
      <c r="C1126">
        <v>13</v>
      </c>
      <c r="D1126">
        <v>13</v>
      </c>
      <c r="E1126" t="s">
        <v>1129</v>
      </c>
    </row>
    <row r="1127" spans="1:5">
      <c r="A1127">
        <f>HYPERLINK("http://www.twitter.com/NYCMayorsOffice/status/742495949646397442", "742495949646397442")</f>
        <v>0</v>
      </c>
      <c r="B1127" s="2">
        <v>42534.9699421296</v>
      </c>
      <c r="C1127">
        <v>34</v>
      </c>
      <c r="D1127">
        <v>33</v>
      </c>
      <c r="E1127" t="s">
        <v>1130</v>
      </c>
    </row>
    <row r="1128" spans="1:5">
      <c r="A1128">
        <f>HYPERLINK("http://www.twitter.com/NYCMayorsOffice/status/742495162430050306", "742495162430050306")</f>
        <v>0</v>
      </c>
      <c r="B1128" s="2">
        <v>42534.9677777778</v>
      </c>
      <c r="C1128">
        <v>0</v>
      </c>
      <c r="D1128">
        <v>30</v>
      </c>
      <c r="E1128" t="s">
        <v>1131</v>
      </c>
    </row>
    <row r="1129" spans="1:5">
      <c r="A1129">
        <f>HYPERLINK("http://www.twitter.com/NYCMayorsOffice/status/742490578009591808", "742490578009591808")</f>
        <v>0</v>
      </c>
      <c r="B1129" s="2">
        <v>42534.9551273148</v>
      </c>
      <c r="C1129">
        <v>9</v>
      </c>
      <c r="D1129">
        <v>9</v>
      </c>
      <c r="E1129" t="s">
        <v>1132</v>
      </c>
    </row>
    <row r="1130" spans="1:5">
      <c r="A1130">
        <f>HYPERLINK("http://www.twitter.com/NYCMayorsOffice/status/742482361900802048", "742482361900802048")</f>
        <v>0</v>
      </c>
      <c r="B1130" s="2">
        <v>42534.9324537037</v>
      </c>
      <c r="C1130">
        <v>50</v>
      </c>
      <c r="D1130">
        <v>38</v>
      </c>
      <c r="E1130" t="s">
        <v>1133</v>
      </c>
    </row>
    <row r="1131" spans="1:5">
      <c r="A1131">
        <f>HYPERLINK("http://www.twitter.com/NYCMayorsOffice/status/742476987751600129", "742476987751600129")</f>
        <v>0</v>
      </c>
      <c r="B1131" s="2">
        <v>42534.9176273148</v>
      </c>
      <c r="C1131">
        <v>32</v>
      </c>
      <c r="D1131">
        <v>12</v>
      </c>
      <c r="E1131" t="s">
        <v>1134</v>
      </c>
    </row>
    <row r="1132" spans="1:5">
      <c r="A1132">
        <f>HYPERLINK("http://www.twitter.com/NYCMayorsOffice/status/742439059520294913", "742439059520294913")</f>
        <v>0</v>
      </c>
      <c r="B1132" s="2">
        <v>42534.812962963</v>
      </c>
      <c r="C1132">
        <v>0</v>
      </c>
      <c r="D1132">
        <v>15</v>
      </c>
      <c r="E1132" t="s">
        <v>1135</v>
      </c>
    </row>
    <row r="1133" spans="1:5">
      <c r="A1133">
        <f>HYPERLINK("http://www.twitter.com/NYCMayorsOffice/status/742412866930769920", "742412866930769920")</f>
        <v>0</v>
      </c>
      <c r="B1133" s="2">
        <v>42534.7406828704</v>
      </c>
      <c r="C1133">
        <v>45</v>
      </c>
      <c r="D1133">
        <v>27</v>
      </c>
      <c r="E1133" t="s">
        <v>1136</v>
      </c>
    </row>
    <row r="1134" spans="1:5">
      <c r="A1134">
        <f>HYPERLINK("http://www.twitter.com/NYCMayorsOffice/status/742405109209026560", "742405109209026560")</f>
        <v>0</v>
      </c>
      <c r="B1134" s="2">
        <v>42534.7192708333</v>
      </c>
      <c r="C1134">
        <v>37</v>
      </c>
      <c r="D1134">
        <v>39</v>
      </c>
      <c r="E1134" t="s">
        <v>1137</v>
      </c>
    </row>
    <row r="1135" spans="1:5">
      <c r="A1135">
        <f>HYPERLINK("http://www.twitter.com/NYCMayorsOffice/status/742318370087915520", "742318370087915520")</f>
        <v>0</v>
      </c>
      <c r="B1135" s="2">
        <v>42534.4799189815</v>
      </c>
      <c r="C1135">
        <v>107</v>
      </c>
      <c r="D1135">
        <v>39</v>
      </c>
      <c r="E1135" t="s">
        <v>1138</v>
      </c>
    </row>
    <row r="1136" spans="1:5">
      <c r="A1136">
        <f>HYPERLINK("http://www.twitter.com/NYCMayorsOffice/status/742203077160275968", "742203077160275968")</f>
        <v>0</v>
      </c>
      <c r="B1136" s="2">
        <v>42534.1617708333</v>
      </c>
      <c r="C1136">
        <v>0</v>
      </c>
      <c r="D1136">
        <v>257</v>
      </c>
      <c r="E1136" t="s">
        <v>1139</v>
      </c>
    </row>
    <row r="1137" spans="1:5">
      <c r="A1137">
        <f>HYPERLINK("http://www.twitter.com/NYCMayorsOffice/status/742194304161075200", "742194304161075200")</f>
        <v>0</v>
      </c>
      <c r="B1137" s="2">
        <v>42534.1375694444</v>
      </c>
      <c r="C1137">
        <v>197</v>
      </c>
      <c r="D1137">
        <v>82</v>
      </c>
      <c r="E1137" t="s">
        <v>1140</v>
      </c>
    </row>
    <row r="1138" spans="1:5">
      <c r="A1138">
        <f>HYPERLINK("http://www.twitter.com/NYCMayorsOffice/status/742189150808465408", "742189150808465408")</f>
        <v>0</v>
      </c>
      <c r="B1138" s="2">
        <v>42534.1233449074</v>
      </c>
      <c r="C1138">
        <v>0</v>
      </c>
      <c r="D1138">
        <v>53</v>
      </c>
      <c r="E1138" t="s">
        <v>1141</v>
      </c>
    </row>
    <row r="1139" spans="1:5">
      <c r="A1139">
        <f>HYPERLINK("http://www.twitter.com/NYCMayorsOffice/status/742180463968702464", "742180463968702464")</f>
        <v>0</v>
      </c>
      <c r="B1139" s="2">
        <v>42534.099375</v>
      </c>
      <c r="C1139">
        <v>146</v>
      </c>
      <c r="D1139">
        <v>77</v>
      </c>
      <c r="E1139" t="s">
        <v>1142</v>
      </c>
    </row>
    <row r="1140" spans="1:5">
      <c r="A1140">
        <f>HYPERLINK("http://www.twitter.com/NYCMayorsOffice/status/742155094993608705", "742155094993608705")</f>
        <v>0</v>
      </c>
      <c r="B1140" s="2">
        <v>42534.0293634259</v>
      </c>
      <c r="C1140">
        <v>46</v>
      </c>
      <c r="D1140">
        <v>25</v>
      </c>
      <c r="E1140" t="s">
        <v>1143</v>
      </c>
    </row>
    <row r="1141" spans="1:5">
      <c r="A1141">
        <f>HYPERLINK("http://www.twitter.com/NYCMayorsOffice/status/742113712643973120", "742113712643973120")</f>
        <v>0</v>
      </c>
      <c r="B1141" s="2">
        <v>42533.9151736111</v>
      </c>
      <c r="C1141">
        <v>117</v>
      </c>
      <c r="D1141">
        <v>46</v>
      </c>
      <c r="E1141" t="s">
        <v>1144</v>
      </c>
    </row>
    <row r="1142" spans="1:5">
      <c r="A1142">
        <f>HYPERLINK("http://www.twitter.com/NYCMayorsOffice/status/742092613642260481", "742092613642260481")</f>
        <v>0</v>
      </c>
      <c r="B1142" s="2">
        <v>42533.8569560185</v>
      </c>
      <c r="C1142">
        <v>0</v>
      </c>
      <c r="D1142">
        <v>267</v>
      </c>
      <c r="E1142" t="s">
        <v>1145</v>
      </c>
    </row>
    <row r="1143" spans="1:5">
      <c r="A1143">
        <f>HYPERLINK("http://www.twitter.com/NYCMayorsOffice/status/742072974765924354", "742072974765924354")</f>
        <v>0</v>
      </c>
      <c r="B1143" s="2">
        <v>42533.8027546296</v>
      </c>
      <c r="C1143">
        <v>302</v>
      </c>
      <c r="D1143">
        <v>186</v>
      </c>
      <c r="E1143" s="3" t="s">
        <v>1146</v>
      </c>
    </row>
    <row r="1144" spans="1:5">
      <c r="A1144">
        <f>HYPERLINK("http://www.twitter.com/NYCMayorsOffice/status/742067813423153153", "742067813423153153")</f>
        <v>0</v>
      </c>
      <c r="B1144" s="2">
        <v>42533.7885185185</v>
      </c>
      <c r="C1144">
        <v>0</v>
      </c>
      <c r="D1144">
        <v>176</v>
      </c>
      <c r="E1144" t="s">
        <v>1147</v>
      </c>
    </row>
    <row r="1145" spans="1:5">
      <c r="A1145">
        <f>HYPERLINK("http://www.twitter.com/NYCMayorsOffice/status/742052918707245057", "742052918707245057")</f>
        <v>0</v>
      </c>
      <c r="B1145" s="2">
        <v>42533.7474189815</v>
      </c>
      <c r="C1145">
        <v>74</v>
      </c>
      <c r="D1145">
        <v>60</v>
      </c>
      <c r="E1145" t="s">
        <v>1148</v>
      </c>
    </row>
    <row r="1146" spans="1:5">
      <c r="A1146">
        <f>HYPERLINK("http://www.twitter.com/NYCMayorsOffice/status/742040367281897472", "742040367281897472")</f>
        <v>0</v>
      </c>
      <c r="B1146" s="2">
        <v>42533.7127777778</v>
      </c>
      <c r="C1146">
        <v>396</v>
      </c>
      <c r="D1146">
        <v>278</v>
      </c>
      <c r="E1146" t="s">
        <v>1149</v>
      </c>
    </row>
    <row r="1147" spans="1:5">
      <c r="A1147">
        <f>HYPERLINK("http://www.twitter.com/NYCMayorsOffice/status/741989070579077121", "741989070579077121")</f>
        <v>0</v>
      </c>
      <c r="B1147" s="2">
        <v>42533.5712268519</v>
      </c>
      <c r="C1147">
        <v>32</v>
      </c>
      <c r="D1147">
        <v>29</v>
      </c>
      <c r="E1147" t="s">
        <v>1150</v>
      </c>
    </row>
    <row r="1148" spans="1:5">
      <c r="A1148">
        <f>HYPERLINK("http://www.twitter.com/NYCMayorsOffice/status/741985576656732160", "741985576656732160")</f>
        <v>0</v>
      </c>
      <c r="B1148" s="2">
        <v>42533.5615856481</v>
      </c>
      <c r="C1148">
        <v>281</v>
      </c>
      <c r="D1148">
        <v>233</v>
      </c>
      <c r="E1148" t="s">
        <v>1151</v>
      </c>
    </row>
    <row r="1149" spans="1:5">
      <c r="A1149">
        <f>HYPERLINK("http://www.twitter.com/NYCMayorsOffice/status/741411570077597701", "741411570077597701")</f>
        <v>0</v>
      </c>
      <c r="B1149" s="2">
        <v>42531.9776273148</v>
      </c>
      <c r="C1149">
        <v>0</v>
      </c>
      <c r="D1149">
        <v>6</v>
      </c>
      <c r="E1149" t="s">
        <v>1152</v>
      </c>
    </row>
    <row r="1150" spans="1:5">
      <c r="A1150">
        <f>HYPERLINK("http://www.twitter.com/NYCMayorsOffice/status/741335340871487488", "741335340871487488")</f>
        <v>0</v>
      </c>
      <c r="B1150" s="2">
        <v>42531.7672800926</v>
      </c>
      <c r="C1150">
        <v>19</v>
      </c>
      <c r="D1150">
        <v>15</v>
      </c>
      <c r="E1150" t="s">
        <v>1153</v>
      </c>
    </row>
    <row r="1151" spans="1:5">
      <c r="A1151">
        <f>HYPERLINK("http://www.twitter.com/NYCMayorsOffice/status/741329348549087233", "741329348549087233")</f>
        <v>0</v>
      </c>
      <c r="B1151" s="2">
        <v>42531.7507407407</v>
      </c>
      <c r="C1151">
        <v>0</v>
      </c>
      <c r="D1151">
        <v>17</v>
      </c>
      <c r="E1151" t="s">
        <v>1154</v>
      </c>
    </row>
    <row r="1152" spans="1:5">
      <c r="A1152">
        <f>HYPERLINK("http://www.twitter.com/NYCMayorsOffice/status/741276256700895232", "741276256700895232")</f>
        <v>0</v>
      </c>
      <c r="B1152" s="2">
        <v>42531.6042361111</v>
      </c>
      <c r="C1152">
        <v>123</v>
      </c>
      <c r="D1152">
        <v>68</v>
      </c>
      <c r="E1152" t="s">
        <v>1155</v>
      </c>
    </row>
    <row r="1153" spans="1:5">
      <c r="A1153">
        <f>HYPERLINK("http://www.twitter.com/NYCMayorsOffice/status/741276102883217409", "741276102883217409")</f>
        <v>0</v>
      </c>
      <c r="B1153" s="2">
        <v>42531.6038078704</v>
      </c>
      <c r="C1153">
        <v>25</v>
      </c>
      <c r="D1153">
        <v>10</v>
      </c>
      <c r="E1153" t="s">
        <v>1156</v>
      </c>
    </row>
    <row r="1154" spans="1:5">
      <c r="A1154">
        <f>HYPERLINK("http://www.twitter.com/NYCMayorsOffice/status/741269666925010944", "741269666925010944")</f>
        <v>0</v>
      </c>
      <c r="B1154" s="2">
        <v>42531.5860532407</v>
      </c>
      <c r="C1154">
        <v>20</v>
      </c>
      <c r="D1154">
        <v>18</v>
      </c>
      <c r="E1154" t="s">
        <v>1157</v>
      </c>
    </row>
    <row r="1155" spans="1:5">
      <c r="A1155">
        <f>HYPERLINK("http://www.twitter.com/NYCMayorsOffice/status/740999458347978756", "740999458347978756")</f>
        <v>0</v>
      </c>
      <c r="B1155" s="2">
        <v>42530.8404166667</v>
      </c>
      <c r="C1155">
        <v>0</v>
      </c>
      <c r="D1155">
        <v>44</v>
      </c>
      <c r="E1155" t="s">
        <v>1158</v>
      </c>
    </row>
    <row r="1156" spans="1:5">
      <c r="A1156">
        <f>HYPERLINK("http://www.twitter.com/NYCMayorsOffice/status/740901515108487170", "740901515108487170")</f>
        <v>0</v>
      </c>
      <c r="B1156" s="2">
        <v>42530.570150463</v>
      </c>
      <c r="C1156">
        <v>20</v>
      </c>
      <c r="D1156">
        <v>12</v>
      </c>
      <c r="E1156" t="s">
        <v>1159</v>
      </c>
    </row>
    <row r="1157" spans="1:5">
      <c r="A1157">
        <f>HYPERLINK("http://www.twitter.com/NYCMayorsOffice/status/740712444021080064", "740712444021080064")</f>
        <v>0</v>
      </c>
      <c r="B1157" s="2">
        <v>42530.0484143519</v>
      </c>
      <c r="C1157">
        <v>0</v>
      </c>
      <c r="D1157">
        <v>130</v>
      </c>
      <c r="E1157" t="s">
        <v>1160</v>
      </c>
    </row>
    <row r="1158" spans="1:5">
      <c r="A1158">
        <f>HYPERLINK("http://www.twitter.com/NYCMayorsOffice/status/740657408096231424", "740657408096231424")</f>
        <v>0</v>
      </c>
      <c r="B1158" s="2">
        <v>42529.8965393519</v>
      </c>
      <c r="C1158">
        <v>0</v>
      </c>
      <c r="D1158">
        <v>9</v>
      </c>
      <c r="E1158" t="s">
        <v>1161</v>
      </c>
    </row>
    <row r="1159" spans="1:5">
      <c r="A1159">
        <f>HYPERLINK("http://www.twitter.com/NYCMayorsOffice/status/740657364928499712", "740657364928499712")</f>
        <v>0</v>
      </c>
      <c r="B1159" s="2">
        <v>42529.8964236111</v>
      </c>
      <c r="C1159">
        <v>0</v>
      </c>
      <c r="D1159">
        <v>9</v>
      </c>
      <c r="E1159" t="s">
        <v>1162</v>
      </c>
    </row>
    <row r="1160" spans="1:5">
      <c r="A1160">
        <f>HYPERLINK("http://www.twitter.com/NYCMayorsOffice/status/740625801796825088", "740625801796825088")</f>
        <v>0</v>
      </c>
      <c r="B1160" s="2">
        <v>42529.8093171296</v>
      </c>
      <c r="C1160">
        <v>0</v>
      </c>
      <c r="D1160">
        <v>60</v>
      </c>
      <c r="E1160" t="s">
        <v>1163</v>
      </c>
    </row>
    <row r="1161" spans="1:5">
      <c r="A1161">
        <f>HYPERLINK("http://www.twitter.com/NYCMayorsOffice/status/740625664726835200", "740625664726835200")</f>
        <v>0</v>
      </c>
      <c r="B1161" s="2">
        <v>42529.8089467593</v>
      </c>
      <c r="C1161">
        <v>0</v>
      </c>
      <c r="D1161">
        <v>27</v>
      </c>
      <c r="E1161" t="s">
        <v>1164</v>
      </c>
    </row>
    <row r="1162" spans="1:5">
      <c r="A1162">
        <f>HYPERLINK("http://www.twitter.com/NYCMayorsOffice/status/740625415115538432", "740625415115538432")</f>
        <v>0</v>
      </c>
      <c r="B1162" s="2">
        <v>42529.8082523148</v>
      </c>
      <c r="C1162">
        <v>0</v>
      </c>
      <c r="D1162">
        <v>12</v>
      </c>
      <c r="E1162" t="s">
        <v>1165</v>
      </c>
    </row>
    <row r="1163" spans="1:5">
      <c r="A1163">
        <f>HYPERLINK("http://www.twitter.com/NYCMayorsOffice/status/740625103684272128", "740625103684272128")</f>
        <v>0</v>
      </c>
      <c r="B1163" s="2">
        <v>42529.8073958333</v>
      </c>
      <c r="C1163">
        <v>0</v>
      </c>
      <c r="D1163">
        <v>36</v>
      </c>
      <c r="E1163" t="s">
        <v>1166</v>
      </c>
    </row>
    <row r="1164" spans="1:5">
      <c r="A1164">
        <f>HYPERLINK("http://www.twitter.com/NYCMayorsOffice/status/740624900436701184", "740624900436701184")</f>
        <v>0</v>
      </c>
      <c r="B1164" s="2">
        <v>42529.8068402778</v>
      </c>
      <c r="C1164">
        <v>0</v>
      </c>
      <c r="D1164">
        <v>16</v>
      </c>
      <c r="E1164" t="s">
        <v>1167</v>
      </c>
    </row>
    <row r="1165" spans="1:5">
      <c r="A1165">
        <f>HYPERLINK("http://www.twitter.com/NYCMayorsOffice/status/740624575902408704", "740624575902408704")</f>
        <v>0</v>
      </c>
      <c r="B1165" s="2">
        <v>42529.8059375</v>
      </c>
      <c r="C1165">
        <v>0</v>
      </c>
      <c r="D1165">
        <v>20</v>
      </c>
      <c r="E1165" t="s">
        <v>1168</v>
      </c>
    </row>
    <row r="1166" spans="1:5">
      <c r="A1166">
        <f>HYPERLINK("http://www.twitter.com/NYCMayorsOffice/status/740624502044909568", "740624502044909568")</f>
        <v>0</v>
      </c>
      <c r="B1166" s="2">
        <v>42529.8057407407</v>
      </c>
      <c r="C1166">
        <v>0</v>
      </c>
      <c r="D1166">
        <v>12</v>
      </c>
      <c r="E1166" t="s">
        <v>1169</v>
      </c>
    </row>
    <row r="1167" spans="1:5">
      <c r="A1167">
        <f>HYPERLINK("http://www.twitter.com/NYCMayorsOffice/status/740624084753653760", "740624084753653760")</f>
        <v>0</v>
      </c>
      <c r="B1167" s="2">
        <v>42529.8045833333</v>
      </c>
      <c r="C1167">
        <v>0</v>
      </c>
      <c r="D1167">
        <v>38</v>
      </c>
      <c r="E1167" t="s">
        <v>1170</v>
      </c>
    </row>
    <row r="1168" spans="1:5">
      <c r="A1168">
        <f>HYPERLINK("http://www.twitter.com/NYCMayorsOffice/status/740623828997509120", "740623828997509120")</f>
        <v>0</v>
      </c>
      <c r="B1168" s="2">
        <v>42529.8038773148</v>
      </c>
      <c r="C1168">
        <v>0</v>
      </c>
      <c r="D1168">
        <v>29</v>
      </c>
      <c r="E1168" t="s">
        <v>1171</v>
      </c>
    </row>
    <row r="1169" spans="1:5">
      <c r="A1169">
        <f>HYPERLINK("http://www.twitter.com/NYCMayorsOffice/status/740623502554869760", "740623502554869760")</f>
        <v>0</v>
      </c>
      <c r="B1169" s="2">
        <v>42529.802974537</v>
      </c>
      <c r="C1169">
        <v>0</v>
      </c>
      <c r="D1169">
        <v>57</v>
      </c>
      <c r="E1169" t="s">
        <v>1172</v>
      </c>
    </row>
    <row r="1170" spans="1:5">
      <c r="A1170">
        <f>HYPERLINK("http://www.twitter.com/NYCMayorsOffice/status/740623332291268608", "740623332291268608")</f>
        <v>0</v>
      </c>
      <c r="B1170" s="2">
        <v>42529.8025115741</v>
      </c>
      <c r="C1170">
        <v>0</v>
      </c>
      <c r="D1170">
        <v>20</v>
      </c>
      <c r="E1170" t="s">
        <v>1173</v>
      </c>
    </row>
    <row r="1171" spans="1:5">
      <c r="A1171">
        <f>HYPERLINK("http://www.twitter.com/NYCMayorsOffice/status/740623014551752704", "740623014551752704")</f>
        <v>0</v>
      </c>
      <c r="B1171" s="2">
        <v>42529.8016319444</v>
      </c>
      <c r="C1171">
        <v>0</v>
      </c>
      <c r="D1171">
        <v>21</v>
      </c>
      <c r="E1171" t="s">
        <v>1174</v>
      </c>
    </row>
    <row r="1172" spans="1:5">
      <c r="A1172">
        <f>HYPERLINK("http://www.twitter.com/NYCMayorsOffice/status/740622782577430529", "740622782577430529")</f>
        <v>0</v>
      </c>
      <c r="B1172" s="2">
        <v>42529.8009953704</v>
      </c>
      <c r="C1172">
        <v>0</v>
      </c>
      <c r="D1172">
        <v>16</v>
      </c>
      <c r="E1172" t="s">
        <v>1175</v>
      </c>
    </row>
    <row r="1173" spans="1:5">
      <c r="A1173">
        <f>HYPERLINK("http://www.twitter.com/NYCMayorsOffice/status/740622502825693185", "740622502825693185")</f>
        <v>0</v>
      </c>
      <c r="B1173" s="2">
        <v>42529.8002199074</v>
      </c>
      <c r="C1173">
        <v>0</v>
      </c>
      <c r="D1173">
        <v>22</v>
      </c>
      <c r="E1173" t="s">
        <v>1176</v>
      </c>
    </row>
    <row r="1174" spans="1:5">
      <c r="A1174">
        <f>HYPERLINK("http://www.twitter.com/NYCMayorsOffice/status/740622297061593088", "740622297061593088")</f>
        <v>0</v>
      </c>
      <c r="B1174" s="2">
        <v>42529.7996527778</v>
      </c>
      <c r="C1174">
        <v>0</v>
      </c>
      <c r="D1174">
        <v>14</v>
      </c>
      <c r="E1174" t="s">
        <v>1177</v>
      </c>
    </row>
    <row r="1175" spans="1:5">
      <c r="A1175">
        <f>HYPERLINK("http://www.twitter.com/NYCMayorsOffice/status/740622064739094529", "740622064739094529")</f>
        <v>0</v>
      </c>
      <c r="B1175" s="2">
        <v>42529.7990046296</v>
      </c>
      <c r="C1175">
        <v>0</v>
      </c>
      <c r="D1175">
        <v>120</v>
      </c>
      <c r="E1175" t="s">
        <v>1178</v>
      </c>
    </row>
    <row r="1176" spans="1:5">
      <c r="A1176">
        <f>HYPERLINK("http://www.twitter.com/NYCMayorsOffice/status/740621809465315328", "740621809465315328")</f>
        <v>0</v>
      </c>
      <c r="B1176" s="2">
        <v>42529.7983101852</v>
      </c>
      <c r="C1176">
        <v>0</v>
      </c>
      <c r="D1176">
        <v>20</v>
      </c>
      <c r="E1176" t="s">
        <v>1179</v>
      </c>
    </row>
    <row r="1177" spans="1:5">
      <c r="A1177">
        <f>HYPERLINK("http://www.twitter.com/NYCMayorsOffice/status/740621598407921666", "740621598407921666")</f>
        <v>0</v>
      </c>
      <c r="B1177" s="2">
        <v>42529.7977199074</v>
      </c>
      <c r="C1177">
        <v>0</v>
      </c>
      <c r="D1177">
        <v>19</v>
      </c>
      <c r="E1177" t="s">
        <v>1180</v>
      </c>
    </row>
    <row r="1178" spans="1:5">
      <c r="A1178">
        <f>HYPERLINK("http://www.twitter.com/NYCMayorsOffice/status/740621351061495808", "740621351061495808")</f>
        <v>0</v>
      </c>
      <c r="B1178" s="2">
        <v>42529.797037037</v>
      </c>
      <c r="C1178">
        <v>0</v>
      </c>
      <c r="D1178">
        <v>25</v>
      </c>
      <c r="E1178" t="s">
        <v>1181</v>
      </c>
    </row>
    <row r="1179" spans="1:5">
      <c r="A1179">
        <f>HYPERLINK("http://www.twitter.com/NYCMayorsOffice/status/740621242668068864", "740621242668068864")</f>
        <v>0</v>
      </c>
      <c r="B1179" s="2">
        <v>42529.7967361111</v>
      </c>
      <c r="C1179">
        <v>0</v>
      </c>
      <c r="D1179">
        <v>22</v>
      </c>
      <c r="E1179" t="s">
        <v>1182</v>
      </c>
    </row>
    <row r="1180" spans="1:5">
      <c r="A1180">
        <f>HYPERLINK("http://www.twitter.com/NYCMayorsOffice/status/740621218303348736", "740621218303348736")</f>
        <v>0</v>
      </c>
      <c r="B1180" s="2">
        <v>42529.7966782407</v>
      </c>
      <c r="C1180">
        <v>0</v>
      </c>
      <c r="D1180">
        <v>36</v>
      </c>
      <c r="E1180" t="s">
        <v>1183</v>
      </c>
    </row>
    <row r="1181" spans="1:5">
      <c r="A1181">
        <f>HYPERLINK("http://www.twitter.com/NYCMayorsOffice/status/740621201530294272", "740621201530294272")</f>
        <v>0</v>
      </c>
      <c r="B1181" s="2">
        <v>42529.7966319444</v>
      </c>
      <c r="C1181">
        <v>0</v>
      </c>
      <c r="D1181">
        <v>56</v>
      </c>
      <c r="E1181" t="s">
        <v>1184</v>
      </c>
    </row>
    <row r="1182" spans="1:5">
      <c r="A1182">
        <f>HYPERLINK("http://www.twitter.com/NYCMayorsOffice/status/740579465793818624", "740579465793818624")</f>
        <v>0</v>
      </c>
      <c r="B1182" s="2">
        <v>42529.6814583333</v>
      </c>
      <c r="C1182">
        <v>0</v>
      </c>
      <c r="D1182">
        <v>50</v>
      </c>
      <c r="E1182" t="s">
        <v>1185</v>
      </c>
    </row>
    <row r="1183" spans="1:5">
      <c r="A1183">
        <f>HYPERLINK("http://www.twitter.com/NYCMayorsOffice/status/740526865199292416", "740526865199292416")</f>
        <v>0</v>
      </c>
      <c r="B1183" s="2">
        <v>42529.5363078704</v>
      </c>
      <c r="C1183">
        <v>43</v>
      </c>
      <c r="D1183">
        <v>28</v>
      </c>
      <c r="E1183" t="s">
        <v>1186</v>
      </c>
    </row>
    <row r="1184" spans="1:5">
      <c r="A1184">
        <f>HYPERLINK("http://www.twitter.com/NYCMayorsOffice/status/740242047672684545", "740242047672684545")</f>
        <v>0</v>
      </c>
      <c r="B1184" s="2">
        <v>42528.7503587963</v>
      </c>
      <c r="C1184">
        <v>215</v>
      </c>
      <c r="D1184">
        <v>159</v>
      </c>
      <c r="E1184" t="s">
        <v>1187</v>
      </c>
    </row>
    <row r="1185" spans="1:5">
      <c r="A1185">
        <f>HYPERLINK("http://www.twitter.com/NYCMayorsOffice/status/740228894486343680", "740228894486343680")</f>
        <v>0</v>
      </c>
      <c r="B1185" s="2">
        <v>42528.7140625</v>
      </c>
      <c r="C1185">
        <v>7</v>
      </c>
      <c r="D1185">
        <v>18</v>
      </c>
      <c r="E1185" t="s">
        <v>1188</v>
      </c>
    </row>
    <row r="1186" spans="1:5">
      <c r="A1186">
        <f>HYPERLINK("http://www.twitter.com/NYCMayorsOffice/status/740205230906834944", "740205230906834944")</f>
        <v>0</v>
      </c>
      <c r="B1186" s="2">
        <v>42528.6487731481</v>
      </c>
      <c r="C1186">
        <v>21</v>
      </c>
      <c r="D1186">
        <v>15</v>
      </c>
      <c r="E1186" t="s">
        <v>1189</v>
      </c>
    </row>
    <row r="1187" spans="1:5">
      <c r="A1187">
        <f>HYPERLINK("http://www.twitter.com/NYCMayorsOffice/status/739939695132573697", "739939695132573697")</f>
        <v>0</v>
      </c>
      <c r="B1187" s="2">
        <v>42527.9160300926</v>
      </c>
      <c r="C1187">
        <v>0</v>
      </c>
      <c r="D1187">
        <v>17</v>
      </c>
      <c r="E1187" t="s">
        <v>1190</v>
      </c>
    </row>
    <row r="1188" spans="1:5">
      <c r="A1188">
        <f>HYPERLINK("http://www.twitter.com/NYCMayorsOffice/status/739917555666653184", "739917555666653184")</f>
        <v>0</v>
      </c>
      <c r="B1188" s="2">
        <v>42527.8549305556</v>
      </c>
      <c r="C1188">
        <v>0</v>
      </c>
      <c r="D1188">
        <v>143</v>
      </c>
      <c r="E1188" t="s">
        <v>1191</v>
      </c>
    </row>
    <row r="1189" spans="1:5">
      <c r="A1189">
        <f>HYPERLINK("http://www.twitter.com/NYCMayorsOffice/status/739901988184444928", "739901988184444928")</f>
        <v>0</v>
      </c>
      <c r="B1189" s="2">
        <v>42527.8119791667</v>
      </c>
      <c r="C1189">
        <v>4</v>
      </c>
      <c r="D1189">
        <v>5</v>
      </c>
      <c r="E1189" t="s">
        <v>1192</v>
      </c>
    </row>
    <row r="1190" spans="1:5">
      <c r="A1190">
        <f>HYPERLINK("http://www.twitter.com/NYCMayorsOffice/status/739878896699641856", "739878896699641856")</f>
        <v>0</v>
      </c>
      <c r="B1190" s="2">
        <v>42527.7482523148</v>
      </c>
      <c r="C1190">
        <v>0</v>
      </c>
      <c r="D1190">
        <v>1809</v>
      </c>
      <c r="E1190" t="s">
        <v>1193</v>
      </c>
    </row>
    <row r="1191" spans="1:5">
      <c r="A1191">
        <f>HYPERLINK("http://www.twitter.com/NYCMayorsOffice/status/739840224927350784", "739840224927350784")</f>
        <v>0</v>
      </c>
      <c r="B1191" s="2">
        <v>42527.6415393519</v>
      </c>
      <c r="C1191">
        <v>73</v>
      </c>
      <c r="D1191">
        <v>43</v>
      </c>
      <c r="E1191" t="s">
        <v>1194</v>
      </c>
    </row>
    <row r="1192" spans="1:5">
      <c r="A1192">
        <f>HYPERLINK("http://www.twitter.com/NYCMayorsOffice/status/739610748104638466", "739610748104638466")</f>
        <v>0</v>
      </c>
      <c r="B1192" s="2">
        <v>42527.0083101852</v>
      </c>
      <c r="C1192">
        <v>0</v>
      </c>
      <c r="D1192">
        <v>83</v>
      </c>
      <c r="E1192" t="s">
        <v>1195</v>
      </c>
    </row>
    <row r="1193" spans="1:5">
      <c r="A1193">
        <f>HYPERLINK("http://www.twitter.com/NYCMayorsOffice/status/739607383140368385", "739607383140368385")</f>
        <v>0</v>
      </c>
      <c r="B1193" s="2">
        <v>42526.9990277778</v>
      </c>
      <c r="C1193">
        <v>7</v>
      </c>
      <c r="D1193">
        <v>2</v>
      </c>
      <c r="E1193" t="s">
        <v>1196</v>
      </c>
    </row>
    <row r="1194" spans="1:5">
      <c r="A1194">
        <f>HYPERLINK("http://www.twitter.com/NYCMayorsOffice/status/739603416184410113", "739603416184410113")</f>
        <v>0</v>
      </c>
      <c r="B1194" s="2">
        <v>42526.9880787037</v>
      </c>
      <c r="C1194">
        <v>0</v>
      </c>
      <c r="D1194">
        <v>8</v>
      </c>
      <c r="E1194" t="s">
        <v>1197</v>
      </c>
    </row>
    <row r="1195" spans="1:5">
      <c r="A1195">
        <f>HYPERLINK("http://www.twitter.com/NYCMayorsOffice/status/739584538045747200", "739584538045747200")</f>
        <v>0</v>
      </c>
      <c r="B1195" s="2">
        <v>42526.9359837963</v>
      </c>
      <c r="C1195">
        <v>0</v>
      </c>
      <c r="D1195">
        <v>83</v>
      </c>
      <c r="E1195" t="s">
        <v>1198</v>
      </c>
    </row>
    <row r="1196" spans="1:5">
      <c r="A1196">
        <f>HYPERLINK("http://www.twitter.com/NYCMayorsOffice/status/739582947607621632", "739582947607621632")</f>
        <v>0</v>
      </c>
      <c r="B1196" s="2">
        <v>42526.9315972222</v>
      </c>
      <c r="C1196">
        <v>0</v>
      </c>
      <c r="D1196">
        <v>58</v>
      </c>
      <c r="E1196" t="s">
        <v>1199</v>
      </c>
    </row>
    <row r="1197" spans="1:5">
      <c r="A1197">
        <f>HYPERLINK("http://www.twitter.com/NYCMayorsOffice/status/739490551968436227", "739490551968436227")</f>
        <v>0</v>
      </c>
      <c r="B1197" s="2">
        <v>42526.6766319444</v>
      </c>
      <c r="C1197">
        <v>0</v>
      </c>
      <c r="D1197">
        <v>756</v>
      </c>
      <c r="E1197" t="s">
        <v>1200</v>
      </c>
    </row>
    <row r="1198" spans="1:5">
      <c r="A1198">
        <f>HYPERLINK("http://www.twitter.com/NYCMayorsOffice/status/739487980079972352", "739487980079972352")</f>
        <v>0</v>
      </c>
      <c r="B1198" s="2">
        <v>42526.669537037</v>
      </c>
      <c r="C1198">
        <v>0</v>
      </c>
      <c r="D1198">
        <v>8</v>
      </c>
      <c r="E1198" t="s">
        <v>1201</v>
      </c>
    </row>
    <row r="1199" spans="1:5">
      <c r="A1199">
        <f>HYPERLINK("http://www.twitter.com/NYCMayorsOffice/status/739473311504211969", "739473311504211969")</f>
        <v>0</v>
      </c>
      <c r="B1199" s="2">
        <v>42526.6290509259</v>
      </c>
      <c r="C1199">
        <v>9</v>
      </c>
      <c r="D1199">
        <v>2</v>
      </c>
      <c r="E1199" t="s">
        <v>1202</v>
      </c>
    </row>
    <row r="1200" spans="1:5">
      <c r="A1200">
        <f>HYPERLINK("http://www.twitter.com/NYCMayorsOffice/status/739472766953521152", "739472766953521152")</f>
        <v>0</v>
      </c>
      <c r="B1200" s="2">
        <v>42526.6275578704</v>
      </c>
      <c r="C1200">
        <v>12</v>
      </c>
      <c r="D1200">
        <v>5</v>
      </c>
      <c r="E1200" t="s">
        <v>1203</v>
      </c>
    </row>
    <row r="1201" spans="1:5">
      <c r="A1201">
        <f>HYPERLINK("http://www.twitter.com/NYCMayorsOffice/status/739472227763146752", "739472227763146752")</f>
        <v>0</v>
      </c>
      <c r="B1201" s="2">
        <v>42526.6260648148</v>
      </c>
      <c r="C1201">
        <v>11</v>
      </c>
      <c r="D1201">
        <v>8</v>
      </c>
      <c r="E1201" t="s">
        <v>1204</v>
      </c>
    </row>
    <row r="1202" spans="1:5">
      <c r="A1202">
        <f>HYPERLINK("http://www.twitter.com/NYCMayorsOffice/status/739267571237720064", "739267571237720064")</f>
        <v>0</v>
      </c>
      <c r="B1202" s="2">
        <v>42526.0613194444</v>
      </c>
      <c r="C1202">
        <v>55</v>
      </c>
      <c r="D1202">
        <v>37</v>
      </c>
      <c r="E1202" t="s">
        <v>1205</v>
      </c>
    </row>
    <row r="1203" spans="1:5">
      <c r="A1203">
        <f>HYPERLINK("http://www.twitter.com/NYCMayorsOffice/status/739243742109011968", "739243742109011968")</f>
        <v>0</v>
      </c>
      <c r="B1203" s="2">
        <v>42525.9955671296</v>
      </c>
      <c r="C1203">
        <v>45</v>
      </c>
      <c r="D1203">
        <v>16</v>
      </c>
      <c r="E1203" t="s">
        <v>1206</v>
      </c>
    </row>
    <row r="1204" spans="1:5">
      <c r="A1204">
        <f>HYPERLINK("http://www.twitter.com/NYCMayorsOffice/status/739238045170405376", "739238045170405376")</f>
        <v>0</v>
      </c>
      <c r="B1204" s="2">
        <v>42525.979849537</v>
      </c>
      <c r="C1204">
        <v>47</v>
      </c>
      <c r="D1204">
        <v>23</v>
      </c>
      <c r="E1204" t="s">
        <v>1207</v>
      </c>
    </row>
    <row r="1205" spans="1:5">
      <c r="A1205">
        <f>HYPERLINK("http://www.twitter.com/NYCMayorsOffice/status/739231584063213570", "739231584063213570")</f>
        <v>0</v>
      </c>
      <c r="B1205" s="2">
        <v>42525.9620138889</v>
      </c>
      <c r="C1205">
        <v>39</v>
      </c>
      <c r="D1205">
        <v>23</v>
      </c>
      <c r="E1205" t="s">
        <v>1208</v>
      </c>
    </row>
    <row r="1206" spans="1:5">
      <c r="A1206">
        <f>HYPERLINK("http://www.twitter.com/NYCMayorsOffice/status/739225305349521408", "739225305349521408")</f>
        <v>0</v>
      </c>
      <c r="B1206" s="2">
        <v>42525.9446875</v>
      </c>
      <c r="C1206">
        <v>53</v>
      </c>
      <c r="D1206">
        <v>32</v>
      </c>
      <c r="E1206" t="s">
        <v>1209</v>
      </c>
    </row>
    <row r="1207" spans="1:5">
      <c r="A1207">
        <f>HYPERLINK("http://www.twitter.com/NYCMayorsOffice/status/739218501601222660", "739218501601222660")</f>
        <v>0</v>
      </c>
      <c r="B1207" s="2">
        <v>42525.9259143519</v>
      </c>
      <c r="C1207">
        <v>104</v>
      </c>
      <c r="D1207">
        <v>71</v>
      </c>
      <c r="E1207" t="s">
        <v>1210</v>
      </c>
    </row>
    <row r="1208" spans="1:5">
      <c r="A1208">
        <f>HYPERLINK("http://www.twitter.com/NYCMayorsOffice/status/739101144010592256", "739101144010592256")</f>
        <v>0</v>
      </c>
      <c r="B1208" s="2">
        <v>42525.6020717593</v>
      </c>
      <c r="C1208">
        <v>0</v>
      </c>
      <c r="D1208">
        <v>192</v>
      </c>
      <c r="E1208" t="s">
        <v>1211</v>
      </c>
    </row>
    <row r="1209" spans="1:5">
      <c r="A1209">
        <f>HYPERLINK("http://www.twitter.com/NYCMayorsOffice/status/739085563643502592", "739085563643502592")</f>
        <v>0</v>
      </c>
      <c r="B1209" s="2">
        <v>42525.5590740741</v>
      </c>
      <c r="C1209">
        <v>108</v>
      </c>
      <c r="D1209">
        <v>58</v>
      </c>
      <c r="E1209" t="s">
        <v>1212</v>
      </c>
    </row>
    <row r="1210" spans="1:5">
      <c r="A1210">
        <f>HYPERLINK("http://www.twitter.com/NYCMayorsOffice/status/738768452870148096", "738768452870148096")</f>
        <v>0</v>
      </c>
      <c r="B1210" s="2">
        <v>42524.6840162037</v>
      </c>
      <c r="C1210">
        <v>20</v>
      </c>
      <c r="D1210">
        <v>6</v>
      </c>
      <c r="E1210" t="s">
        <v>1213</v>
      </c>
    </row>
    <row r="1211" spans="1:5">
      <c r="A1211">
        <f>HYPERLINK("http://www.twitter.com/NYCMayorsOffice/status/738731349058674688", "738731349058674688")</f>
        <v>0</v>
      </c>
      <c r="B1211" s="2">
        <v>42524.5816319444</v>
      </c>
      <c r="C1211">
        <v>0</v>
      </c>
      <c r="D1211">
        <v>7</v>
      </c>
      <c r="E1211" t="s">
        <v>1214</v>
      </c>
    </row>
    <row r="1212" spans="1:5">
      <c r="A1212">
        <f>HYPERLINK("http://www.twitter.com/NYCMayorsOffice/status/738723413569773576", "738723413569773576")</f>
        <v>0</v>
      </c>
      <c r="B1212" s="2">
        <v>42524.5597337963</v>
      </c>
      <c r="C1212">
        <v>11</v>
      </c>
      <c r="D1212">
        <v>5</v>
      </c>
      <c r="E1212" t="s">
        <v>1215</v>
      </c>
    </row>
    <row r="1213" spans="1:5">
      <c r="A1213">
        <f>HYPERLINK("http://www.twitter.com/NYCMayorsOffice/status/738543667196071936", "738543667196071936")</f>
        <v>0</v>
      </c>
      <c r="B1213" s="2">
        <v>42524.0637268519</v>
      </c>
      <c r="C1213">
        <v>0</v>
      </c>
      <c r="D1213">
        <v>0</v>
      </c>
      <c r="E1213" t="s">
        <v>1216</v>
      </c>
    </row>
    <row r="1214" spans="1:5">
      <c r="A1214">
        <f>HYPERLINK("http://www.twitter.com/NYCMayorsOffice/status/738541087422337024", "738541087422337024")</f>
        <v>0</v>
      </c>
      <c r="B1214" s="2">
        <v>42524.0566087963</v>
      </c>
      <c r="C1214">
        <v>219</v>
      </c>
      <c r="D1214">
        <v>140</v>
      </c>
      <c r="E1214" t="s">
        <v>1217</v>
      </c>
    </row>
    <row r="1215" spans="1:5">
      <c r="A1215">
        <f>HYPERLINK("http://www.twitter.com/NYCMayorsOffice/status/738505233781948417", "738505233781948417")</f>
        <v>0</v>
      </c>
      <c r="B1215" s="2">
        <v>42523.9576736111</v>
      </c>
      <c r="C1215">
        <v>25</v>
      </c>
      <c r="D1215">
        <v>13</v>
      </c>
      <c r="E1215" t="s">
        <v>1218</v>
      </c>
    </row>
    <row r="1216" spans="1:5">
      <c r="A1216">
        <f>HYPERLINK("http://www.twitter.com/NYCMayorsOffice/status/738486012922462208", "738486012922462208")</f>
        <v>0</v>
      </c>
      <c r="B1216" s="2">
        <v>42523.9046296296</v>
      </c>
      <c r="C1216">
        <v>140</v>
      </c>
      <c r="D1216">
        <v>95</v>
      </c>
      <c r="E1216" t="s">
        <v>1219</v>
      </c>
    </row>
    <row r="1217" spans="1:5">
      <c r="A1217">
        <f>HYPERLINK("http://www.twitter.com/NYCMayorsOffice/status/738478554707595264", "738478554707595264")</f>
        <v>0</v>
      </c>
      <c r="B1217" s="2">
        <v>42523.8840509259</v>
      </c>
      <c r="C1217">
        <v>24</v>
      </c>
      <c r="D1217">
        <v>19</v>
      </c>
      <c r="E1217" t="s">
        <v>1220</v>
      </c>
    </row>
    <row r="1218" spans="1:5">
      <c r="A1218">
        <f>HYPERLINK("http://www.twitter.com/NYCMayorsOffice/status/738471244547424256", "738471244547424256")</f>
        <v>0</v>
      </c>
      <c r="B1218" s="2">
        <v>42523.8638773148</v>
      </c>
      <c r="C1218">
        <v>6</v>
      </c>
      <c r="D1218">
        <v>8</v>
      </c>
      <c r="E1218" t="s">
        <v>1221</v>
      </c>
    </row>
    <row r="1219" spans="1:5">
      <c r="A1219">
        <f>HYPERLINK("http://www.twitter.com/NYCMayorsOffice/status/738420871547789313", "738420871547789313")</f>
        <v>0</v>
      </c>
      <c r="B1219" s="2">
        <v>42523.7248726852</v>
      </c>
      <c r="C1219">
        <v>0</v>
      </c>
      <c r="D1219">
        <v>14</v>
      </c>
      <c r="E1219" t="s">
        <v>1222</v>
      </c>
    </row>
    <row r="1220" spans="1:5">
      <c r="A1220">
        <f>HYPERLINK("http://www.twitter.com/NYCMayorsOffice/status/738386395908169728", "738386395908169728")</f>
        <v>0</v>
      </c>
      <c r="B1220" s="2">
        <v>42523.6297337963</v>
      </c>
      <c r="C1220">
        <v>0</v>
      </c>
      <c r="D1220">
        <v>9</v>
      </c>
      <c r="E1220" t="s">
        <v>1223</v>
      </c>
    </row>
    <row r="1221" spans="1:5">
      <c r="A1221">
        <f>HYPERLINK("http://www.twitter.com/NYCMayorsOffice/status/737999571717087232", "737999571717087232")</f>
        <v>0</v>
      </c>
      <c r="B1221" s="2">
        <v>42522.5623032407</v>
      </c>
      <c r="C1221">
        <v>21</v>
      </c>
      <c r="D1221">
        <v>32</v>
      </c>
      <c r="E1221" t="s">
        <v>1224</v>
      </c>
    </row>
    <row r="1222" spans="1:5">
      <c r="A1222">
        <f>HYPERLINK("http://www.twitter.com/NYCMayorsOffice/status/737739488345137152", "737739488345137152")</f>
        <v>0</v>
      </c>
      <c r="B1222" s="2">
        <v>42521.8446180556</v>
      </c>
      <c r="C1222">
        <v>24</v>
      </c>
      <c r="D1222">
        <v>13</v>
      </c>
      <c r="E1222" t="s">
        <v>1225</v>
      </c>
    </row>
    <row r="1223" spans="1:5">
      <c r="A1223">
        <f>HYPERLINK("http://www.twitter.com/NYCMayorsOffice/status/737701462650785792", "737701462650785792")</f>
        <v>0</v>
      </c>
      <c r="B1223" s="2">
        <v>42521.7396875</v>
      </c>
      <c r="C1223">
        <v>22</v>
      </c>
      <c r="D1223">
        <v>9</v>
      </c>
      <c r="E1223" t="s">
        <v>1226</v>
      </c>
    </row>
    <row r="1224" spans="1:5">
      <c r="A1224">
        <f>HYPERLINK("http://www.twitter.com/NYCMayorsOffice/status/737642979339472896", "737642979339472896")</f>
        <v>0</v>
      </c>
      <c r="B1224" s="2">
        <v>42521.5782986111</v>
      </c>
      <c r="C1224">
        <v>10</v>
      </c>
      <c r="D1224">
        <v>5</v>
      </c>
      <c r="E1224" t="s">
        <v>1227</v>
      </c>
    </row>
    <row r="1225" spans="1:5">
      <c r="A1225">
        <f>HYPERLINK("http://www.twitter.com/NYCMayorsOffice/status/737474216350584834", "737474216350584834")</f>
        <v>0</v>
      </c>
      <c r="B1225" s="2">
        <v>42521.1126041667</v>
      </c>
      <c r="C1225">
        <v>0</v>
      </c>
      <c r="D1225">
        <v>17</v>
      </c>
      <c r="E1225" t="s">
        <v>1228</v>
      </c>
    </row>
    <row r="1226" spans="1:5">
      <c r="A1226">
        <f>HYPERLINK("http://www.twitter.com/NYCMayorsOffice/status/736660896756404225", "736660896756404225")</f>
        <v>0</v>
      </c>
      <c r="B1226" s="2">
        <v>42518.8682638889</v>
      </c>
      <c r="C1226">
        <v>0</v>
      </c>
      <c r="D1226">
        <v>6</v>
      </c>
      <c r="E1226" t="s">
        <v>1229</v>
      </c>
    </row>
    <row r="1227" spans="1:5">
      <c r="A1227">
        <f>HYPERLINK("http://www.twitter.com/NYCMayorsOffice/status/736610967417683969", "736610967417683969")</f>
        <v>0</v>
      </c>
      <c r="B1227" s="2">
        <v>42518.7304861111</v>
      </c>
      <c r="C1227">
        <v>59</v>
      </c>
      <c r="D1227">
        <v>24</v>
      </c>
      <c r="E1227" t="s">
        <v>1230</v>
      </c>
    </row>
    <row r="1228" spans="1:5">
      <c r="A1228">
        <f>HYPERLINK("http://www.twitter.com/NYCMayorsOffice/status/736576490586943488", "736576490586943488")</f>
        <v>0</v>
      </c>
      <c r="B1228" s="2">
        <v>42518.6353472222</v>
      </c>
      <c r="C1228">
        <v>0</v>
      </c>
      <c r="D1228">
        <v>30</v>
      </c>
      <c r="E1228" t="s">
        <v>1231</v>
      </c>
    </row>
    <row r="1229" spans="1:5">
      <c r="A1229">
        <f>HYPERLINK("http://www.twitter.com/NYCMayorsOffice/status/736379551627005952", "736379551627005952")</f>
        <v>0</v>
      </c>
      <c r="B1229" s="2">
        <v>42518.0919097222</v>
      </c>
      <c r="C1229">
        <v>0</v>
      </c>
      <c r="D1229">
        <v>26</v>
      </c>
      <c r="E1229" t="s">
        <v>1232</v>
      </c>
    </row>
    <row r="1230" spans="1:5">
      <c r="A1230">
        <f>HYPERLINK("http://www.twitter.com/NYCMayorsOffice/status/736355642735251457", "736355642735251457")</f>
        <v>0</v>
      </c>
      <c r="B1230" s="2">
        <v>42518.0259259259</v>
      </c>
      <c r="C1230">
        <v>0</v>
      </c>
      <c r="D1230">
        <v>87</v>
      </c>
      <c r="E1230" t="s">
        <v>1233</v>
      </c>
    </row>
    <row r="1231" spans="1:5">
      <c r="A1231">
        <f>HYPERLINK("http://www.twitter.com/NYCMayorsOffice/status/736355493552214016", "736355493552214016")</f>
        <v>0</v>
      </c>
      <c r="B1231" s="2">
        <v>42518.0255208333</v>
      </c>
      <c r="C1231">
        <v>0</v>
      </c>
      <c r="D1231">
        <v>8</v>
      </c>
      <c r="E1231" t="s">
        <v>1234</v>
      </c>
    </row>
    <row r="1232" spans="1:5">
      <c r="A1232">
        <f>HYPERLINK("http://www.twitter.com/NYCMayorsOffice/status/736354934908694528", "736354934908694528")</f>
        <v>0</v>
      </c>
      <c r="B1232" s="2">
        <v>42518.0239699074</v>
      </c>
      <c r="C1232">
        <v>17</v>
      </c>
      <c r="D1232">
        <v>23</v>
      </c>
      <c r="E1232" t="s">
        <v>1235</v>
      </c>
    </row>
    <row r="1233" spans="1:5">
      <c r="A1233">
        <f>HYPERLINK("http://www.twitter.com/NYCMayorsOffice/status/736296403073413124", "736296403073413124")</f>
        <v>0</v>
      </c>
      <c r="B1233" s="2">
        <v>42517.8624537037</v>
      </c>
      <c r="C1233">
        <v>7</v>
      </c>
      <c r="D1233">
        <v>11</v>
      </c>
      <c r="E1233" t="s">
        <v>1236</v>
      </c>
    </row>
    <row r="1234" spans="1:5">
      <c r="A1234">
        <f>HYPERLINK("http://www.twitter.com/NYCMayorsOffice/status/736267271077781506", "736267271077781506")</f>
        <v>0</v>
      </c>
      <c r="B1234" s="2">
        <v>42517.7820717593</v>
      </c>
      <c r="C1234">
        <v>9</v>
      </c>
      <c r="D1234">
        <v>6</v>
      </c>
      <c r="E1234" t="s">
        <v>1237</v>
      </c>
    </row>
    <row r="1235" spans="1:5">
      <c r="A1235">
        <f>HYPERLINK("http://www.twitter.com/NYCMayorsOffice/status/736263316646047747", "736263316646047747")</f>
        <v>0</v>
      </c>
      <c r="B1235" s="2">
        <v>42517.7711574074</v>
      </c>
      <c r="C1235">
        <v>0</v>
      </c>
      <c r="D1235">
        <v>20</v>
      </c>
      <c r="E1235" t="s">
        <v>1238</v>
      </c>
    </row>
    <row r="1236" spans="1:5">
      <c r="A1236">
        <f>HYPERLINK("http://www.twitter.com/NYCMayorsOffice/status/736204109192306688", "736204109192306688")</f>
        <v>0</v>
      </c>
      <c r="B1236" s="2">
        <v>42517.6077777778</v>
      </c>
      <c r="C1236">
        <v>0</v>
      </c>
      <c r="D1236">
        <v>12</v>
      </c>
      <c r="E1236" t="s">
        <v>1239</v>
      </c>
    </row>
    <row r="1237" spans="1:5">
      <c r="A1237">
        <f>HYPERLINK("http://www.twitter.com/NYCMayorsOffice/status/736196024906227712", "736196024906227712")</f>
        <v>0</v>
      </c>
      <c r="B1237" s="2">
        <v>42517.585462963</v>
      </c>
      <c r="C1237">
        <v>0</v>
      </c>
      <c r="D1237">
        <v>0</v>
      </c>
      <c r="E1237" t="s">
        <v>1240</v>
      </c>
    </row>
    <row r="1238" spans="1:5">
      <c r="A1238">
        <f>HYPERLINK("http://www.twitter.com/NYCMayorsOffice/status/736033642712080384", "736033642712080384")</f>
        <v>0</v>
      </c>
      <c r="B1238" s="2">
        <v>42517.1373726852</v>
      </c>
      <c r="C1238">
        <v>0</v>
      </c>
      <c r="D1238">
        <v>2</v>
      </c>
      <c r="E1238" t="s">
        <v>1241</v>
      </c>
    </row>
    <row r="1239" spans="1:5">
      <c r="A1239">
        <f>HYPERLINK("http://www.twitter.com/NYCMayorsOffice/status/736003261682061312", "736003261682061312")</f>
        <v>0</v>
      </c>
      <c r="B1239" s="2">
        <v>42517.0535416667</v>
      </c>
      <c r="C1239">
        <v>0</v>
      </c>
      <c r="D1239">
        <v>7</v>
      </c>
      <c r="E1239" t="s">
        <v>1242</v>
      </c>
    </row>
    <row r="1240" spans="1:5">
      <c r="A1240">
        <f>HYPERLINK("http://www.twitter.com/NYCMayorsOffice/status/735939750440374272", "735939750440374272")</f>
        <v>0</v>
      </c>
      <c r="B1240" s="2">
        <v>42516.878287037</v>
      </c>
      <c r="C1240">
        <v>73</v>
      </c>
      <c r="D1240">
        <v>46</v>
      </c>
      <c r="E1240" t="s">
        <v>1243</v>
      </c>
    </row>
    <row r="1241" spans="1:5">
      <c r="A1241">
        <f>HYPERLINK("http://www.twitter.com/NYCMayorsOffice/status/735912097297600512", "735912097297600512")</f>
        <v>0</v>
      </c>
      <c r="B1241" s="2">
        <v>42516.8019791667</v>
      </c>
      <c r="C1241">
        <v>7</v>
      </c>
      <c r="D1241">
        <v>3</v>
      </c>
      <c r="E1241" t="s">
        <v>1244</v>
      </c>
    </row>
    <row r="1242" spans="1:5">
      <c r="A1242">
        <f>HYPERLINK("http://www.twitter.com/NYCMayorsOffice/status/735858120103235585", "735858120103235585")</f>
        <v>0</v>
      </c>
      <c r="B1242" s="2">
        <v>42516.6530324074</v>
      </c>
      <c r="C1242">
        <v>0</v>
      </c>
      <c r="D1242">
        <v>10</v>
      </c>
      <c r="E1242" t="s">
        <v>1245</v>
      </c>
    </row>
    <row r="1243" spans="1:5">
      <c r="A1243">
        <f>HYPERLINK("http://www.twitter.com/NYCMayorsOffice/status/735833451589423104", "735833451589423104")</f>
        <v>0</v>
      </c>
      <c r="B1243" s="2">
        <v>42516.5849537037</v>
      </c>
      <c r="C1243">
        <v>48</v>
      </c>
      <c r="D1243">
        <v>16</v>
      </c>
      <c r="E1243" t="s">
        <v>1246</v>
      </c>
    </row>
    <row r="1244" spans="1:5">
      <c r="A1244">
        <f>HYPERLINK("http://www.twitter.com/NYCMayorsOffice/status/735822362583662592", "735822362583662592")</f>
        <v>0</v>
      </c>
      <c r="B1244" s="2">
        <v>42516.5543518519</v>
      </c>
      <c r="C1244">
        <v>0</v>
      </c>
      <c r="D1244">
        <v>59</v>
      </c>
      <c r="E1244" t="s">
        <v>1247</v>
      </c>
    </row>
    <row r="1245" spans="1:5">
      <c r="A1245">
        <f>HYPERLINK("http://www.twitter.com/NYCMayorsOffice/status/735574622784126976", "735574622784126976")</f>
        <v>0</v>
      </c>
      <c r="B1245" s="2">
        <v>42515.8707291667</v>
      </c>
      <c r="C1245">
        <v>84</v>
      </c>
      <c r="D1245">
        <v>45</v>
      </c>
      <c r="E1245" t="s">
        <v>1248</v>
      </c>
    </row>
    <row r="1246" spans="1:5">
      <c r="A1246">
        <f>HYPERLINK("http://www.twitter.com/NYCMayorsOffice/status/735570315896598528", "735570315896598528")</f>
        <v>0</v>
      </c>
      <c r="B1246" s="2">
        <v>42515.8588425926</v>
      </c>
      <c r="C1246">
        <v>54</v>
      </c>
      <c r="D1246">
        <v>24</v>
      </c>
      <c r="E1246" t="s">
        <v>1249</v>
      </c>
    </row>
    <row r="1247" spans="1:5">
      <c r="A1247">
        <f>HYPERLINK("http://www.twitter.com/NYCMayorsOffice/status/735475279771095041", "735475279771095041")</f>
        <v>0</v>
      </c>
      <c r="B1247" s="2">
        <v>42515.5965856481</v>
      </c>
      <c r="C1247">
        <v>16</v>
      </c>
      <c r="D1247">
        <v>14</v>
      </c>
      <c r="E1247" t="s">
        <v>1250</v>
      </c>
    </row>
    <row r="1248" spans="1:5">
      <c r="A1248">
        <f>HYPERLINK("http://www.twitter.com/NYCMayorsOffice/status/735472909997768705", "735472909997768705")</f>
        <v>0</v>
      </c>
      <c r="B1248" s="2">
        <v>42515.5900462963</v>
      </c>
      <c r="C1248">
        <v>0</v>
      </c>
      <c r="D1248">
        <v>8</v>
      </c>
      <c r="E1248" t="s">
        <v>1251</v>
      </c>
    </row>
    <row r="1249" spans="1:5">
      <c r="A1249">
        <f>HYPERLINK("http://www.twitter.com/NYCMayorsOffice/status/735222450963808256", "735222450963808256")</f>
        <v>0</v>
      </c>
      <c r="B1249" s="2">
        <v>42514.898912037</v>
      </c>
      <c r="C1249">
        <v>0</v>
      </c>
      <c r="D1249">
        <v>10</v>
      </c>
      <c r="E1249" t="s">
        <v>1252</v>
      </c>
    </row>
    <row r="1250" spans="1:5">
      <c r="A1250">
        <f>HYPERLINK("http://www.twitter.com/NYCMayorsOffice/status/735192992064081920", "735192992064081920")</f>
        <v>0</v>
      </c>
      <c r="B1250" s="2">
        <v>42514.8176273148</v>
      </c>
      <c r="C1250">
        <v>0</v>
      </c>
      <c r="D1250">
        <v>4</v>
      </c>
      <c r="E1250" t="s">
        <v>1253</v>
      </c>
    </row>
    <row r="1251" spans="1:5">
      <c r="A1251">
        <f>HYPERLINK("http://www.twitter.com/NYCMayorsOffice/status/735160675916480512", "735160675916480512")</f>
        <v>0</v>
      </c>
      <c r="B1251" s="2">
        <v>42514.7284490741</v>
      </c>
      <c r="C1251">
        <v>47</v>
      </c>
      <c r="D1251">
        <v>35</v>
      </c>
      <c r="E1251" t="s">
        <v>1254</v>
      </c>
    </row>
    <row r="1252" spans="1:5">
      <c r="A1252">
        <f>HYPERLINK("http://www.twitter.com/NYCMayorsOffice/status/735107395727286273", "735107395727286273")</f>
        <v>0</v>
      </c>
      <c r="B1252" s="2">
        <v>42514.5814236111</v>
      </c>
      <c r="C1252">
        <v>0</v>
      </c>
      <c r="D1252">
        <v>18</v>
      </c>
      <c r="E1252" t="s">
        <v>1255</v>
      </c>
    </row>
    <row r="1253" spans="1:5">
      <c r="A1253">
        <f>HYPERLINK("http://www.twitter.com/NYCMayorsOffice/status/734780003813076992", "734780003813076992")</f>
        <v>0</v>
      </c>
      <c r="B1253" s="2">
        <v>42513.6779976852</v>
      </c>
      <c r="C1253">
        <v>30</v>
      </c>
      <c r="D1253">
        <v>11</v>
      </c>
      <c r="E1253" t="s">
        <v>1256</v>
      </c>
    </row>
    <row r="1254" spans="1:5">
      <c r="A1254">
        <f>HYPERLINK("http://www.twitter.com/NYCMayorsOffice/status/734776913693138944", "734776913693138944")</f>
        <v>0</v>
      </c>
      <c r="B1254" s="2">
        <v>42513.6694675926</v>
      </c>
      <c r="C1254">
        <v>15</v>
      </c>
      <c r="D1254">
        <v>17</v>
      </c>
      <c r="E1254" t="s">
        <v>1257</v>
      </c>
    </row>
    <row r="1255" spans="1:5">
      <c r="A1255">
        <f>HYPERLINK("http://www.twitter.com/NYCMayorsOffice/status/734444236377104384", "734444236377104384")</f>
        <v>0</v>
      </c>
      <c r="B1255" s="2">
        <v>42512.7514467593</v>
      </c>
      <c r="C1255">
        <v>0</v>
      </c>
      <c r="D1255">
        <v>4</v>
      </c>
      <c r="E1255" t="s">
        <v>1258</v>
      </c>
    </row>
    <row r="1256" spans="1:5">
      <c r="A1256">
        <f>HYPERLINK("http://www.twitter.com/NYCMayorsOffice/status/734420791270445056", "734420791270445056")</f>
        <v>0</v>
      </c>
      <c r="B1256" s="2">
        <v>42512.6867592593</v>
      </c>
      <c r="C1256">
        <v>0</v>
      </c>
      <c r="D1256">
        <v>3</v>
      </c>
      <c r="E1256" t="s">
        <v>1259</v>
      </c>
    </row>
    <row r="1257" spans="1:5">
      <c r="A1257">
        <f>HYPERLINK("http://www.twitter.com/NYCMayorsOffice/status/734408290172604416", "734408290172604416")</f>
        <v>0</v>
      </c>
      <c r="B1257" s="2">
        <v>42512.6522569444</v>
      </c>
      <c r="C1257">
        <v>0</v>
      </c>
      <c r="D1257">
        <v>8</v>
      </c>
      <c r="E1257" t="s">
        <v>1260</v>
      </c>
    </row>
    <row r="1258" spans="1:5">
      <c r="A1258">
        <f>HYPERLINK("http://www.twitter.com/NYCMayorsOffice/status/734400741977264128", "734400741977264128")</f>
        <v>0</v>
      </c>
      <c r="B1258" s="2">
        <v>42512.6314351852</v>
      </c>
      <c r="C1258">
        <v>0</v>
      </c>
      <c r="D1258">
        <v>2</v>
      </c>
      <c r="E1258" t="s">
        <v>1261</v>
      </c>
    </row>
    <row r="1259" spans="1:5">
      <c r="A1259">
        <f>HYPERLINK("http://www.twitter.com/NYCMayorsOffice/status/734392405789659137", "734392405789659137")</f>
        <v>0</v>
      </c>
      <c r="B1259" s="2">
        <v>42512.6084259259</v>
      </c>
      <c r="C1259">
        <v>0</v>
      </c>
      <c r="D1259">
        <v>4</v>
      </c>
      <c r="E1259" t="s">
        <v>1262</v>
      </c>
    </row>
    <row r="1260" spans="1:5">
      <c r="A1260">
        <f>HYPERLINK("http://www.twitter.com/NYCMayorsOffice/status/734386261268516864", "734386261268516864")</f>
        <v>0</v>
      </c>
      <c r="B1260" s="2">
        <v>42512.5914699074</v>
      </c>
      <c r="C1260">
        <v>0</v>
      </c>
      <c r="D1260">
        <v>9</v>
      </c>
      <c r="E1260" t="s">
        <v>1263</v>
      </c>
    </row>
    <row r="1261" spans="1:5">
      <c r="A1261">
        <f>HYPERLINK("http://www.twitter.com/NYCMayorsOffice/status/734382948154265600", "734382948154265600")</f>
        <v>0</v>
      </c>
      <c r="B1261" s="2">
        <v>42512.5823263889</v>
      </c>
      <c r="C1261">
        <v>10</v>
      </c>
      <c r="D1261">
        <v>3</v>
      </c>
      <c r="E1261" t="s">
        <v>1264</v>
      </c>
    </row>
    <row r="1262" spans="1:5">
      <c r="A1262">
        <f>HYPERLINK("http://www.twitter.com/NYCMayorsOffice/status/734379513472286720", "734379513472286720")</f>
        <v>0</v>
      </c>
      <c r="B1262" s="2">
        <v>42512.5728472222</v>
      </c>
      <c r="C1262">
        <v>17</v>
      </c>
      <c r="D1262">
        <v>11</v>
      </c>
      <c r="E1262" t="s">
        <v>1265</v>
      </c>
    </row>
    <row r="1263" spans="1:5">
      <c r="A1263">
        <f>HYPERLINK("http://www.twitter.com/NYCMayorsOffice/status/734376929923633152", "734376929923633152")</f>
        <v>0</v>
      </c>
      <c r="B1263" s="2">
        <v>42512.5657175926</v>
      </c>
      <c r="C1263">
        <v>0</v>
      </c>
      <c r="D1263">
        <v>50</v>
      </c>
      <c r="E1263" t="s">
        <v>1266</v>
      </c>
    </row>
    <row r="1264" spans="1:5">
      <c r="A1264">
        <f>HYPERLINK("http://www.twitter.com/NYCMayorsOffice/status/734087441175457792", "734087441175457792")</f>
        <v>0</v>
      </c>
      <c r="B1264" s="2">
        <v>42511.7668865741</v>
      </c>
      <c r="C1264">
        <v>0</v>
      </c>
      <c r="D1264">
        <v>2</v>
      </c>
      <c r="E1264" t="s">
        <v>1267</v>
      </c>
    </row>
    <row r="1265" spans="1:5">
      <c r="A1265">
        <f>HYPERLINK("http://www.twitter.com/NYCMayorsOffice/status/734085401112104960", "734085401112104960")</f>
        <v>0</v>
      </c>
      <c r="B1265" s="2">
        <v>42511.76125</v>
      </c>
      <c r="C1265">
        <v>0</v>
      </c>
      <c r="D1265">
        <v>10</v>
      </c>
      <c r="E1265" t="s">
        <v>1268</v>
      </c>
    </row>
    <row r="1266" spans="1:5">
      <c r="A1266">
        <f>HYPERLINK("http://www.twitter.com/NYCMayorsOffice/status/734083591089618945", "734083591089618945")</f>
        <v>0</v>
      </c>
      <c r="B1266" s="2">
        <v>42511.7562615741</v>
      </c>
      <c r="C1266">
        <v>0</v>
      </c>
      <c r="D1266">
        <v>12</v>
      </c>
      <c r="E1266" t="s">
        <v>1269</v>
      </c>
    </row>
    <row r="1267" spans="1:5">
      <c r="A1267">
        <f>HYPERLINK("http://www.twitter.com/NYCMayorsOffice/status/734061240578940928", "734061240578940928")</f>
        <v>0</v>
      </c>
      <c r="B1267" s="2">
        <v>42511.6945833333</v>
      </c>
      <c r="C1267">
        <v>0</v>
      </c>
      <c r="D1267">
        <v>4</v>
      </c>
      <c r="E1267" t="s">
        <v>1270</v>
      </c>
    </row>
    <row r="1268" spans="1:5">
      <c r="A1268">
        <f>HYPERLINK("http://www.twitter.com/NYCMayorsOffice/status/734055961598566401", "734055961598566401")</f>
        <v>0</v>
      </c>
      <c r="B1268" s="2">
        <v>42511.6800231481</v>
      </c>
      <c r="C1268">
        <v>0</v>
      </c>
      <c r="D1268">
        <v>12</v>
      </c>
      <c r="E1268" t="s">
        <v>1271</v>
      </c>
    </row>
    <row r="1269" spans="1:5">
      <c r="A1269">
        <f>HYPERLINK("http://www.twitter.com/NYCMayorsOffice/status/734050605661032448", "734050605661032448")</f>
        <v>0</v>
      </c>
      <c r="B1269" s="2">
        <v>42511.6652430556</v>
      </c>
      <c r="C1269">
        <v>0</v>
      </c>
      <c r="D1269">
        <v>2</v>
      </c>
      <c r="E1269" t="s">
        <v>1272</v>
      </c>
    </row>
    <row r="1270" spans="1:5">
      <c r="A1270">
        <f>HYPERLINK("http://www.twitter.com/NYCMayorsOffice/status/734049352885342208", "734049352885342208")</f>
        <v>0</v>
      </c>
      <c r="B1270" s="2">
        <v>42511.6617824074</v>
      </c>
      <c r="C1270">
        <v>0</v>
      </c>
      <c r="D1270">
        <v>7</v>
      </c>
      <c r="E1270" t="s">
        <v>1273</v>
      </c>
    </row>
    <row r="1271" spans="1:5">
      <c r="A1271">
        <f>HYPERLINK("http://www.twitter.com/NYCMayorsOffice/status/734046581004095488", "734046581004095488")</f>
        <v>0</v>
      </c>
      <c r="B1271" s="2">
        <v>42511.6541319444</v>
      </c>
      <c r="C1271">
        <v>0</v>
      </c>
      <c r="D1271">
        <v>8</v>
      </c>
      <c r="E1271" t="s">
        <v>1274</v>
      </c>
    </row>
    <row r="1272" spans="1:5">
      <c r="A1272">
        <f>HYPERLINK("http://www.twitter.com/NYCMayorsOffice/status/734045793066291200", "734045793066291200")</f>
        <v>0</v>
      </c>
      <c r="B1272" s="2">
        <v>42511.6519560185</v>
      </c>
      <c r="C1272">
        <v>0</v>
      </c>
      <c r="D1272">
        <v>10</v>
      </c>
      <c r="E1272" t="s">
        <v>1275</v>
      </c>
    </row>
    <row r="1273" spans="1:5">
      <c r="A1273">
        <f>HYPERLINK("http://www.twitter.com/NYCMayorsOffice/status/734043723059892224", "734043723059892224")</f>
        <v>0</v>
      </c>
      <c r="B1273" s="2">
        <v>42511.64625</v>
      </c>
      <c r="C1273">
        <v>3</v>
      </c>
      <c r="D1273">
        <v>0</v>
      </c>
      <c r="E1273" t="s">
        <v>1276</v>
      </c>
    </row>
    <row r="1274" spans="1:5">
      <c r="A1274">
        <f>HYPERLINK("http://www.twitter.com/NYCMayorsOffice/status/734039653712601088", "734039653712601088")</f>
        <v>0</v>
      </c>
      <c r="B1274" s="2">
        <v>42511.6350115741</v>
      </c>
      <c r="C1274">
        <v>1</v>
      </c>
      <c r="D1274">
        <v>4</v>
      </c>
      <c r="E1274" t="s">
        <v>1277</v>
      </c>
    </row>
    <row r="1275" spans="1:5">
      <c r="A1275">
        <f>HYPERLINK("http://www.twitter.com/NYCMayorsOffice/status/734039464041910272", "734039464041910272")</f>
        <v>0</v>
      </c>
      <c r="B1275" s="2">
        <v>42511.6344907407</v>
      </c>
      <c r="C1275">
        <v>23</v>
      </c>
      <c r="D1275">
        <v>9</v>
      </c>
      <c r="E1275" t="s">
        <v>1278</v>
      </c>
    </row>
    <row r="1276" spans="1:5">
      <c r="A1276">
        <f>HYPERLINK("http://www.twitter.com/NYCMayorsOffice/status/733779552384765952", "733779552384765952")</f>
        <v>0</v>
      </c>
      <c r="B1276" s="2">
        <v>42510.9172685185</v>
      </c>
      <c r="C1276">
        <v>21</v>
      </c>
      <c r="D1276">
        <v>14</v>
      </c>
      <c r="E1276" t="s">
        <v>1279</v>
      </c>
    </row>
    <row r="1277" spans="1:5">
      <c r="A1277">
        <f>HYPERLINK("http://www.twitter.com/NYCMayorsOffice/status/733773845149155328", "733773845149155328")</f>
        <v>0</v>
      </c>
      <c r="B1277" s="2">
        <v>42510.9015277778</v>
      </c>
      <c r="C1277">
        <v>0</v>
      </c>
      <c r="D1277">
        <v>40</v>
      </c>
      <c r="E1277" t="s">
        <v>1280</v>
      </c>
    </row>
    <row r="1278" spans="1:5">
      <c r="A1278">
        <f>HYPERLINK("http://www.twitter.com/NYCMayorsOffice/status/733769424554070016", "733769424554070016")</f>
        <v>0</v>
      </c>
      <c r="B1278" s="2">
        <v>42510.8893287037</v>
      </c>
      <c r="C1278">
        <v>25</v>
      </c>
      <c r="D1278">
        <v>11</v>
      </c>
      <c r="E1278" t="s">
        <v>1281</v>
      </c>
    </row>
    <row r="1279" spans="1:5">
      <c r="A1279">
        <f>HYPERLINK("http://www.twitter.com/NYCMayorsOffice/status/733760020731551751", "733760020731551751")</f>
        <v>0</v>
      </c>
      <c r="B1279" s="2">
        <v>42510.8633796296</v>
      </c>
      <c r="C1279">
        <v>11</v>
      </c>
      <c r="D1279">
        <v>9</v>
      </c>
      <c r="E1279" t="s">
        <v>1282</v>
      </c>
    </row>
    <row r="1280" spans="1:5">
      <c r="A1280">
        <f>HYPERLINK("http://www.twitter.com/NYCMayorsOffice/status/733748082937110529", "733748082937110529")</f>
        <v>0</v>
      </c>
      <c r="B1280" s="2">
        <v>42510.8304398148</v>
      </c>
      <c r="C1280">
        <v>0</v>
      </c>
      <c r="D1280">
        <v>14</v>
      </c>
      <c r="E1280" t="s">
        <v>1283</v>
      </c>
    </row>
    <row r="1281" spans="1:5">
      <c r="A1281">
        <f>HYPERLINK("http://www.twitter.com/NYCMayorsOffice/status/733747091126779906", "733747091126779906")</f>
        <v>0</v>
      </c>
      <c r="B1281" s="2">
        <v>42510.8276967593</v>
      </c>
      <c r="C1281">
        <v>0</v>
      </c>
      <c r="D1281">
        <v>9</v>
      </c>
      <c r="E1281" t="s">
        <v>1284</v>
      </c>
    </row>
    <row r="1282" spans="1:5">
      <c r="A1282">
        <f>HYPERLINK("http://www.twitter.com/NYCMayorsOffice/status/733725421343264770", "733725421343264770")</f>
        <v>0</v>
      </c>
      <c r="B1282" s="2">
        <v>42510.7679050926</v>
      </c>
      <c r="C1282">
        <v>13</v>
      </c>
      <c r="D1282">
        <v>4</v>
      </c>
      <c r="E1282" t="s">
        <v>1285</v>
      </c>
    </row>
    <row r="1283" spans="1:5">
      <c r="A1283">
        <f>HYPERLINK("http://www.twitter.com/NYCMayorsOffice/status/733702701251493889", "733702701251493889")</f>
        <v>0</v>
      </c>
      <c r="B1283" s="2">
        <v>42510.7052083333</v>
      </c>
      <c r="C1283">
        <v>33</v>
      </c>
      <c r="D1283">
        <v>28</v>
      </c>
      <c r="E1283" t="s">
        <v>1286</v>
      </c>
    </row>
    <row r="1284" spans="1:5">
      <c r="A1284">
        <f>HYPERLINK("http://www.twitter.com/NYCMayorsOffice/status/733676520066146304", "733676520066146304")</f>
        <v>0</v>
      </c>
      <c r="B1284" s="2">
        <v>42510.632962963</v>
      </c>
      <c r="C1284">
        <v>4</v>
      </c>
      <c r="D1284">
        <v>6</v>
      </c>
      <c r="E1284" t="s">
        <v>1287</v>
      </c>
    </row>
    <row r="1285" spans="1:5">
      <c r="A1285">
        <f>HYPERLINK("http://www.twitter.com/NYCMayorsOffice/status/733645489455927296", "733645489455927296")</f>
        <v>0</v>
      </c>
      <c r="B1285" s="2">
        <v>42510.5473263889</v>
      </c>
      <c r="C1285">
        <v>5</v>
      </c>
      <c r="D1285">
        <v>7</v>
      </c>
      <c r="E1285" t="s">
        <v>1288</v>
      </c>
    </row>
    <row r="1286" spans="1:5">
      <c r="A1286">
        <f>HYPERLINK("http://www.twitter.com/NYCMayorsOffice/status/733452807852990464", "733452807852990464")</f>
        <v>0</v>
      </c>
      <c r="B1286" s="2">
        <v>42510.015625</v>
      </c>
      <c r="C1286">
        <v>9</v>
      </c>
      <c r="D1286">
        <v>6</v>
      </c>
      <c r="E1286" t="s">
        <v>1289</v>
      </c>
    </row>
    <row r="1287" spans="1:5">
      <c r="A1287">
        <f>HYPERLINK("http://www.twitter.com/NYCMayorsOffice/status/733419383930916865", "733419383930916865")</f>
        <v>0</v>
      </c>
      <c r="B1287" s="2">
        <v>42509.9234027778</v>
      </c>
      <c r="C1287">
        <v>39</v>
      </c>
      <c r="D1287">
        <v>24</v>
      </c>
      <c r="E1287" t="s">
        <v>1290</v>
      </c>
    </row>
    <row r="1288" spans="1:5">
      <c r="A1288">
        <f>HYPERLINK("http://www.twitter.com/NYCMayorsOffice/status/733419276938285056", "733419276938285056")</f>
        <v>0</v>
      </c>
      <c r="B1288" s="2">
        <v>42509.9231018519</v>
      </c>
      <c r="C1288">
        <v>12</v>
      </c>
      <c r="D1288">
        <v>6</v>
      </c>
      <c r="E1288" t="s">
        <v>1291</v>
      </c>
    </row>
    <row r="1289" spans="1:5">
      <c r="A1289">
        <f>HYPERLINK("http://www.twitter.com/NYCMayorsOffice/status/733381201436790784", "733381201436790784")</f>
        <v>0</v>
      </c>
      <c r="B1289" s="2">
        <v>42509.8180324074</v>
      </c>
      <c r="C1289">
        <v>139</v>
      </c>
      <c r="D1289">
        <v>70</v>
      </c>
      <c r="E1289" t="s">
        <v>1292</v>
      </c>
    </row>
    <row r="1290" spans="1:5">
      <c r="A1290">
        <f>HYPERLINK("http://www.twitter.com/NYCMayorsOffice/status/733299322863902720", "733299322863902720")</f>
        <v>0</v>
      </c>
      <c r="B1290" s="2">
        <v>42509.5920949074</v>
      </c>
      <c r="C1290">
        <v>0</v>
      </c>
      <c r="D1290">
        <v>4</v>
      </c>
      <c r="E1290" t="s">
        <v>1293</v>
      </c>
    </row>
    <row r="1291" spans="1:5">
      <c r="A1291">
        <f>HYPERLINK("http://www.twitter.com/NYCMayorsOffice/status/733294120249233408", "733294120249233408")</f>
        <v>0</v>
      </c>
      <c r="B1291" s="2">
        <v>42509.5777314815</v>
      </c>
      <c r="C1291">
        <v>4</v>
      </c>
      <c r="D1291">
        <v>3</v>
      </c>
      <c r="E1291" t="s">
        <v>1294</v>
      </c>
    </row>
    <row r="1292" spans="1:5">
      <c r="A1292">
        <f>HYPERLINK("http://www.twitter.com/NYCMayorsOffice/status/733060725887930368", "733060725887930368")</f>
        <v>0</v>
      </c>
      <c r="B1292" s="2">
        <v>42508.9336921296</v>
      </c>
      <c r="C1292">
        <v>19</v>
      </c>
      <c r="D1292">
        <v>6</v>
      </c>
      <c r="E1292" t="s">
        <v>1295</v>
      </c>
    </row>
    <row r="1293" spans="1:5">
      <c r="A1293">
        <f>HYPERLINK("http://www.twitter.com/NYCMayorsOffice/status/733045981470720001", "733045981470720001")</f>
        <v>0</v>
      </c>
      <c r="B1293" s="2">
        <v>42508.8929976852</v>
      </c>
      <c r="C1293">
        <v>0</v>
      </c>
      <c r="D1293">
        <v>10</v>
      </c>
      <c r="E1293" t="s">
        <v>1296</v>
      </c>
    </row>
    <row r="1294" spans="1:5">
      <c r="A1294">
        <f>HYPERLINK("http://www.twitter.com/NYCMayorsOffice/status/733020420522315777", "733020420522315777")</f>
        <v>0</v>
      </c>
      <c r="B1294" s="2">
        <v>42508.8224652778</v>
      </c>
      <c r="C1294">
        <v>0</v>
      </c>
      <c r="D1294">
        <v>8</v>
      </c>
      <c r="E1294" t="s">
        <v>1297</v>
      </c>
    </row>
    <row r="1295" spans="1:5">
      <c r="A1295">
        <f>HYPERLINK("http://www.twitter.com/NYCMayorsOffice/status/733010766970933250", "733010766970933250")</f>
        <v>0</v>
      </c>
      <c r="B1295" s="2">
        <v>42508.7958333333</v>
      </c>
      <c r="C1295">
        <v>5</v>
      </c>
      <c r="D1295">
        <v>5</v>
      </c>
      <c r="E1295" t="s">
        <v>1298</v>
      </c>
    </row>
    <row r="1296" spans="1:5">
      <c r="A1296">
        <f>HYPERLINK("http://www.twitter.com/NYCMayorsOffice/status/733010493166759936", "733010493166759936")</f>
        <v>0</v>
      </c>
      <c r="B1296" s="2">
        <v>42508.7950694444</v>
      </c>
      <c r="C1296">
        <v>3</v>
      </c>
      <c r="D1296">
        <v>4</v>
      </c>
      <c r="E1296" t="s">
        <v>1299</v>
      </c>
    </row>
    <row r="1297" spans="1:5">
      <c r="A1297">
        <f>HYPERLINK("http://www.twitter.com/NYCMayorsOffice/status/733010259023925248", "733010259023925248")</f>
        <v>0</v>
      </c>
      <c r="B1297" s="2">
        <v>42508.7944328704</v>
      </c>
      <c r="C1297">
        <v>3</v>
      </c>
      <c r="D1297">
        <v>4</v>
      </c>
      <c r="E1297" t="s">
        <v>1300</v>
      </c>
    </row>
    <row r="1298" spans="1:5">
      <c r="A1298">
        <f>HYPERLINK("http://www.twitter.com/NYCMayorsOffice/status/733009965615579137", "733009965615579137")</f>
        <v>0</v>
      </c>
      <c r="B1298" s="2">
        <v>42508.7936226852</v>
      </c>
      <c r="C1298">
        <v>4</v>
      </c>
      <c r="D1298">
        <v>3</v>
      </c>
      <c r="E1298" t="s">
        <v>1301</v>
      </c>
    </row>
    <row r="1299" spans="1:5">
      <c r="A1299">
        <f>HYPERLINK("http://www.twitter.com/NYCMayorsOffice/status/733009396079468544", "733009396079468544")</f>
        <v>0</v>
      </c>
      <c r="B1299" s="2">
        <v>42508.7920486111</v>
      </c>
      <c r="C1299">
        <v>5</v>
      </c>
      <c r="D1299">
        <v>4</v>
      </c>
      <c r="E1299" t="s">
        <v>1302</v>
      </c>
    </row>
    <row r="1300" spans="1:5">
      <c r="A1300">
        <f>HYPERLINK("http://www.twitter.com/NYCMayorsOffice/status/732916149046902784", "732916149046902784")</f>
        <v>0</v>
      </c>
      <c r="B1300" s="2">
        <v>42508.5347337963</v>
      </c>
      <c r="C1300">
        <v>2</v>
      </c>
      <c r="D1300">
        <v>5</v>
      </c>
      <c r="E1300" t="s">
        <v>1303</v>
      </c>
    </row>
    <row r="1301" spans="1:5">
      <c r="A1301">
        <f>HYPERLINK("http://www.twitter.com/NYCMayorsOffice/status/732912340467879936", "732912340467879936")</f>
        <v>0</v>
      </c>
      <c r="B1301" s="2">
        <v>42508.524224537</v>
      </c>
      <c r="C1301">
        <v>7</v>
      </c>
      <c r="D1301">
        <v>4</v>
      </c>
      <c r="E1301" t="s">
        <v>1304</v>
      </c>
    </row>
    <row r="1302" spans="1:5">
      <c r="A1302">
        <f>HYPERLINK("http://www.twitter.com/NYCMayorsOffice/status/732718068003155972", "732718068003155972")</f>
        <v>0</v>
      </c>
      <c r="B1302" s="2">
        <v>42507.9881365741</v>
      </c>
      <c r="C1302">
        <v>0</v>
      </c>
      <c r="D1302">
        <v>3</v>
      </c>
      <c r="E1302" t="s">
        <v>1305</v>
      </c>
    </row>
    <row r="1303" spans="1:5">
      <c r="A1303">
        <f>HYPERLINK("http://www.twitter.com/NYCMayorsOffice/status/732666348573196290", "732666348573196290")</f>
        <v>0</v>
      </c>
      <c r="B1303" s="2">
        <v>42507.8454166667</v>
      </c>
      <c r="C1303">
        <v>7</v>
      </c>
      <c r="D1303">
        <v>4</v>
      </c>
      <c r="E1303" t="s">
        <v>1306</v>
      </c>
    </row>
    <row r="1304" spans="1:5">
      <c r="A1304">
        <f>HYPERLINK("http://www.twitter.com/NYCMayorsOffice/status/732619441645727744", "732619441645727744")</f>
        <v>0</v>
      </c>
      <c r="B1304" s="2">
        <v>42507.7159722222</v>
      </c>
      <c r="C1304">
        <v>12</v>
      </c>
      <c r="D1304">
        <v>6</v>
      </c>
      <c r="E1304" t="s">
        <v>1307</v>
      </c>
    </row>
    <row r="1305" spans="1:5">
      <c r="A1305">
        <f>HYPERLINK("http://www.twitter.com/NYCMayorsOffice/status/732592160697135104", "732592160697135104")</f>
        <v>0</v>
      </c>
      <c r="B1305" s="2">
        <v>42507.6406944444</v>
      </c>
      <c r="C1305">
        <v>24</v>
      </c>
      <c r="D1305">
        <v>16</v>
      </c>
      <c r="E1305" t="s">
        <v>1308</v>
      </c>
    </row>
    <row r="1306" spans="1:5">
      <c r="A1306">
        <f>HYPERLINK("http://www.twitter.com/NYCMayorsOffice/status/732583072353398786", "732583072353398786")</f>
        <v>0</v>
      </c>
      <c r="B1306" s="2">
        <v>42507.6156134259</v>
      </c>
      <c r="C1306">
        <v>13</v>
      </c>
      <c r="D1306">
        <v>10</v>
      </c>
      <c r="E1306" t="s">
        <v>1309</v>
      </c>
    </row>
    <row r="1307" spans="1:5">
      <c r="A1307">
        <f>HYPERLINK("http://www.twitter.com/NYCMayorsOffice/status/732328431086653440", "732328431086653440")</f>
        <v>0</v>
      </c>
      <c r="B1307" s="2">
        <v>42506.9129398148</v>
      </c>
      <c r="C1307">
        <v>38</v>
      </c>
      <c r="D1307">
        <v>11</v>
      </c>
      <c r="E1307" t="s">
        <v>1310</v>
      </c>
    </row>
    <row r="1308" spans="1:5">
      <c r="A1308">
        <f>HYPERLINK("http://www.twitter.com/NYCMayorsOffice/status/732321747874291712", "732321747874291712")</f>
        <v>0</v>
      </c>
      <c r="B1308" s="2">
        <v>42506.8945023148</v>
      </c>
      <c r="C1308">
        <v>11</v>
      </c>
      <c r="D1308">
        <v>12</v>
      </c>
      <c r="E1308" t="s">
        <v>1311</v>
      </c>
    </row>
    <row r="1309" spans="1:5">
      <c r="A1309">
        <f>HYPERLINK("http://www.twitter.com/NYCMayorsOffice/status/732303182571900928", "732303182571900928")</f>
        <v>0</v>
      </c>
      <c r="B1309" s="2">
        <v>42506.8432638889</v>
      </c>
      <c r="C1309">
        <v>4</v>
      </c>
      <c r="D1309">
        <v>6</v>
      </c>
      <c r="E1309" t="s">
        <v>1312</v>
      </c>
    </row>
    <row r="1310" spans="1:5">
      <c r="A1310">
        <f>HYPERLINK("http://www.twitter.com/NYCMayorsOffice/status/732281367199920128", "732281367199920128")</f>
        <v>0</v>
      </c>
      <c r="B1310" s="2">
        <v>42506.7830671296</v>
      </c>
      <c r="C1310">
        <v>9</v>
      </c>
      <c r="D1310">
        <v>1</v>
      </c>
      <c r="E1310" t="s">
        <v>1313</v>
      </c>
    </row>
    <row r="1311" spans="1:5">
      <c r="A1311">
        <f>HYPERLINK("http://www.twitter.com/NYCMayorsOffice/status/732266907987017728", "732266907987017728")</f>
        <v>0</v>
      </c>
      <c r="B1311" s="2">
        <v>42506.7431712963</v>
      </c>
      <c r="C1311">
        <v>9</v>
      </c>
      <c r="D1311">
        <v>2</v>
      </c>
      <c r="E1311" t="s">
        <v>1314</v>
      </c>
    </row>
    <row r="1312" spans="1:5">
      <c r="A1312">
        <f>HYPERLINK("http://www.twitter.com/NYCMayorsOffice/status/732258095620100096", "732258095620100096")</f>
        <v>0</v>
      </c>
      <c r="B1312" s="2">
        <v>42506.7188541667</v>
      </c>
      <c r="C1312">
        <v>8</v>
      </c>
      <c r="D1312">
        <v>7</v>
      </c>
      <c r="E1312" t="s">
        <v>1315</v>
      </c>
    </row>
    <row r="1313" spans="1:5">
      <c r="A1313">
        <f>HYPERLINK("http://www.twitter.com/NYCMayorsOffice/status/731907626024472576", "731907626024472576")</f>
        <v>0</v>
      </c>
      <c r="B1313" s="2">
        <v>42505.7517361111</v>
      </c>
      <c r="C1313">
        <v>175</v>
      </c>
      <c r="D1313">
        <v>69</v>
      </c>
      <c r="E1313" t="s">
        <v>1316</v>
      </c>
    </row>
    <row r="1314" spans="1:5">
      <c r="A1314">
        <f>HYPERLINK("http://www.twitter.com/NYCMayorsOffice/status/731907595863265282", "731907595863265282")</f>
        <v>0</v>
      </c>
      <c r="B1314" s="2">
        <v>42505.7516550926</v>
      </c>
      <c r="C1314">
        <v>80</v>
      </c>
      <c r="D1314">
        <v>26</v>
      </c>
      <c r="E1314" t="s">
        <v>1317</v>
      </c>
    </row>
    <row r="1315" spans="1:5">
      <c r="A1315">
        <f>HYPERLINK("http://www.twitter.com/NYCMayorsOffice/status/731499530361950212", "731499530361950212")</f>
        <v>0</v>
      </c>
      <c r="B1315" s="2">
        <v>42504.6256134259</v>
      </c>
      <c r="C1315">
        <v>77</v>
      </c>
      <c r="D1315">
        <v>23</v>
      </c>
      <c r="E1315" t="s">
        <v>1318</v>
      </c>
    </row>
    <row r="1316" spans="1:5">
      <c r="A1316">
        <f>HYPERLINK("http://www.twitter.com/NYCMayorsOffice/status/731247413495775233", "731247413495775233")</f>
        <v>0</v>
      </c>
      <c r="B1316" s="2">
        <v>42503.9298958333</v>
      </c>
      <c r="C1316">
        <v>161</v>
      </c>
      <c r="D1316">
        <v>102</v>
      </c>
      <c r="E1316" t="s">
        <v>1319</v>
      </c>
    </row>
    <row r="1317" spans="1:5">
      <c r="A1317">
        <f>HYPERLINK("http://www.twitter.com/NYCMayorsOffice/status/731236931510652928", "731236931510652928")</f>
        <v>0</v>
      </c>
      <c r="B1317" s="2">
        <v>42503.9009722222</v>
      </c>
      <c r="C1317">
        <v>7</v>
      </c>
      <c r="D1317">
        <v>9</v>
      </c>
      <c r="E1317" t="s">
        <v>1320</v>
      </c>
    </row>
    <row r="1318" spans="1:5">
      <c r="A1318">
        <f>HYPERLINK("http://www.twitter.com/NYCMayorsOffice/status/731225504456556547", "731225504456556547")</f>
        <v>0</v>
      </c>
      <c r="B1318" s="2">
        <v>42503.8694444444</v>
      </c>
      <c r="C1318">
        <v>13</v>
      </c>
      <c r="D1318">
        <v>12</v>
      </c>
      <c r="E1318" t="s">
        <v>1321</v>
      </c>
    </row>
    <row r="1319" spans="1:5">
      <c r="A1319">
        <f>HYPERLINK("http://www.twitter.com/NYCMayorsOffice/status/731198691328053248", "731198691328053248")</f>
        <v>0</v>
      </c>
      <c r="B1319" s="2">
        <v>42503.7954513889</v>
      </c>
      <c r="C1319">
        <v>2</v>
      </c>
      <c r="D1319">
        <v>5</v>
      </c>
      <c r="E1319" t="s">
        <v>1322</v>
      </c>
    </row>
    <row r="1320" spans="1:5">
      <c r="A1320">
        <f>HYPERLINK("http://www.twitter.com/NYCMayorsOffice/status/731197382566809601", "731197382566809601")</f>
        <v>0</v>
      </c>
      <c r="B1320" s="2">
        <v>42503.7918402778</v>
      </c>
      <c r="C1320">
        <v>9</v>
      </c>
      <c r="D1320">
        <v>4</v>
      </c>
      <c r="E1320" t="s">
        <v>1323</v>
      </c>
    </row>
    <row r="1321" spans="1:5">
      <c r="A1321">
        <f>HYPERLINK("http://www.twitter.com/NYCMayorsOffice/status/731134696613154817", "731134696613154817")</f>
        <v>0</v>
      </c>
      <c r="B1321" s="2">
        <v>42503.6188657407</v>
      </c>
      <c r="C1321">
        <v>0</v>
      </c>
      <c r="D1321">
        <v>11</v>
      </c>
      <c r="E1321" t="s">
        <v>1324</v>
      </c>
    </row>
    <row r="1322" spans="1:5">
      <c r="A1322">
        <f>HYPERLINK("http://www.twitter.com/NYCMayorsOffice/status/731126062332182528", "731126062332182528")</f>
        <v>0</v>
      </c>
      <c r="B1322" s="2">
        <v>42503.5950347222</v>
      </c>
      <c r="C1322">
        <v>91</v>
      </c>
      <c r="D1322">
        <v>51</v>
      </c>
      <c r="E1322" t="s">
        <v>1325</v>
      </c>
    </row>
    <row r="1323" spans="1:5">
      <c r="A1323">
        <f>HYPERLINK("http://www.twitter.com/NYCMayorsOffice/status/731117792733302784", "731117792733302784")</f>
        <v>0</v>
      </c>
      <c r="B1323" s="2">
        <v>42503.5722106481</v>
      </c>
      <c r="C1323">
        <v>15</v>
      </c>
      <c r="D1323">
        <v>20</v>
      </c>
      <c r="E1323" t="s">
        <v>1326</v>
      </c>
    </row>
    <row r="1324" spans="1:5">
      <c r="A1324">
        <f>HYPERLINK("http://www.twitter.com/NYCMayorsOffice/status/731107327701553156", "731107327701553156")</f>
        <v>0</v>
      </c>
      <c r="B1324" s="2">
        <v>42503.5433333333</v>
      </c>
      <c r="C1324">
        <v>80</v>
      </c>
      <c r="D1324">
        <v>89</v>
      </c>
      <c r="E1324" t="s">
        <v>1327</v>
      </c>
    </row>
    <row r="1325" spans="1:5">
      <c r="A1325">
        <f>HYPERLINK("http://www.twitter.com/NYCMayorsOffice/status/730874424547790848", "730874424547790848")</f>
        <v>0</v>
      </c>
      <c r="B1325" s="2">
        <v>42502.9006481481</v>
      </c>
      <c r="C1325">
        <v>73</v>
      </c>
      <c r="D1325">
        <v>18</v>
      </c>
      <c r="E1325" t="s">
        <v>1328</v>
      </c>
    </row>
    <row r="1326" spans="1:5">
      <c r="A1326">
        <f>HYPERLINK("http://www.twitter.com/NYCMayorsOffice/status/730786002151874560", "730786002151874560")</f>
        <v>0</v>
      </c>
      <c r="B1326" s="2">
        <v>42502.6566435185</v>
      </c>
      <c r="C1326">
        <v>1</v>
      </c>
      <c r="D1326">
        <v>2</v>
      </c>
      <c r="E1326" t="s">
        <v>1329</v>
      </c>
    </row>
    <row r="1327" spans="1:5">
      <c r="A1327">
        <f>HYPERLINK("http://www.twitter.com/NYCMayorsOffice/status/730528721740894208", "730528721740894208")</f>
        <v>0</v>
      </c>
      <c r="B1327" s="2">
        <v>42501.9466898148</v>
      </c>
      <c r="C1327">
        <v>67</v>
      </c>
      <c r="D1327">
        <v>56</v>
      </c>
      <c r="E1327" t="s">
        <v>1330</v>
      </c>
    </row>
    <row r="1328" spans="1:5">
      <c r="A1328">
        <f>HYPERLINK("http://www.twitter.com/NYCMayorsOffice/status/730522479991590913", "730522479991590913")</f>
        <v>0</v>
      </c>
      <c r="B1328" s="2">
        <v>42501.9294675926</v>
      </c>
      <c r="C1328">
        <v>7</v>
      </c>
      <c r="D1328">
        <v>7</v>
      </c>
      <c r="E1328" t="s">
        <v>1331</v>
      </c>
    </row>
    <row r="1329" spans="1:5">
      <c r="A1329">
        <f>HYPERLINK("http://www.twitter.com/NYCMayorsOffice/status/730518191508738048", "730518191508738048")</f>
        <v>0</v>
      </c>
      <c r="B1329" s="2">
        <v>42501.9176273148</v>
      </c>
      <c r="C1329">
        <v>5</v>
      </c>
      <c r="D1329">
        <v>4</v>
      </c>
      <c r="E1329" t="s">
        <v>1332</v>
      </c>
    </row>
    <row r="1330" spans="1:5">
      <c r="A1330">
        <f>HYPERLINK("http://www.twitter.com/NYCMayorsOffice/status/730509704535937024", "730509704535937024")</f>
        <v>0</v>
      </c>
      <c r="B1330" s="2">
        <v>42501.894212963</v>
      </c>
      <c r="C1330">
        <v>8</v>
      </c>
      <c r="D1330">
        <v>9</v>
      </c>
      <c r="E1330" t="s">
        <v>1333</v>
      </c>
    </row>
    <row r="1331" spans="1:5">
      <c r="A1331">
        <f>HYPERLINK("http://www.twitter.com/NYCMayorsOffice/status/730508164848857088", "730508164848857088")</f>
        <v>0</v>
      </c>
      <c r="B1331" s="2">
        <v>42501.8899652778</v>
      </c>
      <c r="C1331">
        <v>5</v>
      </c>
      <c r="D1331">
        <v>0</v>
      </c>
      <c r="E1331" t="s">
        <v>1334</v>
      </c>
    </row>
    <row r="1332" spans="1:5">
      <c r="A1332">
        <f>HYPERLINK("http://www.twitter.com/NYCMayorsOffice/status/730502308321218560", "730502308321218560")</f>
        <v>0</v>
      </c>
      <c r="B1332" s="2">
        <v>42501.8738078704</v>
      </c>
      <c r="C1332">
        <v>43</v>
      </c>
      <c r="D1332">
        <v>27</v>
      </c>
      <c r="E1332" t="s">
        <v>1335</v>
      </c>
    </row>
    <row r="1333" spans="1:5">
      <c r="A1333">
        <f>HYPERLINK("http://www.twitter.com/NYCMayorsOffice/status/730497511081816064", "730497511081816064")</f>
        <v>0</v>
      </c>
      <c r="B1333" s="2">
        <v>42501.8605671296</v>
      </c>
      <c r="C1333">
        <v>7</v>
      </c>
      <c r="D1333">
        <v>6</v>
      </c>
      <c r="E1333" t="s">
        <v>1336</v>
      </c>
    </row>
    <row r="1334" spans="1:5">
      <c r="A1334">
        <f>HYPERLINK("http://www.twitter.com/NYCMayorsOffice/status/730459238372356096", "730459238372356096")</f>
        <v>0</v>
      </c>
      <c r="B1334" s="2">
        <v>42501.7549537037</v>
      </c>
      <c r="C1334">
        <v>20</v>
      </c>
      <c r="D1334">
        <v>15</v>
      </c>
      <c r="E1334" t="s">
        <v>1337</v>
      </c>
    </row>
    <row r="1335" spans="1:5">
      <c r="A1335">
        <f>HYPERLINK("http://www.twitter.com/NYCMayorsOffice/status/730226741675962368", "730226741675962368")</f>
        <v>0</v>
      </c>
      <c r="B1335" s="2">
        <v>42501.1133796296</v>
      </c>
      <c r="C1335">
        <v>28</v>
      </c>
      <c r="D1335">
        <v>17</v>
      </c>
      <c r="E1335" t="s">
        <v>1338</v>
      </c>
    </row>
    <row r="1336" spans="1:5">
      <c r="A1336">
        <f>HYPERLINK("http://www.twitter.com/NYCMayorsOffice/status/730202313298747392", "730202313298747392")</f>
        <v>0</v>
      </c>
      <c r="B1336" s="2">
        <v>42501.0459722222</v>
      </c>
      <c r="C1336">
        <v>107</v>
      </c>
      <c r="D1336">
        <v>92</v>
      </c>
      <c r="E1336" t="s">
        <v>1339</v>
      </c>
    </row>
    <row r="1337" spans="1:5">
      <c r="A1337">
        <f>HYPERLINK("http://www.twitter.com/NYCMayorsOffice/status/730156417655689216", "730156417655689216")</f>
        <v>0</v>
      </c>
      <c r="B1337" s="2">
        <v>42500.9193287037</v>
      </c>
      <c r="C1337">
        <v>9</v>
      </c>
      <c r="D1337">
        <v>6</v>
      </c>
      <c r="E1337" t="s">
        <v>1340</v>
      </c>
    </row>
    <row r="1338" spans="1:5">
      <c r="A1338">
        <f>HYPERLINK("http://www.twitter.com/NYCMayorsOffice/status/730084873411661825", "730084873411661825")</f>
        <v>0</v>
      </c>
      <c r="B1338" s="2">
        <v>42500.7218981481</v>
      </c>
      <c r="C1338">
        <v>0</v>
      </c>
      <c r="D1338">
        <v>10</v>
      </c>
      <c r="E1338" t="s">
        <v>1341</v>
      </c>
    </row>
    <row r="1339" spans="1:5">
      <c r="A1339">
        <f>HYPERLINK("http://www.twitter.com/NYCMayorsOffice/status/729808750140346368", "729808750140346368")</f>
        <v>0</v>
      </c>
      <c r="B1339" s="2">
        <v>42499.9599421296</v>
      </c>
      <c r="C1339">
        <v>5</v>
      </c>
      <c r="D1339">
        <v>4</v>
      </c>
      <c r="E1339" t="s">
        <v>1342</v>
      </c>
    </row>
    <row r="1340" spans="1:5">
      <c r="A1340">
        <f>HYPERLINK("http://www.twitter.com/NYCMayorsOffice/status/729796251424796674", "729796251424796674")</f>
        <v>0</v>
      </c>
      <c r="B1340" s="2">
        <v>42499.9254513889</v>
      </c>
      <c r="C1340">
        <v>6</v>
      </c>
      <c r="D1340">
        <v>3</v>
      </c>
      <c r="E1340" t="s">
        <v>1343</v>
      </c>
    </row>
    <row r="1341" spans="1:5">
      <c r="A1341">
        <f>HYPERLINK("http://www.twitter.com/NYCMayorsOffice/status/729784715197227008", "729784715197227008")</f>
        <v>0</v>
      </c>
      <c r="B1341" s="2">
        <v>42499.8936226852</v>
      </c>
      <c r="C1341">
        <v>176</v>
      </c>
      <c r="D1341">
        <v>91</v>
      </c>
      <c r="E1341" t="s">
        <v>1344</v>
      </c>
    </row>
    <row r="1342" spans="1:5">
      <c r="A1342">
        <f>HYPERLINK("http://www.twitter.com/NYCMayorsOffice/status/729720232252690432", "729720232252690432")</f>
        <v>0</v>
      </c>
      <c r="B1342" s="2">
        <v>42499.7156828704</v>
      </c>
      <c r="C1342">
        <v>0</v>
      </c>
      <c r="D1342">
        <v>7</v>
      </c>
      <c r="E1342" t="s">
        <v>1345</v>
      </c>
    </row>
    <row r="1343" spans="1:5">
      <c r="A1343">
        <f>HYPERLINK("http://www.twitter.com/NYCMayorsOffice/status/729719413453275136", "729719413453275136")</f>
        <v>0</v>
      </c>
      <c r="B1343" s="2">
        <v>42499.7134259259</v>
      </c>
      <c r="C1343">
        <v>0</v>
      </c>
      <c r="D1343">
        <v>8</v>
      </c>
      <c r="E1343" t="s">
        <v>1346</v>
      </c>
    </row>
    <row r="1344" spans="1:5">
      <c r="A1344">
        <f>HYPERLINK("http://www.twitter.com/NYCMayorsOffice/status/729719152848588800", "729719152848588800")</f>
        <v>0</v>
      </c>
      <c r="B1344" s="2">
        <v>42499.7127083333</v>
      </c>
      <c r="C1344">
        <v>0</v>
      </c>
      <c r="D1344">
        <v>4</v>
      </c>
      <c r="E1344" t="s">
        <v>1347</v>
      </c>
    </row>
    <row r="1345" spans="1:5">
      <c r="A1345">
        <f>HYPERLINK("http://www.twitter.com/NYCMayorsOffice/status/729719084468809729", "729719084468809729")</f>
        <v>0</v>
      </c>
      <c r="B1345" s="2">
        <v>42499.7125115741</v>
      </c>
      <c r="C1345">
        <v>0</v>
      </c>
      <c r="D1345">
        <v>11</v>
      </c>
      <c r="E1345" t="s">
        <v>1348</v>
      </c>
    </row>
    <row r="1346" spans="1:5">
      <c r="A1346">
        <f>HYPERLINK("http://www.twitter.com/NYCMayorsOffice/status/729719006626713601", "729719006626713601")</f>
        <v>0</v>
      </c>
      <c r="B1346" s="2">
        <v>42499.7123032407</v>
      </c>
      <c r="C1346">
        <v>0</v>
      </c>
      <c r="D1346">
        <v>2</v>
      </c>
      <c r="E1346" t="s">
        <v>1349</v>
      </c>
    </row>
    <row r="1347" spans="1:5">
      <c r="A1347">
        <f>HYPERLINK("http://www.twitter.com/NYCMayorsOffice/status/729718867145203713", "729718867145203713")</f>
        <v>0</v>
      </c>
      <c r="B1347" s="2">
        <v>42499.7119212963</v>
      </c>
      <c r="C1347">
        <v>0</v>
      </c>
      <c r="D1347">
        <v>6</v>
      </c>
      <c r="E1347" t="s">
        <v>1350</v>
      </c>
    </row>
    <row r="1348" spans="1:5">
      <c r="A1348">
        <f>HYPERLINK("http://www.twitter.com/NYCMayorsOffice/status/729718179941908482", "729718179941908482")</f>
        <v>0</v>
      </c>
      <c r="B1348" s="2">
        <v>42499.7100231481</v>
      </c>
      <c r="C1348">
        <v>0</v>
      </c>
      <c r="D1348">
        <v>65</v>
      </c>
      <c r="E1348" t="s">
        <v>1351</v>
      </c>
    </row>
    <row r="1349" spans="1:5">
      <c r="A1349">
        <f>HYPERLINK("http://www.twitter.com/NYCMayorsOffice/status/729717916715913216", "729717916715913216")</f>
        <v>0</v>
      </c>
      <c r="B1349" s="2">
        <v>42499.7092939815</v>
      </c>
      <c r="C1349">
        <v>0</v>
      </c>
      <c r="D1349">
        <v>5</v>
      </c>
      <c r="E1349" t="s">
        <v>1352</v>
      </c>
    </row>
    <row r="1350" spans="1:5">
      <c r="A1350">
        <f>HYPERLINK("http://www.twitter.com/NYCMayorsOffice/status/729705031218429952", "729705031218429952")</f>
        <v>0</v>
      </c>
      <c r="B1350" s="2">
        <v>42499.6737384259</v>
      </c>
      <c r="C1350">
        <v>0</v>
      </c>
      <c r="D1350">
        <v>1</v>
      </c>
      <c r="E1350" t="s">
        <v>1353</v>
      </c>
    </row>
    <row r="1351" spans="1:5">
      <c r="A1351">
        <f>HYPERLINK("http://www.twitter.com/NYCMayorsOffice/status/729704823503867905", "729704823503867905")</f>
        <v>0</v>
      </c>
      <c r="B1351" s="2">
        <v>42499.6731597222</v>
      </c>
      <c r="C1351">
        <v>0</v>
      </c>
      <c r="D1351">
        <v>2</v>
      </c>
      <c r="E1351" t="s">
        <v>1354</v>
      </c>
    </row>
    <row r="1352" spans="1:5">
      <c r="A1352">
        <f>HYPERLINK("http://www.twitter.com/NYCMayorsOffice/status/729704602493440000", "729704602493440000")</f>
        <v>0</v>
      </c>
      <c r="B1352" s="2">
        <v>42499.6725578704</v>
      </c>
      <c r="C1352">
        <v>0</v>
      </c>
      <c r="D1352">
        <v>6</v>
      </c>
      <c r="E1352" t="s">
        <v>1355</v>
      </c>
    </row>
    <row r="1353" spans="1:5">
      <c r="A1353">
        <f>HYPERLINK("http://www.twitter.com/NYCMayorsOffice/status/729687047607336961", "729687047607336961")</f>
        <v>0</v>
      </c>
      <c r="B1353" s="2">
        <v>42499.6241087963</v>
      </c>
      <c r="C1353">
        <v>0</v>
      </c>
      <c r="D1353">
        <v>7</v>
      </c>
      <c r="E1353" t="s">
        <v>1356</v>
      </c>
    </row>
    <row r="1354" spans="1:5">
      <c r="A1354">
        <f>HYPERLINK("http://www.twitter.com/NYCMayorsOffice/status/729686204015325184", "729686204015325184")</f>
        <v>0</v>
      </c>
      <c r="B1354" s="2">
        <v>42499.6217824074</v>
      </c>
      <c r="C1354">
        <v>0</v>
      </c>
      <c r="D1354">
        <v>10</v>
      </c>
      <c r="E1354" t="s">
        <v>1357</v>
      </c>
    </row>
    <row r="1355" spans="1:5">
      <c r="A1355">
        <f>HYPERLINK("http://www.twitter.com/NYCMayorsOffice/status/729685317909876740", "729685317909876740")</f>
        <v>0</v>
      </c>
      <c r="B1355" s="2">
        <v>42499.6193402778</v>
      </c>
      <c r="C1355">
        <v>26</v>
      </c>
      <c r="D1355">
        <v>18</v>
      </c>
      <c r="E1355" t="s">
        <v>1358</v>
      </c>
    </row>
    <row r="1356" spans="1:5">
      <c r="A1356">
        <f>HYPERLINK("http://www.twitter.com/NYCMayorsOffice/status/729677043546378240", "729677043546378240")</f>
        <v>0</v>
      </c>
      <c r="B1356" s="2">
        <v>42499.5965046296</v>
      </c>
      <c r="C1356">
        <v>8</v>
      </c>
      <c r="D1356">
        <v>6</v>
      </c>
      <c r="E1356" t="s">
        <v>1359</v>
      </c>
    </row>
    <row r="1357" spans="1:5">
      <c r="A1357">
        <f>HYPERLINK("http://www.twitter.com/NYCMayorsOffice/status/729676362634629120", "729676362634629120")</f>
        <v>0</v>
      </c>
      <c r="B1357" s="2">
        <v>42499.5946296296</v>
      </c>
      <c r="C1357">
        <v>14</v>
      </c>
      <c r="D1357">
        <v>14</v>
      </c>
      <c r="E1357" t="s">
        <v>1360</v>
      </c>
    </row>
    <row r="1358" spans="1:5">
      <c r="A1358">
        <f>HYPERLINK("http://www.twitter.com/NYCMayorsOffice/status/729675176783269888", "729675176783269888")</f>
        <v>0</v>
      </c>
      <c r="B1358" s="2">
        <v>42499.5913541667</v>
      </c>
      <c r="C1358">
        <v>4</v>
      </c>
      <c r="D1358">
        <v>1</v>
      </c>
      <c r="E1358" t="s">
        <v>1361</v>
      </c>
    </row>
    <row r="1359" spans="1:5">
      <c r="A1359">
        <f>HYPERLINK("http://www.twitter.com/NYCMayorsOffice/status/729674101992853504", "729674101992853504")</f>
        <v>0</v>
      </c>
      <c r="B1359" s="2">
        <v>42499.5883912037</v>
      </c>
      <c r="C1359">
        <v>7</v>
      </c>
      <c r="D1359">
        <v>10</v>
      </c>
      <c r="E1359" t="s">
        <v>1362</v>
      </c>
    </row>
    <row r="1360" spans="1:5">
      <c r="A1360">
        <f>HYPERLINK("http://www.twitter.com/NYCMayorsOffice/status/729673619341774848", "729673619341774848")</f>
        <v>0</v>
      </c>
      <c r="B1360" s="2">
        <v>42499.5870601852</v>
      </c>
      <c r="C1360">
        <v>1</v>
      </c>
      <c r="D1360">
        <v>3</v>
      </c>
      <c r="E1360" t="s">
        <v>1363</v>
      </c>
    </row>
    <row r="1361" spans="1:5">
      <c r="A1361">
        <f>HYPERLINK("http://www.twitter.com/NYCMayorsOffice/status/729672513148620800", "729672513148620800")</f>
        <v>0</v>
      </c>
      <c r="B1361" s="2">
        <v>42499.5840046296</v>
      </c>
      <c r="C1361">
        <v>0</v>
      </c>
      <c r="D1361">
        <v>12</v>
      </c>
      <c r="E1361" t="s">
        <v>1364</v>
      </c>
    </row>
    <row r="1362" spans="1:5">
      <c r="A1362">
        <f>HYPERLINK("http://www.twitter.com/NYCMayorsOffice/status/729672499089293312", "729672499089293312")</f>
        <v>0</v>
      </c>
      <c r="B1362" s="2">
        <v>42499.5839699074</v>
      </c>
      <c r="C1362">
        <v>0</v>
      </c>
      <c r="D1362">
        <v>15</v>
      </c>
      <c r="E1362" t="s">
        <v>1365</v>
      </c>
    </row>
    <row r="1363" spans="1:5">
      <c r="A1363">
        <f>HYPERLINK("http://www.twitter.com/NYCMayorsOffice/status/729672022637355008", "729672022637355008")</f>
        <v>0</v>
      </c>
      <c r="B1363" s="2">
        <v>42499.582650463</v>
      </c>
      <c r="C1363">
        <v>16</v>
      </c>
      <c r="D1363">
        <v>16</v>
      </c>
      <c r="E1363" t="s">
        <v>1366</v>
      </c>
    </row>
    <row r="1364" spans="1:5">
      <c r="A1364">
        <f>HYPERLINK("http://www.twitter.com/NYCMayorsOffice/status/729670890221408256", "729670890221408256")</f>
        <v>0</v>
      </c>
      <c r="B1364" s="2">
        <v>42499.579525463</v>
      </c>
      <c r="C1364">
        <v>7</v>
      </c>
      <c r="D1364">
        <v>9</v>
      </c>
      <c r="E1364" t="s">
        <v>1367</v>
      </c>
    </row>
    <row r="1365" spans="1:5">
      <c r="A1365">
        <f>HYPERLINK("http://www.twitter.com/NYCMayorsOffice/status/729670563938095104", "729670563938095104")</f>
        <v>0</v>
      </c>
      <c r="B1365" s="2">
        <v>42499.5786226852</v>
      </c>
      <c r="C1365">
        <v>15</v>
      </c>
      <c r="D1365">
        <v>16</v>
      </c>
      <c r="E1365" t="s">
        <v>1368</v>
      </c>
    </row>
    <row r="1366" spans="1:5">
      <c r="A1366">
        <f>HYPERLINK("http://www.twitter.com/NYCMayorsOffice/status/729667837694971904", "729667837694971904")</f>
        <v>0</v>
      </c>
      <c r="B1366" s="2">
        <v>42499.571099537</v>
      </c>
      <c r="C1366">
        <v>6</v>
      </c>
      <c r="D1366">
        <v>7</v>
      </c>
      <c r="E1366" t="s">
        <v>1369</v>
      </c>
    </row>
    <row r="1367" spans="1:5">
      <c r="A1367">
        <f>HYPERLINK("http://www.twitter.com/NYCMayorsOffice/status/729666837835853824", "729666837835853824")</f>
        <v>0</v>
      </c>
      <c r="B1367" s="2">
        <v>42499.5683449074</v>
      </c>
      <c r="C1367">
        <v>1</v>
      </c>
      <c r="D1367">
        <v>1</v>
      </c>
      <c r="E1367" t="s">
        <v>1370</v>
      </c>
    </row>
    <row r="1368" spans="1:5">
      <c r="A1368">
        <f>HYPERLINK("http://www.twitter.com/NYCMayorsOffice/status/729665670309421056", "729665670309421056")</f>
        <v>0</v>
      </c>
      <c r="B1368" s="2">
        <v>42499.5651157407</v>
      </c>
      <c r="C1368">
        <v>4</v>
      </c>
      <c r="D1368">
        <v>2</v>
      </c>
      <c r="E1368" t="s">
        <v>1371</v>
      </c>
    </row>
    <row r="1369" spans="1:5">
      <c r="A1369">
        <f>HYPERLINK("http://www.twitter.com/NYCMayorsOffice/status/729455423179378688", "729455423179378688")</f>
        <v>0</v>
      </c>
      <c r="B1369" s="2">
        <v>42498.9849537037</v>
      </c>
      <c r="C1369">
        <v>0</v>
      </c>
      <c r="D1369">
        <v>25</v>
      </c>
      <c r="E1369" t="s">
        <v>1372</v>
      </c>
    </row>
    <row r="1370" spans="1:5">
      <c r="A1370">
        <f>HYPERLINK("http://www.twitter.com/NYCMayorsOffice/status/729392053323497473", "729392053323497473")</f>
        <v>0</v>
      </c>
      <c r="B1370" s="2">
        <v>42498.8100810185</v>
      </c>
      <c r="C1370">
        <v>20</v>
      </c>
      <c r="D1370">
        <v>8</v>
      </c>
      <c r="E1370" t="s">
        <v>1373</v>
      </c>
    </row>
    <row r="1371" spans="1:5">
      <c r="A1371">
        <f>HYPERLINK("http://www.twitter.com/NYCMayorsOffice/status/729331178487070720", "729331178487070720")</f>
        <v>0</v>
      </c>
      <c r="B1371" s="2">
        <v>42498.6420949074</v>
      </c>
      <c r="C1371">
        <v>98</v>
      </c>
      <c r="D1371">
        <v>43</v>
      </c>
      <c r="E1371" t="s">
        <v>1374</v>
      </c>
    </row>
    <row r="1372" spans="1:5">
      <c r="A1372">
        <f>HYPERLINK("http://www.twitter.com/NYCMayorsOffice/status/728912947347632128", "728912947347632128")</f>
        <v>0</v>
      </c>
      <c r="B1372" s="2">
        <v>42497.4879976852</v>
      </c>
      <c r="C1372">
        <v>3</v>
      </c>
      <c r="D1372">
        <v>1</v>
      </c>
      <c r="E1372" t="s">
        <v>1375</v>
      </c>
    </row>
    <row r="1373" spans="1:5">
      <c r="A1373">
        <f>HYPERLINK("http://www.twitter.com/NYCMayorsOffice/status/728716967201361920", "728716967201361920")</f>
        <v>0</v>
      </c>
      <c r="B1373" s="2">
        <v>42496.9471990741</v>
      </c>
      <c r="C1373">
        <v>74</v>
      </c>
      <c r="D1373">
        <v>48</v>
      </c>
      <c r="E1373" t="s">
        <v>1376</v>
      </c>
    </row>
    <row r="1374" spans="1:5">
      <c r="A1374">
        <f>HYPERLINK("http://www.twitter.com/NYCMayorsOffice/status/728690814117924864", "728690814117924864")</f>
        <v>0</v>
      </c>
      <c r="B1374" s="2">
        <v>42496.8750347222</v>
      </c>
      <c r="C1374">
        <v>21</v>
      </c>
      <c r="D1374">
        <v>8</v>
      </c>
      <c r="E1374" t="s">
        <v>1377</v>
      </c>
    </row>
    <row r="1375" spans="1:5">
      <c r="A1375">
        <f>HYPERLINK("http://www.twitter.com/NYCMayorsOffice/status/728653332793991168", "728653332793991168")</f>
        <v>0</v>
      </c>
      <c r="B1375" s="2">
        <v>42496.7715972222</v>
      </c>
      <c r="C1375">
        <v>18</v>
      </c>
      <c r="D1375">
        <v>20</v>
      </c>
      <c r="E1375" t="s">
        <v>1378</v>
      </c>
    </row>
    <row r="1376" spans="1:5">
      <c r="A1376">
        <f>HYPERLINK("http://www.twitter.com/NYCMayorsOffice/status/728610453438529537", "728610453438529537")</f>
        <v>0</v>
      </c>
      <c r="B1376" s="2">
        <v>42496.653275463</v>
      </c>
      <c r="C1376">
        <v>0</v>
      </c>
      <c r="D1376">
        <v>30</v>
      </c>
      <c r="E1376" t="s">
        <v>1379</v>
      </c>
    </row>
    <row r="1377" spans="1:5">
      <c r="A1377">
        <f>HYPERLINK("http://www.twitter.com/NYCMayorsOffice/status/728366280579895296", "728366280579895296")</f>
        <v>0</v>
      </c>
      <c r="B1377" s="2">
        <v>42495.9794907407</v>
      </c>
      <c r="C1377">
        <v>29</v>
      </c>
      <c r="D1377">
        <v>20</v>
      </c>
      <c r="E1377" t="s">
        <v>1380</v>
      </c>
    </row>
    <row r="1378" spans="1:5">
      <c r="A1378">
        <f>HYPERLINK("http://www.twitter.com/NYCMayorsOffice/status/728338098250260480", "728338098250260480")</f>
        <v>0</v>
      </c>
      <c r="B1378" s="2">
        <v>42495.901724537</v>
      </c>
      <c r="C1378">
        <v>11</v>
      </c>
      <c r="D1378">
        <v>8</v>
      </c>
      <c r="E1378" t="s">
        <v>1381</v>
      </c>
    </row>
    <row r="1379" spans="1:5">
      <c r="A1379">
        <f>HYPERLINK("http://www.twitter.com/NYCMayorsOffice/status/728287147678179329", "728287147678179329")</f>
        <v>0</v>
      </c>
      <c r="B1379" s="2">
        <v>42495.7611226852</v>
      </c>
      <c r="C1379">
        <v>4</v>
      </c>
      <c r="D1379">
        <v>3</v>
      </c>
      <c r="E1379" t="s">
        <v>1382</v>
      </c>
    </row>
    <row r="1380" spans="1:5">
      <c r="A1380">
        <f>HYPERLINK("http://www.twitter.com/NYCMayorsOffice/status/728284926831923200", "728284926831923200")</f>
        <v>0</v>
      </c>
      <c r="B1380" s="2">
        <v>42495.755</v>
      </c>
      <c r="C1380">
        <v>9</v>
      </c>
      <c r="D1380">
        <v>9</v>
      </c>
      <c r="E1380" t="s">
        <v>1383</v>
      </c>
    </row>
    <row r="1381" spans="1:5">
      <c r="A1381">
        <f>HYPERLINK("http://www.twitter.com/NYCMayorsOffice/status/728282615116136450", "728282615116136450")</f>
        <v>0</v>
      </c>
      <c r="B1381" s="2">
        <v>42495.7486111111</v>
      </c>
      <c r="C1381">
        <v>5</v>
      </c>
      <c r="D1381">
        <v>4</v>
      </c>
      <c r="E1381" t="s">
        <v>1384</v>
      </c>
    </row>
    <row r="1382" spans="1:5">
      <c r="A1382">
        <f>HYPERLINK("http://www.twitter.com/NYCMayorsOffice/status/728280371272486915", "728280371272486915")</f>
        <v>0</v>
      </c>
      <c r="B1382" s="2">
        <v>42495.7424189815</v>
      </c>
      <c r="C1382">
        <v>11</v>
      </c>
      <c r="D1382">
        <v>8</v>
      </c>
      <c r="E1382" t="s">
        <v>1385</v>
      </c>
    </row>
    <row r="1383" spans="1:5">
      <c r="A1383">
        <f>HYPERLINK("http://www.twitter.com/NYCMayorsOffice/status/728278142591352832", "728278142591352832")</f>
        <v>0</v>
      </c>
      <c r="B1383" s="2">
        <v>42495.7362731481</v>
      </c>
      <c r="C1383">
        <v>88</v>
      </c>
      <c r="D1383">
        <v>65</v>
      </c>
      <c r="E1383" t="s">
        <v>1386</v>
      </c>
    </row>
    <row r="1384" spans="1:5">
      <c r="A1384">
        <f>HYPERLINK("http://www.twitter.com/NYCMayorsOffice/status/728269544649805824", "728269544649805824")</f>
        <v>0</v>
      </c>
      <c r="B1384" s="2">
        <v>42495.7125462963</v>
      </c>
      <c r="C1384">
        <v>10</v>
      </c>
      <c r="D1384">
        <v>9</v>
      </c>
      <c r="E1384" t="s">
        <v>1387</v>
      </c>
    </row>
    <row r="1385" spans="1:5">
      <c r="A1385">
        <f>HYPERLINK("http://www.twitter.com/NYCMayorsOffice/status/728263054107017221", "728263054107017221")</f>
        <v>0</v>
      </c>
      <c r="B1385" s="2">
        <v>42495.6946412037</v>
      </c>
      <c r="C1385">
        <v>22</v>
      </c>
      <c r="D1385">
        <v>10</v>
      </c>
      <c r="E1385" t="s">
        <v>1388</v>
      </c>
    </row>
    <row r="1386" spans="1:5">
      <c r="A1386">
        <f>HYPERLINK("http://www.twitter.com/NYCMayorsOffice/status/728013997312753664", "728013997312753664")</f>
        <v>0</v>
      </c>
      <c r="B1386" s="2">
        <v>42495.0073726852</v>
      </c>
      <c r="C1386">
        <v>0</v>
      </c>
      <c r="D1386">
        <v>49</v>
      </c>
      <c r="E1386" t="s">
        <v>1389</v>
      </c>
    </row>
    <row r="1387" spans="1:5">
      <c r="A1387">
        <f>HYPERLINK("http://www.twitter.com/NYCMayorsOffice/status/727983236895346688", "727983236895346688")</f>
        <v>0</v>
      </c>
      <c r="B1387" s="2">
        <v>42494.9224884259</v>
      </c>
      <c r="C1387">
        <v>19</v>
      </c>
      <c r="D1387">
        <v>12</v>
      </c>
      <c r="E1387" t="s">
        <v>1390</v>
      </c>
    </row>
    <row r="1388" spans="1:5">
      <c r="A1388">
        <f>HYPERLINK("http://www.twitter.com/NYCMayorsOffice/status/727963828680597507", "727963828680597507")</f>
        <v>0</v>
      </c>
      <c r="B1388" s="2">
        <v>42494.8689351852</v>
      </c>
      <c r="C1388">
        <v>34</v>
      </c>
      <c r="D1388">
        <v>18</v>
      </c>
      <c r="E1388" t="s">
        <v>1391</v>
      </c>
    </row>
    <row r="1389" spans="1:5">
      <c r="A1389">
        <f>HYPERLINK("http://www.twitter.com/NYCMayorsOffice/status/727919240695717888", "727919240695717888")</f>
        <v>0</v>
      </c>
      <c r="B1389" s="2">
        <v>42494.7458912037</v>
      </c>
      <c r="C1389">
        <v>1</v>
      </c>
      <c r="D1389">
        <v>4</v>
      </c>
      <c r="E1389" t="s">
        <v>1392</v>
      </c>
    </row>
    <row r="1390" spans="1:5">
      <c r="A1390">
        <f>HYPERLINK("http://www.twitter.com/NYCMayorsOffice/status/727918566805262337", "727918566805262337")</f>
        <v>0</v>
      </c>
      <c r="B1390" s="2">
        <v>42494.7440393519</v>
      </c>
      <c r="C1390">
        <v>4</v>
      </c>
      <c r="D1390">
        <v>4</v>
      </c>
      <c r="E1390" t="s">
        <v>1393</v>
      </c>
    </row>
    <row r="1391" spans="1:5">
      <c r="A1391">
        <f>HYPERLINK("http://www.twitter.com/NYCMayorsOffice/status/727917255233839105", "727917255233839105")</f>
        <v>0</v>
      </c>
      <c r="B1391" s="2">
        <v>42494.7404166667</v>
      </c>
      <c r="C1391">
        <v>0</v>
      </c>
      <c r="D1391">
        <v>1</v>
      </c>
      <c r="E1391" t="s">
        <v>1394</v>
      </c>
    </row>
    <row r="1392" spans="1:5">
      <c r="A1392">
        <f>HYPERLINK("http://www.twitter.com/NYCMayorsOffice/status/727910527050121216", "727910527050121216")</f>
        <v>0</v>
      </c>
      <c r="B1392" s="2">
        <v>42494.7218518518</v>
      </c>
      <c r="C1392">
        <v>0</v>
      </c>
      <c r="D1392">
        <v>0</v>
      </c>
      <c r="E1392" t="s">
        <v>1395</v>
      </c>
    </row>
    <row r="1393" spans="1:5">
      <c r="A1393">
        <f>HYPERLINK("http://www.twitter.com/NYCMayorsOffice/status/727904247094874113", "727904247094874113")</f>
        <v>0</v>
      </c>
      <c r="B1393" s="2">
        <v>42494.7045138889</v>
      </c>
      <c r="C1393">
        <v>0</v>
      </c>
      <c r="D1393">
        <v>14</v>
      </c>
      <c r="E1393" t="s">
        <v>1396</v>
      </c>
    </row>
    <row r="1394" spans="1:5">
      <c r="A1394">
        <f>HYPERLINK("http://www.twitter.com/NYCMayorsOffice/status/727903886586064897", "727903886586064897")</f>
        <v>0</v>
      </c>
      <c r="B1394" s="2">
        <v>42494.7035300926</v>
      </c>
      <c r="C1394">
        <v>8</v>
      </c>
      <c r="D1394">
        <v>3</v>
      </c>
      <c r="E1394" t="s">
        <v>1397</v>
      </c>
    </row>
    <row r="1395" spans="1:5">
      <c r="A1395">
        <f>HYPERLINK("http://www.twitter.com/NYCMayorsOffice/status/727903245545447426", "727903245545447426")</f>
        <v>0</v>
      </c>
      <c r="B1395" s="2">
        <v>42494.7017592593</v>
      </c>
      <c r="C1395">
        <v>1</v>
      </c>
      <c r="D1395">
        <v>2</v>
      </c>
      <c r="E1395" t="s">
        <v>1398</v>
      </c>
    </row>
    <row r="1396" spans="1:5">
      <c r="A1396">
        <f>HYPERLINK("http://www.twitter.com/NYCMayorsOffice/status/727898993427136513", "727898993427136513")</f>
        <v>0</v>
      </c>
      <c r="B1396" s="2">
        <v>42494.6900231481</v>
      </c>
      <c r="C1396">
        <v>0</v>
      </c>
      <c r="D1396">
        <v>5</v>
      </c>
      <c r="E1396" t="s">
        <v>1399</v>
      </c>
    </row>
    <row r="1397" spans="1:5">
      <c r="A1397">
        <f>HYPERLINK("http://www.twitter.com/NYCMayorsOffice/status/727892998177042432", "727892998177042432")</f>
        <v>0</v>
      </c>
      <c r="B1397" s="2">
        <v>42494.6734837963</v>
      </c>
      <c r="C1397">
        <v>1</v>
      </c>
      <c r="D1397">
        <v>2</v>
      </c>
      <c r="E1397" t="s">
        <v>1400</v>
      </c>
    </row>
    <row r="1398" spans="1:5">
      <c r="A1398">
        <f>HYPERLINK("http://www.twitter.com/NYCMayorsOffice/status/727891715969961985", "727891715969961985")</f>
        <v>0</v>
      </c>
      <c r="B1398" s="2">
        <v>42494.6699421296</v>
      </c>
      <c r="C1398">
        <v>7</v>
      </c>
      <c r="D1398">
        <v>5</v>
      </c>
      <c r="E1398" t="s">
        <v>1401</v>
      </c>
    </row>
    <row r="1399" spans="1:5">
      <c r="A1399">
        <f>HYPERLINK("http://www.twitter.com/NYCMayorsOffice/status/727891145792081920", "727891145792081920")</f>
        <v>0</v>
      </c>
      <c r="B1399" s="2">
        <v>42494.6683680556</v>
      </c>
      <c r="C1399">
        <v>2</v>
      </c>
      <c r="D1399">
        <v>2</v>
      </c>
      <c r="E1399" t="s">
        <v>1402</v>
      </c>
    </row>
    <row r="1400" spans="1:5">
      <c r="A1400">
        <f>HYPERLINK("http://www.twitter.com/NYCMayorsOffice/status/727886584834592768", "727886584834592768")</f>
        <v>0</v>
      </c>
      <c r="B1400" s="2">
        <v>42494.655775463</v>
      </c>
      <c r="C1400">
        <v>0</v>
      </c>
      <c r="D1400">
        <v>8</v>
      </c>
      <c r="E1400" t="s">
        <v>1403</v>
      </c>
    </row>
    <row r="1401" spans="1:5">
      <c r="A1401">
        <f>HYPERLINK("http://www.twitter.com/NYCMayorsOffice/status/727886530082131969", "727886530082131969")</f>
        <v>0</v>
      </c>
      <c r="B1401" s="2">
        <v>42494.655625</v>
      </c>
      <c r="C1401">
        <v>0</v>
      </c>
      <c r="D1401">
        <v>13</v>
      </c>
      <c r="E1401" t="s">
        <v>1404</v>
      </c>
    </row>
    <row r="1402" spans="1:5">
      <c r="A1402">
        <f>HYPERLINK("http://www.twitter.com/NYCMayorsOffice/status/727885754333024256", "727885754333024256")</f>
        <v>0</v>
      </c>
      <c r="B1402" s="2">
        <v>42494.6534837963</v>
      </c>
      <c r="C1402">
        <v>11</v>
      </c>
      <c r="D1402">
        <v>5</v>
      </c>
      <c r="E1402" t="s">
        <v>1405</v>
      </c>
    </row>
    <row r="1403" spans="1:5">
      <c r="A1403">
        <f>HYPERLINK("http://www.twitter.com/NYCMayorsOffice/status/727884221537226753", "727884221537226753")</f>
        <v>0</v>
      </c>
      <c r="B1403" s="2">
        <v>42494.6492592593</v>
      </c>
      <c r="C1403">
        <v>5</v>
      </c>
      <c r="D1403">
        <v>5</v>
      </c>
      <c r="E1403" t="s">
        <v>1406</v>
      </c>
    </row>
    <row r="1404" spans="1:5">
      <c r="A1404">
        <f>HYPERLINK("http://www.twitter.com/NYCMayorsOffice/status/727884148334075905", "727884148334075905")</f>
        <v>0</v>
      </c>
      <c r="B1404" s="2">
        <v>42494.6490625</v>
      </c>
      <c r="C1404">
        <v>5</v>
      </c>
      <c r="D1404">
        <v>5</v>
      </c>
      <c r="E1404" t="s">
        <v>1407</v>
      </c>
    </row>
    <row r="1405" spans="1:5">
      <c r="A1405">
        <f>HYPERLINK("http://www.twitter.com/NYCMayorsOffice/status/727884116423774208", "727884116423774208")</f>
        <v>0</v>
      </c>
      <c r="B1405" s="2">
        <v>42494.6489699074</v>
      </c>
      <c r="C1405">
        <v>5</v>
      </c>
      <c r="D1405">
        <v>7</v>
      </c>
      <c r="E1405" t="s">
        <v>1408</v>
      </c>
    </row>
    <row r="1406" spans="1:5">
      <c r="A1406">
        <f>HYPERLINK("http://www.twitter.com/NYCMayorsOffice/status/727881624742924288", "727881624742924288")</f>
        <v>0</v>
      </c>
      <c r="B1406" s="2">
        <v>42494.6420949074</v>
      </c>
      <c r="C1406">
        <v>2</v>
      </c>
      <c r="D1406">
        <v>2</v>
      </c>
      <c r="E1406" t="s">
        <v>1409</v>
      </c>
    </row>
    <row r="1407" spans="1:5">
      <c r="A1407">
        <f>HYPERLINK("http://www.twitter.com/NYCMayorsOffice/status/727881555302092800", "727881555302092800")</f>
        <v>0</v>
      </c>
      <c r="B1407" s="2">
        <v>42494.6418981481</v>
      </c>
      <c r="C1407">
        <v>1</v>
      </c>
      <c r="D1407">
        <v>4</v>
      </c>
      <c r="E1407" t="s">
        <v>1410</v>
      </c>
    </row>
    <row r="1408" spans="1:5">
      <c r="A1408">
        <f>HYPERLINK("http://www.twitter.com/NYCMayorsOffice/status/727879301962604544", "727879301962604544")</f>
        <v>0</v>
      </c>
      <c r="B1408" s="2">
        <v>42494.6356828704</v>
      </c>
      <c r="C1408">
        <v>4</v>
      </c>
      <c r="D1408">
        <v>4</v>
      </c>
      <c r="E1408" t="s">
        <v>1411</v>
      </c>
    </row>
    <row r="1409" spans="1:5">
      <c r="A1409">
        <f>HYPERLINK("http://www.twitter.com/NYCMayorsOffice/status/727879063763861504", "727879063763861504")</f>
        <v>0</v>
      </c>
      <c r="B1409" s="2">
        <v>42494.6350231481</v>
      </c>
      <c r="C1409">
        <v>3</v>
      </c>
      <c r="D1409">
        <v>3</v>
      </c>
      <c r="E1409" t="s">
        <v>1412</v>
      </c>
    </row>
    <row r="1410" spans="1:5">
      <c r="A1410">
        <f>HYPERLINK("http://www.twitter.com/NYCMayorsOffice/status/727879001532977152", "727879001532977152")</f>
        <v>0</v>
      </c>
      <c r="B1410" s="2">
        <v>42494.634849537</v>
      </c>
      <c r="C1410">
        <v>2</v>
      </c>
      <c r="D1410">
        <v>4</v>
      </c>
      <c r="E1410" t="s">
        <v>1413</v>
      </c>
    </row>
    <row r="1411" spans="1:5">
      <c r="A1411">
        <f>HYPERLINK("http://www.twitter.com/NYCMayorsOffice/status/727877839446523904", "727877839446523904")</f>
        <v>0</v>
      </c>
      <c r="B1411" s="2">
        <v>42494.6316435185</v>
      </c>
      <c r="C1411">
        <v>0</v>
      </c>
      <c r="D1411">
        <v>9</v>
      </c>
      <c r="E1411" t="s">
        <v>1414</v>
      </c>
    </row>
    <row r="1412" spans="1:5">
      <c r="A1412">
        <f>HYPERLINK("http://www.twitter.com/NYCMayorsOffice/status/727877709989330946", "727877709989330946")</f>
        <v>0</v>
      </c>
      <c r="B1412" s="2">
        <v>42494.6312962963</v>
      </c>
      <c r="C1412">
        <v>0</v>
      </c>
      <c r="D1412">
        <v>2</v>
      </c>
      <c r="E1412" t="s">
        <v>1415</v>
      </c>
    </row>
    <row r="1413" spans="1:5">
      <c r="A1413">
        <f>HYPERLINK("http://www.twitter.com/NYCMayorsOffice/status/727876413647392771", "727876413647392771")</f>
        <v>0</v>
      </c>
      <c r="B1413" s="2">
        <v>42494.6277083333</v>
      </c>
      <c r="C1413">
        <v>0</v>
      </c>
      <c r="D1413">
        <v>4</v>
      </c>
      <c r="E1413" t="s">
        <v>1416</v>
      </c>
    </row>
    <row r="1414" spans="1:5">
      <c r="A1414">
        <f>HYPERLINK("http://www.twitter.com/NYCMayorsOffice/status/727876388674539521", "727876388674539521")</f>
        <v>0</v>
      </c>
      <c r="B1414" s="2">
        <v>42494.627650463</v>
      </c>
      <c r="C1414">
        <v>0</v>
      </c>
      <c r="D1414">
        <v>12</v>
      </c>
      <c r="E1414" t="s">
        <v>1417</v>
      </c>
    </row>
    <row r="1415" spans="1:5">
      <c r="A1415">
        <f>HYPERLINK("http://www.twitter.com/NYCMayorsOffice/status/727876140266864641", "727876140266864641")</f>
        <v>0</v>
      </c>
      <c r="B1415" s="2">
        <v>42494.6269560185</v>
      </c>
      <c r="C1415">
        <v>1</v>
      </c>
      <c r="D1415">
        <v>3</v>
      </c>
      <c r="E1415" t="s">
        <v>1418</v>
      </c>
    </row>
    <row r="1416" spans="1:5">
      <c r="A1416">
        <f>HYPERLINK("http://www.twitter.com/NYCMayorsOffice/status/727875576934105088", "727875576934105088")</f>
        <v>0</v>
      </c>
      <c r="B1416" s="2">
        <v>42494.6254050926</v>
      </c>
      <c r="C1416">
        <v>3</v>
      </c>
      <c r="D1416">
        <v>3</v>
      </c>
      <c r="E1416" t="s">
        <v>1419</v>
      </c>
    </row>
    <row r="1417" spans="1:5">
      <c r="A1417">
        <f>HYPERLINK("http://www.twitter.com/NYCMayorsOffice/status/727875245600849920", "727875245600849920")</f>
        <v>0</v>
      </c>
      <c r="B1417" s="2">
        <v>42494.6244907407</v>
      </c>
      <c r="C1417">
        <v>6</v>
      </c>
      <c r="D1417">
        <v>5</v>
      </c>
      <c r="E1417" t="s">
        <v>1420</v>
      </c>
    </row>
    <row r="1418" spans="1:5">
      <c r="A1418">
        <f>HYPERLINK("http://www.twitter.com/NYCMayorsOffice/status/727873791586635776", "727873791586635776")</f>
        <v>0</v>
      </c>
      <c r="B1418" s="2">
        <v>42494.620474537</v>
      </c>
      <c r="C1418">
        <v>6</v>
      </c>
      <c r="D1418">
        <v>3</v>
      </c>
      <c r="E1418" t="s">
        <v>1421</v>
      </c>
    </row>
    <row r="1419" spans="1:5">
      <c r="A1419">
        <f>HYPERLINK("http://www.twitter.com/NYCMayorsOffice/status/727873194732990467", "727873194732990467")</f>
        <v>0</v>
      </c>
      <c r="B1419" s="2">
        <v>42494.6188310185</v>
      </c>
      <c r="C1419">
        <v>0</v>
      </c>
      <c r="D1419">
        <v>2</v>
      </c>
      <c r="E1419" t="s">
        <v>1422</v>
      </c>
    </row>
    <row r="1420" spans="1:5">
      <c r="A1420">
        <f>HYPERLINK("http://www.twitter.com/NYCMayorsOffice/status/727872931842428929", "727872931842428929")</f>
        <v>0</v>
      </c>
      <c r="B1420" s="2">
        <v>42494.6181018519</v>
      </c>
      <c r="C1420">
        <v>3</v>
      </c>
      <c r="D1420">
        <v>3</v>
      </c>
      <c r="E1420" t="s">
        <v>1423</v>
      </c>
    </row>
    <row r="1421" spans="1:5">
      <c r="A1421">
        <f>HYPERLINK("http://www.twitter.com/NYCMayorsOffice/status/727872689868804098", "727872689868804098")</f>
        <v>0</v>
      </c>
      <c r="B1421" s="2">
        <v>42494.6174421296</v>
      </c>
      <c r="C1421">
        <v>3</v>
      </c>
      <c r="D1421">
        <v>0</v>
      </c>
      <c r="E1421" t="s">
        <v>1424</v>
      </c>
    </row>
    <row r="1422" spans="1:5">
      <c r="A1422">
        <f>HYPERLINK("http://www.twitter.com/NYCMayorsOffice/status/727872519546519552", "727872519546519552")</f>
        <v>0</v>
      </c>
      <c r="B1422" s="2">
        <v>42494.6169675926</v>
      </c>
      <c r="C1422">
        <v>2</v>
      </c>
      <c r="D1422">
        <v>3</v>
      </c>
      <c r="E1422" t="s">
        <v>1425</v>
      </c>
    </row>
    <row r="1423" spans="1:5">
      <c r="A1423">
        <f>HYPERLINK("http://www.twitter.com/NYCMayorsOffice/status/727872166109286400", "727872166109286400")</f>
        <v>0</v>
      </c>
      <c r="B1423" s="2">
        <v>42494.6159953704</v>
      </c>
      <c r="C1423">
        <v>2</v>
      </c>
      <c r="D1423">
        <v>3</v>
      </c>
      <c r="E1423" t="s">
        <v>1426</v>
      </c>
    </row>
    <row r="1424" spans="1:5">
      <c r="A1424">
        <f>HYPERLINK("http://www.twitter.com/NYCMayorsOffice/status/727871743348637700", "727871743348637700")</f>
        <v>0</v>
      </c>
      <c r="B1424" s="2">
        <v>42494.6148263889</v>
      </c>
      <c r="C1424">
        <v>2</v>
      </c>
      <c r="D1424">
        <v>4</v>
      </c>
      <c r="E1424" t="s">
        <v>1427</v>
      </c>
    </row>
    <row r="1425" spans="1:5">
      <c r="A1425">
        <f>HYPERLINK("http://www.twitter.com/NYCMayorsOffice/status/727871261142093824", "727871261142093824")</f>
        <v>0</v>
      </c>
      <c r="B1425" s="2">
        <v>42494.6134953704</v>
      </c>
      <c r="C1425">
        <v>5</v>
      </c>
      <c r="D1425">
        <v>5</v>
      </c>
      <c r="E1425" t="s">
        <v>1428</v>
      </c>
    </row>
    <row r="1426" spans="1:5">
      <c r="A1426">
        <f>HYPERLINK("http://www.twitter.com/NYCMayorsOffice/status/727870266794233856", "727870266794233856")</f>
        <v>0</v>
      </c>
      <c r="B1426" s="2">
        <v>42494.6107523148</v>
      </c>
      <c r="C1426">
        <v>0</v>
      </c>
      <c r="D1426">
        <v>1</v>
      </c>
      <c r="E1426" t="s">
        <v>1429</v>
      </c>
    </row>
    <row r="1427" spans="1:5">
      <c r="A1427">
        <f>HYPERLINK("http://www.twitter.com/NYCMayorsOffice/status/727870115400822785", "727870115400822785")</f>
        <v>0</v>
      </c>
      <c r="B1427" s="2">
        <v>42494.6103356481</v>
      </c>
      <c r="C1427">
        <v>1</v>
      </c>
      <c r="D1427">
        <v>3</v>
      </c>
      <c r="E1427" t="s">
        <v>1430</v>
      </c>
    </row>
    <row r="1428" spans="1:5">
      <c r="A1428">
        <f>HYPERLINK("http://www.twitter.com/NYCMayorsOffice/status/727869564042809344", "727869564042809344")</f>
        <v>0</v>
      </c>
      <c r="B1428" s="2">
        <v>42494.6088078704</v>
      </c>
      <c r="C1428">
        <v>0</v>
      </c>
      <c r="D1428">
        <v>2</v>
      </c>
      <c r="E1428" t="s">
        <v>1431</v>
      </c>
    </row>
    <row r="1429" spans="1:5">
      <c r="A1429">
        <f>HYPERLINK("http://www.twitter.com/NYCMayorsOffice/status/727869440377917440", "727869440377917440")</f>
        <v>0</v>
      </c>
      <c r="B1429" s="2">
        <v>42494.6084722222</v>
      </c>
      <c r="C1429">
        <v>1</v>
      </c>
      <c r="D1429">
        <v>3</v>
      </c>
      <c r="E1429" t="s">
        <v>1432</v>
      </c>
    </row>
    <row r="1430" spans="1:5">
      <c r="A1430">
        <f>HYPERLINK("http://www.twitter.com/NYCMayorsOffice/status/727869327093927936", "727869327093927936")</f>
        <v>0</v>
      </c>
      <c r="B1430" s="2">
        <v>42494.6081597222</v>
      </c>
      <c r="C1430">
        <v>2</v>
      </c>
      <c r="D1430">
        <v>2</v>
      </c>
      <c r="E1430" t="s">
        <v>1433</v>
      </c>
    </row>
    <row r="1431" spans="1:5">
      <c r="A1431">
        <f>HYPERLINK("http://www.twitter.com/NYCMayorsOffice/status/727869090786840576", "727869090786840576")</f>
        <v>0</v>
      </c>
      <c r="B1431" s="2">
        <v>42494.6075115741</v>
      </c>
      <c r="C1431">
        <v>3</v>
      </c>
      <c r="D1431">
        <v>3</v>
      </c>
      <c r="E1431" t="s">
        <v>1434</v>
      </c>
    </row>
    <row r="1432" spans="1:5">
      <c r="A1432">
        <f>HYPERLINK("http://www.twitter.com/NYCMayorsOffice/status/727868905667084290", "727868905667084290")</f>
        <v>0</v>
      </c>
      <c r="B1432" s="2">
        <v>42494.6069907407</v>
      </c>
      <c r="C1432">
        <v>3</v>
      </c>
      <c r="D1432">
        <v>3</v>
      </c>
      <c r="E1432" t="s">
        <v>1435</v>
      </c>
    </row>
    <row r="1433" spans="1:5">
      <c r="A1433">
        <f>HYPERLINK("http://www.twitter.com/NYCMayorsOffice/status/727868818094211072", "727868818094211072")</f>
        <v>0</v>
      </c>
      <c r="B1433" s="2">
        <v>42494.6067592593</v>
      </c>
      <c r="C1433">
        <v>4</v>
      </c>
      <c r="D1433">
        <v>2</v>
      </c>
      <c r="E1433" t="s">
        <v>1436</v>
      </c>
    </row>
    <row r="1434" spans="1:5">
      <c r="A1434">
        <f>HYPERLINK("http://www.twitter.com/NYCMayorsOffice/status/727868707523993601", "727868707523993601")</f>
        <v>0</v>
      </c>
      <c r="B1434" s="2">
        <v>42494.6064467593</v>
      </c>
      <c r="C1434">
        <v>5</v>
      </c>
      <c r="D1434">
        <v>3</v>
      </c>
      <c r="E1434" t="s">
        <v>1437</v>
      </c>
    </row>
    <row r="1435" spans="1:5">
      <c r="A1435">
        <f>HYPERLINK("http://www.twitter.com/NYCMayorsOffice/status/727868672245702657", "727868672245702657")</f>
        <v>0</v>
      </c>
      <c r="B1435" s="2">
        <v>42494.6063541667</v>
      </c>
      <c r="C1435">
        <v>1</v>
      </c>
      <c r="D1435">
        <v>2</v>
      </c>
      <c r="E1435" t="s">
        <v>1438</v>
      </c>
    </row>
    <row r="1436" spans="1:5">
      <c r="A1436">
        <f>HYPERLINK("http://www.twitter.com/NYCMayorsOffice/status/727868523960254465", "727868523960254465")</f>
        <v>0</v>
      </c>
      <c r="B1436" s="2">
        <v>42494.6059375</v>
      </c>
      <c r="C1436">
        <v>1</v>
      </c>
      <c r="D1436">
        <v>3</v>
      </c>
      <c r="E1436" t="s">
        <v>1439</v>
      </c>
    </row>
    <row r="1437" spans="1:5">
      <c r="A1437">
        <f>HYPERLINK("http://www.twitter.com/NYCMayorsOffice/status/727868481526484992", "727868481526484992")</f>
        <v>0</v>
      </c>
      <c r="B1437" s="2">
        <v>42494.6058217593</v>
      </c>
      <c r="C1437">
        <v>0</v>
      </c>
      <c r="D1437">
        <v>3</v>
      </c>
      <c r="E1437" t="s">
        <v>1440</v>
      </c>
    </row>
    <row r="1438" spans="1:5">
      <c r="A1438">
        <f>HYPERLINK("http://www.twitter.com/NYCMayorsOffice/status/727868416275689472", "727868416275689472")</f>
        <v>0</v>
      </c>
      <c r="B1438" s="2">
        <v>42494.6056481482</v>
      </c>
      <c r="C1438">
        <v>6</v>
      </c>
      <c r="D1438">
        <v>7</v>
      </c>
      <c r="E1438" t="s">
        <v>1441</v>
      </c>
    </row>
    <row r="1439" spans="1:5">
      <c r="A1439">
        <f>HYPERLINK("http://www.twitter.com/NYCMayorsOffice/status/727868386013745153", "727868386013745153")</f>
        <v>0</v>
      </c>
      <c r="B1439" s="2">
        <v>42494.6055671296</v>
      </c>
      <c r="C1439">
        <v>1</v>
      </c>
      <c r="D1439">
        <v>5</v>
      </c>
      <c r="E1439" t="s">
        <v>1442</v>
      </c>
    </row>
    <row r="1440" spans="1:5">
      <c r="A1440">
        <f>HYPERLINK("http://www.twitter.com/NYCMayorsOffice/status/727868357257641984", "727868357257641984")</f>
        <v>0</v>
      </c>
      <c r="B1440" s="2">
        <v>42494.6054861111</v>
      </c>
      <c r="C1440">
        <v>9</v>
      </c>
      <c r="D1440">
        <v>5</v>
      </c>
      <c r="E1440" t="s">
        <v>1443</v>
      </c>
    </row>
    <row r="1441" spans="1:5">
      <c r="A1441">
        <f>HYPERLINK("http://www.twitter.com/NYCMayorsOffice/status/727868269676335104", "727868269676335104")</f>
        <v>0</v>
      </c>
      <c r="B1441" s="2">
        <v>42494.6052430556</v>
      </c>
      <c r="C1441">
        <v>5</v>
      </c>
      <c r="D1441">
        <v>3</v>
      </c>
      <c r="E1441" t="s">
        <v>1444</v>
      </c>
    </row>
    <row r="1442" spans="1:5">
      <c r="A1442">
        <f>HYPERLINK("http://www.twitter.com/NYCMayorsOffice/status/727868196661956609", "727868196661956609")</f>
        <v>0</v>
      </c>
      <c r="B1442" s="2">
        <v>42494.6050347222</v>
      </c>
      <c r="C1442">
        <v>4</v>
      </c>
      <c r="D1442">
        <v>2</v>
      </c>
      <c r="E1442" t="s">
        <v>1445</v>
      </c>
    </row>
    <row r="1443" spans="1:5">
      <c r="A1443">
        <f>HYPERLINK("http://www.twitter.com/NYCMayorsOffice/status/727868158833532930", "727868158833532930")</f>
        <v>0</v>
      </c>
      <c r="B1443" s="2">
        <v>42494.6049305556</v>
      </c>
      <c r="C1443">
        <v>3</v>
      </c>
      <c r="D1443">
        <v>4</v>
      </c>
      <c r="E1443" t="s">
        <v>1446</v>
      </c>
    </row>
    <row r="1444" spans="1:5">
      <c r="A1444">
        <f>HYPERLINK("http://www.twitter.com/NYCMayorsOffice/status/727868086351757312", "727868086351757312")</f>
        <v>0</v>
      </c>
      <c r="B1444" s="2">
        <v>42494.6047337963</v>
      </c>
      <c r="C1444">
        <v>1</v>
      </c>
      <c r="D1444">
        <v>2</v>
      </c>
      <c r="E1444" t="s">
        <v>1447</v>
      </c>
    </row>
    <row r="1445" spans="1:5">
      <c r="A1445">
        <f>HYPERLINK("http://www.twitter.com/NYCMayorsOffice/status/727867999529603072", "727867999529603072")</f>
        <v>0</v>
      </c>
      <c r="B1445" s="2">
        <v>42494.6044907407</v>
      </c>
      <c r="C1445">
        <v>0</v>
      </c>
      <c r="D1445">
        <v>3</v>
      </c>
      <c r="E1445" t="s">
        <v>1448</v>
      </c>
    </row>
    <row r="1446" spans="1:5">
      <c r="A1446">
        <f>HYPERLINK("http://www.twitter.com/NYCMayorsOffice/status/727867972518285312", "727867972518285312")</f>
        <v>0</v>
      </c>
      <c r="B1446" s="2">
        <v>42494.6044212963</v>
      </c>
      <c r="C1446">
        <v>1</v>
      </c>
      <c r="D1446">
        <v>3</v>
      </c>
      <c r="E1446" t="s">
        <v>1449</v>
      </c>
    </row>
    <row r="1447" spans="1:5">
      <c r="A1447">
        <f>HYPERLINK("http://www.twitter.com/NYCMayorsOffice/status/727867902586703872", "727867902586703872")</f>
        <v>0</v>
      </c>
      <c r="B1447" s="2">
        <v>42494.604224537</v>
      </c>
      <c r="C1447">
        <v>1</v>
      </c>
      <c r="D1447">
        <v>4</v>
      </c>
      <c r="E1447" t="s">
        <v>1450</v>
      </c>
    </row>
    <row r="1448" spans="1:5">
      <c r="A1448">
        <f>HYPERLINK("http://www.twitter.com/NYCMayorsOffice/status/727867552702009345", "727867552702009345")</f>
        <v>0</v>
      </c>
      <c r="B1448" s="2">
        <v>42494.6032638889</v>
      </c>
      <c r="C1448">
        <v>4</v>
      </c>
      <c r="D1448">
        <v>5</v>
      </c>
      <c r="E1448" t="s">
        <v>1451</v>
      </c>
    </row>
    <row r="1449" spans="1:5">
      <c r="A1449">
        <f>HYPERLINK("http://www.twitter.com/NYCMayorsOffice/status/727867003785117696", "727867003785117696")</f>
        <v>0</v>
      </c>
      <c r="B1449" s="2">
        <v>42494.6017476852</v>
      </c>
      <c r="C1449">
        <v>7</v>
      </c>
      <c r="D1449">
        <v>5</v>
      </c>
      <c r="E1449" t="s">
        <v>1452</v>
      </c>
    </row>
    <row r="1450" spans="1:5">
      <c r="A1450">
        <f>HYPERLINK("http://www.twitter.com/NYCMayorsOffice/status/727866967747629056", "727866967747629056")</f>
        <v>0</v>
      </c>
      <c r="B1450" s="2">
        <v>42494.6016435185</v>
      </c>
      <c r="C1450">
        <v>1</v>
      </c>
      <c r="D1450">
        <v>4</v>
      </c>
      <c r="E1450" t="s">
        <v>1453</v>
      </c>
    </row>
    <row r="1451" spans="1:5">
      <c r="A1451">
        <f>HYPERLINK("http://www.twitter.com/NYCMayorsOffice/status/727866659726348288", "727866659726348288")</f>
        <v>0</v>
      </c>
      <c r="B1451" s="2">
        <v>42494.6007986111</v>
      </c>
      <c r="C1451">
        <v>0</v>
      </c>
      <c r="D1451">
        <v>2</v>
      </c>
      <c r="E1451" t="s">
        <v>1454</v>
      </c>
    </row>
    <row r="1452" spans="1:5">
      <c r="A1452">
        <f>HYPERLINK("http://www.twitter.com/NYCMayorsOffice/status/727866535310675968", "727866535310675968")</f>
        <v>0</v>
      </c>
      <c r="B1452" s="2">
        <v>42494.6004513889</v>
      </c>
      <c r="C1452">
        <v>1</v>
      </c>
      <c r="D1452">
        <v>4</v>
      </c>
      <c r="E1452" t="s">
        <v>1455</v>
      </c>
    </row>
    <row r="1453" spans="1:5">
      <c r="A1453">
        <f>HYPERLINK("http://www.twitter.com/NYCMayorsOffice/status/727866457162403841", "727866457162403841")</f>
        <v>0</v>
      </c>
      <c r="B1453" s="2">
        <v>42494.6002430556</v>
      </c>
      <c r="C1453">
        <v>4</v>
      </c>
      <c r="D1453">
        <v>1</v>
      </c>
      <c r="E1453" t="s">
        <v>1456</v>
      </c>
    </row>
    <row r="1454" spans="1:5">
      <c r="A1454">
        <f>HYPERLINK("http://www.twitter.com/NYCMayorsOffice/status/727866339591897088", "727866339591897088")</f>
        <v>0</v>
      </c>
      <c r="B1454" s="2">
        <v>42494.5999189815</v>
      </c>
      <c r="C1454">
        <v>0</v>
      </c>
      <c r="D1454">
        <v>4</v>
      </c>
      <c r="E1454" t="s">
        <v>1457</v>
      </c>
    </row>
    <row r="1455" spans="1:5">
      <c r="A1455">
        <f>HYPERLINK("http://www.twitter.com/NYCMayorsOffice/status/727866305932570628", "727866305932570628")</f>
        <v>0</v>
      </c>
      <c r="B1455" s="2">
        <v>42494.5998263889</v>
      </c>
      <c r="C1455">
        <v>0</v>
      </c>
      <c r="D1455">
        <v>2</v>
      </c>
      <c r="E1455" t="s">
        <v>1458</v>
      </c>
    </row>
    <row r="1456" spans="1:5">
      <c r="A1456">
        <f>HYPERLINK("http://www.twitter.com/NYCMayorsOffice/status/727866115372765185", "727866115372765185")</f>
        <v>0</v>
      </c>
      <c r="B1456" s="2">
        <v>42494.5992939815</v>
      </c>
      <c r="C1456">
        <v>1</v>
      </c>
      <c r="D1456">
        <v>2</v>
      </c>
      <c r="E1456" t="s">
        <v>1459</v>
      </c>
    </row>
    <row r="1457" spans="1:5">
      <c r="A1457">
        <f>HYPERLINK("http://www.twitter.com/NYCMayorsOffice/status/727866079624695809", "727866079624695809")</f>
        <v>0</v>
      </c>
      <c r="B1457" s="2">
        <v>42494.5992013889</v>
      </c>
      <c r="C1457">
        <v>2</v>
      </c>
      <c r="D1457">
        <v>2</v>
      </c>
      <c r="E1457" t="s">
        <v>1460</v>
      </c>
    </row>
    <row r="1458" spans="1:5">
      <c r="A1458">
        <f>HYPERLINK("http://www.twitter.com/NYCMayorsOffice/status/727865953845977089", "727865953845977089")</f>
        <v>0</v>
      </c>
      <c r="B1458" s="2">
        <v>42494.5988541667</v>
      </c>
      <c r="C1458">
        <v>0</v>
      </c>
      <c r="D1458">
        <v>2</v>
      </c>
      <c r="E1458" t="s">
        <v>1461</v>
      </c>
    </row>
    <row r="1459" spans="1:5">
      <c r="A1459">
        <f>HYPERLINK("http://www.twitter.com/NYCMayorsOffice/status/727865804839063552", "727865804839063552")</f>
        <v>0</v>
      </c>
      <c r="B1459" s="2">
        <v>42494.5984375</v>
      </c>
      <c r="C1459">
        <v>4</v>
      </c>
      <c r="D1459">
        <v>4</v>
      </c>
      <c r="E1459" t="s">
        <v>1462</v>
      </c>
    </row>
    <row r="1460" spans="1:5">
      <c r="A1460">
        <f>HYPERLINK("http://www.twitter.com/NYCMayorsOffice/status/727865703550832640", "727865703550832640")</f>
        <v>0</v>
      </c>
      <c r="B1460" s="2">
        <v>42494.5981597222</v>
      </c>
      <c r="C1460">
        <v>2</v>
      </c>
      <c r="D1460">
        <v>4</v>
      </c>
      <c r="E1460" t="s">
        <v>1463</v>
      </c>
    </row>
    <row r="1461" spans="1:5">
      <c r="A1461">
        <f>HYPERLINK("http://www.twitter.com/NYCMayorsOffice/status/727865667710488576", "727865667710488576")</f>
        <v>0</v>
      </c>
      <c r="B1461" s="2">
        <v>42494.5980555556</v>
      </c>
      <c r="C1461">
        <v>2</v>
      </c>
      <c r="D1461">
        <v>2</v>
      </c>
      <c r="E1461" t="s">
        <v>1464</v>
      </c>
    </row>
    <row r="1462" spans="1:5">
      <c r="A1462">
        <f>HYPERLINK("http://www.twitter.com/NYCMayorsOffice/status/727865635393376257", "727865635393376257")</f>
        <v>0</v>
      </c>
      <c r="B1462" s="2">
        <v>42494.597974537</v>
      </c>
      <c r="C1462">
        <v>2</v>
      </c>
      <c r="D1462">
        <v>4</v>
      </c>
      <c r="E1462" t="s">
        <v>1465</v>
      </c>
    </row>
    <row r="1463" spans="1:5">
      <c r="A1463">
        <f>HYPERLINK("http://www.twitter.com/NYCMayorsOffice/status/727865591416115200", "727865591416115200")</f>
        <v>0</v>
      </c>
      <c r="B1463" s="2">
        <v>42494.5978472222</v>
      </c>
      <c r="C1463">
        <v>1</v>
      </c>
      <c r="D1463">
        <v>2</v>
      </c>
      <c r="E1463" t="s">
        <v>1466</v>
      </c>
    </row>
    <row r="1464" spans="1:5">
      <c r="A1464">
        <f>HYPERLINK("http://www.twitter.com/NYCMayorsOffice/status/727865533937426432", "727865533937426432")</f>
        <v>0</v>
      </c>
      <c r="B1464" s="2">
        <v>42494.5976967593</v>
      </c>
      <c r="C1464">
        <v>1</v>
      </c>
      <c r="D1464">
        <v>3</v>
      </c>
      <c r="E1464" t="s">
        <v>1467</v>
      </c>
    </row>
    <row r="1465" spans="1:5">
      <c r="A1465">
        <f>HYPERLINK("http://www.twitter.com/NYCMayorsOffice/status/727865415679021056", "727865415679021056")</f>
        <v>0</v>
      </c>
      <c r="B1465" s="2">
        <v>42494.5973611111</v>
      </c>
      <c r="C1465">
        <v>1</v>
      </c>
      <c r="D1465">
        <v>2</v>
      </c>
      <c r="E1465" t="s">
        <v>1468</v>
      </c>
    </row>
    <row r="1466" spans="1:5">
      <c r="A1466">
        <f>HYPERLINK("http://www.twitter.com/NYCMayorsOffice/status/727865275987677184", "727865275987677184")</f>
        <v>0</v>
      </c>
      <c r="B1466" s="2">
        <v>42494.5969791667</v>
      </c>
      <c r="C1466">
        <v>0</v>
      </c>
      <c r="D1466">
        <v>1</v>
      </c>
      <c r="E1466" t="s">
        <v>1469</v>
      </c>
    </row>
    <row r="1467" spans="1:5">
      <c r="A1467">
        <f>HYPERLINK("http://www.twitter.com/NYCMayorsOffice/status/727865236552814592", "727865236552814592")</f>
        <v>0</v>
      </c>
      <c r="B1467" s="2">
        <v>42494.596875</v>
      </c>
      <c r="C1467">
        <v>0</v>
      </c>
      <c r="D1467">
        <v>2</v>
      </c>
      <c r="E1467" t="s">
        <v>1470</v>
      </c>
    </row>
    <row r="1468" spans="1:5">
      <c r="A1468">
        <f>HYPERLINK("http://www.twitter.com/NYCMayorsOffice/status/727865167204233216", "727865167204233216")</f>
        <v>0</v>
      </c>
      <c r="B1468" s="2">
        <v>42494.5966782407</v>
      </c>
      <c r="C1468">
        <v>0</v>
      </c>
      <c r="D1468">
        <v>2</v>
      </c>
      <c r="E1468" t="s">
        <v>1471</v>
      </c>
    </row>
    <row r="1469" spans="1:5">
      <c r="A1469">
        <f>HYPERLINK("http://www.twitter.com/NYCMayorsOffice/status/727864867701575681", "727864867701575681")</f>
        <v>0</v>
      </c>
      <c r="B1469" s="2">
        <v>42494.5958564815</v>
      </c>
      <c r="C1469">
        <v>2</v>
      </c>
      <c r="D1469">
        <v>1</v>
      </c>
      <c r="E1469" t="s">
        <v>1472</v>
      </c>
    </row>
    <row r="1470" spans="1:5">
      <c r="A1470">
        <f>HYPERLINK("http://www.twitter.com/NYCMayorsOffice/status/727864578449801216", "727864578449801216")</f>
        <v>0</v>
      </c>
      <c r="B1470" s="2">
        <v>42494.5950578704</v>
      </c>
      <c r="C1470">
        <v>4</v>
      </c>
      <c r="D1470">
        <v>4</v>
      </c>
      <c r="E1470" t="s">
        <v>1473</v>
      </c>
    </row>
    <row r="1471" spans="1:5">
      <c r="A1471">
        <f>HYPERLINK("http://www.twitter.com/NYCMayorsOffice/status/727864408223944704", "727864408223944704")</f>
        <v>0</v>
      </c>
      <c r="B1471" s="2">
        <v>42494.5945833333</v>
      </c>
      <c r="C1471">
        <v>0</v>
      </c>
      <c r="D1471">
        <v>1</v>
      </c>
      <c r="E1471" t="s">
        <v>1474</v>
      </c>
    </row>
    <row r="1472" spans="1:5">
      <c r="A1472">
        <f>HYPERLINK("http://www.twitter.com/NYCMayorsOffice/status/727864183493169154", "727864183493169154")</f>
        <v>0</v>
      </c>
      <c r="B1472" s="2">
        <v>42494.5939699074</v>
      </c>
      <c r="C1472">
        <v>1</v>
      </c>
      <c r="D1472">
        <v>3</v>
      </c>
      <c r="E1472" t="s">
        <v>1475</v>
      </c>
    </row>
    <row r="1473" spans="1:5">
      <c r="A1473">
        <f>HYPERLINK("http://www.twitter.com/NYCMayorsOffice/status/727864062630080514", "727864062630080514")</f>
        <v>0</v>
      </c>
      <c r="B1473" s="2">
        <v>42494.5936342593</v>
      </c>
      <c r="C1473">
        <v>1</v>
      </c>
      <c r="D1473">
        <v>4</v>
      </c>
      <c r="E1473" t="s">
        <v>1476</v>
      </c>
    </row>
    <row r="1474" spans="1:5">
      <c r="A1474">
        <f>HYPERLINK("http://www.twitter.com/NYCMayorsOffice/status/727863074800214016", "727863074800214016")</f>
        <v>0</v>
      </c>
      <c r="B1474" s="2">
        <v>42494.5909027778</v>
      </c>
      <c r="C1474">
        <v>5</v>
      </c>
      <c r="D1474">
        <v>6</v>
      </c>
      <c r="E1474" t="s">
        <v>1477</v>
      </c>
    </row>
    <row r="1475" spans="1:5">
      <c r="A1475">
        <f>HYPERLINK("http://www.twitter.com/NYCMayorsOffice/status/727860691995111426", "727860691995111426")</f>
        <v>0</v>
      </c>
      <c r="B1475" s="2">
        <v>42494.5843287037</v>
      </c>
      <c r="C1475">
        <v>0</v>
      </c>
      <c r="D1475">
        <v>192</v>
      </c>
      <c r="E1475" t="s">
        <v>1478</v>
      </c>
    </row>
    <row r="1476" spans="1:5">
      <c r="A1476">
        <f>HYPERLINK("http://www.twitter.com/NYCMayorsOffice/status/727626526250967040", "727626526250967040")</f>
        <v>0</v>
      </c>
      <c r="B1476" s="2">
        <v>42493.9381597222</v>
      </c>
      <c r="C1476">
        <v>68</v>
      </c>
      <c r="D1476">
        <v>57</v>
      </c>
      <c r="E1476" t="s">
        <v>1479</v>
      </c>
    </row>
    <row r="1477" spans="1:5">
      <c r="A1477">
        <f>HYPERLINK("http://www.twitter.com/NYCMayorsOffice/status/727607904396840961", "727607904396840961")</f>
        <v>0</v>
      </c>
      <c r="B1477" s="2">
        <v>42493.8867708333</v>
      </c>
      <c r="C1477">
        <v>40</v>
      </c>
      <c r="D1477">
        <v>57</v>
      </c>
      <c r="E1477" t="s">
        <v>1480</v>
      </c>
    </row>
    <row r="1478" spans="1:5">
      <c r="A1478">
        <f>HYPERLINK("http://www.twitter.com/NYCMayorsOffice/status/727604052754837505", "727604052754837505")</f>
        <v>0</v>
      </c>
      <c r="B1478" s="2">
        <v>42493.8761458333</v>
      </c>
      <c r="C1478">
        <v>3</v>
      </c>
      <c r="D1478">
        <v>7</v>
      </c>
      <c r="E1478" t="s">
        <v>1481</v>
      </c>
    </row>
    <row r="1479" spans="1:5">
      <c r="A1479">
        <f>HYPERLINK("http://www.twitter.com/NYCMayorsOffice/status/727572795853508608", "727572795853508608")</f>
        <v>0</v>
      </c>
      <c r="B1479" s="2">
        <v>42493.7898842593</v>
      </c>
      <c r="C1479">
        <v>1</v>
      </c>
      <c r="D1479">
        <v>2</v>
      </c>
      <c r="E1479" t="s">
        <v>1482</v>
      </c>
    </row>
    <row r="1480" spans="1:5">
      <c r="A1480">
        <f>HYPERLINK("http://www.twitter.com/NYCMayorsOffice/status/727572659735777280", "727572659735777280")</f>
        <v>0</v>
      </c>
      <c r="B1480" s="2">
        <v>42493.7895138889</v>
      </c>
      <c r="C1480">
        <v>6</v>
      </c>
      <c r="D1480">
        <v>1</v>
      </c>
      <c r="E1480" t="s">
        <v>1483</v>
      </c>
    </row>
    <row r="1481" spans="1:5">
      <c r="A1481">
        <f>HYPERLINK("http://www.twitter.com/NYCMayorsOffice/status/727572528449900545", "727572528449900545")</f>
        <v>0</v>
      </c>
      <c r="B1481" s="2">
        <v>42493.7891550926</v>
      </c>
      <c r="C1481">
        <v>5</v>
      </c>
      <c r="D1481">
        <v>5</v>
      </c>
      <c r="E1481" t="s">
        <v>1484</v>
      </c>
    </row>
    <row r="1482" spans="1:5">
      <c r="A1482">
        <f>HYPERLINK("http://www.twitter.com/NYCMayorsOffice/status/727572283141849088", "727572283141849088")</f>
        <v>0</v>
      </c>
      <c r="B1482" s="2">
        <v>42493.7884722222</v>
      </c>
      <c r="C1482">
        <v>1</v>
      </c>
      <c r="D1482">
        <v>4</v>
      </c>
      <c r="E1482" t="s">
        <v>1485</v>
      </c>
    </row>
    <row r="1483" spans="1:5">
      <c r="A1483">
        <f>HYPERLINK("http://www.twitter.com/NYCMayorsOffice/status/727572105538187268", "727572105538187268")</f>
        <v>0</v>
      </c>
      <c r="B1483" s="2">
        <v>42493.7879861111</v>
      </c>
      <c r="C1483">
        <v>0</v>
      </c>
      <c r="D1483">
        <v>1</v>
      </c>
      <c r="E1483" t="s">
        <v>1486</v>
      </c>
    </row>
    <row r="1484" spans="1:5">
      <c r="A1484">
        <f>HYPERLINK("http://www.twitter.com/NYCMayorsOffice/status/727571904190664704", "727571904190664704")</f>
        <v>0</v>
      </c>
      <c r="B1484" s="2">
        <v>42493.7874305556</v>
      </c>
      <c r="C1484">
        <v>5</v>
      </c>
      <c r="D1484">
        <v>2</v>
      </c>
      <c r="E1484" t="s">
        <v>1487</v>
      </c>
    </row>
    <row r="1485" spans="1:5">
      <c r="A1485">
        <f>HYPERLINK("http://www.twitter.com/NYCMayorsOffice/status/727571419320754177", "727571419320754177")</f>
        <v>0</v>
      </c>
      <c r="B1485" s="2">
        <v>42493.786087963</v>
      </c>
      <c r="C1485">
        <v>11</v>
      </c>
      <c r="D1485">
        <v>7</v>
      </c>
      <c r="E1485" t="s">
        <v>1488</v>
      </c>
    </row>
    <row r="1486" spans="1:5">
      <c r="A1486">
        <f>HYPERLINK("http://www.twitter.com/NYCMayorsOffice/status/727571123337072640", "727571123337072640")</f>
        <v>0</v>
      </c>
      <c r="B1486" s="2">
        <v>42493.7852777778</v>
      </c>
      <c r="C1486">
        <v>9</v>
      </c>
      <c r="D1486">
        <v>8</v>
      </c>
      <c r="E1486" t="s">
        <v>1489</v>
      </c>
    </row>
    <row r="1487" spans="1:5">
      <c r="A1487">
        <f>HYPERLINK("http://www.twitter.com/NYCMayorsOffice/status/727547644101464069", "727547644101464069")</f>
        <v>0</v>
      </c>
      <c r="B1487" s="2">
        <v>42493.7204861111</v>
      </c>
      <c r="C1487">
        <v>2</v>
      </c>
      <c r="D1487">
        <v>2</v>
      </c>
      <c r="E1487" t="s">
        <v>1490</v>
      </c>
    </row>
    <row r="1488" spans="1:5">
      <c r="A1488">
        <f>HYPERLINK("http://www.twitter.com/NYCMayorsOffice/status/727523376915447808", "727523376915447808")</f>
        <v>0</v>
      </c>
      <c r="B1488" s="2">
        <v>42493.6535185185</v>
      </c>
      <c r="C1488">
        <v>0</v>
      </c>
      <c r="D1488">
        <v>20</v>
      </c>
      <c r="E1488" t="s">
        <v>1491</v>
      </c>
    </row>
    <row r="1489" spans="1:5">
      <c r="A1489">
        <f>HYPERLINK("http://www.twitter.com/NYCMayorsOffice/status/727495443739992065", "727495443739992065")</f>
        <v>0</v>
      </c>
      <c r="B1489" s="2">
        <v>42493.5764351852</v>
      </c>
      <c r="C1489">
        <v>35</v>
      </c>
      <c r="D1489">
        <v>20</v>
      </c>
      <c r="E1489" t="s">
        <v>1492</v>
      </c>
    </row>
    <row r="1490" spans="1:5">
      <c r="A1490">
        <f>HYPERLINK("http://www.twitter.com/NYCMayorsOffice/status/727310721474813952", "727310721474813952")</f>
        <v>0</v>
      </c>
      <c r="B1490" s="2">
        <v>42493.0667013889</v>
      </c>
      <c r="C1490">
        <v>27</v>
      </c>
      <c r="D1490">
        <v>25</v>
      </c>
      <c r="E1490" t="s">
        <v>1493</v>
      </c>
    </row>
    <row r="1491" spans="1:5">
      <c r="A1491">
        <f>HYPERLINK("http://www.twitter.com/NYCMayorsOffice/status/727303907412709376", "727303907412709376")</f>
        <v>0</v>
      </c>
      <c r="B1491" s="2">
        <v>42493.0478935185</v>
      </c>
      <c r="C1491">
        <v>0</v>
      </c>
      <c r="D1491">
        <v>262</v>
      </c>
      <c r="E1491" t="s">
        <v>1494</v>
      </c>
    </row>
    <row r="1492" spans="1:5">
      <c r="A1492">
        <f>HYPERLINK("http://www.twitter.com/NYCMayorsOffice/status/727249264468975618", "727249264468975618")</f>
        <v>0</v>
      </c>
      <c r="B1492" s="2">
        <v>42492.8971064815</v>
      </c>
      <c r="C1492">
        <v>176</v>
      </c>
      <c r="D1492">
        <v>131</v>
      </c>
      <c r="E1492" t="s">
        <v>1495</v>
      </c>
    </row>
    <row r="1493" spans="1:5">
      <c r="A1493">
        <f>HYPERLINK("http://www.twitter.com/NYCMayorsOffice/status/727234831415926784", "727234831415926784")</f>
        <v>0</v>
      </c>
      <c r="B1493" s="2">
        <v>42492.8572800926</v>
      </c>
      <c r="C1493">
        <v>21</v>
      </c>
      <c r="D1493">
        <v>22</v>
      </c>
      <c r="E1493" t="s">
        <v>1496</v>
      </c>
    </row>
    <row r="1494" spans="1:5">
      <c r="A1494">
        <f>HYPERLINK("http://www.twitter.com/NYCMayorsOffice/status/727210643053498368", "727210643053498368")</f>
        <v>0</v>
      </c>
      <c r="B1494" s="2">
        <v>42492.7905324074</v>
      </c>
      <c r="C1494">
        <v>8</v>
      </c>
      <c r="D1494">
        <v>9</v>
      </c>
      <c r="E1494" t="s">
        <v>1497</v>
      </c>
    </row>
    <row r="1495" spans="1:5">
      <c r="A1495">
        <f>HYPERLINK("http://www.twitter.com/NYCMayorsOffice/status/727191968577671168", "727191968577671168")</f>
        <v>0</v>
      </c>
      <c r="B1495" s="2">
        <v>42492.7390046296</v>
      </c>
      <c r="C1495">
        <v>4</v>
      </c>
      <c r="D1495">
        <v>5</v>
      </c>
      <c r="E1495" t="s">
        <v>1498</v>
      </c>
    </row>
    <row r="1496" spans="1:5">
      <c r="A1496">
        <f>HYPERLINK("http://www.twitter.com/NYCMayorsOffice/status/727182646988644355", "727182646988644355")</f>
        <v>0</v>
      </c>
      <c r="B1496" s="2">
        <v>42492.713287037</v>
      </c>
      <c r="C1496">
        <v>0</v>
      </c>
      <c r="D1496">
        <v>1</v>
      </c>
      <c r="E1496" t="s">
        <v>1499</v>
      </c>
    </row>
    <row r="1497" spans="1:5">
      <c r="A1497">
        <f>HYPERLINK("http://www.twitter.com/NYCMayorsOffice/status/727172644785803264", "727172644785803264")</f>
        <v>0</v>
      </c>
      <c r="B1497" s="2">
        <v>42492.6856828704</v>
      </c>
      <c r="C1497">
        <v>3</v>
      </c>
      <c r="D1497">
        <v>7</v>
      </c>
      <c r="E1497" t="s">
        <v>1500</v>
      </c>
    </row>
    <row r="1498" spans="1:5">
      <c r="A1498">
        <f>HYPERLINK("http://www.twitter.com/NYCMayorsOffice/status/726961054199193600", "726961054199193600")</f>
        <v>0</v>
      </c>
      <c r="B1498" s="2">
        <v>42492.1018055556</v>
      </c>
      <c r="C1498">
        <v>0</v>
      </c>
      <c r="D1498">
        <v>3</v>
      </c>
      <c r="E1498" t="s">
        <v>1501</v>
      </c>
    </row>
    <row r="1499" spans="1:5">
      <c r="A1499">
        <f>HYPERLINK("http://www.twitter.com/NYCMayorsOffice/status/726946198809092098", "726946198809092098")</f>
        <v>0</v>
      </c>
      <c r="B1499" s="2">
        <v>42492.0608101852</v>
      </c>
      <c r="C1499">
        <v>104</v>
      </c>
      <c r="D1499">
        <v>144</v>
      </c>
      <c r="E1499" t="s">
        <v>1502</v>
      </c>
    </row>
    <row r="1500" spans="1:5">
      <c r="A1500">
        <f>HYPERLINK("http://www.twitter.com/NYCMayorsOffice/status/726933370639409152", "726933370639409152")</f>
        <v>0</v>
      </c>
      <c r="B1500" s="2">
        <v>42492.0254050926</v>
      </c>
      <c r="C1500">
        <v>12</v>
      </c>
      <c r="D1500">
        <v>8</v>
      </c>
      <c r="E1500" t="s">
        <v>1503</v>
      </c>
    </row>
    <row r="1501" spans="1:5">
      <c r="A1501">
        <f>HYPERLINK("http://www.twitter.com/NYCMayorsOffice/status/726182198521503744", "726182198521503744")</f>
        <v>0</v>
      </c>
      <c r="B1501" s="2">
        <v>42489.9525694444</v>
      </c>
      <c r="C1501">
        <v>17</v>
      </c>
      <c r="D1501">
        <v>17</v>
      </c>
      <c r="E1501" t="s">
        <v>1504</v>
      </c>
    </row>
    <row r="1502" spans="1:5">
      <c r="A1502">
        <f>HYPERLINK("http://www.twitter.com/NYCMayorsOffice/status/726138387363684353", "726138387363684353")</f>
        <v>0</v>
      </c>
      <c r="B1502" s="2">
        <v>42489.8316782407</v>
      </c>
      <c r="C1502">
        <v>13</v>
      </c>
      <c r="D1502">
        <v>3</v>
      </c>
      <c r="E1502" t="s">
        <v>1505</v>
      </c>
    </row>
    <row r="1503" spans="1:5">
      <c r="A1503">
        <f>HYPERLINK("http://www.twitter.com/NYCMayorsOffice/status/726130377484554241", "726130377484554241")</f>
        <v>0</v>
      </c>
      <c r="B1503" s="2">
        <v>42489.8095717593</v>
      </c>
      <c r="C1503">
        <v>14</v>
      </c>
      <c r="D1503">
        <v>7</v>
      </c>
      <c r="E1503" t="s">
        <v>1506</v>
      </c>
    </row>
    <row r="1504" spans="1:5">
      <c r="A1504">
        <f>HYPERLINK("http://www.twitter.com/NYCMayorsOffice/status/725814358983454721", "725814358983454721")</f>
        <v>0</v>
      </c>
      <c r="B1504" s="2">
        <v>42488.9375231481</v>
      </c>
      <c r="C1504">
        <v>26</v>
      </c>
      <c r="D1504">
        <v>20</v>
      </c>
      <c r="E1504" t="s">
        <v>1507</v>
      </c>
    </row>
    <row r="1505" spans="1:5">
      <c r="A1505">
        <f>HYPERLINK("http://www.twitter.com/NYCMayorsOffice/status/725467480773238784", "725467480773238784")</f>
        <v>0</v>
      </c>
      <c r="B1505" s="2">
        <v>42487.9803240741</v>
      </c>
      <c r="C1505">
        <v>14</v>
      </c>
      <c r="D1505">
        <v>15</v>
      </c>
      <c r="E1505" t="s">
        <v>1508</v>
      </c>
    </row>
    <row r="1506" spans="1:5">
      <c r="A1506">
        <f>HYPERLINK("http://www.twitter.com/NYCMayorsOffice/status/725452518545850368", "725452518545850368")</f>
        <v>0</v>
      </c>
      <c r="B1506" s="2">
        <v>42487.9390393519</v>
      </c>
      <c r="C1506">
        <v>37</v>
      </c>
      <c r="D1506">
        <v>19</v>
      </c>
      <c r="E1506" t="s">
        <v>1509</v>
      </c>
    </row>
    <row r="1507" spans="1:5">
      <c r="A1507">
        <f>HYPERLINK("http://www.twitter.com/NYCMayorsOffice/status/725445558089953281", "725445558089953281")</f>
        <v>0</v>
      </c>
      <c r="B1507" s="2">
        <v>42487.9198263889</v>
      </c>
      <c r="C1507">
        <v>38</v>
      </c>
      <c r="D1507">
        <v>29</v>
      </c>
      <c r="E1507" t="s">
        <v>1510</v>
      </c>
    </row>
    <row r="1508" spans="1:5">
      <c r="A1508">
        <f>HYPERLINK("http://www.twitter.com/NYCMayorsOffice/status/725429922999709697", "725429922999709697")</f>
        <v>0</v>
      </c>
      <c r="B1508" s="2">
        <v>42487.8766898148</v>
      </c>
      <c r="C1508">
        <v>76</v>
      </c>
      <c r="D1508">
        <v>42</v>
      </c>
      <c r="E1508" t="s">
        <v>1511</v>
      </c>
    </row>
    <row r="1509" spans="1:5">
      <c r="A1509">
        <f>HYPERLINK("http://www.twitter.com/NYCMayorsOffice/status/725422120256307204", "725422120256307204")</f>
        <v>0</v>
      </c>
      <c r="B1509" s="2">
        <v>42487.855150463</v>
      </c>
      <c r="C1509">
        <v>11</v>
      </c>
      <c r="D1509">
        <v>8</v>
      </c>
      <c r="E1509" t="s">
        <v>1512</v>
      </c>
    </row>
    <row r="1510" spans="1:5">
      <c r="A1510">
        <f>HYPERLINK("http://www.twitter.com/NYCMayorsOffice/status/725411109235249154", "725411109235249154")</f>
        <v>0</v>
      </c>
      <c r="B1510" s="2">
        <v>42487.8247685185</v>
      </c>
      <c r="C1510">
        <v>36</v>
      </c>
      <c r="D1510">
        <v>18</v>
      </c>
      <c r="E1510" t="s">
        <v>1513</v>
      </c>
    </row>
    <row r="1511" spans="1:5">
      <c r="A1511">
        <f>HYPERLINK("http://www.twitter.com/NYCMayorsOffice/status/725387256907894784", "725387256907894784")</f>
        <v>0</v>
      </c>
      <c r="B1511" s="2">
        <v>42487.7589467593</v>
      </c>
      <c r="C1511">
        <v>48</v>
      </c>
      <c r="D1511">
        <v>28</v>
      </c>
      <c r="E1511" t="s">
        <v>1514</v>
      </c>
    </row>
    <row r="1512" spans="1:5">
      <c r="A1512">
        <f>HYPERLINK("http://www.twitter.com/NYCMayorsOffice/status/725378182631792641", "725378182631792641")</f>
        <v>0</v>
      </c>
      <c r="B1512" s="2">
        <v>42487.733912037</v>
      </c>
      <c r="C1512">
        <v>1</v>
      </c>
      <c r="D1512">
        <v>1</v>
      </c>
      <c r="E1512" t="s">
        <v>1515</v>
      </c>
    </row>
    <row r="1513" spans="1:5">
      <c r="A1513">
        <f>HYPERLINK("http://www.twitter.com/NYCMayorsOffice/status/725374202212147201", "725374202212147201")</f>
        <v>0</v>
      </c>
      <c r="B1513" s="2">
        <v>42487.7229282407</v>
      </c>
      <c r="C1513">
        <v>12</v>
      </c>
      <c r="D1513">
        <v>16</v>
      </c>
      <c r="E1513" t="s">
        <v>1516</v>
      </c>
    </row>
    <row r="1514" spans="1:5">
      <c r="A1514">
        <f>HYPERLINK("http://www.twitter.com/NYCMayorsOffice/status/725363189114900480", "725363189114900480")</f>
        <v>0</v>
      </c>
      <c r="B1514" s="2">
        <v>42487.6925347222</v>
      </c>
      <c r="C1514">
        <v>6</v>
      </c>
      <c r="D1514">
        <v>1</v>
      </c>
      <c r="E1514" t="s">
        <v>1517</v>
      </c>
    </row>
    <row r="1515" spans="1:5">
      <c r="A1515">
        <f>HYPERLINK("http://www.twitter.com/NYCMayorsOffice/status/725082582770135040", "725082582770135040")</f>
        <v>0</v>
      </c>
      <c r="B1515" s="2">
        <v>42486.9182060185</v>
      </c>
      <c r="C1515">
        <v>149</v>
      </c>
      <c r="D1515">
        <v>77</v>
      </c>
      <c r="E1515" t="s">
        <v>1518</v>
      </c>
    </row>
    <row r="1516" spans="1:5">
      <c r="A1516">
        <f>HYPERLINK("http://www.twitter.com/NYCMayorsOffice/status/725021573485367296", "725021573485367296")</f>
        <v>0</v>
      </c>
      <c r="B1516" s="2">
        <v>42486.7498611111</v>
      </c>
      <c r="C1516">
        <v>9</v>
      </c>
      <c r="D1516">
        <v>12</v>
      </c>
      <c r="E1516" t="s">
        <v>1519</v>
      </c>
    </row>
    <row r="1517" spans="1:5">
      <c r="A1517">
        <f>HYPERLINK("http://www.twitter.com/NYCMayorsOffice/status/725017825912446977", "725017825912446977")</f>
        <v>0</v>
      </c>
      <c r="B1517" s="2">
        <v>42486.7395138889</v>
      </c>
      <c r="C1517">
        <v>0</v>
      </c>
      <c r="D1517">
        <v>7</v>
      </c>
      <c r="E1517" t="s">
        <v>1520</v>
      </c>
    </row>
    <row r="1518" spans="1:5">
      <c r="A1518">
        <f>HYPERLINK("http://www.twitter.com/NYCMayorsOffice/status/725017090839732224", "725017090839732224")</f>
        <v>0</v>
      </c>
      <c r="B1518" s="2">
        <v>42486.7374884259</v>
      </c>
      <c r="C1518">
        <v>0</v>
      </c>
      <c r="D1518">
        <v>11</v>
      </c>
      <c r="E1518" t="s">
        <v>1521</v>
      </c>
    </row>
    <row r="1519" spans="1:5">
      <c r="A1519">
        <f>HYPERLINK("http://www.twitter.com/NYCMayorsOffice/status/725014653328306180", "725014653328306180")</f>
        <v>0</v>
      </c>
      <c r="B1519" s="2">
        <v>42486.7307638889</v>
      </c>
      <c r="C1519">
        <v>27</v>
      </c>
      <c r="D1519">
        <v>15</v>
      </c>
      <c r="E1519" t="s">
        <v>1522</v>
      </c>
    </row>
    <row r="1520" spans="1:5">
      <c r="A1520">
        <f>HYPERLINK("http://www.twitter.com/NYCMayorsOffice/status/725008605997633536", "725008605997633536")</f>
        <v>0</v>
      </c>
      <c r="B1520" s="2">
        <v>42486.7140740741</v>
      </c>
      <c r="C1520">
        <v>18</v>
      </c>
      <c r="D1520">
        <v>14</v>
      </c>
      <c r="E1520" t="s">
        <v>1523</v>
      </c>
    </row>
    <row r="1521" spans="1:5">
      <c r="A1521">
        <f>HYPERLINK("http://www.twitter.com/NYCMayorsOffice/status/724974729757642753", "724974729757642753")</f>
        <v>0</v>
      </c>
      <c r="B1521" s="2">
        <v>42486.6205902778</v>
      </c>
      <c r="C1521">
        <v>44</v>
      </c>
      <c r="D1521">
        <v>19</v>
      </c>
      <c r="E1521" t="s">
        <v>1524</v>
      </c>
    </row>
    <row r="1522" spans="1:5">
      <c r="A1522">
        <f>HYPERLINK("http://www.twitter.com/NYCMayorsOffice/status/724705096978800640", "724705096978800640")</f>
        <v>0</v>
      </c>
      <c r="B1522" s="2">
        <v>42485.8765509259</v>
      </c>
      <c r="C1522">
        <v>8</v>
      </c>
      <c r="D1522">
        <v>6</v>
      </c>
      <c r="E1522" t="s">
        <v>1525</v>
      </c>
    </row>
    <row r="1523" spans="1:5">
      <c r="A1523">
        <f>HYPERLINK("http://www.twitter.com/NYCMayorsOffice/status/724705051445481472", "724705051445481472")</f>
        <v>0</v>
      </c>
      <c r="B1523" s="2">
        <v>42485.8764236111</v>
      </c>
      <c r="C1523">
        <v>7</v>
      </c>
      <c r="D1523">
        <v>6</v>
      </c>
      <c r="E1523" t="s">
        <v>1526</v>
      </c>
    </row>
    <row r="1524" spans="1:5">
      <c r="A1524">
        <f>HYPERLINK("http://www.twitter.com/NYCMayorsOffice/status/724694110939037696", "724694110939037696")</f>
        <v>0</v>
      </c>
      <c r="B1524" s="2">
        <v>42485.8462268518</v>
      </c>
      <c r="C1524">
        <v>10</v>
      </c>
      <c r="D1524">
        <v>9</v>
      </c>
      <c r="E1524" t="s">
        <v>1527</v>
      </c>
    </row>
    <row r="1525" spans="1:5">
      <c r="A1525">
        <f>HYPERLINK("http://www.twitter.com/NYCMayorsOffice/status/724646313070104576", "724646313070104576")</f>
        <v>0</v>
      </c>
      <c r="B1525" s="2">
        <v>42485.7143287037</v>
      </c>
      <c r="C1525">
        <v>10</v>
      </c>
      <c r="D1525">
        <v>12</v>
      </c>
      <c r="E1525" t="s">
        <v>1528</v>
      </c>
    </row>
    <row r="1526" spans="1:5">
      <c r="A1526">
        <f>HYPERLINK("http://www.twitter.com/NYCMayorsOffice/status/724646034421473280", "724646034421473280")</f>
        <v>0</v>
      </c>
      <c r="B1526" s="2">
        <v>42485.7135648148</v>
      </c>
      <c r="C1526">
        <v>14</v>
      </c>
      <c r="D1526">
        <v>20</v>
      </c>
      <c r="E1526" t="s">
        <v>1529</v>
      </c>
    </row>
    <row r="1527" spans="1:5">
      <c r="A1527">
        <f>HYPERLINK("http://www.twitter.com/NYCMayorsOffice/status/723593283897819136", "723593283897819136")</f>
        <v>0</v>
      </c>
      <c r="B1527" s="2">
        <v>42482.8085300926</v>
      </c>
      <c r="C1527">
        <v>14</v>
      </c>
      <c r="D1527">
        <v>10</v>
      </c>
      <c r="E1527" t="s">
        <v>1530</v>
      </c>
    </row>
    <row r="1528" spans="1:5">
      <c r="A1528">
        <f>HYPERLINK("http://www.twitter.com/NYCMayorsOffice/status/723544319890739200", "723544319890739200")</f>
        <v>0</v>
      </c>
      <c r="B1528" s="2">
        <v>42482.6734143519</v>
      </c>
      <c r="C1528">
        <v>21</v>
      </c>
      <c r="D1528">
        <v>21</v>
      </c>
      <c r="E1528" t="s">
        <v>1531</v>
      </c>
    </row>
    <row r="1529" spans="1:5">
      <c r="A1529">
        <f>HYPERLINK("http://www.twitter.com/NYCMayorsOffice/status/723541883004313601", "723541883004313601")</f>
        <v>0</v>
      </c>
      <c r="B1529" s="2">
        <v>42482.6666898148</v>
      </c>
      <c r="C1529">
        <v>0</v>
      </c>
      <c r="D1529">
        <v>69</v>
      </c>
      <c r="E1529" t="s">
        <v>1532</v>
      </c>
    </row>
    <row r="1530" spans="1:5">
      <c r="A1530">
        <f>HYPERLINK("http://www.twitter.com/NYCMayorsOffice/status/723232743820238848", "723232743820238848")</f>
        <v>0</v>
      </c>
      <c r="B1530" s="2">
        <v>42481.8136226852</v>
      </c>
      <c r="C1530">
        <v>11</v>
      </c>
      <c r="D1530">
        <v>18</v>
      </c>
      <c r="E1530" t="s">
        <v>1533</v>
      </c>
    </row>
    <row r="1531" spans="1:5">
      <c r="A1531">
        <f>HYPERLINK("http://www.twitter.com/NYCMayorsOffice/status/723182033464229889", "723182033464229889")</f>
        <v>0</v>
      </c>
      <c r="B1531" s="2">
        <v>42481.6736921296</v>
      </c>
      <c r="C1531">
        <v>42</v>
      </c>
      <c r="D1531">
        <v>20</v>
      </c>
      <c r="E1531" t="s">
        <v>1534</v>
      </c>
    </row>
    <row r="1532" spans="1:5">
      <c r="A1532">
        <f>HYPERLINK("http://www.twitter.com/NYCMayorsOffice/status/722895565990662144", "722895565990662144")</f>
        <v>0</v>
      </c>
      <c r="B1532" s="2">
        <v>42480.8831944444</v>
      </c>
      <c r="C1532">
        <v>10</v>
      </c>
      <c r="D1532">
        <v>10</v>
      </c>
      <c r="E1532" t="s">
        <v>1535</v>
      </c>
    </row>
    <row r="1533" spans="1:5">
      <c r="A1533">
        <f>HYPERLINK("http://www.twitter.com/NYCMayorsOffice/status/722524182903418880", "722524182903418880")</f>
        <v>0</v>
      </c>
      <c r="B1533" s="2">
        <v>42479.8583680556</v>
      </c>
      <c r="C1533">
        <v>15</v>
      </c>
      <c r="D1533">
        <v>5</v>
      </c>
      <c r="E1533" t="s">
        <v>1536</v>
      </c>
    </row>
    <row r="1534" spans="1:5">
      <c r="A1534">
        <f>HYPERLINK("http://www.twitter.com/NYCMayorsOffice/status/722470412572049412", "722470412572049412")</f>
        <v>0</v>
      </c>
      <c r="B1534" s="2">
        <v>42479.7099884259</v>
      </c>
      <c r="C1534">
        <v>4</v>
      </c>
      <c r="D1534">
        <v>19</v>
      </c>
      <c r="E1534" t="s">
        <v>1537</v>
      </c>
    </row>
    <row r="1535" spans="1:5">
      <c r="A1535">
        <f>HYPERLINK("http://www.twitter.com/NYCMayorsOffice/status/722469829110796289", "722469829110796289")</f>
        <v>0</v>
      </c>
      <c r="B1535" s="2">
        <v>42479.7083796296</v>
      </c>
      <c r="C1535">
        <v>53</v>
      </c>
      <c r="D1535">
        <v>71</v>
      </c>
      <c r="E1535" t="s">
        <v>1538</v>
      </c>
    </row>
    <row r="1536" spans="1:5">
      <c r="A1536">
        <f>HYPERLINK("http://www.twitter.com/NYCMayorsOffice/status/722407023472676864", "722407023472676864")</f>
        <v>0</v>
      </c>
      <c r="B1536" s="2">
        <v>42479.5350694444</v>
      </c>
      <c r="C1536">
        <v>0</v>
      </c>
      <c r="D1536">
        <v>70</v>
      </c>
      <c r="E1536" t="s">
        <v>1539</v>
      </c>
    </row>
    <row r="1537" spans="1:5">
      <c r="A1537">
        <f>HYPERLINK("http://www.twitter.com/NYCMayorsOffice/status/722134141446316033", "722134141446316033")</f>
        <v>0</v>
      </c>
      <c r="B1537" s="2">
        <v>42478.7820601852</v>
      </c>
      <c r="C1537">
        <v>0</v>
      </c>
      <c r="D1537">
        <v>12</v>
      </c>
      <c r="E1537" t="s">
        <v>1540</v>
      </c>
    </row>
    <row r="1538" spans="1:5">
      <c r="A1538">
        <f>HYPERLINK("http://www.twitter.com/NYCMayorsOffice/status/722134126984327169", "722134126984327169")</f>
        <v>0</v>
      </c>
      <c r="B1538" s="2">
        <v>42478.782025463</v>
      </c>
      <c r="C1538">
        <v>0</v>
      </c>
      <c r="D1538">
        <v>15</v>
      </c>
      <c r="E1538" t="s">
        <v>1541</v>
      </c>
    </row>
    <row r="1539" spans="1:5">
      <c r="A1539">
        <f>HYPERLINK("http://www.twitter.com/NYCMayorsOffice/status/722134087306186752", "722134087306186752")</f>
        <v>0</v>
      </c>
      <c r="B1539" s="2">
        <v>42478.7819097222</v>
      </c>
      <c r="C1539">
        <v>0</v>
      </c>
      <c r="D1539">
        <v>11</v>
      </c>
      <c r="E1539" t="s">
        <v>1542</v>
      </c>
    </row>
    <row r="1540" spans="1:5">
      <c r="A1540">
        <f>HYPERLINK("http://www.twitter.com/NYCMayorsOffice/status/722105834986147840", "722105834986147840")</f>
        <v>0</v>
      </c>
      <c r="B1540" s="2">
        <v>42478.7039467593</v>
      </c>
      <c r="C1540">
        <v>51</v>
      </c>
      <c r="D1540">
        <v>67</v>
      </c>
      <c r="E1540" t="s">
        <v>1543</v>
      </c>
    </row>
    <row r="1541" spans="1:5">
      <c r="A1541">
        <f>HYPERLINK("http://www.twitter.com/NYCMayorsOffice/status/721718720314417156", "721718720314417156")</f>
        <v>0</v>
      </c>
      <c r="B1541" s="2">
        <v>42477.6357175926</v>
      </c>
      <c r="C1541">
        <v>49</v>
      </c>
      <c r="D1541">
        <v>36</v>
      </c>
      <c r="E1541" t="s">
        <v>1544</v>
      </c>
    </row>
    <row r="1542" spans="1:5">
      <c r="A1542">
        <f>HYPERLINK("http://www.twitter.com/NYCMayorsOffice/status/721381693349896192", "721381693349896192")</f>
        <v>0</v>
      </c>
      <c r="B1542" s="2">
        <v>42476.7056944444</v>
      </c>
      <c r="C1542">
        <v>16</v>
      </c>
      <c r="D1542">
        <v>16</v>
      </c>
      <c r="E1542" t="s">
        <v>1545</v>
      </c>
    </row>
    <row r="1543" spans="1:5">
      <c r="A1543">
        <f>HYPERLINK("http://www.twitter.com/NYCMayorsOffice/status/721096719019196416", "721096719019196416")</f>
        <v>0</v>
      </c>
      <c r="B1543" s="2">
        <v>42475.9193171296</v>
      </c>
      <c r="C1543">
        <v>13</v>
      </c>
      <c r="D1543">
        <v>26</v>
      </c>
      <c r="E1543" t="s">
        <v>1546</v>
      </c>
    </row>
    <row r="1544" spans="1:5">
      <c r="A1544">
        <f>HYPERLINK("http://www.twitter.com/NYCMayorsOffice/status/720996651524079616", "720996651524079616")</f>
        <v>0</v>
      </c>
      <c r="B1544" s="2">
        <v>42475.6431828704</v>
      </c>
      <c r="C1544">
        <v>10</v>
      </c>
      <c r="D1544">
        <v>3</v>
      </c>
      <c r="E1544" t="s">
        <v>1547</v>
      </c>
    </row>
    <row r="1545" spans="1:5">
      <c r="A1545">
        <f>HYPERLINK("http://www.twitter.com/NYCMayorsOffice/status/720992613751525376", "720992613751525376")</f>
        <v>0</v>
      </c>
      <c r="B1545" s="2">
        <v>42475.6320486111</v>
      </c>
      <c r="C1545">
        <v>18</v>
      </c>
      <c r="D1545">
        <v>8</v>
      </c>
      <c r="E1545" t="s">
        <v>1548</v>
      </c>
    </row>
    <row r="1546" spans="1:5">
      <c r="A1546">
        <f>HYPERLINK("http://www.twitter.com/NYCMayorsOffice/status/720674511331397635", "720674511331397635")</f>
        <v>0</v>
      </c>
      <c r="B1546" s="2">
        <v>42474.7542476852</v>
      </c>
      <c r="C1546">
        <v>0</v>
      </c>
      <c r="D1546">
        <v>6</v>
      </c>
      <c r="E1546" t="s">
        <v>1549</v>
      </c>
    </row>
    <row r="1547" spans="1:5">
      <c r="A1547">
        <f>HYPERLINK("http://www.twitter.com/NYCMayorsOffice/status/720667331895156736", "720667331895156736")</f>
        <v>0</v>
      </c>
      <c r="B1547" s="2">
        <v>42474.7344328704</v>
      </c>
      <c r="C1547">
        <v>6</v>
      </c>
      <c r="D1547">
        <v>6</v>
      </c>
      <c r="E1547" t="s">
        <v>1550</v>
      </c>
    </row>
    <row r="1548" spans="1:5">
      <c r="A1548">
        <f>HYPERLINK("http://www.twitter.com/NYCMayorsOffice/status/720641383699189761", "720641383699189761")</f>
        <v>0</v>
      </c>
      <c r="B1548" s="2">
        <v>42474.6628356481</v>
      </c>
      <c r="C1548">
        <v>9</v>
      </c>
      <c r="D1548">
        <v>8</v>
      </c>
      <c r="E1548" t="s">
        <v>1551</v>
      </c>
    </row>
    <row r="1549" spans="1:5">
      <c r="A1549">
        <f>HYPERLINK("http://www.twitter.com/NYCMayorsOffice/status/720354727775510528", "720354727775510528")</f>
        <v>0</v>
      </c>
      <c r="B1549" s="2">
        <v>42473.8718171296</v>
      </c>
      <c r="C1549">
        <v>26</v>
      </c>
      <c r="D1549">
        <v>20</v>
      </c>
      <c r="E1549" t="s">
        <v>1552</v>
      </c>
    </row>
    <row r="1550" spans="1:5">
      <c r="A1550">
        <f>HYPERLINK("http://www.twitter.com/NYCMayorsOffice/status/720256759546384385", "720256759546384385")</f>
        <v>0</v>
      </c>
      <c r="B1550" s="2">
        <v>42473.6014699074</v>
      </c>
      <c r="C1550">
        <v>3</v>
      </c>
      <c r="D1550">
        <v>3</v>
      </c>
      <c r="E1550" t="s">
        <v>1553</v>
      </c>
    </row>
    <row r="1551" spans="1:5">
      <c r="A1551">
        <f>HYPERLINK("http://www.twitter.com/NYCMayorsOffice/status/719889800485068800", "719889800485068800")</f>
        <v>0</v>
      </c>
      <c r="B1551" s="2">
        <v>42472.5888541667</v>
      </c>
      <c r="C1551">
        <v>8</v>
      </c>
      <c r="D1551">
        <v>2</v>
      </c>
      <c r="E1551" t="s">
        <v>1554</v>
      </c>
    </row>
    <row r="1552" spans="1:5">
      <c r="A1552">
        <f>HYPERLINK("http://www.twitter.com/NYCMayorsOffice/status/719649079563796480", "719649079563796480")</f>
        <v>0</v>
      </c>
      <c r="B1552" s="2">
        <v>42471.9245949074</v>
      </c>
      <c r="C1552">
        <v>5</v>
      </c>
      <c r="D1552">
        <v>1</v>
      </c>
      <c r="E1552" t="s">
        <v>1555</v>
      </c>
    </row>
    <row r="1553" spans="1:5">
      <c r="A1553">
        <f>HYPERLINK("http://www.twitter.com/NYCMayorsOffice/status/719629984567062531", "719629984567062531")</f>
        <v>0</v>
      </c>
      <c r="B1553" s="2">
        <v>42471.8719097222</v>
      </c>
      <c r="C1553">
        <v>0</v>
      </c>
      <c r="D1553">
        <v>25</v>
      </c>
      <c r="E1553" t="s">
        <v>1556</v>
      </c>
    </row>
    <row r="1554" spans="1:5">
      <c r="A1554">
        <f>HYPERLINK("http://www.twitter.com/NYCMayorsOffice/status/719610392817885184", "719610392817885184")</f>
        <v>0</v>
      </c>
      <c r="B1554" s="2">
        <v>42471.8178472222</v>
      </c>
      <c r="C1554">
        <v>10</v>
      </c>
      <c r="D1554">
        <v>13</v>
      </c>
      <c r="E1554" t="s">
        <v>1557</v>
      </c>
    </row>
    <row r="1555" spans="1:5">
      <c r="A1555">
        <f>HYPERLINK("http://www.twitter.com/NYCMayorsOffice/status/719035413713842177", "719035413713842177")</f>
        <v>0</v>
      </c>
      <c r="B1555" s="2">
        <v>42470.2312037037</v>
      </c>
      <c r="C1555">
        <v>6</v>
      </c>
      <c r="D1555">
        <v>5</v>
      </c>
      <c r="E1555" t="s">
        <v>1558</v>
      </c>
    </row>
    <row r="1556" spans="1:5">
      <c r="A1556">
        <f>HYPERLINK("http://www.twitter.com/NYCMayorsOffice/status/719029603420020736", "719029603420020736")</f>
        <v>0</v>
      </c>
      <c r="B1556" s="2">
        <v>42470.2151736111</v>
      </c>
      <c r="C1556">
        <v>0</v>
      </c>
      <c r="D1556">
        <v>24</v>
      </c>
      <c r="E1556" t="s">
        <v>1559</v>
      </c>
    </row>
    <row r="1557" spans="1:5">
      <c r="A1557">
        <f>HYPERLINK("http://www.twitter.com/NYCMayorsOffice/status/719018067196538880", "719018067196538880")</f>
        <v>0</v>
      </c>
      <c r="B1557" s="2">
        <v>42470.1833333333</v>
      </c>
      <c r="C1557">
        <v>26</v>
      </c>
      <c r="D1557">
        <v>13</v>
      </c>
      <c r="E1557" t="s">
        <v>1560</v>
      </c>
    </row>
    <row r="1558" spans="1:5">
      <c r="A1558">
        <f>HYPERLINK("http://www.twitter.com/NYCMayorsOffice/status/719009589618937856", "719009589618937856")</f>
        <v>0</v>
      </c>
      <c r="B1558" s="2">
        <v>42470.1599421296</v>
      </c>
      <c r="C1558">
        <v>10</v>
      </c>
      <c r="D1558">
        <v>3</v>
      </c>
      <c r="E1558" t="s">
        <v>1561</v>
      </c>
    </row>
    <row r="1559" spans="1:5">
      <c r="A1559">
        <f>HYPERLINK("http://www.twitter.com/NYCMayorsOffice/status/719006439809937408", "719006439809937408")</f>
        <v>0</v>
      </c>
      <c r="B1559" s="2">
        <v>42470.15125</v>
      </c>
      <c r="C1559">
        <v>46</v>
      </c>
      <c r="D1559">
        <v>24</v>
      </c>
      <c r="E1559" t="s">
        <v>1562</v>
      </c>
    </row>
    <row r="1560" spans="1:5">
      <c r="A1560">
        <f>HYPERLINK("http://www.twitter.com/NYCMayorsOffice/status/719000782100701184", "719000782100701184")</f>
        <v>0</v>
      </c>
      <c r="B1560" s="2">
        <v>42470.1356365741</v>
      </c>
      <c r="C1560">
        <v>0</v>
      </c>
      <c r="D1560">
        <v>12</v>
      </c>
      <c r="E1560" t="s">
        <v>1563</v>
      </c>
    </row>
    <row r="1561" spans="1:5">
      <c r="A1561">
        <f>HYPERLINK("http://www.twitter.com/NYCMayorsOffice/status/718990192779083776", "718990192779083776")</f>
        <v>0</v>
      </c>
      <c r="B1561" s="2">
        <v>42470.106412037</v>
      </c>
      <c r="C1561">
        <v>28</v>
      </c>
      <c r="D1561">
        <v>3</v>
      </c>
      <c r="E1561" t="s">
        <v>1564</v>
      </c>
    </row>
    <row r="1562" spans="1:5">
      <c r="A1562">
        <f>HYPERLINK("http://www.twitter.com/NYCMayorsOffice/status/718974011510796289", "718974011510796289")</f>
        <v>0</v>
      </c>
      <c r="B1562" s="2">
        <v>42470.0617592593</v>
      </c>
      <c r="C1562">
        <v>6</v>
      </c>
      <c r="D1562">
        <v>9</v>
      </c>
      <c r="E1562" t="s">
        <v>1565</v>
      </c>
    </row>
    <row r="1563" spans="1:5">
      <c r="A1563">
        <f>HYPERLINK("http://www.twitter.com/NYCMayorsOffice/status/718955125121904640", "718955125121904640")</f>
        <v>0</v>
      </c>
      <c r="B1563" s="2">
        <v>42470.0096527778</v>
      </c>
      <c r="C1563">
        <v>7</v>
      </c>
      <c r="D1563">
        <v>8</v>
      </c>
      <c r="E1563" t="s">
        <v>1566</v>
      </c>
    </row>
    <row r="1564" spans="1:5">
      <c r="A1564">
        <f>HYPERLINK("http://www.twitter.com/NYCMayorsOffice/status/718903486134534145", "718903486134534145")</f>
        <v>0</v>
      </c>
      <c r="B1564" s="2">
        <v>42469.8671527778</v>
      </c>
      <c r="C1564">
        <v>8</v>
      </c>
      <c r="D1564">
        <v>1</v>
      </c>
      <c r="E1564" t="s">
        <v>1567</v>
      </c>
    </row>
    <row r="1565" spans="1:5">
      <c r="A1565">
        <f>HYPERLINK("http://www.twitter.com/NYCMayorsOffice/status/718875813832212484", "718875813832212484")</f>
        <v>0</v>
      </c>
      <c r="B1565" s="2">
        <v>42469.790787037</v>
      </c>
      <c r="C1565">
        <v>8</v>
      </c>
      <c r="D1565">
        <v>7</v>
      </c>
      <c r="E1565" t="s">
        <v>1568</v>
      </c>
    </row>
    <row r="1566" spans="1:5">
      <c r="A1566">
        <f>HYPERLINK("http://www.twitter.com/NYCMayorsOffice/status/718558397734457345", "718558397734457345")</f>
        <v>0</v>
      </c>
      <c r="B1566" s="2">
        <v>42468.9148842593</v>
      </c>
      <c r="C1566">
        <v>32</v>
      </c>
      <c r="D1566">
        <v>15</v>
      </c>
      <c r="E1566" t="s">
        <v>1569</v>
      </c>
    </row>
    <row r="1567" spans="1:5">
      <c r="A1567">
        <f>HYPERLINK("http://www.twitter.com/NYCMayorsOffice/status/718514202390958080", "718514202390958080")</f>
        <v>0</v>
      </c>
      <c r="B1567" s="2">
        <v>42468.7929282407</v>
      </c>
      <c r="C1567">
        <v>9</v>
      </c>
      <c r="D1567">
        <v>9</v>
      </c>
      <c r="E1567" t="s">
        <v>1570</v>
      </c>
    </row>
    <row r="1568" spans="1:5">
      <c r="A1568">
        <f>HYPERLINK("http://www.twitter.com/NYCMayorsOffice/status/718505725459308544", "718505725459308544")</f>
        <v>0</v>
      </c>
      <c r="B1568" s="2">
        <v>42468.769537037</v>
      </c>
      <c r="C1568">
        <v>29</v>
      </c>
      <c r="D1568">
        <v>10</v>
      </c>
      <c r="E1568" t="s">
        <v>1571</v>
      </c>
    </row>
    <row r="1569" spans="1:5">
      <c r="A1569">
        <f>HYPERLINK("http://www.twitter.com/NYCMayorsOffice/status/718468366881681408", "718468366881681408")</f>
        <v>0</v>
      </c>
      <c r="B1569" s="2">
        <v>42468.6664467593</v>
      </c>
      <c r="C1569">
        <v>8</v>
      </c>
      <c r="D1569">
        <v>9</v>
      </c>
      <c r="E1569" t="s">
        <v>1572</v>
      </c>
    </row>
    <row r="1570" spans="1:5">
      <c r="A1570">
        <f>HYPERLINK("http://www.twitter.com/NYCMayorsOffice/status/717835090554957825", "717835090554957825")</f>
        <v>0</v>
      </c>
      <c r="B1570" s="2">
        <v>42466.9189351852</v>
      </c>
      <c r="C1570">
        <v>0</v>
      </c>
      <c r="D1570">
        <v>10</v>
      </c>
      <c r="E1570" t="s">
        <v>1573</v>
      </c>
    </row>
    <row r="1571" spans="1:5">
      <c r="A1571">
        <f>HYPERLINK("http://www.twitter.com/NYCMayorsOffice/status/717757670384644096", "717757670384644096")</f>
        <v>0</v>
      </c>
      <c r="B1571" s="2">
        <v>42466.7053009259</v>
      </c>
      <c r="C1571">
        <v>0</v>
      </c>
      <c r="D1571">
        <v>860</v>
      </c>
      <c r="E1571" t="s">
        <v>1574</v>
      </c>
    </row>
    <row r="1572" spans="1:5">
      <c r="A1572">
        <f>HYPERLINK("http://www.twitter.com/NYCMayorsOffice/status/717757620371767296", "717757620371767296")</f>
        <v>0</v>
      </c>
      <c r="B1572" s="2">
        <v>42466.705162037</v>
      </c>
      <c r="C1572">
        <v>0</v>
      </c>
      <c r="D1572">
        <v>211</v>
      </c>
      <c r="E1572" t="s">
        <v>1575</v>
      </c>
    </row>
    <row r="1573" spans="1:5">
      <c r="A1573">
        <f>HYPERLINK("http://www.twitter.com/NYCMayorsOffice/status/717757562276429826", "717757562276429826")</f>
        <v>0</v>
      </c>
      <c r="B1573" s="2">
        <v>42466.705</v>
      </c>
      <c r="C1573">
        <v>0</v>
      </c>
      <c r="D1573">
        <v>230</v>
      </c>
      <c r="E1573" t="s">
        <v>1576</v>
      </c>
    </row>
    <row r="1574" spans="1:5">
      <c r="A1574">
        <f>HYPERLINK("http://www.twitter.com/NYCMayorsOffice/status/717757326334300160", "717757326334300160")</f>
        <v>0</v>
      </c>
      <c r="B1574" s="2">
        <v>42466.7043518519</v>
      </c>
      <c r="C1574">
        <v>0</v>
      </c>
      <c r="D1574">
        <v>42</v>
      </c>
      <c r="E1574" t="s">
        <v>1577</v>
      </c>
    </row>
    <row r="1575" spans="1:5">
      <c r="A1575">
        <f>HYPERLINK("http://www.twitter.com/NYCMayorsOffice/status/717748639490306048", "717748639490306048")</f>
        <v>0</v>
      </c>
      <c r="B1575" s="2">
        <v>42466.6803819444</v>
      </c>
      <c r="C1575">
        <v>0</v>
      </c>
      <c r="D1575">
        <v>25</v>
      </c>
      <c r="E1575" t="s">
        <v>1578</v>
      </c>
    </row>
    <row r="1576" spans="1:5">
      <c r="A1576">
        <f>HYPERLINK("http://www.twitter.com/NYCMayorsOffice/status/717733957392023552", "717733957392023552")</f>
        <v>0</v>
      </c>
      <c r="B1576" s="2">
        <v>42466.6398611111</v>
      </c>
      <c r="C1576">
        <v>12</v>
      </c>
      <c r="D1576">
        <v>2</v>
      </c>
      <c r="E1576" t="s">
        <v>1579</v>
      </c>
    </row>
    <row r="1577" spans="1:5">
      <c r="A1577">
        <f>HYPERLINK("http://www.twitter.com/NYCMayorsOffice/status/717733563643392001", "717733563643392001")</f>
        <v>0</v>
      </c>
      <c r="B1577" s="2">
        <v>42466.6387847222</v>
      </c>
      <c r="C1577">
        <v>0</v>
      </c>
      <c r="D1577">
        <v>18</v>
      </c>
      <c r="E1577" t="s">
        <v>1580</v>
      </c>
    </row>
    <row r="1578" spans="1:5">
      <c r="A1578">
        <f>HYPERLINK("http://www.twitter.com/NYCMayorsOffice/status/717733527937269761", "717733527937269761")</f>
        <v>0</v>
      </c>
      <c r="B1578" s="2">
        <v>42466.6386805556</v>
      </c>
      <c r="C1578">
        <v>0</v>
      </c>
      <c r="D1578">
        <v>9</v>
      </c>
      <c r="E1578" t="s">
        <v>1581</v>
      </c>
    </row>
    <row r="1579" spans="1:5">
      <c r="A1579">
        <f>HYPERLINK("http://www.twitter.com/NYCMayorsOffice/status/717729053772550144", "717729053772550144")</f>
        <v>0</v>
      </c>
      <c r="B1579" s="2">
        <v>42466.6263310185</v>
      </c>
      <c r="C1579">
        <v>0</v>
      </c>
      <c r="D1579">
        <v>173</v>
      </c>
      <c r="E1579" t="s">
        <v>1582</v>
      </c>
    </row>
    <row r="1580" spans="1:5">
      <c r="A1580">
        <f>HYPERLINK("http://www.twitter.com/NYCMayorsOffice/status/717722616690307076", "717722616690307076")</f>
        <v>0</v>
      </c>
      <c r="B1580" s="2">
        <v>42466.6085763889</v>
      </c>
      <c r="C1580">
        <v>6</v>
      </c>
      <c r="D1580">
        <v>1</v>
      </c>
      <c r="E1580" t="s">
        <v>1583</v>
      </c>
    </row>
    <row r="1581" spans="1:5">
      <c r="A1581">
        <f>HYPERLINK("http://www.twitter.com/NYCMayorsOffice/status/717085742061731840", "717085742061731840")</f>
        <v>0</v>
      </c>
      <c r="B1581" s="2">
        <v>42464.8511342593</v>
      </c>
      <c r="C1581">
        <v>0</v>
      </c>
      <c r="D1581">
        <v>3</v>
      </c>
      <c r="E1581" t="s">
        <v>1584</v>
      </c>
    </row>
    <row r="1582" spans="1:5">
      <c r="A1582">
        <f>HYPERLINK("http://www.twitter.com/NYCMayorsOffice/status/717084808757788672", "717084808757788672")</f>
        <v>0</v>
      </c>
      <c r="B1582" s="2">
        <v>42464.8485532407</v>
      </c>
      <c r="C1582">
        <v>43</v>
      </c>
      <c r="D1582">
        <v>20</v>
      </c>
      <c r="E1582" t="s">
        <v>1585</v>
      </c>
    </row>
    <row r="1583" spans="1:5">
      <c r="A1583">
        <f>HYPERLINK("http://www.twitter.com/NYCMayorsOffice/status/717057993888686080", "717057993888686080")</f>
        <v>0</v>
      </c>
      <c r="B1583" s="2">
        <v>42464.7745601852</v>
      </c>
      <c r="C1583">
        <v>0</v>
      </c>
      <c r="D1583">
        <v>66</v>
      </c>
      <c r="E1583" t="s">
        <v>1586</v>
      </c>
    </row>
    <row r="1584" spans="1:5">
      <c r="A1584">
        <f>HYPERLINK("http://www.twitter.com/NYCMayorsOffice/status/717046603740233728", "717046603740233728")</f>
        <v>0</v>
      </c>
      <c r="B1584" s="2">
        <v>42464.7431365741</v>
      </c>
      <c r="C1584">
        <v>8</v>
      </c>
      <c r="D1584">
        <v>8</v>
      </c>
      <c r="E1584" t="s">
        <v>1587</v>
      </c>
    </row>
    <row r="1585" spans="1:5">
      <c r="A1585">
        <f>HYPERLINK("http://www.twitter.com/NYCMayorsOffice/status/716300611503923201", "716300611503923201")</f>
        <v>0</v>
      </c>
      <c r="B1585" s="2">
        <v>42462.6845833333</v>
      </c>
      <c r="C1585">
        <v>21</v>
      </c>
      <c r="D1585">
        <v>11</v>
      </c>
      <c r="E1585" t="s">
        <v>1588</v>
      </c>
    </row>
    <row r="1586" spans="1:5">
      <c r="A1586">
        <f>HYPERLINK("http://www.twitter.com/NYCMayorsOffice/status/715997952653803521", "715997952653803521")</f>
        <v>0</v>
      </c>
      <c r="B1586" s="2">
        <v>42461.8494097222</v>
      </c>
      <c r="C1586">
        <v>15</v>
      </c>
      <c r="D1586">
        <v>15</v>
      </c>
      <c r="E1586" t="s">
        <v>1589</v>
      </c>
    </row>
    <row r="1587" spans="1:5">
      <c r="A1587">
        <f>HYPERLINK("http://www.twitter.com/NYCMayorsOffice/status/715970730316455941", "715970730316455941")</f>
        <v>0</v>
      </c>
      <c r="B1587" s="2">
        <v>42461.7742824074</v>
      </c>
      <c r="C1587">
        <v>55</v>
      </c>
      <c r="D1587">
        <v>18</v>
      </c>
      <c r="E1587" t="s">
        <v>1590</v>
      </c>
    </row>
    <row r="1588" spans="1:5">
      <c r="A1588">
        <f>HYPERLINK("http://www.twitter.com/NYCMayorsOffice/status/715912328080990209", "715912328080990209")</f>
        <v>0</v>
      </c>
      <c r="B1588" s="2">
        <v>42461.613125</v>
      </c>
      <c r="C1588">
        <v>49</v>
      </c>
      <c r="D1588">
        <v>28</v>
      </c>
      <c r="E1588" t="s">
        <v>1591</v>
      </c>
    </row>
    <row r="1589" spans="1:5">
      <c r="A1589">
        <f>HYPERLINK("http://www.twitter.com/NYCMayorsOffice/status/715638130569842689", "715638130569842689")</f>
        <v>0</v>
      </c>
      <c r="B1589" s="2">
        <v>42460.8564814815</v>
      </c>
      <c r="C1589">
        <v>6</v>
      </c>
      <c r="D1589">
        <v>1</v>
      </c>
      <c r="E1589" t="s">
        <v>1592</v>
      </c>
    </row>
    <row r="1590" spans="1:5">
      <c r="A1590">
        <f>HYPERLINK("http://www.twitter.com/NYCMayorsOffice/status/715595806540214272", "715595806540214272")</f>
        <v>0</v>
      </c>
      <c r="B1590" s="2">
        <v>42460.7396990741</v>
      </c>
      <c r="C1590">
        <v>15</v>
      </c>
      <c r="D1590">
        <v>11</v>
      </c>
      <c r="E1590" t="s">
        <v>1593</v>
      </c>
    </row>
    <row r="1591" spans="1:5">
      <c r="A1591">
        <f>HYPERLINK("http://www.twitter.com/NYCMayorsOffice/status/715334945816842240", "715334945816842240")</f>
        <v>0</v>
      </c>
      <c r="B1591" s="2">
        <v>42460.0198611111</v>
      </c>
      <c r="C1591">
        <v>23</v>
      </c>
      <c r="D1591">
        <v>10</v>
      </c>
      <c r="E1591" t="s">
        <v>1594</v>
      </c>
    </row>
    <row r="1592" spans="1:5">
      <c r="A1592">
        <f>HYPERLINK("http://www.twitter.com/NYCMayorsOffice/status/715273130844020737", "715273130844020737")</f>
        <v>0</v>
      </c>
      <c r="B1592" s="2">
        <v>42459.8492824074</v>
      </c>
      <c r="C1592">
        <v>64</v>
      </c>
      <c r="D1592">
        <v>26</v>
      </c>
      <c r="E1592" t="s">
        <v>1595</v>
      </c>
    </row>
    <row r="1593" spans="1:5">
      <c r="A1593">
        <f>HYPERLINK("http://www.twitter.com/NYCMayorsOffice/status/714881204588310528", "714881204588310528")</f>
        <v>0</v>
      </c>
      <c r="B1593" s="2">
        <v>42458.7677662037</v>
      </c>
      <c r="C1593">
        <v>7</v>
      </c>
      <c r="D1593">
        <v>8</v>
      </c>
      <c r="E1593" t="s">
        <v>1596</v>
      </c>
    </row>
    <row r="1594" spans="1:5">
      <c r="A1594">
        <f>HYPERLINK("http://www.twitter.com/NYCMayorsOffice/status/714862968308154369", "714862968308154369")</f>
        <v>0</v>
      </c>
      <c r="B1594" s="2">
        <v>42458.7174421296</v>
      </c>
      <c r="C1594">
        <v>64</v>
      </c>
      <c r="D1594">
        <v>38</v>
      </c>
      <c r="E1594" t="s">
        <v>1597</v>
      </c>
    </row>
    <row r="1595" spans="1:5">
      <c r="A1595">
        <f>HYPERLINK("http://www.twitter.com/NYCMayorsOffice/status/714821751801257984", "714821751801257984")</f>
        <v>0</v>
      </c>
      <c r="B1595" s="2">
        <v>42458.6037152778</v>
      </c>
      <c r="C1595">
        <v>49</v>
      </c>
      <c r="D1595">
        <v>35</v>
      </c>
      <c r="E1595" t="s">
        <v>1598</v>
      </c>
    </row>
    <row r="1596" spans="1:5">
      <c r="A1596">
        <f>HYPERLINK("http://www.twitter.com/NYCMayorsOffice/status/714528059026706434", "714528059026706434")</f>
        <v>0</v>
      </c>
      <c r="B1596" s="2">
        <v>42457.793275463</v>
      </c>
      <c r="C1596">
        <v>21</v>
      </c>
      <c r="D1596">
        <v>13</v>
      </c>
      <c r="E1596" t="s">
        <v>1599</v>
      </c>
    </row>
    <row r="1597" spans="1:5">
      <c r="A1597">
        <f>HYPERLINK("http://www.twitter.com/NYCMayorsOffice/status/714524866209267712", "714524866209267712")</f>
        <v>0</v>
      </c>
      <c r="B1597" s="2">
        <v>42457.7844560185</v>
      </c>
      <c r="C1597">
        <v>26</v>
      </c>
      <c r="D1597">
        <v>25</v>
      </c>
      <c r="E1597" t="s">
        <v>1600</v>
      </c>
    </row>
    <row r="1598" spans="1:5">
      <c r="A1598">
        <f>HYPERLINK("http://www.twitter.com/NYCMayorsOffice/status/714477054419410944", "714477054419410944")</f>
        <v>0</v>
      </c>
      <c r="B1598" s="2">
        <v>42457.6525231482</v>
      </c>
      <c r="C1598">
        <v>19</v>
      </c>
      <c r="D1598">
        <v>6</v>
      </c>
      <c r="E1598" t="s">
        <v>1601</v>
      </c>
    </row>
    <row r="1599" spans="1:5">
      <c r="A1599">
        <f>HYPERLINK("http://www.twitter.com/NYCMayorsOffice/status/714187345046740992", "714187345046740992")</f>
        <v>0</v>
      </c>
      <c r="B1599" s="2">
        <v>42456.8530787037</v>
      </c>
      <c r="C1599">
        <v>29</v>
      </c>
      <c r="D1599">
        <v>20</v>
      </c>
      <c r="E1599" t="s">
        <v>1602</v>
      </c>
    </row>
    <row r="1600" spans="1:5">
      <c r="A1600">
        <f>HYPERLINK("http://www.twitter.com/NYCMayorsOffice/status/714094932043177985", "714094932043177985")</f>
        <v>0</v>
      </c>
      <c r="B1600" s="2">
        <v>42456.5980671296</v>
      </c>
      <c r="C1600">
        <v>47</v>
      </c>
      <c r="D1600">
        <v>14</v>
      </c>
      <c r="E1600" t="s">
        <v>1603</v>
      </c>
    </row>
    <row r="1601" spans="1:5">
      <c r="A1601">
        <f>HYPERLINK("http://www.twitter.com/NYCMayorsOffice/status/713784407040069632", "713784407040069632")</f>
        <v>0</v>
      </c>
      <c r="B1601" s="2">
        <v>42455.7411805556</v>
      </c>
      <c r="C1601">
        <v>0</v>
      </c>
      <c r="D1601">
        <v>120</v>
      </c>
      <c r="E1601" t="s">
        <v>1604</v>
      </c>
    </row>
    <row r="1602" spans="1:5">
      <c r="A1602">
        <f>HYPERLINK("http://www.twitter.com/NYCMayorsOffice/status/713390631457046528", "713390631457046528")</f>
        <v>0</v>
      </c>
      <c r="B1602" s="2">
        <v>42454.6545717593</v>
      </c>
      <c r="C1602">
        <v>0</v>
      </c>
      <c r="D1602">
        <v>146</v>
      </c>
      <c r="E1602" t="s">
        <v>1605</v>
      </c>
    </row>
    <row r="1603" spans="1:5">
      <c r="A1603">
        <f>HYPERLINK("http://www.twitter.com/NYCMayorsOffice/status/713385661940764672", "713385661940764672")</f>
        <v>0</v>
      </c>
      <c r="B1603" s="2">
        <v>42454.6408564815</v>
      </c>
      <c r="C1603">
        <v>62</v>
      </c>
      <c r="D1603">
        <v>62</v>
      </c>
      <c r="E1603" t="s">
        <v>1606</v>
      </c>
    </row>
    <row r="1604" spans="1:5">
      <c r="A1604">
        <f>HYPERLINK("http://www.twitter.com/NYCMayorsOffice/status/713103645089337345", "713103645089337345")</f>
        <v>0</v>
      </c>
      <c r="B1604" s="2">
        <v>42453.8626388889</v>
      </c>
      <c r="C1604">
        <v>363</v>
      </c>
      <c r="D1604">
        <v>222</v>
      </c>
      <c r="E1604" t="s">
        <v>1607</v>
      </c>
    </row>
    <row r="1605" spans="1:5">
      <c r="A1605">
        <f>HYPERLINK("http://www.twitter.com/NYCMayorsOffice/status/713086468235788288", "713086468235788288")</f>
        <v>0</v>
      </c>
      <c r="B1605" s="2">
        <v>42453.8152430556</v>
      </c>
      <c r="C1605">
        <v>81</v>
      </c>
      <c r="D1605">
        <v>52</v>
      </c>
      <c r="E1605" t="s">
        <v>1608</v>
      </c>
    </row>
    <row r="1606" spans="1:5">
      <c r="A1606">
        <f>HYPERLINK("http://www.twitter.com/NYCMayorsOffice/status/713063553888968704", "713063553888968704")</f>
        <v>0</v>
      </c>
      <c r="B1606" s="2">
        <v>42453.7520023148</v>
      </c>
      <c r="C1606">
        <v>0</v>
      </c>
      <c r="D1606">
        <v>64</v>
      </c>
      <c r="E1606" t="s">
        <v>1609</v>
      </c>
    </row>
    <row r="1607" spans="1:5">
      <c r="A1607">
        <f>HYPERLINK("http://www.twitter.com/NYCMayorsOffice/status/713063425870462976", "713063425870462976")</f>
        <v>0</v>
      </c>
      <c r="B1607" s="2">
        <v>42453.7516550926</v>
      </c>
      <c r="C1607">
        <v>19</v>
      </c>
      <c r="D1607">
        <v>9</v>
      </c>
      <c r="E1607" t="s">
        <v>1610</v>
      </c>
    </row>
    <row r="1608" spans="1:5">
      <c r="A1608">
        <f>HYPERLINK("http://www.twitter.com/NYCMayorsOffice/status/713043302602248192", "713043302602248192")</f>
        <v>0</v>
      </c>
      <c r="B1608" s="2">
        <v>42453.6961226852</v>
      </c>
      <c r="C1608">
        <v>58</v>
      </c>
      <c r="D1608">
        <v>33</v>
      </c>
      <c r="E1608" t="s">
        <v>1611</v>
      </c>
    </row>
    <row r="1609" spans="1:5">
      <c r="A1609">
        <f>HYPERLINK("http://www.twitter.com/NYCMayorsOffice/status/712796576478007296", "712796576478007296")</f>
        <v>0</v>
      </c>
      <c r="B1609" s="2">
        <v>42453.0152893519</v>
      </c>
      <c r="C1609">
        <v>13</v>
      </c>
      <c r="D1609">
        <v>7</v>
      </c>
      <c r="E1609" t="s">
        <v>1612</v>
      </c>
    </row>
    <row r="1610" spans="1:5">
      <c r="A1610">
        <f>HYPERLINK("http://www.twitter.com/NYCMayorsOffice/status/712795437065977856", "712795437065977856")</f>
        <v>0</v>
      </c>
      <c r="B1610" s="2">
        <v>42453.0121412037</v>
      </c>
      <c r="C1610">
        <v>0</v>
      </c>
      <c r="D1610">
        <v>14</v>
      </c>
      <c r="E1610" t="s">
        <v>1613</v>
      </c>
    </row>
    <row r="1611" spans="1:5">
      <c r="A1611">
        <f>HYPERLINK("http://www.twitter.com/NYCMayorsOffice/status/712775551640014848", "712775551640014848")</f>
        <v>0</v>
      </c>
      <c r="B1611" s="2">
        <v>42452.9572685185</v>
      </c>
      <c r="C1611">
        <v>52</v>
      </c>
      <c r="D1611">
        <v>32</v>
      </c>
      <c r="E1611" t="s">
        <v>1614</v>
      </c>
    </row>
    <row r="1612" spans="1:5">
      <c r="A1612">
        <f>HYPERLINK("http://www.twitter.com/NYCMayorsOffice/status/712774239699537920", "712774239699537920")</f>
        <v>0</v>
      </c>
      <c r="B1612" s="2">
        <v>42452.9536574074</v>
      </c>
      <c r="C1612">
        <v>44</v>
      </c>
      <c r="D1612">
        <v>20</v>
      </c>
      <c r="E1612" t="s">
        <v>1615</v>
      </c>
    </row>
    <row r="1613" spans="1:5">
      <c r="A1613">
        <f>HYPERLINK("http://www.twitter.com/NYCMayorsOffice/status/712763606539091969", "712763606539091969")</f>
        <v>0</v>
      </c>
      <c r="B1613" s="2">
        <v>42452.9243055556</v>
      </c>
      <c r="C1613">
        <v>0</v>
      </c>
      <c r="D1613">
        <v>29</v>
      </c>
      <c r="E1613" t="s">
        <v>1616</v>
      </c>
    </row>
    <row r="1614" spans="1:5">
      <c r="A1614">
        <f>HYPERLINK("http://www.twitter.com/NYCMayorsOffice/status/712756256700833794", "712756256700833794")</f>
        <v>0</v>
      </c>
      <c r="B1614" s="2">
        <v>42452.9040277778</v>
      </c>
      <c r="C1614">
        <v>0</v>
      </c>
      <c r="D1614">
        <v>29</v>
      </c>
      <c r="E1614" t="s">
        <v>1617</v>
      </c>
    </row>
    <row r="1615" spans="1:5">
      <c r="A1615">
        <f>HYPERLINK("http://www.twitter.com/NYCMayorsOffice/status/712750612086177792", "712750612086177792")</f>
        <v>0</v>
      </c>
      <c r="B1615" s="2">
        <v>42452.8884490741</v>
      </c>
      <c r="C1615">
        <v>42</v>
      </c>
      <c r="D1615">
        <v>34</v>
      </c>
      <c r="E1615" t="s">
        <v>1618</v>
      </c>
    </row>
    <row r="1616" spans="1:5">
      <c r="A1616">
        <f>HYPERLINK("http://www.twitter.com/NYCMayorsOffice/status/712741265293647872", "712741265293647872")</f>
        <v>0</v>
      </c>
      <c r="B1616" s="2">
        <v>42452.862662037</v>
      </c>
      <c r="C1616">
        <v>0</v>
      </c>
      <c r="D1616">
        <v>64</v>
      </c>
      <c r="E1616" t="s">
        <v>1619</v>
      </c>
    </row>
    <row r="1617" spans="1:5">
      <c r="A1617">
        <f>HYPERLINK("http://www.twitter.com/NYCMayorsOffice/status/712709419209998336", "712709419209998336")</f>
        <v>0</v>
      </c>
      <c r="B1617" s="2">
        <v>42452.7747800926</v>
      </c>
      <c r="C1617">
        <v>12</v>
      </c>
      <c r="D1617">
        <v>4</v>
      </c>
      <c r="E1617" t="s">
        <v>1620</v>
      </c>
    </row>
    <row r="1618" spans="1:5">
      <c r="A1618">
        <f>HYPERLINK("http://www.twitter.com/NYCMayorsOffice/status/712707405507911680", "712707405507911680")</f>
        <v>0</v>
      </c>
      <c r="B1618" s="2">
        <v>42452.769224537</v>
      </c>
      <c r="C1618">
        <v>18</v>
      </c>
      <c r="D1618">
        <v>7</v>
      </c>
      <c r="E1618" t="s">
        <v>1621</v>
      </c>
    </row>
    <row r="1619" spans="1:5">
      <c r="A1619">
        <f>HYPERLINK("http://www.twitter.com/NYCMayorsOffice/status/712664059942932480", "712664059942932480")</f>
        <v>0</v>
      </c>
      <c r="B1619" s="2">
        <v>42452.6496180556</v>
      </c>
      <c r="C1619">
        <v>1619</v>
      </c>
      <c r="D1619">
        <v>1709</v>
      </c>
      <c r="E1619" t="s">
        <v>1622</v>
      </c>
    </row>
    <row r="1620" spans="1:5">
      <c r="A1620">
        <f>HYPERLINK("http://www.twitter.com/NYCMayorsOffice/status/712432877330419712", "712432877330419712")</f>
        <v>0</v>
      </c>
      <c r="B1620" s="2">
        <v>42452.0116666667</v>
      </c>
      <c r="C1620">
        <v>0</v>
      </c>
      <c r="D1620">
        <v>20</v>
      </c>
      <c r="E1620" t="s">
        <v>1623</v>
      </c>
    </row>
    <row r="1621" spans="1:5">
      <c r="A1621">
        <f>HYPERLINK("http://www.twitter.com/NYCMayorsOffice/status/712431877030854657", "712431877030854657")</f>
        <v>0</v>
      </c>
      <c r="B1621" s="2">
        <v>42452.008912037</v>
      </c>
      <c r="C1621">
        <v>0</v>
      </c>
      <c r="D1621">
        <v>64</v>
      </c>
      <c r="E1621" t="s">
        <v>1624</v>
      </c>
    </row>
    <row r="1622" spans="1:5">
      <c r="A1622">
        <f>HYPERLINK("http://www.twitter.com/NYCMayorsOffice/status/712410865287487488", "712410865287487488")</f>
        <v>0</v>
      </c>
      <c r="B1622" s="2">
        <v>42451.9509259259</v>
      </c>
      <c r="C1622">
        <v>83</v>
      </c>
      <c r="D1622">
        <v>53</v>
      </c>
      <c r="E1622" t="s">
        <v>1625</v>
      </c>
    </row>
    <row r="1623" spans="1:5">
      <c r="A1623">
        <f>HYPERLINK("http://www.twitter.com/NYCMayorsOffice/status/712408301993119744", "712408301993119744")</f>
        <v>0</v>
      </c>
      <c r="B1623" s="2">
        <v>42451.9438541667</v>
      </c>
      <c r="C1623">
        <v>0</v>
      </c>
      <c r="D1623">
        <v>12</v>
      </c>
      <c r="E1623" t="s">
        <v>1626</v>
      </c>
    </row>
    <row r="1624" spans="1:5">
      <c r="A1624">
        <f>HYPERLINK("http://www.twitter.com/NYCMayorsOffice/status/712401964462678017", "712401964462678017")</f>
        <v>0</v>
      </c>
      <c r="B1624" s="2">
        <v>42451.9263657407</v>
      </c>
      <c r="C1624">
        <v>0</v>
      </c>
      <c r="D1624">
        <v>79</v>
      </c>
      <c r="E1624" t="s">
        <v>1627</v>
      </c>
    </row>
    <row r="1625" spans="1:5">
      <c r="A1625">
        <f>HYPERLINK("http://www.twitter.com/NYCMayorsOffice/status/712389758933196801", "712389758933196801")</f>
        <v>0</v>
      </c>
      <c r="B1625" s="2">
        <v>42451.8926851852</v>
      </c>
      <c r="C1625">
        <v>0</v>
      </c>
      <c r="D1625">
        <v>113</v>
      </c>
      <c r="E1625" t="s">
        <v>1628</v>
      </c>
    </row>
    <row r="1626" spans="1:5">
      <c r="A1626">
        <f>HYPERLINK("http://www.twitter.com/NYCMayorsOffice/status/712369888975790080", "712369888975790080")</f>
        <v>0</v>
      </c>
      <c r="B1626" s="2">
        <v>42451.8378587963</v>
      </c>
      <c r="C1626">
        <v>0</v>
      </c>
      <c r="D1626">
        <v>37</v>
      </c>
      <c r="E1626" t="s">
        <v>1629</v>
      </c>
    </row>
    <row r="1627" spans="1:5">
      <c r="A1627">
        <f>HYPERLINK("http://www.twitter.com/NYCMayorsOffice/status/712290219622604802", "712290219622604802")</f>
        <v>0</v>
      </c>
      <c r="B1627" s="2">
        <v>42451.6180092593</v>
      </c>
      <c r="C1627">
        <v>65</v>
      </c>
      <c r="D1627">
        <v>76</v>
      </c>
      <c r="E1627" t="s">
        <v>1630</v>
      </c>
    </row>
    <row r="1628" spans="1:5">
      <c r="A1628">
        <f>HYPERLINK("http://www.twitter.com/NYCMayorsOffice/status/712278339407327232", "712278339407327232")</f>
        <v>0</v>
      </c>
      <c r="B1628" s="2">
        <v>42451.5852314815</v>
      </c>
      <c r="C1628">
        <v>0</v>
      </c>
      <c r="D1628">
        <v>116</v>
      </c>
      <c r="E1628" t="s">
        <v>1631</v>
      </c>
    </row>
    <row r="1629" spans="1:5">
      <c r="A1629">
        <f>HYPERLINK("http://www.twitter.com/NYCMayorsOffice/status/711963217917034496", "711963217917034496")</f>
        <v>0</v>
      </c>
      <c r="B1629" s="2">
        <v>42450.7156597222</v>
      </c>
      <c r="C1629">
        <v>0</v>
      </c>
      <c r="D1629">
        <v>31</v>
      </c>
      <c r="E1629" t="s">
        <v>1632</v>
      </c>
    </row>
    <row r="1630" spans="1:5">
      <c r="A1630">
        <f>HYPERLINK("http://www.twitter.com/NYCMayorsOffice/status/711673308677275650", "711673308677275650")</f>
        <v>0</v>
      </c>
      <c r="B1630" s="2">
        <v>42449.9156597222</v>
      </c>
      <c r="C1630">
        <v>16</v>
      </c>
      <c r="D1630">
        <v>22</v>
      </c>
      <c r="E1630" t="s">
        <v>1633</v>
      </c>
    </row>
    <row r="1631" spans="1:5">
      <c r="A1631">
        <f>HYPERLINK("http://www.twitter.com/NYCMayorsOffice/status/711672922658762752", "711672922658762752")</f>
        <v>0</v>
      </c>
      <c r="B1631" s="2">
        <v>42449.9145949074</v>
      </c>
      <c r="C1631">
        <v>45</v>
      </c>
      <c r="D1631">
        <v>55</v>
      </c>
      <c r="E1631" t="s">
        <v>1634</v>
      </c>
    </row>
    <row r="1632" spans="1:5">
      <c r="A1632">
        <f>HYPERLINK("http://www.twitter.com/NYCMayorsOffice/status/710964699974791168", "710964699974791168")</f>
        <v>0</v>
      </c>
      <c r="B1632" s="2">
        <v>42447.9602777778</v>
      </c>
      <c r="C1632">
        <v>16</v>
      </c>
      <c r="D1632">
        <v>14</v>
      </c>
      <c r="E1632" t="s">
        <v>1635</v>
      </c>
    </row>
    <row r="1633" spans="1:5">
      <c r="A1633">
        <f>HYPERLINK("http://www.twitter.com/NYCMayorsOffice/status/710636758304686081", "710636758304686081")</f>
        <v>0</v>
      </c>
      <c r="B1633" s="2">
        <v>42447.0553240741</v>
      </c>
      <c r="C1633">
        <v>0</v>
      </c>
      <c r="D1633">
        <v>6</v>
      </c>
      <c r="E1633" t="s">
        <v>1636</v>
      </c>
    </row>
    <row r="1634" spans="1:5">
      <c r="A1634">
        <f>HYPERLINK("http://www.twitter.com/NYCMayorsOffice/status/710448516569632770", "710448516569632770")</f>
        <v>0</v>
      </c>
      <c r="B1634" s="2">
        <v>42446.5358796296</v>
      </c>
      <c r="C1634">
        <v>0</v>
      </c>
      <c r="D1634">
        <v>89</v>
      </c>
      <c r="E1634" t="s">
        <v>1637</v>
      </c>
    </row>
    <row r="1635" spans="1:5">
      <c r="A1635">
        <f>HYPERLINK("http://www.twitter.com/NYCMayorsOffice/status/710284173597130753", "710284173597130753")</f>
        <v>0</v>
      </c>
      <c r="B1635" s="2">
        <v>42446.0823842593</v>
      </c>
      <c r="C1635">
        <v>92</v>
      </c>
      <c r="D1635">
        <v>46</v>
      </c>
      <c r="E1635" t="s">
        <v>1638</v>
      </c>
    </row>
    <row r="1636" spans="1:5">
      <c r="A1636">
        <f>HYPERLINK("http://www.twitter.com/NYCMayorsOffice/status/710279260297170945", "710279260297170945")</f>
        <v>0</v>
      </c>
      <c r="B1636" s="2">
        <v>42446.0688194444</v>
      </c>
      <c r="C1636">
        <v>20</v>
      </c>
      <c r="D1636">
        <v>11</v>
      </c>
      <c r="E1636" t="s">
        <v>1639</v>
      </c>
    </row>
    <row r="1637" spans="1:5">
      <c r="A1637">
        <f>HYPERLINK("http://www.twitter.com/NYCMayorsOffice/status/710276281930276864", "710276281930276864")</f>
        <v>0</v>
      </c>
      <c r="B1637" s="2">
        <v>42446.0606018519</v>
      </c>
      <c r="C1637">
        <v>0</v>
      </c>
      <c r="D1637">
        <v>63</v>
      </c>
      <c r="E1637" t="s">
        <v>1640</v>
      </c>
    </row>
    <row r="1638" spans="1:5">
      <c r="A1638">
        <f>HYPERLINK("http://www.twitter.com/NYCMayorsOffice/status/710151616301809664", "710151616301809664")</f>
        <v>0</v>
      </c>
      <c r="B1638" s="2">
        <v>42445.7165856482</v>
      </c>
      <c r="C1638">
        <v>0</v>
      </c>
      <c r="D1638">
        <v>85</v>
      </c>
      <c r="E1638" t="s">
        <v>1641</v>
      </c>
    </row>
    <row r="1639" spans="1:5">
      <c r="A1639">
        <f>HYPERLINK("http://www.twitter.com/NYCMayorsOffice/status/710088336107544577", "710088336107544577")</f>
        <v>0</v>
      </c>
      <c r="B1639" s="2">
        <v>42445.5419675926</v>
      </c>
      <c r="C1639">
        <v>10</v>
      </c>
      <c r="D1639">
        <v>3</v>
      </c>
      <c r="E1639" t="s">
        <v>1642</v>
      </c>
    </row>
    <row r="1640" spans="1:5">
      <c r="A1640">
        <f>HYPERLINK("http://www.twitter.com/NYCMayorsOffice/status/709884069291622401", "709884069291622401")</f>
        <v>0</v>
      </c>
      <c r="B1640" s="2">
        <v>42444.9782986111</v>
      </c>
      <c r="C1640">
        <v>0</v>
      </c>
      <c r="D1640">
        <v>36</v>
      </c>
      <c r="E1640" t="s">
        <v>1643</v>
      </c>
    </row>
    <row r="1641" spans="1:5">
      <c r="A1641">
        <f>HYPERLINK("http://www.twitter.com/NYCMayorsOffice/status/709859647302340609", "709859647302340609")</f>
        <v>0</v>
      </c>
      <c r="B1641" s="2">
        <v>42444.9109143519</v>
      </c>
      <c r="C1641">
        <v>50</v>
      </c>
      <c r="D1641">
        <v>39</v>
      </c>
      <c r="E1641" t="s">
        <v>1644</v>
      </c>
    </row>
    <row r="1642" spans="1:5">
      <c r="A1642">
        <f>HYPERLINK("http://www.twitter.com/NYCMayorsOffice/status/709854702578565120", "709854702578565120")</f>
        <v>0</v>
      </c>
      <c r="B1642" s="2">
        <v>42444.8972685185</v>
      </c>
      <c r="C1642">
        <v>0</v>
      </c>
      <c r="D1642">
        <v>90</v>
      </c>
      <c r="E1642" t="s">
        <v>1645</v>
      </c>
    </row>
    <row r="1643" spans="1:5">
      <c r="A1643">
        <f>HYPERLINK("http://www.twitter.com/NYCMayorsOffice/status/709585269645828096", "709585269645828096")</f>
        <v>0</v>
      </c>
      <c r="B1643" s="2">
        <v>42444.1537731482</v>
      </c>
      <c r="C1643">
        <v>3</v>
      </c>
      <c r="D1643">
        <v>5</v>
      </c>
      <c r="E1643" t="s">
        <v>1646</v>
      </c>
    </row>
    <row r="1644" spans="1:5">
      <c r="A1644">
        <f>HYPERLINK("http://www.twitter.com/NYCMayorsOffice/status/709486238332547076", "709486238332547076")</f>
        <v>0</v>
      </c>
      <c r="B1644" s="2">
        <v>42443.8804976852</v>
      </c>
      <c r="C1644">
        <v>0</v>
      </c>
      <c r="D1644">
        <v>47</v>
      </c>
      <c r="E1644" t="s">
        <v>1647</v>
      </c>
    </row>
    <row r="1645" spans="1:5">
      <c r="A1645">
        <f>HYPERLINK("http://www.twitter.com/NYCMayorsOffice/status/708876717360816128", "708876717360816128")</f>
        <v>0</v>
      </c>
      <c r="B1645" s="2">
        <v>42442.1985416667</v>
      </c>
      <c r="C1645">
        <v>0</v>
      </c>
      <c r="D1645">
        <v>71</v>
      </c>
      <c r="E1645" t="s">
        <v>1648</v>
      </c>
    </row>
    <row r="1646" spans="1:5">
      <c r="A1646">
        <f>HYPERLINK("http://www.twitter.com/NYCMayorsOffice/status/708828154102685697", "708828154102685697")</f>
        <v>0</v>
      </c>
      <c r="B1646" s="2">
        <v>42442.064525463</v>
      </c>
      <c r="C1646">
        <v>0</v>
      </c>
      <c r="D1646">
        <v>68</v>
      </c>
      <c r="E1646" t="s">
        <v>1649</v>
      </c>
    </row>
    <row r="1647" spans="1:5">
      <c r="A1647">
        <f>HYPERLINK("http://www.twitter.com/NYCMayorsOffice/status/708758178700333057", "708758178700333057")</f>
        <v>0</v>
      </c>
      <c r="B1647" s="2">
        <v>42441.8714351852</v>
      </c>
      <c r="C1647">
        <v>0</v>
      </c>
      <c r="D1647">
        <v>319</v>
      </c>
      <c r="E1647" t="s">
        <v>1650</v>
      </c>
    </row>
    <row r="1648" spans="1:5">
      <c r="A1648">
        <f>HYPERLINK("http://www.twitter.com/NYCMayorsOffice/status/708525245070766082", "708525245070766082")</f>
        <v>0</v>
      </c>
      <c r="B1648" s="2">
        <v>42441.2286574074</v>
      </c>
      <c r="C1648">
        <v>33</v>
      </c>
      <c r="D1648">
        <v>24</v>
      </c>
      <c r="E1648" t="s">
        <v>1651</v>
      </c>
    </row>
    <row r="1649" spans="1:5">
      <c r="A1649">
        <f>HYPERLINK("http://www.twitter.com/NYCMayorsOffice/status/708480430383693824", "708480430383693824")</f>
        <v>0</v>
      </c>
      <c r="B1649" s="2">
        <v>42441.105</v>
      </c>
      <c r="C1649">
        <v>0</v>
      </c>
      <c r="D1649">
        <v>68</v>
      </c>
      <c r="E1649" t="s">
        <v>1652</v>
      </c>
    </row>
    <row r="1650" spans="1:5">
      <c r="A1650">
        <f>HYPERLINK("http://www.twitter.com/NYCMayorsOffice/status/708409248263360512", "708409248263360512")</f>
        <v>0</v>
      </c>
      <c r="B1650" s="2">
        <v>42440.9085763889</v>
      </c>
      <c r="C1650">
        <v>81</v>
      </c>
      <c r="D1650">
        <v>47</v>
      </c>
      <c r="E1650" t="s">
        <v>1653</v>
      </c>
    </row>
    <row r="1651" spans="1:5">
      <c r="A1651">
        <f>HYPERLINK("http://www.twitter.com/NYCMayorsOffice/status/708352472281174016", "708352472281174016")</f>
        <v>0</v>
      </c>
      <c r="B1651" s="2">
        <v>42440.7518981481</v>
      </c>
      <c r="C1651">
        <v>61</v>
      </c>
      <c r="D1651">
        <v>35</v>
      </c>
      <c r="E1651" t="s">
        <v>1654</v>
      </c>
    </row>
    <row r="1652" spans="1:5">
      <c r="A1652">
        <f>HYPERLINK("http://www.twitter.com/NYCMayorsOffice/status/708062391905419265", "708062391905419265")</f>
        <v>0</v>
      </c>
      <c r="B1652" s="2">
        <v>42439.9514351852</v>
      </c>
      <c r="C1652">
        <v>8</v>
      </c>
      <c r="D1652">
        <v>6</v>
      </c>
      <c r="E1652" t="s">
        <v>1655</v>
      </c>
    </row>
    <row r="1653" spans="1:5">
      <c r="A1653">
        <f>HYPERLINK("http://www.twitter.com/NYCMayorsOffice/status/708024287865741313", "708024287865741313")</f>
        <v>0</v>
      </c>
      <c r="B1653" s="2">
        <v>42439.8462847222</v>
      </c>
      <c r="C1653">
        <v>0</v>
      </c>
      <c r="D1653">
        <v>13</v>
      </c>
      <c r="E1653" t="s">
        <v>1656</v>
      </c>
    </row>
    <row r="1654" spans="1:5">
      <c r="A1654">
        <f>HYPERLINK("http://www.twitter.com/NYCMayorsOffice/status/708011076584087555", "708011076584087555")</f>
        <v>0</v>
      </c>
      <c r="B1654" s="2">
        <v>42439.8098263889</v>
      </c>
      <c r="C1654">
        <v>20</v>
      </c>
      <c r="D1654">
        <v>14</v>
      </c>
      <c r="E1654" t="s">
        <v>1657</v>
      </c>
    </row>
    <row r="1655" spans="1:5">
      <c r="A1655">
        <f>HYPERLINK("http://www.twitter.com/NYCMayorsOffice/status/707979218467037185", "707979218467037185")</f>
        <v>0</v>
      </c>
      <c r="B1655" s="2">
        <v>42439.7219097222</v>
      </c>
      <c r="C1655">
        <v>0</v>
      </c>
      <c r="D1655">
        <v>34</v>
      </c>
      <c r="E1655" t="s">
        <v>1658</v>
      </c>
    </row>
    <row r="1656" spans="1:5">
      <c r="A1656">
        <f>HYPERLINK("http://www.twitter.com/NYCMayorsOffice/status/707712094335070209", "707712094335070209")</f>
        <v>0</v>
      </c>
      <c r="B1656" s="2">
        <v>42438.9847916667</v>
      </c>
      <c r="C1656">
        <v>0</v>
      </c>
      <c r="D1656">
        <v>52</v>
      </c>
      <c r="E1656" t="s">
        <v>1659</v>
      </c>
    </row>
    <row r="1657" spans="1:5">
      <c r="A1657">
        <f>HYPERLINK("http://www.twitter.com/NYCMayorsOffice/status/707701760144576513", "707701760144576513")</f>
        <v>0</v>
      </c>
      <c r="B1657" s="2">
        <v>42438.9562731481</v>
      </c>
      <c r="C1657">
        <v>9</v>
      </c>
      <c r="D1657">
        <v>5</v>
      </c>
      <c r="E1657" t="s">
        <v>1660</v>
      </c>
    </row>
    <row r="1658" spans="1:5">
      <c r="A1658">
        <f>HYPERLINK("http://www.twitter.com/NYCMayorsOffice/status/707425352218484737", "707425352218484737")</f>
        <v>0</v>
      </c>
      <c r="B1658" s="2">
        <v>42438.1935300926</v>
      </c>
      <c r="C1658">
        <v>0</v>
      </c>
      <c r="D1658">
        <v>13</v>
      </c>
      <c r="E1658" t="s">
        <v>1661</v>
      </c>
    </row>
    <row r="1659" spans="1:5">
      <c r="A1659">
        <f>HYPERLINK("http://www.twitter.com/NYCMayorsOffice/status/707423552321019904", "707423552321019904")</f>
        <v>0</v>
      </c>
      <c r="B1659" s="2">
        <v>42438.1885648148</v>
      </c>
      <c r="C1659">
        <v>0</v>
      </c>
      <c r="D1659">
        <v>13</v>
      </c>
      <c r="E1659" t="s">
        <v>1662</v>
      </c>
    </row>
    <row r="1660" spans="1:5">
      <c r="A1660">
        <f>HYPERLINK("http://www.twitter.com/NYCMayorsOffice/status/707423537372516352", "707423537372516352")</f>
        <v>0</v>
      </c>
      <c r="B1660" s="2">
        <v>42438.1885300926</v>
      </c>
      <c r="C1660">
        <v>0</v>
      </c>
      <c r="D1660">
        <v>33</v>
      </c>
      <c r="E1660" t="s">
        <v>1663</v>
      </c>
    </row>
    <row r="1661" spans="1:5">
      <c r="A1661">
        <f>HYPERLINK("http://www.twitter.com/NYCMayorsOffice/status/707406797217390592", "707406797217390592")</f>
        <v>0</v>
      </c>
      <c r="B1661" s="2">
        <v>42438.142337963</v>
      </c>
      <c r="C1661">
        <v>19</v>
      </c>
      <c r="D1661">
        <v>15</v>
      </c>
      <c r="E1661" t="s">
        <v>1664</v>
      </c>
    </row>
    <row r="1662" spans="1:5">
      <c r="A1662">
        <f>HYPERLINK("http://www.twitter.com/NYCMayorsOffice/status/707304777294733313", "707304777294733313")</f>
        <v>0</v>
      </c>
      <c r="B1662" s="2">
        <v>42437.8608101852</v>
      </c>
      <c r="C1662">
        <v>0</v>
      </c>
      <c r="D1662">
        <v>96</v>
      </c>
      <c r="E1662" t="s">
        <v>1665</v>
      </c>
    </row>
    <row r="1663" spans="1:5">
      <c r="A1663">
        <f>HYPERLINK("http://www.twitter.com/NYCMayorsOffice/status/707264654779744257", "707264654779744257")</f>
        <v>0</v>
      </c>
      <c r="B1663" s="2">
        <v>42437.7500925926</v>
      </c>
      <c r="C1663">
        <v>8</v>
      </c>
      <c r="D1663">
        <v>17</v>
      </c>
      <c r="E1663" t="s">
        <v>1666</v>
      </c>
    </row>
    <row r="1664" spans="1:5">
      <c r="A1664">
        <f>HYPERLINK("http://www.twitter.com/NYCMayorsOffice/status/707211762370793472", "707211762370793472")</f>
        <v>0</v>
      </c>
      <c r="B1664" s="2">
        <v>42437.6041435185</v>
      </c>
      <c r="C1664">
        <v>0</v>
      </c>
      <c r="D1664">
        <v>183</v>
      </c>
      <c r="E1664" t="s">
        <v>1667</v>
      </c>
    </row>
    <row r="1665" spans="1:5">
      <c r="A1665">
        <f>HYPERLINK("http://www.twitter.com/NYCMayorsOffice/status/707201427135983616", "707201427135983616")</f>
        <v>0</v>
      </c>
      <c r="B1665" s="2">
        <v>42437.575625</v>
      </c>
      <c r="C1665">
        <v>0</v>
      </c>
      <c r="D1665">
        <v>10</v>
      </c>
      <c r="E1665" t="s">
        <v>1668</v>
      </c>
    </row>
    <row r="1666" spans="1:5">
      <c r="A1666">
        <f>HYPERLINK("http://www.twitter.com/NYCMayorsOffice/status/707010339783704576", "707010339783704576")</f>
        <v>0</v>
      </c>
      <c r="B1666" s="2">
        <v>42437.0483217593</v>
      </c>
      <c r="C1666">
        <v>12</v>
      </c>
      <c r="D1666">
        <v>5</v>
      </c>
      <c r="E1666" t="s">
        <v>1669</v>
      </c>
    </row>
    <row r="1667" spans="1:5">
      <c r="A1667">
        <f>HYPERLINK("http://www.twitter.com/NYCMayorsOffice/status/707001042882404352", "707001042882404352")</f>
        <v>0</v>
      </c>
      <c r="B1667" s="2">
        <v>42437.022662037</v>
      </c>
      <c r="C1667">
        <v>0</v>
      </c>
      <c r="D1667">
        <v>17</v>
      </c>
      <c r="E1667" t="s">
        <v>1670</v>
      </c>
    </row>
    <row r="1668" spans="1:5">
      <c r="A1668">
        <f>HYPERLINK("http://www.twitter.com/NYCMayorsOffice/status/706998980924854273", "706998980924854273")</f>
        <v>0</v>
      </c>
      <c r="B1668" s="2">
        <v>42437.0169791667</v>
      </c>
      <c r="C1668">
        <v>0</v>
      </c>
      <c r="D1668">
        <v>16</v>
      </c>
      <c r="E1668" t="s">
        <v>1671</v>
      </c>
    </row>
    <row r="1669" spans="1:5">
      <c r="A1669">
        <f>HYPERLINK("http://www.twitter.com/NYCMayorsOffice/status/706986548202508290", "706986548202508290")</f>
        <v>0</v>
      </c>
      <c r="B1669" s="2">
        <v>42436.982662037</v>
      </c>
      <c r="C1669">
        <v>128</v>
      </c>
      <c r="D1669">
        <v>125</v>
      </c>
      <c r="E1669" t="s">
        <v>1672</v>
      </c>
    </row>
    <row r="1670" spans="1:5">
      <c r="A1670">
        <f>HYPERLINK("http://www.twitter.com/NYCMayorsOffice/status/706986020445806592", "706986020445806592")</f>
        <v>0</v>
      </c>
      <c r="B1670" s="2">
        <v>42436.9812152778</v>
      </c>
      <c r="C1670">
        <v>0</v>
      </c>
      <c r="D1670">
        <v>73</v>
      </c>
      <c r="E1670" t="s">
        <v>1673</v>
      </c>
    </row>
    <row r="1671" spans="1:5">
      <c r="A1671">
        <f>HYPERLINK("http://www.twitter.com/NYCMayorsOffice/status/706983639775649792", "706983639775649792")</f>
        <v>0</v>
      </c>
      <c r="B1671" s="2">
        <v>42436.9746412037</v>
      </c>
      <c r="C1671">
        <v>64</v>
      </c>
      <c r="D1671">
        <v>38</v>
      </c>
      <c r="E1671" t="s">
        <v>1674</v>
      </c>
    </row>
    <row r="1672" spans="1:5">
      <c r="A1672">
        <f>HYPERLINK("http://www.twitter.com/NYCMayorsOffice/status/706611458096939008", "706611458096939008")</f>
        <v>0</v>
      </c>
      <c r="B1672" s="2">
        <v>42435.9476157407</v>
      </c>
      <c r="C1672">
        <v>0</v>
      </c>
      <c r="D1672">
        <v>393</v>
      </c>
      <c r="E1672" t="s">
        <v>1675</v>
      </c>
    </row>
    <row r="1673" spans="1:5">
      <c r="A1673">
        <f>HYPERLINK("http://www.twitter.com/NYCMayorsOffice/status/706266864138199041", "706266864138199041")</f>
        <v>0</v>
      </c>
      <c r="B1673" s="2">
        <v>42434.996712963</v>
      </c>
      <c r="C1673">
        <v>18</v>
      </c>
      <c r="D1673">
        <v>9</v>
      </c>
      <c r="E1673" t="s">
        <v>1676</v>
      </c>
    </row>
    <row r="1674" spans="1:5">
      <c r="A1674">
        <f>HYPERLINK("http://www.twitter.com/NYCMayorsOffice/status/705873718468321280", "705873718468321280")</f>
        <v>0</v>
      </c>
      <c r="B1674" s="2">
        <v>42433.9118402778</v>
      </c>
      <c r="C1674">
        <v>9</v>
      </c>
      <c r="D1674">
        <v>10</v>
      </c>
      <c r="E1674" t="s">
        <v>1677</v>
      </c>
    </row>
    <row r="1675" spans="1:5">
      <c r="A1675">
        <f>HYPERLINK("http://www.twitter.com/NYCMayorsOffice/status/705557673224187904", "705557673224187904")</f>
        <v>0</v>
      </c>
      <c r="B1675" s="2">
        <v>42433.0397222222</v>
      </c>
      <c r="C1675">
        <v>0</v>
      </c>
      <c r="D1675">
        <v>11</v>
      </c>
      <c r="E1675" t="s">
        <v>1678</v>
      </c>
    </row>
    <row r="1676" spans="1:5">
      <c r="A1676">
        <f>HYPERLINK("http://www.twitter.com/NYCMayorsOffice/status/705556222598975488", "705556222598975488")</f>
        <v>0</v>
      </c>
      <c r="B1676" s="2">
        <v>42433.0357175926</v>
      </c>
      <c r="C1676">
        <v>15</v>
      </c>
      <c r="D1676">
        <v>16</v>
      </c>
      <c r="E1676" t="s">
        <v>1679</v>
      </c>
    </row>
    <row r="1677" spans="1:5">
      <c r="A1677">
        <f>HYPERLINK("http://www.twitter.com/NYCMayorsOffice/status/705528339755372544", "705528339755372544")</f>
        <v>0</v>
      </c>
      <c r="B1677" s="2">
        <v>42432.9587731482</v>
      </c>
      <c r="C1677">
        <v>0</v>
      </c>
      <c r="D1677">
        <v>14</v>
      </c>
      <c r="E1677" t="s">
        <v>1680</v>
      </c>
    </row>
    <row r="1678" spans="1:5">
      <c r="A1678">
        <f>HYPERLINK("http://www.twitter.com/NYCMayorsOffice/status/705515555873226752", "705515555873226752")</f>
        <v>0</v>
      </c>
      <c r="B1678" s="2">
        <v>42432.9235069444</v>
      </c>
      <c r="C1678">
        <v>0</v>
      </c>
      <c r="D1678">
        <v>42</v>
      </c>
      <c r="E1678" t="s">
        <v>1681</v>
      </c>
    </row>
    <row r="1679" spans="1:5">
      <c r="A1679">
        <f>HYPERLINK("http://www.twitter.com/NYCMayorsOffice/status/705473602070642689", "705473602070642689")</f>
        <v>0</v>
      </c>
      <c r="B1679" s="2">
        <v>42432.8077314815</v>
      </c>
      <c r="C1679">
        <v>0</v>
      </c>
      <c r="D1679">
        <v>4</v>
      </c>
      <c r="E1679" t="s">
        <v>1682</v>
      </c>
    </row>
    <row r="1680" spans="1:5">
      <c r="A1680">
        <f>HYPERLINK("http://www.twitter.com/NYCMayorsOffice/status/705461914483220480", "705461914483220480")</f>
        <v>0</v>
      </c>
      <c r="B1680" s="2">
        <v>42432.775474537</v>
      </c>
      <c r="C1680">
        <v>0</v>
      </c>
      <c r="D1680">
        <v>6</v>
      </c>
      <c r="E1680" t="s">
        <v>1683</v>
      </c>
    </row>
    <row r="1681" spans="1:5">
      <c r="A1681">
        <f>HYPERLINK("http://www.twitter.com/NYCMayorsOffice/status/705215064920485888", "705215064920485888")</f>
        <v>0</v>
      </c>
      <c r="B1681" s="2">
        <v>42432.0943055556</v>
      </c>
      <c r="C1681">
        <v>0</v>
      </c>
      <c r="D1681">
        <v>10</v>
      </c>
      <c r="E1681" t="s">
        <v>1684</v>
      </c>
    </row>
    <row r="1682" spans="1:5">
      <c r="A1682">
        <f>HYPERLINK("http://www.twitter.com/NYCMayorsOffice/status/705204777009938432", "705204777009938432")</f>
        <v>0</v>
      </c>
      <c r="B1682" s="2">
        <v>42432.0659143518</v>
      </c>
      <c r="C1682">
        <v>0</v>
      </c>
      <c r="D1682">
        <v>17</v>
      </c>
      <c r="E1682" t="s">
        <v>1685</v>
      </c>
    </row>
    <row r="1683" spans="1:5">
      <c r="A1683">
        <f>HYPERLINK("http://www.twitter.com/NYCMayorsOffice/status/705200404917833728", "705200404917833728")</f>
        <v>0</v>
      </c>
      <c r="B1683" s="2">
        <v>42432.0538541667</v>
      </c>
      <c r="C1683">
        <v>0</v>
      </c>
      <c r="D1683">
        <v>144</v>
      </c>
      <c r="E1683" t="s">
        <v>1686</v>
      </c>
    </row>
    <row r="1684" spans="1:5">
      <c r="A1684">
        <f>HYPERLINK("http://www.twitter.com/NYCMayorsOffice/status/705180298624049153", "705180298624049153")</f>
        <v>0</v>
      </c>
      <c r="B1684" s="2">
        <v>42431.9983680556</v>
      </c>
      <c r="C1684">
        <v>0</v>
      </c>
      <c r="D1684">
        <v>52</v>
      </c>
      <c r="E1684" t="s">
        <v>1687</v>
      </c>
    </row>
    <row r="1685" spans="1:5">
      <c r="A1685">
        <f>HYPERLINK("http://www.twitter.com/NYCMayorsOffice/status/705102036161970176", "705102036161970176")</f>
        <v>0</v>
      </c>
      <c r="B1685" s="2">
        <v>42431.7824074074</v>
      </c>
      <c r="C1685">
        <v>0</v>
      </c>
      <c r="D1685">
        <v>7</v>
      </c>
      <c r="E1685" t="s">
        <v>1688</v>
      </c>
    </row>
    <row r="1686" spans="1:5">
      <c r="A1686">
        <f>HYPERLINK("http://www.twitter.com/NYCMayorsOffice/status/704865166077198337", "704865166077198337")</f>
        <v>0</v>
      </c>
      <c r="B1686" s="2">
        <v>42431.1287731481</v>
      </c>
      <c r="C1686">
        <v>0</v>
      </c>
      <c r="D1686">
        <v>5</v>
      </c>
      <c r="E1686" t="s">
        <v>1689</v>
      </c>
    </row>
    <row r="1687" spans="1:5">
      <c r="A1687">
        <f>HYPERLINK("http://www.twitter.com/NYCMayorsOffice/status/704798243377553411", "704798243377553411")</f>
        <v>0</v>
      </c>
      <c r="B1687" s="2">
        <v>42430.9440972222</v>
      </c>
      <c r="C1687">
        <v>0</v>
      </c>
      <c r="D1687">
        <v>10</v>
      </c>
      <c r="E1687" t="s">
        <v>1690</v>
      </c>
    </row>
    <row r="1688" spans="1:5">
      <c r="A1688">
        <f>HYPERLINK("http://www.twitter.com/NYCMayorsOffice/status/704796901552594945", "704796901552594945")</f>
        <v>0</v>
      </c>
      <c r="B1688" s="2">
        <v>42430.9403935185</v>
      </c>
      <c r="C1688">
        <v>0</v>
      </c>
      <c r="D1688">
        <v>5</v>
      </c>
      <c r="E1688" t="s">
        <v>1691</v>
      </c>
    </row>
    <row r="1689" spans="1:5">
      <c r="A1689">
        <f>HYPERLINK("http://www.twitter.com/NYCMayorsOffice/status/704792946109972480", "704792946109972480")</f>
        <v>0</v>
      </c>
      <c r="B1689" s="2">
        <v>42430.9294791667</v>
      </c>
      <c r="C1689">
        <v>74</v>
      </c>
      <c r="D1689">
        <v>45</v>
      </c>
      <c r="E1689" t="s">
        <v>1692</v>
      </c>
    </row>
    <row r="1690" spans="1:5">
      <c r="A1690">
        <f>HYPERLINK("http://www.twitter.com/NYCMayorsOffice/status/704442002180579329", "704442002180579329")</f>
        <v>0</v>
      </c>
      <c r="B1690" s="2">
        <v>42429.9610532407</v>
      </c>
      <c r="C1690">
        <v>14</v>
      </c>
      <c r="D1690">
        <v>15</v>
      </c>
      <c r="E1690" t="s">
        <v>1693</v>
      </c>
    </row>
    <row r="1691" spans="1:5">
      <c r="A1691">
        <f>HYPERLINK("http://www.twitter.com/NYCMayorsOffice/status/704416540897251329", "704416540897251329")</f>
        <v>0</v>
      </c>
      <c r="B1691" s="2">
        <v>42429.8907986111</v>
      </c>
      <c r="C1691">
        <v>7</v>
      </c>
      <c r="D1691">
        <v>5</v>
      </c>
      <c r="E1691" t="s">
        <v>1694</v>
      </c>
    </row>
    <row r="1692" spans="1:5">
      <c r="A1692">
        <f>HYPERLINK("http://www.twitter.com/NYCMayorsOffice/status/704338773895716864", "704338773895716864")</f>
        <v>0</v>
      </c>
      <c r="B1692" s="2">
        <v>42429.6762037037</v>
      </c>
      <c r="C1692">
        <v>0</v>
      </c>
      <c r="D1692">
        <v>18</v>
      </c>
      <c r="E1692" t="s">
        <v>1695</v>
      </c>
    </row>
    <row r="1693" spans="1:5">
      <c r="A1693">
        <f>HYPERLINK("http://www.twitter.com/NYCMayorsOffice/status/704144685820989440", "704144685820989440")</f>
        <v>0</v>
      </c>
      <c r="B1693" s="2">
        <v>42429.140625</v>
      </c>
      <c r="C1693">
        <v>0</v>
      </c>
      <c r="D1693">
        <v>68</v>
      </c>
      <c r="E1693" t="s">
        <v>1696</v>
      </c>
    </row>
    <row r="1694" spans="1:5">
      <c r="A1694">
        <f>HYPERLINK("http://www.twitter.com/NYCMayorsOffice/status/704144192063283200", "704144192063283200")</f>
        <v>0</v>
      </c>
      <c r="B1694" s="2">
        <v>42429.1392592593</v>
      </c>
      <c r="C1694">
        <v>0</v>
      </c>
      <c r="D1694">
        <v>8</v>
      </c>
      <c r="E1694" t="s">
        <v>1697</v>
      </c>
    </row>
    <row r="1695" spans="1:5">
      <c r="A1695">
        <f>HYPERLINK("http://www.twitter.com/NYCMayorsOffice/status/704094211805679617", "704094211805679617")</f>
        <v>0</v>
      </c>
      <c r="B1695" s="2">
        <v>42429.0013425926</v>
      </c>
      <c r="C1695">
        <v>0</v>
      </c>
      <c r="D1695">
        <v>9</v>
      </c>
      <c r="E1695" t="s">
        <v>1698</v>
      </c>
    </row>
    <row r="1696" spans="1:5">
      <c r="A1696">
        <f>HYPERLINK("http://www.twitter.com/NYCMayorsOffice/status/704088281353494528", "704088281353494528")</f>
        <v>0</v>
      </c>
      <c r="B1696" s="2">
        <v>42428.9849768519</v>
      </c>
      <c r="C1696">
        <v>0</v>
      </c>
      <c r="D1696">
        <v>24</v>
      </c>
      <c r="E1696" t="s">
        <v>1699</v>
      </c>
    </row>
    <row r="1697" spans="1:5">
      <c r="A1697">
        <f>HYPERLINK("http://www.twitter.com/NYCMayorsOffice/status/703698059763585025", "703698059763585025")</f>
        <v>0</v>
      </c>
      <c r="B1697" s="2">
        <v>42427.9081712963</v>
      </c>
      <c r="C1697">
        <v>0</v>
      </c>
      <c r="D1697">
        <v>8</v>
      </c>
      <c r="E1697" t="s">
        <v>1700</v>
      </c>
    </row>
    <row r="1698" spans="1:5">
      <c r="A1698">
        <f>HYPERLINK("http://www.twitter.com/NYCMayorsOffice/status/703645063394500609", "703645063394500609")</f>
        <v>0</v>
      </c>
      <c r="B1698" s="2">
        <v>42427.7619212963</v>
      </c>
      <c r="C1698">
        <v>0</v>
      </c>
      <c r="D1698">
        <v>9</v>
      </c>
      <c r="E1698" t="s">
        <v>1701</v>
      </c>
    </row>
    <row r="1699" spans="1:5">
      <c r="A1699">
        <f>HYPERLINK("http://www.twitter.com/NYCMayorsOffice/status/703610949941465088", "703610949941465088")</f>
        <v>0</v>
      </c>
      <c r="B1699" s="2">
        <v>42427.6677893518</v>
      </c>
      <c r="C1699">
        <v>56</v>
      </c>
      <c r="D1699">
        <v>56</v>
      </c>
      <c r="E1699" t="s">
        <v>1702</v>
      </c>
    </row>
    <row r="1700" spans="1:5">
      <c r="A1700">
        <f>HYPERLINK("http://www.twitter.com/NYCMayorsOffice/status/703316385208868864", "703316385208868864")</f>
        <v>0</v>
      </c>
      <c r="B1700" s="2">
        <v>42426.8549421296</v>
      </c>
      <c r="C1700">
        <v>0</v>
      </c>
      <c r="D1700">
        <v>62</v>
      </c>
      <c r="E1700" t="s">
        <v>1703</v>
      </c>
    </row>
    <row r="1701" spans="1:5">
      <c r="A1701">
        <f>HYPERLINK("http://www.twitter.com/NYCMayorsOffice/status/703221783990820864", "703221783990820864")</f>
        <v>0</v>
      </c>
      <c r="B1701" s="2">
        <v>42426.593900463</v>
      </c>
      <c r="C1701">
        <v>0</v>
      </c>
      <c r="D1701">
        <v>46</v>
      </c>
      <c r="E1701" t="s">
        <v>1704</v>
      </c>
    </row>
    <row r="1702" spans="1:5">
      <c r="A1702">
        <f>HYPERLINK("http://www.twitter.com/NYCMayorsOffice/status/703063020684120064", "703063020684120064")</f>
        <v>0</v>
      </c>
      <c r="B1702" s="2">
        <v>42426.1557986111</v>
      </c>
      <c r="C1702">
        <v>0</v>
      </c>
      <c r="D1702">
        <v>147</v>
      </c>
      <c r="E1702" t="s">
        <v>1705</v>
      </c>
    </row>
    <row r="1703" spans="1:5">
      <c r="A1703">
        <f>HYPERLINK("http://www.twitter.com/NYCMayorsOffice/status/703032811964514306", "703032811964514306")</f>
        <v>0</v>
      </c>
      <c r="B1703" s="2">
        <v>42426.0724305556</v>
      </c>
      <c r="C1703">
        <v>0</v>
      </c>
      <c r="D1703">
        <v>3</v>
      </c>
      <c r="E1703" t="s">
        <v>1706</v>
      </c>
    </row>
    <row r="1704" spans="1:5">
      <c r="A1704">
        <f>HYPERLINK("http://www.twitter.com/NYCMayorsOffice/status/702993092337639424", "702993092337639424")</f>
        <v>0</v>
      </c>
      <c r="B1704" s="2">
        <v>42425.9628240741</v>
      </c>
      <c r="C1704">
        <v>14</v>
      </c>
      <c r="D1704">
        <v>9</v>
      </c>
      <c r="E1704" t="s">
        <v>1707</v>
      </c>
    </row>
    <row r="1705" spans="1:5">
      <c r="A1705">
        <f>HYPERLINK("http://www.twitter.com/NYCMayorsOffice/status/702989920378474496", "702989920378474496")</f>
        <v>0</v>
      </c>
      <c r="B1705" s="2">
        <v>42425.9540740741</v>
      </c>
      <c r="C1705">
        <v>4</v>
      </c>
      <c r="D1705">
        <v>4</v>
      </c>
      <c r="E1705" t="s">
        <v>1708</v>
      </c>
    </row>
    <row r="1706" spans="1:5">
      <c r="A1706">
        <f>HYPERLINK("http://www.twitter.com/NYCMayorsOffice/status/702613277583548416", "702613277583548416")</f>
        <v>0</v>
      </c>
      <c r="B1706" s="2">
        <v>42424.9147337963</v>
      </c>
      <c r="C1706">
        <v>0</v>
      </c>
      <c r="D1706">
        <v>9</v>
      </c>
      <c r="E1706" t="s">
        <v>1709</v>
      </c>
    </row>
    <row r="1707" spans="1:5">
      <c r="A1707">
        <f>HYPERLINK("http://www.twitter.com/NYCMayorsOffice/status/702540337949097984", "702540337949097984")</f>
        <v>0</v>
      </c>
      <c r="B1707" s="2">
        <v>42424.7134606481</v>
      </c>
      <c r="C1707">
        <v>18</v>
      </c>
      <c r="D1707">
        <v>14</v>
      </c>
      <c r="E1707" t="s">
        <v>1710</v>
      </c>
    </row>
    <row r="1708" spans="1:5">
      <c r="A1708">
        <f>HYPERLINK("http://www.twitter.com/NYCMayorsOffice/status/702531784186138625", "702531784186138625")</f>
        <v>0</v>
      </c>
      <c r="B1708" s="2">
        <v>42424.6898611111</v>
      </c>
      <c r="C1708">
        <v>0</v>
      </c>
      <c r="D1708">
        <v>24</v>
      </c>
      <c r="E1708" t="s">
        <v>1711</v>
      </c>
    </row>
    <row r="1709" spans="1:5">
      <c r="A1709">
        <f>HYPERLINK("http://www.twitter.com/NYCMayorsOffice/status/702241770843852800", "702241770843852800")</f>
        <v>0</v>
      </c>
      <c r="B1709" s="2">
        <v>42423.8895717593</v>
      </c>
      <c r="C1709">
        <v>0</v>
      </c>
      <c r="D1709">
        <v>22</v>
      </c>
      <c r="E1709" t="s">
        <v>1712</v>
      </c>
    </row>
    <row r="1710" spans="1:5">
      <c r="A1710">
        <f>HYPERLINK("http://www.twitter.com/NYCMayorsOffice/status/702241465930489856", "702241465930489856")</f>
        <v>0</v>
      </c>
      <c r="B1710" s="2">
        <v>42423.8887384259</v>
      </c>
      <c r="C1710">
        <v>0</v>
      </c>
      <c r="D1710">
        <v>6</v>
      </c>
      <c r="E1710" t="s">
        <v>1713</v>
      </c>
    </row>
    <row r="1711" spans="1:5">
      <c r="A1711">
        <f>HYPERLINK("http://www.twitter.com/NYCMayorsOffice/status/702127748798672897", "702127748798672897")</f>
        <v>0</v>
      </c>
      <c r="B1711" s="2">
        <v>42423.5749305556</v>
      </c>
      <c r="C1711">
        <v>0</v>
      </c>
      <c r="D1711">
        <v>7</v>
      </c>
      <c r="E1711" t="s">
        <v>1714</v>
      </c>
    </row>
    <row r="1712" spans="1:5">
      <c r="A1712">
        <f>HYPERLINK("http://www.twitter.com/NYCMayorsOffice/status/701931248516726784", "701931248516726784")</f>
        <v>0</v>
      </c>
      <c r="B1712" s="2">
        <v>42423.0326967593</v>
      </c>
      <c r="C1712">
        <v>0</v>
      </c>
      <c r="D1712">
        <v>56</v>
      </c>
      <c r="E1712" t="s">
        <v>1715</v>
      </c>
    </row>
    <row r="1713" spans="1:5">
      <c r="A1713">
        <f>HYPERLINK("http://www.twitter.com/NYCMayorsOffice/status/701920379930025984", "701920379930025984")</f>
        <v>0</v>
      </c>
      <c r="B1713" s="2">
        <v>42423.0027083333</v>
      </c>
      <c r="C1713">
        <v>0</v>
      </c>
      <c r="D1713">
        <v>16</v>
      </c>
      <c r="E1713" t="s">
        <v>1716</v>
      </c>
    </row>
    <row r="1714" spans="1:5">
      <c r="A1714">
        <f>HYPERLINK("http://www.twitter.com/NYCMayorsOffice/status/701867209212223489", "701867209212223489")</f>
        <v>0</v>
      </c>
      <c r="B1714" s="2">
        <v>42422.8559837963</v>
      </c>
      <c r="C1714">
        <v>0</v>
      </c>
      <c r="D1714">
        <v>66</v>
      </c>
      <c r="E1714" t="s">
        <v>1717</v>
      </c>
    </row>
    <row r="1715" spans="1:5">
      <c r="A1715">
        <f>HYPERLINK("http://www.twitter.com/NYCMayorsOffice/status/701562900138356737", "701562900138356737")</f>
        <v>0</v>
      </c>
      <c r="B1715" s="2">
        <v>42422.01625</v>
      </c>
      <c r="C1715">
        <v>0</v>
      </c>
      <c r="D1715">
        <v>2</v>
      </c>
      <c r="E1715" t="s">
        <v>1718</v>
      </c>
    </row>
    <row r="1716" spans="1:5">
      <c r="A1716">
        <f>HYPERLINK("http://www.twitter.com/NYCMayorsOffice/status/701063313912782849", "701063313912782849")</f>
        <v>0</v>
      </c>
      <c r="B1716" s="2">
        <v>42420.637650463</v>
      </c>
      <c r="C1716">
        <v>0</v>
      </c>
      <c r="D1716">
        <v>2</v>
      </c>
      <c r="E1716" t="s">
        <v>1719</v>
      </c>
    </row>
    <row r="1717" spans="1:5">
      <c r="A1717">
        <f>HYPERLINK("http://www.twitter.com/NYCMayorsOffice/status/701057708879978498", "701057708879978498")</f>
        <v>0</v>
      </c>
      <c r="B1717" s="2">
        <v>42420.6221875</v>
      </c>
      <c r="C1717">
        <v>0</v>
      </c>
      <c r="D1717">
        <v>25</v>
      </c>
      <c r="E1717" t="s">
        <v>1720</v>
      </c>
    </row>
    <row r="1718" spans="1:5">
      <c r="A1718">
        <f>HYPERLINK("http://www.twitter.com/NYCMayorsOffice/status/701057698285166592", "701057698285166592")</f>
        <v>0</v>
      </c>
      <c r="B1718" s="2">
        <v>42420.6221527778</v>
      </c>
      <c r="C1718">
        <v>0</v>
      </c>
      <c r="D1718">
        <v>14</v>
      </c>
      <c r="E1718" t="s">
        <v>1721</v>
      </c>
    </row>
    <row r="1719" spans="1:5">
      <c r="A1719">
        <f>HYPERLINK("http://www.twitter.com/NYCMayorsOffice/status/701057684959838209", "701057684959838209")</f>
        <v>0</v>
      </c>
      <c r="B1719" s="2">
        <v>42420.6221180556</v>
      </c>
      <c r="C1719">
        <v>0</v>
      </c>
      <c r="D1719">
        <v>17</v>
      </c>
      <c r="E1719" t="s">
        <v>1722</v>
      </c>
    </row>
    <row r="1720" spans="1:5">
      <c r="A1720">
        <f>HYPERLINK("http://www.twitter.com/NYCMayorsOffice/status/701057671810654208", "701057671810654208")</f>
        <v>0</v>
      </c>
      <c r="B1720" s="2">
        <v>42420.6220833333</v>
      </c>
      <c r="C1720">
        <v>0</v>
      </c>
      <c r="D1720">
        <v>24</v>
      </c>
      <c r="E1720" t="s">
        <v>1723</v>
      </c>
    </row>
    <row r="1721" spans="1:5">
      <c r="A1721">
        <f>HYPERLINK("http://www.twitter.com/NYCMayorsOffice/status/701057656526655488", "701057656526655488")</f>
        <v>0</v>
      </c>
      <c r="B1721" s="2">
        <v>42420.622037037</v>
      </c>
      <c r="C1721">
        <v>0</v>
      </c>
      <c r="D1721">
        <v>21</v>
      </c>
      <c r="E1721" t="s">
        <v>1724</v>
      </c>
    </row>
    <row r="1722" spans="1:5">
      <c r="A1722">
        <f>HYPERLINK("http://www.twitter.com/NYCMayorsOffice/status/701057644950376448", "701057644950376448")</f>
        <v>0</v>
      </c>
      <c r="B1722" s="2">
        <v>42420.6220138889</v>
      </c>
      <c r="C1722">
        <v>0</v>
      </c>
      <c r="D1722">
        <v>44</v>
      </c>
      <c r="E1722" t="s">
        <v>1725</v>
      </c>
    </row>
    <row r="1723" spans="1:5">
      <c r="A1723">
        <f>HYPERLINK("http://www.twitter.com/NYCMayorsOffice/status/701057019982307328", "701057019982307328")</f>
        <v>0</v>
      </c>
      <c r="B1723" s="2">
        <v>42420.6202893518</v>
      </c>
      <c r="C1723">
        <v>0</v>
      </c>
      <c r="D1723">
        <v>11</v>
      </c>
      <c r="E1723" t="s">
        <v>1726</v>
      </c>
    </row>
    <row r="1724" spans="1:5">
      <c r="A1724">
        <f>HYPERLINK("http://www.twitter.com/NYCMayorsOffice/status/701032154541768704", "701032154541768704")</f>
        <v>0</v>
      </c>
      <c r="B1724" s="2">
        <v>42420.5516666667</v>
      </c>
      <c r="C1724">
        <v>0</v>
      </c>
      <c r="D1724">
        <v>163</v>
      </c>
      <c r="E1724" t="s">
        <v>1727</v>
      </c>
    </row>
    <row r="1725" spans="1:5">
      <c r="A1725">
        <f>HYPERLINK("http://www.twitter.com/NYCMayorsOffice/status/701024915156238336", "701024915156238336")</f>
        <v>0</v>
      </c>
      <c r="B1725" s="2">
        <v>42420.5316898148</v>
      </c>
      <c r="C1725">
        <v>0</v>
      </c>
      <c r="D1725">
        <v>79</v>
      </c>
      <c r="E1725" t="s">
        <v>1728</v>
      </c>
    </row>
    <row r="1726" spans="1:5">
      <c r="A1726">
        <f>HYPERLINK("http://www.twitter.com/NYCMayorsOffice/status/701024889352929280", "701024889352929280")</f>
        <v>0</v>
      </c>
      <c r="B1726" s="2">
        <v>42420.5316203704</v>
      </c>
      <c r="C1726">
        <v>0</v>
      </c>
      <c r="D1726">
        <v>100</v>
      </c>
      <c r="E1726" t="s">
        <v>1729</v>
      </c>
    </row>
    <row r="1727" spans="1:5">
      <c r="A1727">
        <f>HYPERLINK("http://www.twitter.com/NYCMayorsOffice/status/701024866712084481", "701024866712084481")</f>
        <v>0</v>
      </c>
      <c r="B1727" s="2">
        <v>42420.5315625</v>
      </c>
      <c r="C1727">
        <v>0</v>
      </c>
      <c r="D1727">
        <v>56</v>
      </c>
      <c r="E1727" t="s">
        <v>1730</v>
      </c>
    </row>
    <row r="1728" spans="1:5">
      <c r="A1728">
        <f>HYPERLINK("http://www.twitter.com/NYCMayorsOffice/status/701024852917018624", "701024852917018624")</f>
        <v>0</v>
      </c>
      <c r="B1728" s="2">
        <v>42420.5315277778</v>
      </c>
      <c r="C1728">
        <v>0</v>
      </c>
      <c r="D1728">
        <v>36</v>
      </c>
      <c r="E1728" t="s">
        <v>1731</v>
      </c>
    </row>
    <row r="1729" spans="1:5">
      <c r="A1729">
        <f>HYPERLINK("http://www.twitter.com/NYCMayorsOffice/status/701024832666869761", "701024832666869761")</f>
        <v>0</v>
      </c>
      <c r="B1729" s="2">
        <v>42420.5314699074</v>
      </c>
      <c r="C1729">
        <v>0</v>
      </c>
      <c r="D1729">
        <v>42</v>
      </c>
      <c r="E1729" t="s">
        <v>1732</v>
      </c>
    </row>
    <row r="1730" spans="1:5">
      <c r="A1730">
        <f>HYPERLINK("http://www.twitter.com/NYCMayorsOffice/status/701024804758011904", "701024804758011904")</f>
        <v>0</v>
      </c>
      <c r="B1730" s="2">
        <v>42420.5313888889</v>
      </c>
      <c r="C1730">
        <v>0</v>
      </c>
      <c r="D1730">
        <v>40</v>
      </c>
      <c r="E1730" t="s">
        <v>1733</v>
      </c>
    </row>
    <row r="1731" spans="1:5">
      <c r="A1731">
        <f>HYPERLINK("http://www.twitter.com/NYCMayorsOffice/status/701024780607213568", "701024780607213568")</f>
        <v>0</v>
      </c>
      <c r="B1731" s="2">
        <v>42420.5313194444</v>
      </c>
      <c r="C1731">
        <v>0</v>
      </c>
      <c r="D1731">
        <v>102</v>
      </c>
      <c r="E1731" t="s">
        <v>1734</v>
      </c>
    </row>
    <row r="1732" spans="1:5">
      <c r="A1732">
        <f>HYPERLINK("http://www.twitter.com/NYCMayorsOffice/status/701024747698724864", "701024747698724864")</f>
        <v>0</v>
      </c>
      <c r="B1732" s="2">
        <v>42420.5312268519</v>
      </c>
      <c r="C1732">
        <v>0</v>
      </c>
      <c r="D1732">
        <v>46</v>
      </c>
      <c r="E1732" t="s">
        <v>1735</v>
      </c>
    </row>
    <row r="1733" spans="1:5">
      <c r="A1733">
        <f>HYPERLINK("http://www.twitter.com/NYCMayorsOffice/status/700722062743236609", "700722062743236609")</f>
        <v>0</v>
      </c>
      <c r="B1733" s="2">
        <v>42419.6959837963</v>
      </c>
      <c r="C1733">
        <v>0</v>
      </c>
      <c r="D1733">
        <v>12</v>
      </c>
      <c r="E1733" t="s">
        <v>1736</v>
      </c>
    </row>
    <row r="1734" spans="1:5">
      <c r="A1734">
        <f>HYPERLINK("http://www.twitter.com/NYCMayorsOffice/status/700533273852678146", "700533273852678146")</f>
        <v>0</v>
      </c>
      <c r="B1734" s="2">
        <v>42419.1750231481</v>
      </c>
      <c r="C1734">
        <v>0</v>
      </c>
      <c r="D1734">
        <v>8</v>
      </c>
      <c r="E1734" t="s">
        <v>1737</v>
      </c>
    </row>
    <row r="1735" spans="1:5">
      <c r="A1735">
        <f>HYPERLINK("http://www.twitter.com/NYCMayorsOffice/status/700474165908914176", "700474165908914176")</f>
        <v>0</v>
      </c>
      <c r="B1735" s="2">
        <v>42419.0119097222</v>
      </c>
      <c r="C1735">
        <v>0</v>
      </c>
      <c r="D1735">
        <v>6</v>
      </c>
      <c r="E1735" t="s">
        <v>1738</v>
      </c>
    </row>
    <row r="1736" spans="1:5">
      <c r="A1736">
        <f>HYPERLINK("http://www.twitter.com/NYCMayorsOffice/status/700472419832696832", "700472419832696832")</f>
        <v>0</v>
      </c>
      <c r="B1736" s="2">
        <v>42419.0070949074</v>
      </c>
      <c r="C1736">
        <v>0</v>
      </c>
      <c r="D1736">
        <v>10</v>
      </c>
      <c r="E1736" t="s">
        <v>1739</v>
      </c>
    </row>
    <row r="1737" spans="1:5">
      <c r="A1737">
        <f>HYPERLINK("http://www.twitter.com/NYCMayorsOffice/status/700472318506749952", "700472318506749952")</f>
        <v>0</v>
      </c>
      <c r="B1737" s="2">
        <v>42419.0068171296</v>
      </c>
      <c r="C1737">
        <v>0</v>
      </c>
      <c r="D1737">
        <v>20</v>
      </c>
      <c r="E1737" t="s">
        <v>1740</v>
      </c>
    </row>
    <row r="1738" spans="1:5">
      <c r="A1738">
        <f>HYPERLINK("http://www.twitter.com/NYCMayorsOffice/status/700469358812745728", "700469358812745728")</f>
        <v>0</v>
      </c>
      <c r="B1738" s="2">
        <v>42418.9986458333</v>
      </c>
      <c r="C1738">
        <v>0</v>
      </c>
      <c r="D1738">
        <v>20</v>
      </c>
      <c r="E1738" t="s">
        <v>1741</v>
      </c>
    </row>
    <row r="1739" spans="1:5">
      <c r="A1739">
        <f>HYPERLINK("http://www.twitter.com/NYCMayorsOffice/status/700469038808326144", "700469038808326144")</f>
        <v>0</v>
      </c>
      <c r="B1739" s="2">
        <v>42418.9977662037</v>
      </c>
      <c r="C1739">
        <v>0</v>
      </c>
      <c r="D1739">
        <v>3</v>
      </c>
      <c r="E1739" t="s">
        <v>1742</v>
      </c>
    </row>
    <row r="1740" spans="1:5">
      <c r="A1740">
        <f>HYPERLINK("http://www.twitter.com/NYCMayorsOffice/status/700468481586655232", "700468481586655232")</f>
        <v>0</v>
      </c>
      <c r="B1740" s="2">
        <v>42418.9962268519</v>
      </c>
      <c r="C1740">
        <v>0</v>
      </c>
      <c r="D1740">
        <v>3</v>
      </c>
      <c r="E1740" t="s">
        <v>1743</v>
      </c>
    </row>
    <row r="1741" spans="1:5">
      <c r="A1741">
        <f>HYPERLINK("http://www.twitter.com/NYCMayorsOffice/status/700467075186167808", "700467075186167808")</f>
        <v>0</v>
      </c>
      <c r="B1741" s="2">
        <v>42418.992349537</v>
      </c>
      <c r="C1741">
        <v>0</v>
      </c>
      <c r="D1741">
        <v>3</v>
      </c>
      <c r="E1741" t="s">
        <v>1744</v>
      </c>
    </row>
    <row r="1742" spans="1:5">
      <c r="A1742">
        <f>HYPERLINK("http://www.twitter.com/NYCMayorsOffice/status/700466161037795329", "700466161037795329")</f>
        <v>0</v>
      </c>
      <c r="B1742" s="2">
        <v>42418.9898263889</v>
      </c>
      <c r="C1742">
        <v>4</v>
      </c>
      <c r="D1742">
        <v>5</v>
      </c>
      <c r="E1742" t="s">
        <v>1745</v>
      </c>
    </row>
    <row r="1743" spans="1:5">
      <c r="A1743">
        <f>HYPERLINK("http://www.twitter.com/NYCMayorsOffice/status/700462477092507648", "700462477092507648")</f>
        <v>0</v>
      </c>
      <c r="B1743" s="2">
        <v>42418.9796643518</v>
      </c>
      <c r="C1743">
        <v>6</v>
      </c>
      <c r="D1743">
        <v>5</v>
      </c>
      <c r="E1743" t="s">
        <v>1746</v>
      </c>
    </row>
    <row r="1744" spans="1:5">
      <c r="A1744">
        <f>HYPERLINK("http://www.twitter.com/NYCMayorsOffice/status/700461887562055685", "700461887562055685")</f>
        <v>0</v>
      </c>
      <c r="B1744" s="2">
        <v>42418.9780324074</v>
      </c>
      <c r="C1744">
        <v>5</v>
      </c>
      <c r="D1744">
        <v>5</v>
      </c>
      <c r="E1744" t="s">
        <v>1747</v>
      </c>
    </row>
    <row r="1745" spans="1:5">
      <c r="A1745">
        <f>HYPERLINK("http://www.twitter.com/NYCMayorsOffice/status/700447353954824192", "700447353954824192")</f>
        <v>0</v>
      </c>
      <c r="B1745" s="2">
        <v>42418.9379282407</v>
      </c>
      <c r="C1745">
        <v>8</v>
      </c>
      <c r="D1745">
        <v>3</v>
      </c>
      <c r="E1745" t="s">
        <v>1748</v>
      </c>
    </row>
    <row r="1746" spans="1:5">
      <c r="A1746">
        <f>HYPERLINK("http://www.twitter.com/NYCMayorsOffice/status/700441874889310212", "700441874889310212")</f>
        <v>0</v>
      </c>
      <c r="B1746" s="2">
        <v>42418.9228125</v>
      </c>
      <c r="C1746">
        <v>110</v>
      </c>
      <c r="D1746">
        <v>74</v>
      </c>
      <c r="E1746" t="s">
        <v>1749</v>
      </c>
    </row>
    <row r="1747" spans="1:5">
      <c r="A1747">
        <f>HYPERLINK("http://www.twitter.com/NYCMayorsOffice/status/700409652517957632", "700409652517957632")</f>
        <v>0</v>
      </c>
      <c r="B1747" s="2">
        <v>42418.8338888889</v>
      </c>
      <c r="C1747">
        <v>19</v>
      </c>
      <c r="D1747">
        <v>11</v>
      </c>
      <c r="E1747" t="s">
        <v>1750</v>
      </c>
    </row>
    <row r="1748" spans="1:5">
      <c r="A1748">
        <f>HYPERLINK("http://www.twitter.com/NYCMayorsOffice/status/700391681707941888", "700391681707941888")</f>
        <v>0</v>
      </c>
      <c r="B1748" s="2">
        <v>42418.7843055556</v>
      </c>
      <c r="C1748">
        <v>0</v>
      </c>
      <c r="D1748">
        <v>25</v>
      </c>
      <c r="E1748" t="s">
        <v>1751</v>
      </c>
    </row>
    <row r="1749" spans="1:5">
      <c r="A1749">
        <f>HYPERLINK("http://www.twitter.com/NYCMayorsOffice/status/700384875061387265", "700384875061387265")</f>
        <v>0</v>
      </c>
      <c r="B1749" s="2">
        <v>42418.7655208333</v>
      </c>
      <c r="C1749">
        <v>0</v>
      </c>
      <c r="D1749">
        <v>35</v>
      </c>
      <c r="E1749" t="s">
        <v>1752</v>
      </c>
    </row>
    <row r="1750" spans="1:5">
      <c r="A1750">
        <f>HYPERLINK("http://www.twitter.com/NYCMayorsOffice/status/700381184799412224", "700381184799412224")</f>
        <v>0</v>
      </c>
      <c r="B1750" s="2">
        <v>42418.7553356482</v>
      </c>
      <c r="C1750">
        <v>0</v>
      </c>
      <c r="D1750">
        <v>8</v>
      </c>
      <c r="E1750" t="s">
        <v>1753</v>
      </c>
    </row>
    <row r="1751" spans="1:5">
      <c r="A1751">
        <f>HYPERLINK("http://www.twitter.com/NYCMayorsOffice/status/700379253544775682", "700379253544775682")</f>
        <v>0</v>
      </c>
      <c r="B1751" s="2">
        <v>42418.7500115741</v>
      </c>
      <c r="C1751">
        <v>28</v>
      </c>
      <c r="D1751">
        <v>32</v>
      </c>
      <c r="E1751" t="s">
        <v>1754</v>
      </c>
    </row>
    <row r="1752" spans="1:5">
      <c r="A1752">
        <f>HYPERLINK("http://www.twitter.com/NYCMayorsOffice/status/700372164520910849", "700372164520910849")</f>
        <v>0</v>
      </c>
      <c r="B1752" s="2">
        <v>42418.7304398148</v>
      </c>
      <c r="C1752">
        <v>13</v>
      </c>
      <c r="D1752">
        <v>13</v>
      </c>
      <c r="E1752" t="s">
        <v>1755</v>
      </c>
    </row>
    <row r="1753" spans="1:5">
      <c r="A1753">
        <f>HYPERLINK("http://www.twitter.com/NYCMayorsOffice/status/700371353749291009", "700371353749291009")</f>
        <v>0</v>
      </c>
      <c r="B1753" s="2">
        <v>42418.7282060185</v>
      </c>
      <c r="C1753">
        <v>0</v>
      </c>
      <c r="D1753">
        <v>81</v>
      </c>
      <c r="E1753" t="s">
        <v>1756</v>
      </c>
    </row>
    <row r="1754" spans="1:5">
      <c r="A1754">
        <f>HYPERLINK("http://www.twitter.com/NYCMayorsOffice/status/700369655664353280", "700369655664353280")</f>
        <v>0</v>
      </c>
      <c r="B1754" s="2">
        <v>42418.7235185185</v>
      </c>
      <c r="C1754">
        <v>0</v>
      </c>
      <c r="D1754">
        <v>2</v>
      </c>
      <c r="E1754" t="s">
        <v>1757</v>
      </c>
    </row>
    <row r="1755" spans="1:5">
      <c r="A1755">
        <f>HYPERLINK("http://www.twitter.com/NYCMayorsOffice/status/700369610265206785", "700369610265206785")</f>
        <v>0</v>
      </c>
      <c r="B1755" s="2">
        <v>42418.7233912037</v>
      </c>
      <c r="C1755">
        <v>0</v>
      </c>
      <c r="D1755">
        <v>9</v>
      </c>
      <c r="E1755" t="s">
        <v>1758</v>
      </c>
    </row>
    <row r="1756" spans="1:5">
      <c r="A1756">
        <f>HYPERLINK("http://www.twitter.com/NYCMayorsOffice/status/700369217506377729", "700369217506377729")</f>
        <v>0</v>
      </c>
      <c r="B1756" s="2">
        <v>42418.7223148148</v>
      </c>
      <c r="C1756">
        <v>0</v>
      </c>
      <c r="D1756">
        <v>17</v>
      </c>
      <c r="E1756" t="s">
        <v>1759</v>
      </c>
    </row>
    <row r="1757" spans="1:5">
      <c r="A1757">
        <f>HYPERLINK("http://www.twitter.com/NYCMayorsOffice/status/700368347330908161", "700368347330908161")</f>
        <v>0</v>
      </c>
      <c r="B1757" s="2">
        <v>42418.7199074074</v>
      </c>
      <c r="C1757">
        <v>0</v>
      </c>
      <c r="D1757">
        <v>22</v>
      </c>
      <c r="E1757" t="s">
        <v>1760</v>
      </c>
    </row>
    <row r="1758" spans="1:5">
      <c r="A1758">
        <f>HYPERLINK("http://www.twitter.com/NYCMayorsOffice/status/700367287807844356", "700367287807844356")</f>
        <v>0</v>
      </c>
      <c r="B1758" s="2">
        <v>42418.7169907407</v>
      </c>
      <c r="C1758">
        <v>0</v>
      </c>
      <c r="D1758">
        <v>12</v>
      </c>
      <c r="E1758" t="s">
        <v>1761</v>
      </c>
    </row>
    <row r="1759" spans="1:5">
      <c r="A1759">
        <f>HYPERLINK("http://www.twitter.com/NYCMayorsOffice/status/700016968611532802", "700016968611532802")</f>
        <v>0</v>
      </c>
      <c r="B1759" s="2">
        <v>42417.7502893519</v>
      </c>
      <c r="C1759">
        <v>0</v>
      </c>
      <c r="D1759">
        <v>1210</v>
      </c>
      <c r="E1759" t="s">
        <v>1762</v>
      </c>
    </row>
    <row r="1760" spans="1:5">
      <c r="A1760">
        <f>HYPERLINK("http://www.twitter.com/NYCMayorsOffice/status/699799561464893441", "699799561464893441")</f>
        <v>0</v>
      </c>
      <c r="B1760" s="2">
        <v>42417.1503587963</v>
      </c>
      <c r="C1760">
        <v>0</v>
      </c>
      <c r="D1760">
        <v>28</v>
      </c>
      <c r="E1760" t="s">
        <v>1763</v>
      </c>
    </row>
    <row r="1761" spans="1:5">
      <c r="A1761">
        <f>HYPERLINK("http://www.twitter.com/NYCMayorsOffice/status/699772264418578433", "699772264418578433")</f>
        <v>0</v>
      </c>
      <c r="B1761" s="2">
        <v>42417.0750347222</v>
      </c>
      <c r="C1761">
        <v>0</v>
      </c>
      <c r="D1761">
        <v>13</v>
      </c>
      <c r="E1761" t="s">
        <v>1764</v>
      </c>
    </row>
    <row r="1762" spans="1:5">
      <c r="A1762">
        <f>HYPERLINK("http://www.twitter.com/NYCMayorsOffice/status/699763636315779072", "699763636315779072")</f>
        <v>0</v>
      </c>
      <c r="B1762" s="2">
        <v>42417.0512268519</v>
      </c>
      <c r="C1762">
        <v>0</v>
      </c>
      <c r="D1762">
        <v>5</v>
      </c>
      <c r="E1762" t="s">
        <v>1765</v>
      </c>
    </row>
    <row r="1763" spans="1:5">
      <c r="A1763">
        <f>HYPERLINK("http://www.twitter.com/NYCMayorsOffice/status/699763259742748672", "699763259742748672")</f>
        <v>0</v>
      </c>
      <c r="B1763" s="2">
        <v>42417.0501851852</v>
      </c>
      <c r="C1763">
        <v>0</v>
      </c>
      <c r="D1763">
        <v>5</v>
      </c>
      <c r="E1763" t="s">
        <v>1766</v>
      </c>
    </row>
    <row r="1764" spans="1:5">
      <c r="A1764">
        <f>HYPERLINK("http://www.twitter.com/NYCMayorsOffice/status/699614405747724288", "699614405747724288")</f>
        <v>0</v>
      </c>
      <c r="B1764" s="2">
        <v>42416.6394328704</v>
      </c>
      <c r="C1764">
        <v>0</v>
      </c>
      <c r="D1764">
        <v>27</v>
      </c>
      <c r="E1764" t="s">
        <v>1767</v>
      </c>
    </row>
    <row r="1765" spans="1:5">
      <c r="A1765">
        <f>HYPERLINK("http://www.twitter.com/NYCMayorsOffice/status/699424387171221505", "699424387171221505")</f>
        <v>0</v>
      </c>
      <c r="B1765" s="2">
        <v>42416.1150810185</v>
      </c>
      <c r="C1765">
        <v>0</v>
      </c>
      <c r="D1765">
        <v>71</v>
      </c>
      <c r="E1765" t="s">
        <v>1768</v>
      </c>
    </row>
    <row r="1766" spans="1:5">
      <c r="A1766">
        <f>HYPERLINK("http://www.twitter.com/NYCMayorsOffice/status/699257173969395713", "699257173969395713")</f>
        <v>0</v>
      </c>
      <c r="B1766" s="2">
        <v>42415.6536574074</v>
      </c>
      <c r="C1766">
        <v>0</v>
      </c>
      <c r="D1766">
        <v>22</v>
      </c>
      <c r="E1766" t="s">
        <v>1769</v>
      </c>
    </row>
    <row r="1767" spans="1:5">
      <c r="A1767">
        <f>HYPERLINK("http://www.twitter.com/NYCMayorsOffice/status/699204957791219713", "699204957791219713")</f>
        <v>0</v>
      </c>
      <c r="B1767" s="2">
        <v>42415.5095717593</v>
      </c>
      <c r="C1767">
        <v>0</v>
      </c>
      <c r="D1767">
        <v>7</v>
      </c>
      <c r="E1767" t="s">
        <v>1770</v>
      </c>
    </row>
    <row r="1768" spans="1:5">
      <c r="A1768">
        <f>HYPERLINK("http://www.twitter.com/NYCMayorsOffice/status/699082153716486145", "699082153716486145")</f>
        <v>0</v>
      </c>
      <c r="B1768" s="2">
        <v>42415.1706944444</v>
      </c>
      <c r="C1768">
        <v>0</v>
      </c>
      <c r="D1768">
        <v>14</v>
      </c>
      <c r="E1768" t="s">
        <v>1771</v>
      </c>
    </row>
    <row r="1769" spans="1:5">
      <c r="A1769">
        <f>HYPERLINK("http://www.twitter.com/NYCMayorsOffice/status/698991107041001472", "698991107041001472")</f>
        <v>0</v>
      </c>
      <c r="B1769" s="2">
        <v>42414.9194560185</v>
      </c>
      <c r="C1769">
        <v>18</v>
      </c>
      <c r="D1769">
        <v>12</v>
      </c>
      <c r="E1769" t="s">
        <v>1772</v>
      </c>
    </row>
    <row r="1770" spans="1:5">
      <c r="A1770">
        <f>HYPERLINK("http://www.twitter.com/NYCMayorsOffice/status/698982884837879811", "698982884837879811")</f>
        <v>0</v>
      </c>
      <c r="B1770" s="2">
        <v>42414.8967592593</v>
      </c>
      <c r="C1770">
        <v>0</v>
      </c>
      <c r="D1770">
        <v>13</v>
      </c>
      <c r="E1770" t="s">
        <v>1773</v>
      </c>
    </row>
    <row r="1771" spans="1:5">
      <c r="A1771">
        <f>HYPERLINK("http://www.twitter.com/NYCMayorsOffice/status/698978175364263936", "698978175364263936")</f>
        <v>0</v>
      </c>
      <c r="B1771" s="2">
        <v>42414.8837731481</v>
      </c>
      <c r="C1771">
        <v>0</v>
      </c>
      <c r="D1771">
        <v>25</v>
      </c>
      <c r="E1771" t="s">
        <v>1774</v>
      </c>
    </row>
    <row r="1772" spans="1:5">
      <c r="A1772">
        <f>HYPERLINK("http://www.twitter.com/NYCMayorsOffice/status/698956173207330818", "698956173207330818")</f>
        <v>0</v>
      </c>
      <c r="B1772" s="2">
        <v>42414.8230555556</v>
      </c>
      <c r="C1772">
        <v>0</v>
      </c>
      <c r="D1772">
        <v>25</v>
      </c>
      <c r="E1772" t="s">
        <v>1775</v>
      </c>
    </row>
    <row r="1773" spans="1:5">
      <c r="A1773">
        <f>HYPERLINK("http://www.twitter.com/NYCMayorsOffice/status/698951935139913729", "698951935139913729")</f>
        <v>0</v>
      </c>
      <c r="B1773" s="2">
        <v>42414.8113541667</v>
      </c>
      <c r="C1773">
        <v>11</v>
      </c>
      <c r="D1773">
        <v>5</v>
      </c>
      <c r="E1773" t="s">
        <v>1776</v>
      </c>
    </row>
    <row r="1774" spans="1:5">
      <c r="A1774">
        <f>HYPERLINK("http://www.twitter.com/NYCMayorsOffice/status/698943656040988674", "698943656040988674")</f>
        <v>0</v>
      </c>
      <c r="B1774" s="2">
        <v>42414.7885185185</v>
      </c>
      <c r="C1774">
        <v>0</v>
      </c>
      <c r="D1774">
        <v>22</v>
      </c>
      <c r="E1774" t="s">
        <v>1777</v>
      </c>
    </row>
    <row r="1775" spans="1:5">
      <c r="A1775">
        <f>HYPERLINK("http://www.twitter.com/NYCMayorsOffice/status/698943422049230849", "698943422049230849")</f>
        <v>0</v>
      </c>
      <c r="B1775" s="2">
        <v>42414.7878703704</v>
      </c>
      <c r="C1775">
        <v>0</v>
      </c>
      <c r="D1775">
        <v>22</v>
      </c>
      <c r="E1775" t="s">
        <v>1778</v>
      </c>
    </row>
    <row r="1776" spans="1:5">
      <c r="A1776">
        <f>HYPERLINK("http://www.twitter.com/NYCMayorsOffice/status/698900678383632385", "698900678383632385")</f>
        <v>0</v>
      </c>
      <c r="B1776" s="2">
        <v>42414.6699189815</v>
      </c>
      <c r="C1776">
        <v>167</v>
      </c>
      <c r="D1776">
        <v>88</v>
      </c>
      <c r="E1776" t="s">
        <v>1779</v>
      </c>
    </row>
    <row r="1777" spans="1:5">
      <c r="A1777">
        <f>HYPERLINK("http://www.twitter.com/NYCMayorsOffice/status/698891979657187328", "698891979657187328")</f>
        <v>0</v>
      </c>
      <c r="B1777" s="2">
        <v>42414.6459143519</v>
      </c>
      <c r="C1777">
        <v>0</v>
      </c>
      <c r="D1777">
        <v>137</v>
      </c>
      <c r="E1777" t="s">
        <v>1780</v>
      </c>
    </row>
    <row r="1778" spans="1:5">
      <c r="A1778">
        <f>HYPERLINK("http://www.twitter.com/NYCMayorsOffice/status/698733145445818369", "698733145445818369")</f>
        <v>0</v>
      </c>
      <c r="B1778" s="2">
        <v>42414.2076157407</v>
      </c>
      <c r="C1778">
        <v>0</v>
      </c>
      <c r="D1778">
        <v>6</v>
      </c>
      <c r="E1778" t="s">
        <v>1781</v>
      </c>
    </row>
    <row r="1779" spans="1:5">
      <c r="A1779">
        <f>HYPERLINK("http://www.twitter.com/NYCMayorsOffice/status/698710655080202240", "698710655080202240")</f>
        <v>0</v>
      </c>
      <c r="B1779" s="2">
        <v>42414.1455555556</v>
      </c>
      <c r="C1779">
        <v>0</v>
      </c>
      <c r="D1779">
        <v>14</v>
      </c>
      <c r="E1779" t="s">
        <v>1782</v>
      </c>
    </row>
    <row r="1780" spans="1:5">
      <c r="A1780">
        <f>HYPERLINK("http://www.twitter.com/NYCMayorsOffice/status/698710641746558978", "698710641746558978")</f>
        <v>0</v>
      </c>
      <c r="B1780" s="2">
        <v>42414.1455208333</v>
      </c>
      <c r="C1780">
        <v>0</v>
      </c>
      <c r="D1780">
        <v>35</v>
      </c>
      <c r="E1780" t="s">
        <v>1783</v>
      </c>
    </row>
    <row r="1781" spans="1:5">
      <c r="A1781">
        <f>HYPERLINK("http://www.twitter.com/NYCMayorsOffice/status/698710628404502529", "698710628404502529")</f>
        <v>0</v>
      </c>
      <c r="B1781" s="2">
        <v>42414.145474537</v>
      </c>
      <c r="C1781">
        <v>0</v>
      </c>
      <c r="D1781">
        <v>36</v>
      </c>
      <c r="E1781" t="s">
        <v>1784</v>
      </c>
    </row>
    <row r="1782" spans="1:5">
      <c r="A1782">
        <f>HYPERLINK("http://www.twitter.com/NYCMayorsOffice/status/698710616484278276", "698710616484278276")</f>
        <v>0</v>
      </c>
      <c r="B1782" s="2">
        <v>42414.1454513889</v>
      </c>
      <c r="C1782">
        <v>0</v>
      </c>
      <c r="D1782">
        <v>39</v>
      </c>
      <c r="E1782" t="s">
        <v>1785</v>
      </c>
    </row>
    <row r="1783" spans="1:5">
      <c r="A1783">
        <f>HYPERLINK("http://www.twitter.com/NYCMayorsOffice/status/698705701682683904", "698705701682683904")</f>
        <v>0</v>
      </c>
      <c r="B1783" s="2">
        <v>42414.1318865741</v>
      </c>
      <c r="C1783">
        <v>77</v>
      </c>
      <c r="D1783">
        <v>57</v>
      </c>
      <c r="E1783" t="s">
        <v>1786</v>
      </c>
    </row>
    <row r="1784" spans="1:5">
      <c r="A1784">
        <f>HYPERLINK("http://www.twitter.com/NYCMayorsOffice/status/698588049484226560", "698588049484226560")</f>
        <v>0</v>
      </c>
      <c r="B1784" s="2">
        <v>42413.8072222222</v>
      </c>
      <c r="C1784">
        <v>0</v>
      </c>
      <c r="D1784">
        <v>191</v>
      </c>
      <c r="E1784" t="s">
        <v>1787</v>
      </c>
    </row>
    <row r="1785" spans="1:5">
      <c r="A1785">
        <f>HYPERLINK("http://www.twitter.com/NYCMayorsOffice/status/698572407766966272", "698572407766966272")</f>
        <v>0</v>
      </c>
      <c r="B1785" s="2">
        <v>42413.7640625</v>
      </c>
      <c r="C1785">
        <v>0</v>
      </c>
      <c r="D1785">
        <v>15</v>
      </c>
      <c r="E1785" t="s">
        <v>1788</v>
      </c>
    </row>
    <row r="1786" spans="1:5">
      <c r="A1786">
        <f>HYPERLINK("http://www.twitter.com/NYCMayorsOffice/status/698551707589091329", "698551707589091329")</f>
        <v>0</v>
      </c>
      <c r="B1786" s="2">
        <v>42413.7069444444</v>
      </c>
      <c r="C1786">
        <v>17</v>
      </c>
      <c r="D1786">
        <v>19</v>
      </c>
      <c r="E1786" t="s">
        <v>1789</v>
      </c>
    </row>
    <row r="1787" spans="1:5">
      <c r="A1787">
        <f>HYPERLINK("http://www.twitter.com/NYCMayorsOffice/status/698307608252440585", "698307608252440585")</f>
        <v>0</v>
      </c>
      <c r="B1787" s="2">
        <v>42413.0333564815</v>
      </c>
      <c r="C1787">
        <v>20</v>
      </c>
      <c r="D1787">
        <v>28</v>
      </c>
      <c r="E1787" t="s">
        <v>1790</v>
      </c>
    </row>
    <row r="1788" spans="1:5">
      <c r="A1788">
        <f>HYPERLINK("http://www.twitter.com/NYCMayorsOffice/status/697936286347370496", "697936286347370496")</f>
        <v>0</v>
      </c>
      <c r="B1788" s="2">
        <v>42412.0087037037</v>
      </c>
      <c r="C1788">
        <v>0</v>
      </c>
      <c r="D1788">
        <v>56</v>
      </c>
      <c r="E1788" t="s">
        <v>1791</v>
      </c>
    </row>
    <row r="1789" spans="1:5">
      <c r="A1789">
        <f>HYPERLINK("http://www.twitter.com/NYCMayorsOffice/status/697925544982274048", "697925544982274048")</f>
        <v>0</v>
      </c>
      <c r="B1789" s="2">
        <v>42411.9790625</v>
      </c>
      <c r="C1789">
        <v>0</v>
      </c>
      <c r="D1789">
        <v>156</v>
      </c>
      <c r="E1789" t="s">
        <v>1792</v>
      </c>
    </row>
    <row r="1790" spans="1:5">
      <c r="A1790">
        <f>HYPERLINK("http://www.twitter.com/NYCMayorsOffice/status/697919808294285312", "697919808294285312")</f>
        <v>0</v>
      </c>
      <c r="B1790" s="2">
        <v>42411.9632291667</v>
      </c>
      <c r="C1790">
        <v>0</v>
      </c>
      <c r="D1790">
        <v>34</v>
      </c>
      <c r="E1790" t="s">
        <v>1793</v>
      </c>
    </row>
    <row r="1791" spans="1:5">
      <c r="A1791">
        <f>HYPERLINK("http://www.twitter.com/NYCMayorsOffice/status/697910924544471041", "697910924544471041")</f>
        <v>0</v>
      </c>
      <c r="B1791" s="2">
        <v>42411.9387152778</v>
      </c>
      <c r="C1791">
        <v>0</v>
      </c>
      <c r="D1791">
        <v>34</v>
      </c>
      <c r="E1791" t="s">
        <v>1794</v>
      </c>
    </row>
    <row r="1792" spans="1:5">
      <c r="A1792">
        <f>HYPERLINK("http://www.twitter.com/NYCMayorsOffice/status/697899511092551680", "697899511092551680")</f>
        <v>0</v>
      </c>
      <c r="B1792" s="2">
        <v>42411.9072222222</v>
      </c>
      <c r="C1792">
        <v>0</v>
      </c>
      <c r="D1792">
        <v>3</v>
      </c>
      <c r="E1792" t="s">
        <v>1795</v>
      </c>
    </row>
    <row r="1793" spans="1:5">
      <c r="A1793">
        <f>HYPERLINK("http://www.twitter.com/NYCMayorsOffice/status/697850344219525120", "697850344219525120")</f>
        <v>0</v>
      </c>
      <c r="B1793" s="2">
        <v>42411.7715509259</v>
      </c>
      <c r="C1793">
        <v>0</v>
      </c>
      <c r="D1793">
        <v>6</v>
      </c>
      <c r="E1793" t="s">
        <v>1796</v>
      </c>
    </row>
    <row r="1794" spans="1:5">
      <c r="A1794">
        <f>HYPERLINK("http://www.twitter.com/NYCMayorsOffice/status/697831001851109376", "697831001851109376")</f>
        <v>0</v>
      </c>
      <c r="B1794" s="2">
        <v>42411.7181712963</v>
      </c>
      <c r="C1794">
        <v>16</v>
      </c>
      <c r="D1794">
        <v>13</v>
      </c>
      <c r="E1794" t="s">
        <v>1797</v>
      </c>
    </row>
    <row r="1795" spans="1:5">
      <c r="A1795">
        <f>HYPERLINK("http://www.twitter.com/NYCMayorsOffice/status/697802712231079936", "697802712231079936")</f>
        <v>0</v>
      </c>
      <c r="B1795" s="2">
        <v>42411.6401041667</v>
      </c>
      <c r="C1795">
        <v>0</v>
      </c>
      <c r="D1795">
        <v>1</v>
      </c>
      <c r="E1795" t="s">
        <v>1798</v>
      </c>
    </row>
    <row r="1796" spans="1:5">
      <c r="A1796">
        <f>HYPERLINK("http://www.twitter.com/NYCMayorsOffice/status/697545651924635648", "697545651924635648")</f>
        <v>0</v>
      </c>
      <c r="B1796" s="2">
        <v>42410.9307523148</v>
      </c>
      <c r="C1796">
        <v>0</v>
      </c>
      <c r="D1796">
        <v>35</v>
      </c>
      <c r="E1796" t="s">
        <v>1799</v>
      </c>
    </row>
    <row r="1797" spans="1:5">
      <c r="A1797">
        <f>HYPERLINK("http://www.twitter.com/NYCMayorsOffice/status/697545609297924098", "697545609297924098")</f>
        <v>0</v>
      </c>
      <c r="B1797" s="2">
        <v>42410.9306365741</v>
      </c>
      <c r="C1797">
        <v>0</v>
      </c>
      <c r="D1797">
        <v>47</v>
      </c>
      <c r="E1797" t="s">
        <v>1800</v>
      </c>
    </row>
    <row r="1798" spans="1:5">
      <c r="A1798">
        <f>HYPERLINK("http://www.twitter.com/NYCMayorsOffice/status/697545485129805828", "697545485129805828")</f>
        <v>0</v>
      </c>
      <c r="B1798" s="2">
        <v>42410.9303009259</v>
      </c>
      <c r="C1798">
        <v>0</v>
      </c>
      <c r="D1798">
        <v>38</v>
      </c>
      <c r="E1798" t="s">
        <v>1801</v>
      </c>
    </row>
    <row r="1799" spans="1:5">
      <c r="A1799">
        <f>HYPERLINK("http://www.twitter.com/NYCMayorsOffice/status/697217353591951361", "697217353591951361")</f>
        <v>0</v>
      </c>
      <c r="B1799" s="2">
        <v>42410.0248263889</v>
      </c>
      <c r="C1799">
        <v>31</v>
      </c>
      <c r="D1799">
        <v>44</v>
      </c>
      <c r="E1799" t="s">
        <v>1802</v>
      </c>
    </row>
    <row r="1800" spans="1:5">
      <c r="A1800">
        <f>HYPERLINK("http://www.twitter.com/NYCMayorsOffice/status/697095223005073408", "697095223005073408")</f>
        <v>0</v>
      </c>
      <c r="B1800" s="2">
        <v>42409.6878125</v>
      </c>
      <c r="C1800">
        <v>0</v>
      </c>
      <c r="D1800">
        <v>5</v>
      </c>
      <c r="E1800" t="s">
        <v>1803</v>
      </c>
    </row>
    <row r="1801" spans="1:5">
      <c r="A1801">
        <f>HYPERLINK("http://www.twitter.com/NYCMayorsOffice/status/697048078101168129", "697048078101168129")</f>
        <v>0</v>
      </c>
      <c r="B1801" s="2">
        <v>42409.5577199074</v>
      </c>
      <c r="C1801">
        <v>0</v>
      </c>
      <c r="D1801">
        <v>25</v>
      </c>
      <c r="E1801" t="s">
        <v>1804</v>
      </c>
    </row>
    <row r="1802" spans="1:5">
      <c r="A1802">
        <f>HYPERLINK("http://www.twitter.com/NYCMayorsOffice/status/696931936841940992", "696931936841940992")</f>
        <v>0</v>
      </c>
      <c r="B1802" s="2">
        <v>42409.2372222222</v>
      </c>
      <c r="C1802">
        <v>0</v>
      </c>
      <c r="D1802">
        <v>37</v>
      </c>
      <c r="E1802" t="s">
        <v>1805</v>
      </c>
    </row>
    <row r="1803" spans="1:5">
      <c r="A1803">
        <f>HYPERLINK("http://www.twitter.com/NYCMayorsOffice/status/696785061815984129", "696785061815984129")</f>
        <v>0</v>
      </c>
      <c r="B1803" s="2">
        <v>42408.8319328704</v>
      </c>
      <c r="C1803">
        <v>0</v>
      </c>
      <c r="D1803">
        <v>5</v>
      </c>
      <c r="E1803" t="s">
        <v>1806</v>
      </c>
    </row>
    <row r="1804" spans="1:5">
      <c r="A1804">
        <f>HYPERLINK("http://www.twitter.com/NYCMayorsOffice/status/696753384280432640", "696753384280432640")</f>
        <v>0</v>
      </c>
      <c r="B1804" s="2">
        <v>42408.7445138889</v>
      </c>
      <c r="C1804">
        <v>57</v>
      </c>
      <c r="D1804">
        <v>56</v>
      </c>
      <c r="E1804" t="s">
        <v>1807</v>
      </c>
    </row>
    <row r="1805" spans="1:5">
      <c r="A1805">
        <f>HYPERLINK("http://www.twitter.com/NYCMayorsOffice/status/696472413975011328", "696472413975011328")</f>
        <v>0</v>
      </c>
      <c r="B1805" s="2">
        <v>42407.9691782407</v>
      </c>
      <c r="C1805">
        <v>0</v>
      </c>
      <c r="D1805">
        <v>14</v>
      </c>
      <c r="E1805" t="s">
        <v>1808</v>
      </c>
    </row>
    <row r="1806" spans="1:5">
      <c r="A1806">
        <f>HYPERLINK("http://www.twitter.com/NYCMayorsOffice/status/695980989147959296", "695980989147959296")</f>
        <v>0</v>
      </c>
      <c r="B1806" s="2">
        <v>42406.6131134259</v>
      </c>
      <c r="C1806">
        <v>0</v>
      </c>
      <c r="D1806">
        <v>14</v>
      </c>
      <c r="E1806" t="s">
        <v>1809</v>
      </c>
    </row>
    <row r="1807" spans="1:5">
      <c r="A1807">
        <f>HYPERLINK("http://www.twitter.com/NYCMayorsOffice/status/695705036286984193", "695705036286984193")</f>
        <v>0</v>
      </c>
      <c r="B1807" s="2">
        <v>42405.8516203704</v>
      </c>
      <c r="C1807">
        <v>0</v>
      </c>
      <c r="D1807">
        <v>6</v>
      </c>
      <c r="E1807" t="s">
        <v>1810</v>
      </c>
    </row>
    <row r="1808" spans="1:5">
      <c r="A1808">
        <f>HYPERLINK("http://www.twitter.com/NYCMayorsOffice/status/695664354264481792", "695664354264481792")</f>
        <v>0</v>
      </c>
      <c r="B1808" s="2">
        <v>42405.7393634259</v>
      </c>
      <c r="C1808">
        <v>0</v>
      </c>
      <c r="D1808">
        <v>274</v>
      </c>
      <c r="E1808" t="s">
        <v>1811</v>
      </c>
    </row>
    <row r="1809" spans="1:5">
      <c r="A1809">
        <f>HYPERLINK("http://www.twitter.com/NYCMayorsOffice/status/695664321385390080", "695664321385390080")</f>
        <v>0</v>
      </c>
      <c r="B1809" s="2">
        <v>42405.7392708333</v>
      </c>
      <c r="C1809">
        <v>0</v>
      </c>
      <c r="D1809">
        <v>77</v>
      </c>
      <c r="E1809" t="s">
        <v>1812</v>
      </c>
    </row>
    <row r="1810" spans="1:5">
      <c r="A1810">
        <f>HYPERLINK("http://www.twitter.com/NYCMayorsOffice/status/695664295598755840", "695664295598755840")</f>
        <v>0</v>
      </c>
      <c r="B1810" s="2">
        <v>42405.7392013889</v>
      </c>
      <c r="C1810">
        <v>0</v>
      </c>
      <c r="D1810">
        <v>44</v>
      </c>
      <c r="E1810" t="s">
        <v>1813</v>
      </c>
    </row>
    <row r="1811" spans="1:5">
      <c r="A1811">
        <f>HYPERLINK("http://www.twitter.com/NYCMayorsOffice/status/695421068262002689", "695421068262002689")</f>
        <v>0</v>
      </c>
      <c r="B1811" s="2">
        <v>42405.0680208333</v>
      </c>
      <c r="C1811">
        <v>10</v>
      </c>
      <c r="D1811">
        <v>8</v>
      </c>
      <c r="E1811" t="s">
        <v>1814</v>
      </c>
    </row>
    <row r="1812" spans="1:5">
      <c r="A1812">
        <f>HYPERLINK("http://www.twitter.com/NYCMayorsOffice/status/695420714199838720", "695420714199838720")</f>
        <v>0</v>
      </c>
      <c r="B1812" s="2">
        <v>42405.0670486111</v>
      </c>
      <c r="C1812">
        <v>31</v>
      </c>
      <c r="D1812">
        <v>31</v>
      </c>
      <c r="E1812" t="s">
        <v>1815</v>
      </c>
    </row>
    <row r="1813" spans="1:5">
      <c r="A1813">
        <f>HYPERLINK("http://www.twitter.com/NYCMayorsOffice/status/695420556842110981", "695420556842110981")</f>
        <v>0</v>
      </c>
      <c r="B1813" s="2">
        <v>42405.0666087963</v>
      </c>
      <c r="C1813">
        <v>19</v>
      </c>
      <c r="D1813">
        <v>24</v>
      </c>
      <c r="E1813" t="s">
        <v>1816</v>
      </c>
    </row>
    <row r="1814" spans="1:5">
      <c r="A1814">
        <f>HYPERLINK("http://www.twitter.com/NYCMayorsOffice/status/695420344287436801", "695420344287436801")</f>
        <v>0</v>
      </c>
      <c r="B1814" s="2">
        <v>42405.0660300926</v>
      </c>
      <c r="C1814">
        <v>0</v>
      </c>
      <c r="D1814">
        <v>2</v>
      </c>
      <c r="E1814" t="s">
        <v>1817</v>
      </c>
    </row>
    <row r="1815" spans="1:5">
      <c r="A1815">
        <f>HYPERLINK("http://www.twitter.com/NYCMayorsOffice/status/695420188188024833", "695420188188024833")</f>
        <v>0</v>
      </c>
      <c r="B1815" s="2">
        <v>42405.0655902778</v>
      </c>
      <c r="C1815">
        <v>28</v>
      </c>
      <c r="D1815">
        <v>24</v>
      </c>
      <c r="E1815" t="s">
        <v>1818</v>
      </c>
    </row>
    <row r="1816" spans="1:5">
      <c r="A1816">
        <f>HYPERLINK("http://www.twitter.com/NYCMayorsOffice/status/695419954305171456", "695419954305171456")</f>
        <v>0</v>
      </c>
      <c r="B1816" s="2">
        <v>42405.0649537037</v>
      </c>
      <c r="C1816">
        <v>13</v>
      </c>
      <c r="D1816">
        <v>10</v>
      </c>
      <c r="E1816" t="s">
        <v>1819</v>
      </c>
    </row>
    <row r="1817" spans="1:5">
      <c r="A1817">
        <f>HYPERLINK("http://www.twitter.com/NYCMayorsOffice/status/695419555636580353", "695419555636580353")</f>
        <v>0</v>
      </c>
      <c r="B1817" s="2">
        <v>42405.0638425926</v>
      </c>
      <c r="C1817">
        <v>23</v>
      </c>
      <c r="D1817">
        <v>20</v>
      </c>
      <c r="E1817" t="s">
        <v>1820</v>
      </c>
    </row>
    <row r="1818" spans="1:5">
      <c r="A1818">
        <f>HYPERLINK("http://www.twitter.com/NYCMayorsOffice/status/695419253281804293", "695419253281804293")</f>
        <v>0</v>
      </c>
      <c r="B1818" s="2">
        <v>42405.0630092593</v>
      </c>
      <c r="C1818">
        <v>12</v>
      </c>
      <c r="D1818">
        <v>3</v>
      </c>
      <c r="E1818" t="s">
        <v>1821</v>
      </c>
    </row>
    <row r="1819" spans="1:5">
      <c r="A1819">
        <f>HYPERLINK("http://www.twitter.com/NYCMayorsOffice/status/695419122851540993", "695419122851540993")</f>
        <v>0</v>
      </c>
      <c r="B1819" s="2">
        <v>42405.062650463</v>
      </c>
      <c r="C1819">
        <v>25</v>
      </c>
      <c r="D1819">
        <v>20</v>
      </c>
      <c r="E1819" t="s">
        <v>1822</v>
      </c>
    </row>
    <row r="1820" spans="1:5">
      <c r="A1820">
        <f>HYPERLINK("http://www.twitter.com/NYCMayorsOffice/status/695418490509897728", "695418490509897728")</f>
        <v>0</v>
      </c>
      <c r="B1820" s="2">
        <v>42405.0609143519</v>
      </c>
      <c r="C1820">
        <v>10</v>
      </c>
      <c r="D1820">
        <v>8</v>
      </c>
      <c r="E1820" t="s">
        <v>1823</v>
      </c>
    </row>
    <row r="1821" spans="1:5">
      <c r="A1821">
        <f>HYPERLINK("http://www.twitter.com/NYCMayorsOffice/status/695418431181467648", "695418431181467648")</f>
        <v>0</v>
      </c>
      <c r="B1821" s="2">
        <v>42405.0607407407</v>
      </c>
      <c r="C1821">
        <v>11</v>
      </c>
      <c r="D1821">
        <v>15</v>
      </c>
      <c r="E1821" t="s">
        <v>1824</v>
      </c>
    </row>
    <row r="1822" spans="1:5">
      <c r="A1822">
        <f>HYPERLINK("http://www.twitter.com/NYCMayorsOffice/status/695417777893437441", "695417777893437441")</f>
        <v>0</v>
      </c>
      <c r="B1822" s="2">
        <v>42405.0589467593</v>
      </c>
      <c r="C1822">
        <v>8</v>
      </c>
      <c r="D1822">
        <v>9</v>
      </c>
      <c r="E1822" t="s">
        <v>1825</v>
      </c>
    </row>
    <row r="1823" spans="1:5">
      <c r="A1823">
        <f>HYPERLINK("http://www.twitter.com/NYCMayorsOffice/status/695417671211360257", "695417671211360257")</f>
        <v>0</v>
      </c>
      <c r="B1823" s="2">
        <v>42405.0586458333</v>
      </c>
      <c r="C1823">
        <v>9</v>
      </c>
      <c r="D1823">
        <v>7</v>
      </c>
      <c r="E1823" t="s">
        <v>1826</v>
      </c>
    </row>
    <row r="1824" spans="1:5">
      <c r="A1824">
        <f>HYPERLINK("http://www.twitter.com/NYCMayorsOffice/status/695417604932968449", "695417604932968449")</f>
        <v>0</v>
      </c>
      <c r="B1824" s="2">
        <v>42405.0584606481</v>
      </c>
      <c r="C1824">
        <v>7</v>
      </c>
      <c r="D1824">
        <v>8</v>
      </c>
      <c r="E1824" t="s">
        <v>1827</v>
      </c>
    </row>
    <row r="1825" spans="1:5">
      <c r="A1825">
        <f>HYPERLINK("http://www.twitter.com/NYCMayorsOffice/status/695417502491217921", "695417502491217921")</f>
        <v>0</v>
      </c>
      <c r="B1825" s="2">
        <v>42405.0581828704</v>
      </c>
      <c r="C1825">
        <v>16</v>
      </c>
      <c r="D1825">
        <v>11</v>
      </c>
      <c r="E1825" t="s">
        <v>1828</v>
      </c>
    </row>
    <row r="1826" spans="1:5">
      <c r="A1826">
        <f>HYPERLINK("http://www.twitter.com/NYCMayorsOffice/status/695417291173814276", "695417291173814276")</f>
        <v>0</v>
      </c>
      <c r="B1826" s="2">
        <v>42405.0576041667</v>
      </c>
      <c r="C1826">
        <v>14</v>
      </c>
      <c r="D1826">
        <v>12</v>
      </c>
      <c r="E1826" t="s">
        <v>1829</v>
      </c>
    </row>
    <row r="1827" spans="1:5">
      <c r="A1827">
        <f>HYPERLINK("http://www.twitter.com/NYCMayorsOffice/status/695417241030885376", "695417241030885376")</f>
        <v>0</v>
      </c>
      <c r="B1827" s="2">
        <v>42405.0574652778</v>
      </c>
      <c r="C1827">
        <v>19</v>
      </c>
      <c r="D1827">
        <v>10</v>
      </c>
      <c r="E1827" t="s">
        <v>1830</v>
      </c>
    </row>
    <row r="1828" spans="1:5">
      <c r="A1828">
        <f>HYPERLINK("http://www.twitter.com/NYCMayorsOffice/status/695417198920097793", "695417198920097793")</f>
        <v>0</v>
      </c>
      <c r="B1828" s="2">
        <v>42405.057349537</v>
      </c>
      <c r="C1828">
        <v>6</v>
      </c>
      <c r="D1828">
        <v>4</v>
      </c>
      <c r="E1828" t="s">
        <v>1831</v>
      </c>
    </row>
    <row r="1829" spans="1:5">
      <c r="A1829">
        <f>HYPERLINK("http://www.twitter.com/NYCMayorsOffice/status/695417160001130498", "695417160001130498")</f>
        <v>0</v>
      </c>
      <c r="B1829" s="2">
        <v>42405.0572337963</v>
      </c>
      <c r="C1829">
        <v>5</v>
      </c>
      <c r="D1829">
        <v>4</v>
      </c>
      <c r="E1829" t="s">
        <v>1832</v>
      </c>
    </row>
    <row r="1830" spans="1:5">
      <c r="A1830">
        <f>HYPERLINK("http://www.twitter.com/NYCMayorsOffice/status/695417028853633025", "695417028853633025")</f>
        <v>0</v>
      </c>
      <c r="B1830" s="2">
        <v>42405.056875</v>
      </c>
      <c r="C1830">
        <v>9</v>
      </c>
      <c r="D1830">
        <v>9</v>
      </c>
      <c r="E1830" t="s">
        <v>1833</v>
      </c>
    </row>
    <row r="1831" spans="1:5">
      <c r="A1831">
        <f>HYPERLINK("http://www.twitter.com/NYCMayorsOffice/status/695416875992248320", "695416875992248320")</f>
        <v>0</v>
      </c>
      <c r="B1831" s="2">
        <v>42405.0564583333</v>
      </c>
      <c r="C1831">
        <v>9</v>
      </c>
      <c r="D1831">
        <v>1</v>
      </c>
      <c r="E1831" t="s">
        <v>1834</v>
      </c>
    </row>
    <row r="1832" spans="1:5">
      <c r="A1832">
        <f>HYPERLINK("http://www.twitter.com/NYCMayorsOffice/status/695416392053452800", "695416392053452800")</f>
        <v>0</v>
      </c>
      <c r="B1832" s="2">
        <v>42405.0551157407</v>
      </c>
      <c r="C1832">
        <v>38</v>
      </c>
      <c r="D1832">
        <v>39</v>
      </c>
      <c r="E1832" t="s">
        <v>1835</v>
      </c>
    </row>
    <row r="1833" spans="1:5">
      <c r="A1833">
        <f>HYPERLINK("http://www.twitter.com/NYCMayorsOffice/status/695416183651086337", "695416183651086337")</f>
        <v>0</v>
      </c>
      <c r="B1833" s="2">
        <v>42405.0545486111</v>
      </c>
      <c r="C1833">
        <v>25</v>
      </c>
      <c r="D1833">
        <v>6</v>
      </c>
      <c r="E1833" t="s">
        <v>1836</v>
      </c>
    </row>
    <row r="1834" spans="1:5">
      <c r="A1834">
        <f>HYPERLINK("http://www.twitter.com/NYCMayorsOffice/status/695415693739622401", "695415693739622401")</f>
        <v>0</v>
      </c>
      <c r="B1834" s="2">
        <v>42405.0531944444</v>
      </c>
      <c r="C1834">
        <v>5</v>
      </c>
      <c r="D1834">
        <v>9</v>
      </c>
      <c r="E1834" t="s">
        <v>1837</v>
      </c>
    </row>
    <row r="1835" spans="1:5">
      <c r="A1835">
        <f>HYPERLINK("http://www.twitter.com/NYCMayorsOffice/status/695415461463199744", "695415461463199744")</f>
        <v>0</v>
      </c>
      <c r="B1835" s="2">
        <v>42405.0525462963</v>
      </c>
      <c r="C1835">
        <v>13</v>
      </c>
      <c r="D1835">
        <v>13</v>
      </c>
      <c r="E1835" t="s">
        <v>1838</v>
      </c>
    </row>
    <row r="1836" spans="1:5">
      <c r="A1836">
        <f>HYPERLINK("http://www.twitter.com/NYCMayorsOffice/status/695415135783915526", "695415135783915526")</f>
        <v>0</v>
      </c>
      <c r="B1836" s="2">
        <v>42405.0516550926</v>
      </c>
      <c r="C1836">
        <v>14</v>
      </c>
      <c r="D1836">
        <v>13</v>
      </c>
      <c r="E1836" t="s">
        <v>1839</v>
      </c>
    </row>
    <row r="1837" spans="1:5">
      <c r="A1837">
        <f>HYPERLINK("http://www.twitter.com/NYCMayorsOffice/status/695414757742882816", "695414757742882816")</f>
        <v>0</v>
      </c>
      <c r="B1837" s="2">
        <v>42405.0506134259</v>
      </c>
      <c r="C1837">
        <v>14</v>
      </c>
      <c r="D1837">
        <v>10</v>
      </c>
      <c r="E1837" t="s">
        <v>1840</v>
      </c>
    </row>
    <row r="1838" spans="1:5">
      <c r="A1838">
        <f>HYPERLINK("http://www.twitter.com/NYCMayorsOffice/status/695414706501070849", "695414706501070849")</f>
        <v>0</v>
      </c>
      <c r="B1838" s="2">
        <v>42405.050462963</v>
      </c>
      <c r="C1838">
        <v>13</v>
      </c>
      <c r="D1838">
        <v>23</v>
      </c>
      <c r="E1838" t="s">
        <v>1841</v>
      </c>
    </row>
    <row r="1839" spans="1:5">
      <c r="A1839">
        <f>HYPERLINK("http://www.twitter.com/NYCMayorsOffice/status/695414563735363584", "695414563735363584")</f>
        <v>0</v>
      </c>
      <c r="B1839" s="2">
        <v>42405.0500694444</v>
      </c>
      <c r="C1839">
        <v>29</v>
      </c>
      <c r="D1839">
        <v>30</v>
      </c>
      <c r="E1839" t="s">
        <v>1842</v>
      </c>
    </row>
    <row r="1840" spans="1:5">
      <c r="A1840">
        <f>HYPERLINK("http://www.twitter.com/NYCMayorsOffice/status/695414367148376064", "695414367148376064")</f>
        <v>0</v>
      </c>
      <c r="B1840" s="2">
        <v>42405.049525463</v>
      </c>
      <c r="C1840">
        <v>7</v>
      </c>
      <c r="D1840">
        <v>8</v>
      </c>
      <c r="E1840" t="s">
        <v>1843</v>
      </c>
    </row>
    <row r="1841" spans="1:5">
      <c r="A1841">
        <f>HYPERLINK("http://www.twitter.com/NYCMayorsOffice/status/695414308713267202", "695414308713267202")</f>
        <v>0</v>
      </c>
      <c r="B1841" s="2">
        <v>42405.049375</v>
      </c>
      <c r="C1841">
        <v>14</v>
      </c>
      <c r="D1841">
        <v>14</v>
      </c>
      <c r="E1841" t="s">
        <v>1844</v>
      </c>
    </row>
    <row r="1842" spans="1:5">
      <c r="A1842">
        <f>HYPERLINK("http://www.twitter.com/NYCMayorsOffice/status/695414231420698624", "695414231420698624")</f>
        <v>0</v>
      </c>
      <c r="B1842" s="2">
        <v>42405.0491550926</v>
      </c>
      <c r="C1842">
        <v>11</v>
      </c>
      <c r="D1842">
        <v>13</v>
      </c>
      <c r="E1842" t="s">
        <v>1845</v>
      </c>
    </row>
    <row r="1843" spans="1:5">
      <c r="A1843">
        <f>HYPERLINK("http://www.twitter.com/NYCMayorsOffice/status/695414006622744576", "695414006622744576")</f>
        <v>0</v>
      </c>
      <c r="B1843" s="2">
        <v>42405.0485416667</v>
      </c>
      <c r="C1843">
        <v>23</v>
      </c>
      <c r="D1843">
        <v>21</v>
      </c>
      <c r="E1843" t="s">
        <v>1846</v>
      </c>
    </row>
    <row r="1844" spans="1:5">
      <c r="A1844">
        <f>HYPERLINK("http://www.twitter.com/NYCMayorsOffice/status/695413942718337025", "695413942718337025")</f>
        <v>0</v>
      </c>
      <c r="B1844" s="2">
        <v>42405.0483564815</v>
      </c>
      <c r="C1844">
        <v>18</v>
      </c>
      <c r="D1844">
        <v>13</v>
      </c>
      <c r="E1844" t="s">
        <v>1847</v>
      </c>
    </row>
    <row r="1845" spans="1:5">
      <c r="A1845">
        <f>HYPERLINK("http://www.twitter.com/NYCMayorsOffice/status/695413893699489792", "695413893699489792")</f>
        <v>0</v>
      </c>
      <c r="B1845" s="2">
        <v>42405.0482291667</v>
      </c>
      <c r="C1845">
        <v>14</v>
      </c>
      <c r="D1845">
        <v>4</v>
      </c>
      <c r="E1845" t="s">
        <v>1848</v>
      </c>
    </row>
    <row r="1846" spans="1:5">
      <c r="A1846">
        <f>HYPERLINK("http://www.twitter.com/NYCMayorsOffice/status/695413418291892225", "695413418291892225")</f>
        <v>0</v>
      </c>
      <c r="B1846" s="2">
        <v>42405.0469097222</v>
      </c>
      <c r="C1846">
        <v>11</v>
      </c>
      <c r="D1846">
        <v>13</v>
      </c>
      <c r="E1846" t="s">
        <v>1849</v>
      </c>
    </row>
    <row r="1847" spans="1:5">
      <c r="A1847">
        <f>HYPERLINK("http://www.twitter.com/NYCMayorsOffice/status/695413367050088450", "695413367050088450")</f>
        <v>0</v>
      </c>
      <c r="B1847" s="2">
        <v>42405.0467708333</v>
      </c>
      <c r="C1847">
        <v>11</v>
      </c>
      <c r="D1847">
        <v>7</v>
      </c>
      <c r="E1847" t="s">
        <v>1850</v>
      </c>
    </row>
    <row r="1848" spans="1:5">
      <c r="A1848">
        <f>HYPERLINK("http://www.twitter.com/NYCMayorsOffice/status/695412999822004224", "695412999822004224")</f>
        <v>0</v>
      </c>
      <c r="B1848" s="2">
        <v>42405.0457523148</v>
      </c>
      <c r="C1848">
        <v>13</v>
      </c>
      <c r="D1848">
        <v>12</v>
      </c>
      <c r="E1848" t="s">
        <v>1851</v>
      </c>
    </row>
    <row r="1849" spans="1:5">
      <c r="A1849">
        <f>HYPERLINK("http://www.twitter.com/NYCMayorsOffice/status/695412739766792192", "695412739766792192")</f>
        <v>0</v>
      </c>
      <c r="B1849" s="2">
        <v>42405.0450347222</v>
      </c>
      <c r="C1849">
        <v>11</v>
      </c>
      <c r="D1849">
        <v>12</v>
      </c>
      <c r="E1849" t="s">
        <v>1852</v>
      </c>
    </row>
    <row r="1850" spans="1:5">
      <c r="A1850">
        <f>HYPERLINK("http://www.twitter.com/NYCMayorsOffice/status/695412650608427008", "695412650608427008")</f>
        <v>0</v>
      </c>
      <c r="B1850" s="2">
        <v>42405.0447916667</v>
      </c>
      <c r="C1850">
        <v>11</v>
      </c>
      <c r="D1850">
        <v>4</v>
      </c>
      <c r="E1850" t="s">
        <v>1853</v>
      </c>
    </row>
    <row r="1851" spans="1:5">
      <c r="A1851">
        <f>HYPERLINK("http://www.twitter.com/NYCMayorsOffice/status/695412578546102272", "695412578546102272")</f>
        <v>0</v>
      </c>
      <c r="B1851" s="2">
        <v>42405.0445949074</v>
      </c>
      <c r="C1851">
        <v>0</v>
      </c>
      <c r="D1851">
        <v>26</v>
      </c>
      <c r="E1851" t="s">
        <v>1854</v>
      </c>
    </row>
    <row r="1852" spans="1:5">
      <c r="A1852">
        <f>HYPERLINK("http://www.twitter.com/NYCMayorsOffice/status/695412528621318144", "695412528621318144")</f>
        <v>0</v>
      </c>
      <c r="B1852" s="2">
        <v>42405.0444560185</v>
      </c>
      <c r="C1852">
        <v>8</v>
      </c>
      <c r="D1852">
        <v>10</v>
      </c>
      <c r="E1852" t="s">
        <v>1855</v>
      </c>
    </row>
    <row r="1853" spans="1:5">
      <c r="A1853">
        <f>HYPERLINK("http://www.twitter.com/NYCMayorsOffice/status/695412035761238017", "695412035761238017")</f>
        <v>0</v>
      </c>
      <c r="B1853" s="2">
        <v>42405.0431018519</v>
      </c>
      <c r="C1853">
        <v>7</v>
      </c>
      <c r="D1853">
        <v>7</v>
      </c>
      <c r="E1853" t="s">
        <v>1856</v>
      </c>
    </row>
    <row r="1854" spans="1:5">
      <c r="A1854">
        <f>HYPERLINK("http://www.twitter.com/NYCMayorsOffice/status/695411947357908993", "695411947357908993")</f>
        <v>0</v>
      </c>
      <c r="B1854" s="2">
        <v>42405.0428587963</v>
      </c>
      <c r="C1854">
        <v>18</v>
      </c>
      <c r="D1854">
        <v>18</v>
      </c>
      <c r="E1854" t="s">
        <v>1857</v>
      </c>
    </row>
    <row r="1855" spans="1:5">
      <c r="A1855">
        <f>HYPERLINK("http://www.twitter.com/NYCMayorsOffice/status/695411713013714945", "695411713013714945")</f>
        <v>0</v>
      </c>
      <c r="B1855" s="2">
        <v>42405.0422106481</v>
      </c>
      <c r="C1855">
        <v>8</v>
      </c>
      <c r="D1855">
        <v>9</v>
      </c>
      <c r="E1855" t="s">
        <v>1858</v>
      </c>
    </row>
    <row r="1856" spans="1:5">
      <c r="A1856">
        <f>HYPERLINK("http://www.twitter.com/NYCMayorsOffice/status/695411667912359936", "695411667912359936")</f>
        <v>0</v>
      </c>
      <c r="B1856" s="2">
        <v>42405.0420833333</v>
      </c>
      <c r="C1856">
        <v>28</v>
      </c>
      <c r="D1856">
        <v>24</v>
      </c>
      <c r="E1856" t="s">
        <v>1859</v>
      </c>
    </row>
    <row r="1857" spans="1:5">
      <c r="A1857">
        <f>HYPERLINK("http://www.twitter.com/NYCMayorsOffice/status/695411301716094976", "695411301716094976")</f>
        <v>0</v>
      </c>
      <c r="B1857" s="2">
        <v>42405.0410763889</v>
      </c>
      <c r="C1857">
        <v>26</v>
      </c>
      <c r="D1857">
        <v>32</v>
      </c>
      <c r="E1857" t="s">
        <v>1860</v>
      </c>
    </row>
    <row r="1858" spans="1:5">
      <c r="A1858">
        <f>HYPERLINK("http://www.twitter.com/NYCMayorsOffice/status/695411047721623552", "695411047721623552")</f>
        <v>0</v>
      </c>
      <c r="B1858" s="2">
        <v>42405.0403703704</v>
      </c>
      <c r="C1858">
        <v>17</v>
      </c>
      <c r="D1858">
        <v>9</v>
      </c>
      <c r="E1858" t="s">
        <v>1861</v>
      </c>
    </row>
    <row r="1859" spans="1:5">
      <c r="A1859">
        <f>HYPERLINK("http://www.twitter.com/NYCMayorsOffice/status/695410970101829632", "695410970101829632")</f>
        <v>0</v>
      </c>
      <c r="B1859" s="2">
        <v>42405.040162037</v>
      </c>
      <c r="C1859">
        <v>7</v>
      </c>
      <c r="D1859">
        <v>7</v>
      </c>
      <c r="E1859" t="s">
        <v>1862</v>
      </c>
    </row>
    <row r="1860" spans="1:5">
      <c r="A1860">
        <f>HYPERLINK("http://www.twitter.com/NYCMayorsOffice/status/695410633496403968", "695410633496403968")</f>
        <v>0</v>
      </c>
      <c r="B1860" s="2">
        <v>42405.039224537</v>
      </c>
      <c r="C1860">
        <v>0</v>
      </c>
      <c r="D1860">
        <v>9</v>
      </c>
      <c r="E1860" t="s">
        <v>1863</v>
      </c>
    </row>
    <row r="1861" spans="1:5">
      <c r="A1861">
        <f>HYPERLINK("http://www.twitter.com/NYCMayorsOffice/status/695410621966254080", "695410621966254080")</f>
        <v>0</v>
      </c>
      <c r="B1861" s="2">
        <v>42405.0392013889</v>
      </c>
      <c r="C1861">
        <v>0</v>
      </c>
      <c r="D1861">
        <v>7</v>
      </c>
      <c r="E1861" t="s">
        <v>1864</v>
      </c>
    </row>
    <row r="1862" spans="1:5">
      <c r="A1862">
        <f>HYPERLINK("http://www.twitter.com/NYCMayorsOffice/status/695410610557706240", "695410610557706240")</f>
        <v>0</v>
      </c>
      <c r="B1862" s="2">
        <v>42405.0391666667</v>
      </c>
      <c r="C1862">
        <v>0</v>
      </c>
      <c r="D1862">
        <v>12</v>
      </c>
      <c r="E1862" t="s">
        <v>1865</v>
      </c>
    </row>
    <row r="1863" spans="1:5">
      <c r="A1863">
        <f>HYPERLINK("http://www.twitter.com/NYCMayorsOffice/status/695410441942478850", "695410441942478850")</f>
        <v>0</v>
      </c>
      <c r="B1863" s="2">
        <v>42405.0387037037</v>
      </c>
      <c r="C1863">
        <v>27</v>
      </c>
      <c r="D1863">
        <v>35</v>
      </c>
      <c r="E1863" t="s">
        <v>1866</v>
      </c>
    </row>
    <row r="1864" spans="1:5">
      <c r="A1864">
        <f>HYPERLINK("http://www.twitter.com/NYCMayorsOffice/status/695410005718077440", "695410005718077440")</f>
        <v>0</v>
      </c>
      <c r="B1864" s="2">
        <v>42405.0375</v>
      </c>
      <c r="C1864">
        <v>10</v>
      </c>
      <c r="D1864">
        <v>7</v>
      </c>
      <c r="E1864" t="s">
        <v>1867</v>
      </c>
    </row>
    <row r="1865" spans="1:5">
      <c r="A1865">
        <f>HYPERLINK("http://www.twitter.com/NYCMayorsOffice/status/695409002612523009", "695409002612523009")</f>
        <v>0</v>
      </c>
      <c r="B1865" s="2">
        <v>42405.0347222222</v>
      </c>
      <c r="C1865">
        <v>0</v>
      </c>
      <c r="D1865">
        <v>10</v>
      </c>
      <c r="E1865" t="s">
        <v>1868</v>
      </c>
    </row>
    <row r="1866" spans="1:5">
      <c r="A1866">
        <f>HYPERLINK("http://www.twitter.com/NYCMayorsOffice/status/695408312397881352", "695408312397881352")</f>
        <v>0</v>
      </c>
      <c r="B1866" s="2">
        <v>42405.0328240741</v>
      </c>
      <c r="C1866">
        <v>15</v>
      </c>
      <c r="D1866">
        <v>14</v>
      </c>
      <c r="E1866" t="s">
        <v>1869</v>
      </c>
    </row>
    <row r="1867" spans="1:5">
      <c r="A1867">
        <f>HYPERLINK("http://www.twitter.com/NYCMayorsOffice/status/695408167409160192", "695408167409160192")</f>
        <v>0</v>
      </c>
      <c r="B1867" s="2">
        <v>42405.0324189815</v>
      </c>
      <c r="C1867">
        <v>0</v>
      </c>
      <c r="D1867">
        <v>26</v>
      </c>
      <c r="E1867" t="s">
        <v>1870</v>
      </c>
    </row>
    <row r="1868" spans="1:5">
      <c r="A1868">
        <f>HYPERLINK("http://www.twitter.com/NYCMayorsOffice/status/695407783647137793", "695407783647137793")</f>
        <v>0</v>
      </c>
      <c r="B1868" s="2">
        <v>42405.0313657407</v>
      </c>
      <c r="C1868">
        <v>11</v>
      </c>
      <c r="D1868">
        <v>11</v>
      </c>
      <c r="E1868" t="s">
        <v>1871</v>
      </c>
    </row>
    <row r="1869" spans="1:5">
      <c r="A1869">
        <f>HYPERLINK("http://www.twitter.com/NYCMayorsOffice/status/695407637517570052", "695407637517570052")</f>
        <v>0</v>
      </c>
      <c r="B1869" s="2">
        <v>42405.0309606481</v>
      </c>
      <c r="C1869">
        <v>17</v>
      </c>
      <c r="D1869">
        <v>17</v>
      </c>
      <c r="E1869" t="s">
        <v>1872</v>
      </c>
    </row>
    <row r="1870" spans="1:5">
      <c r="A1870">
        <f>HYPERLINK("http://www.twitter.com/NYCMayorsOffice/status/695407577434189825", "695407577434189825")</f>
        <v>0</v>
      </c>
      <c r="B1870" s="2">
        <v>42405.0307986111</v>
      </c>
      <c r="C1870">
        <v>13</v>
      </c>
      <c r="D1870">
        <v>10</v>
      </c>
      <c r="E1870" t="s">
        <v>1873</v>
      </c>
    </row>
    <row r="1871" spans="1:5">
      <c r="A1871">
        <f>HYPERLINK("http://www.twitter.com/NYCMayorsOffice/status/695407261368217601", "695407261368217601")</f>
        <v>0</v>
      </c>
      <c r="B1871" s="2">
        <v>42405.0299189815</v>
      </c>
      <c r="C1871">
        <v>15</v>
      </c>
      <c r="D1871">
        <v>25</v>
      </c>
      <c r="E1871" t="s">
        <v>1874</v>
      </c>
    </row>
    <row r="1872" spans="1:5">
      <c r="A1872">
        <f>HYPERLINK("http://www.twitter.com/NYCMayorsOffice/status/695407161443115010", "695407161443115010")</f>
        <v>0</v>
      </c>
      <c r="B1872" s="2">
        <v>42405.0296412037</v>
      </c>
      <c r="C1872">
        <v>11</v>
      </c>
      <c r="D1872">
        <v>5</v>
      </c>
      <c r="E1872" t="s">
        <v>1875</v>
      </c>
    </row>
    <row r="1873" spans="1:5">
      <c r="A1873">
        <f>HYPERLINK("http://www.twitter.com/NYCMayorsOffice/status/695406785545371649", "695406785545371649")</f>
        <v>0</v>
      </c>
      <c r="B1873" s="2">
        <v>42405.0286111111</v>
      </c>
      <c r="C1873">
        <v>15</v>
      </c>
      <c r="D1873">
        <v>19</v>
      </c>
      <c r="E1873" t="s">
        <v>1876</v>
      </c>
    </row>
    <row r="1874" spans="1:5">
      <c r="A1874">
        <f>HYPERLINK("http://www.twitter.com/NYCMayorsOffice/status/695406714821017600", "695406714821017600")</f>
        <v>0</v>
      </c>
      <c r="B1874" s="2">
        <v>42405.0284143519</v>
      </c>
      <c r="C1874">
        <v>0</v>
      </c>
      <c r="D1874">
        <v>12</v>
      </c>
      <c r="E1874" t="s">
        <v>1877</v>
      </c>
    </row>
    <row r="1875" spans="1:5">
      <c r="A1875">
        <f>HYPERLINK("http://www.twitter.com/NYCMayorsOffice/status/695406229493936128", "695406229493936128")</f>
        <v>0</v>
      </c>
      <c r="B1875" s="2">
        <v>42405.0270717593</v>
      </c>
      <c r="C1875">
        <v>0</v>
      </c>
      <c r="D1875">
        <v>11</v>
      </c>
      <c r="E1875" t="s">
        <v>1878</v>
      </c>
    </row>
    <row r="1876" spans="1:5">
      <c r="A1876">
        <f>HYPERLINK("http://www.twitter.com/NYCMayorsOffice/status/695406044458016768", "695406044458016768")</f>
        <v>0</v>
      </c>
      <c r="B1876" s="2">
        <v>42405.0265625</v>
      </c>
      <c r="C1876">
        <v>23</v>
      </c>
      <c r="D1876">
        <v>14</v>
      </c>
      <c r="E1876" t="s">
        <v>1879</v>
      </c>
    </row>
    <row r="1877" spans="1:5">
      <c r="A1877">
        <f>HYPERLINK("http://www.twitter.com/NYCMayorsOffice/status/695405993727897601", "695405993727897601")</f>
        <v>0</v>
      </c>
      <c r="B1877" s="2">
        <v>42405.0264236111</v>
      </c>
      <c r="C1877">
        <v>22</v>
      </c>
      <c r="D1877">
        <v>25</v>
      </c>
      <c r="E1877" t="s">
        <v>1880</v>
      </c>
    </row>
    <row r="1878" spans="1:5">
      <c r="A1878">
        <f>HYPERLINK("http://www.twitter.com/NYCMayorsOffice/status/695405903026065410", "695405903026065410")</f>
        <v>0</v>
      </c>
      <c r="B1878" s="2">
        <v>42405.0261689815</v>
      </c>
      <c r="C1878">
        <v>13</v>
      </c>
      <c r="D1878">
        <v>11</v>
      </c>
      <c r="E1878" t="s">
        <v>1881</v>
      </c>
    </row>
    <row r="1879" spans="1:5">
      <c r="A1879">
        <f>HYPERLINK("http://www.twitter.com/NYCMayorsOffice/status/695405754375745538", "695405754375745538")</f>
        <v>0</v>
      </c>
      <c r="B1879" s="2">
        <v>42405.0257638889</v>
      </c>
      <c r="C1879">
        <v>3</v>
      </c>
      <c r="D1879">
        <v>6</v>
      </c>
      <c r="E1879" t="s">
        <v>1882</v>
      </c>
    </row>
    <row r="1880" spans="1:5">
      <c r="A1880">
        <f>HYPERLINK("http://www.twitter.com/NYCMayorsOffice/status/695405268549521409", "695405268549521409")</f>
        <v>0</v>
      </c>
      <c r="B1880" s="2">
        <v>42405.0244212963</v>
      </c>
      <c r="C1880">
        <v>10</v>
      </c>
      <c r="D1880">
        <v>9</v>
      </c>
      <c r="E1880" t="s">
        <v>1883</v>
      </c>
    </row>
    <row r="1881" spans="1:5">
      <c r="A1881">
        <f>HYPERLINK("http://www.twitter.com/NYCMayorsOffice/status/695405209883844608", "695405209883844608")</f>
        <v>0</v>
      </c>
      <c r="B1881" s="2">
        <v>42405.0242592593</v>
      </c>
      <c r="C1881">
        <v>7</v>
      </c>
      <c r="D1881">
        <v>6</v>
      </c>
      <c r="E1881" t="s">
        <v>1884</v>
      </c>
    </row>
    <row r="1882" spans="1:5">
      <c r="A1882">
        <f>HYPERLINK("http://www.twitter.com/NYCMayorsOffice/status/695405167999455232", "695405167999455232")</f>
        <v>0</v>
      </c>
      <c r="B1882" s="2">
        <v>42405.0241435185</v>
      </c>
      <c r="C1882">
        <v>9</v>
      </c>
      <c r="D1882">
        <v>7</v>
      </c>
      <c r="E1882" t="s">
        <v>1885</v>
      </c>
    </row>
    <row r="1883" spans="1:5">
      <c r="A1883">
        <f>HYPERLINK("http://www.twitter.com/NYCMayorsOffice/status/695405127218245637", "695405127218245637")</f>
        <v>0</v>
      </c>
      <c r="B1883" s="2">
        <v>42405.0240277778</v>
      </c>
      <c r="C1883">
        <v>7</v>
      </c>
      <c r="D1883">
        <v>6</v>
      </c>
      <c r="E1883" t="s">
        <v>1886</v>
      </c>
    </row>
    <row r="1884" spans="1:5">
      <c r="A1884">
        <f>HYPERLINK("http://www.twitter.com/NYCMayorsOffice/status/695405086336397312", "695405086336397312")</f>
        <v>0</v>
      </c>
      <c r="B1884" s="2">
        <v>42405.0239236111</v>
      </c>
      <c r="C1884">
        <v>11</v>
      </c>
      <c r="D1884">
        <v>19</v>
      </c>
      <c r="E1884" t="s">
        <v>1887</v>
      </c>
    </row>
    <row r="1885" spans="1:5">
      <c r="A1885">
        <f>HYPERLINK("http://www.twitter.com/NYCMayorsOffice/status/695404863069360128", "695404863069360128")</f>
        <v>0</v>
      </c>
      <c r="B1885" s="2">
        <v>42405.0233101852</v>
      </c>
      <c r="C1885">
        <v>0</v>
      </c>
      <c r="D1885">
        <v>12</v>
      </c>
      <c r="E1885" t="s">
        <v>1888</v>
      </c>
    </row>
    <row r="1886" spans="1:5">
      <c r="A1886">
        <f>HYPERLINK("http://www.twitter.com/NYCMayorsOffice/status/695404398344732672", "695404398344732672")</f>
        <v>0</v>
      </c>
      <c r="B1886" s="2">
        <v>42405.022025463</v>
      </c>
      <c r="C1886">
        <v>13</v>
      </c>
      <c r="D1886">
        <v>6</v>
      </c>
      <c r="E1886" t="s">
        <v>1889</v>
      </c>
    </row>
    <row r="1887" spans="1:5">
      <c r="A1887">
        <f>HYPERLINK("http://www.twitter.com/NYCMayorsOffice/status/695404266580619265", "695404266580619265")</f>
        <v>0</v>
      </c>
      <c r="B1887" s="2">
        <v>42405.0216550926</v>
      </c>
      <c r="C1887">
        <v>15</v>
      </c>
      <c r="D1887">
        <v>13</v>
      </c>
      <c r="E1887" t="s">
        <v>1890</v>
      </c>
    </row>
    <row r="1888" spans="1:5">
      <c r="A1888">
        <f>HYPERLINK("http://www.twitter.com/NYCMayorsOffice/status/695404239690936321", "695404239690936321")</f>
        <v>0</v>
      </c>
      <c r="B1888" s="2">
        <v>42405.0215856481</v>
      </c>
      <c r="C1888">
        <v>7</v>
      </c>
      <c r="D1888">
        <v>12</v>
      </c>
      <c r="E1888" t="s">
        <v>1891</v>
      </c>
    </row>
    <row r="1889" spans="1:5">
      <c r="A1889">
        <f>HYPERLINK("http://www.twitter.com/NYCMayorsOffice/status/695403619043004417", "695403619043004417")</f>
        <v>0</v>
      </c>
      <c r="B1889" s="2">
        <v>42405.0198726852</v>
      </c>
      <c r="C1889">
        <v>5</v>
      </c>
      <c r="D1889">
        <v>20</v>
      </c>
      <c r="E1889" t="s">
        <v>1892</v>
      </c>
    </row>
    <row r="1890" spans="1:5">
      <c r="A1890">
        <f>HYPERLINK("http://www.twitter.com/NYCMayorsOffice/status/695401788149633024", "695401788149633024")</f>
        <v>0</v>
      </c>
      <c r="B1890" s="2">
        <v>42405.0148148148</v>
      </c>
      <c r="C1890">
        <v>0</v>
      </c>
      <c r="D1890">
        <v>16</v>
      </c>
      <c r="E1890" t="s">
        <v>1893</v>
      </c>
    </row>
    <row r="1891" spans="1:5">
      <c r="A1891">
        <f>HYPERLINK("http://www.twitter.com/NYCMayorsOffice/status/695401249890443264", "695401249890443264")</f>
        <v>0</v>
      </c>
      <c r="B1891" s="2">
        <v>42405.0133333333</v>
      </c>
      <c r="C1891">
        <v>0</v>
      </c>
      <c r="D1891">
        <v>14</v>
      </c>
      <c r="E1891" t="s">
        <v>1894</v>
      </c>
    </row>
    <row r="1892" spans="1:5">
      <c r="A1892">
        <f>HYPERLINK("http://www.twitter.com/NYCMayorsOffice/status/695401181359710210", "695401181359710210")</f>
        <v>0</v>
      </c>
      <c r="B1892" s="2">
        <v>42405.0131481482</v>
      </c>
      <c r="C1892">
        <v>0</v>
      </c>
      <c r="D1892">
        <v>14</v>
      </c>
      <c r="E1892" t="s">
        <v>1895</v>
      </c>
    </row>
    <row r="1893" spans="1:5">
      <c r="A1893">
        <f>HYPERLINK("http://www.twitter.com/NYCMayorsOffice/status/695399685394079744", "695399685394079744")</f>
        <v>0</v>
      </c>
      <c r="B1893" s="2">
        <v>42405.0090162037</v>
      </c>
      <c r="C1893">
        <v>7</v>
      </c>
      <c r="D1893">
        <v>25</v>
      </c>
      <c r="E1893" t="s">
        <v>1896</v>
      </c>
    </row>
    <row r="1894" spans="1:5">
      <c r="A1894">
        <f>HYPERLINK("http://www.twitter.com/NYCMayorsOffice/status/695398181362749444", "695398181362749444")</f>
        <v>0</v>
      </c>
      <c r="B1894" s="2">
        <v>42405.0048611111</v>
      </c>
      <c r="C1894">
        <v>0</v>
      </c>
      <c r="D1894">
        <v>12</v>
      </c>
      <c r="E1894" t="s">
        <v>1897</v>
      </c>
    </row>
    <row r="1895" spans="1:5">
      <c r="A1895">
        <f>HYPERLINK("http://www.twitter.com/NYCMayorsOffice/status/695396957536137218", "695396957536137218")</f>
        <v>0</v>
      </c>
      <c r="B1895" s="2">
        <v>42405.0014930556</v>
      </c>
      <c r="C1895">
        <v>0</v>
      </c>
      <c r="D1895">
        <v>18</v>
      </c>
      <c r="E1895" t="s">
        <v>1898</v>
      </c>
    </row>
    <row r="1896" spans="1:5">
      <c r="A1896">
        <f>HYPERLINK("http://www.twitter.com/NYCMayorsOffice/status/695396913823117312", "695396913823117312")</f>
        <v>0</v>
      </c>
      <c r="B1896" s="2">
        <v>42405.0013657407</v>
      </c>
      <c r="C1896">
        <v>0</v>
      </c>
      <c r="D1896">
        <v>9</v>
      </c>
      <c r="E1896" t="s">
        <v>1899</v>
      </c>
    </row>
    <row r="1897" spans="1:5">
      <c r="A1897">
        <f>HYPERLINK("http://www.twitter.com/NYCMayorsOffice/status/695394693740261380", "695394693740261380")</f>
        <v>0</v>
      </c>
      <c r="B1897" s="2">
        <v>42404.9952430556</v>
      </c>
      <c r="C1897">
        <v>42</v>
      </c>
      <c r="D1897">
        <v>70</v>
      </c>
      <c r="E1897" t="s">
        <v>1900</v>
      </c>
    </row>
    <row r="1898" spans="1:5">
      <c r="A1898">
        <f>HYPERLINK("http://www.twitter.com/NYCMayorsOffice/status/695385461137649665", "695385461137649665")</f>
        <v>0</v>
      </c>
      <c r="B1898" s="2">
        <v>42404.9697685185</v>
      </c>
      <c r="C1898">
        <v>0</v>
      </c>
      <c r="D1898">
        <v>22</v>
      </c>
      <c r="E1898" t="s">
        <v>1901</v>
      </c>
    </row>
    <row r="1899" spans="1:5">
      <c r="A1899">
        <f>HYPERLINK("http://www.twitter.com/NYCMayorsOffice/status/695383636518969345", "695383636518969345")</f>
        <v>0</v>
      </c>
      <c r="B1899" s="2">
        <v>42404.9647337963</v>
      </c>
      <c r="C1899">
        <v>0</v>
      </c>
      <c r="D1899">
        <v>9</v>
      </c>
      <c r="E1899" t="s">
        <v>1902</v>
      </c>
    </row>
    <row r="1900" spans="1:5">
      <c r="A1900">
        <f>HYPERLINK("http://www.twitter.com/NYCMayorsOffice/status/695382853392052224", "695382853392052224")</f>
        <v>0</v>
      </c>
      <c r="B1900" s="2">
        <v>42404.9625694444</v>
      </c>
      <c r="C1900">
        <v>13</v>
      </c>
      <c r="D1900">
        <v>16</v>
      </c>
      <c r="E1900" t="s">
        <v>1903</v>
      </c>
    </row>
    <row r="1901" spans="1:5">
      <c r="A1901">
        <f>HYPERLINK("http://www.twitter.com/NYCMayorsOffice/status/695369234293993474", "695369234293993474")</f>
        <v>0</v>
      </c>
      <c r="B1901" s="2">
        <v>42404.9249884259</v>
      </c>
      <c r="C1901">
        <v>0</v>
      </c>
      <c r="D1901">
        <v>20</v>
      </c>
      <c r="E1901" t="s">
        <v>1904</v>
      </c>
    </row>
    <row r="1902" spans="1:5">
      <c r="A1902">
        <f>HYPERLINK("http://www.twitter.com/NYCMayorsOffice/status/695369179965173761", "695369179965173761")</f>
        <v>0</v>
      </c>
      <c r="B1902" s="2">
        <v>42404.924837963</v>
      </c>
      <c r="C1902">
        <v>0</v>
      </c>
      <c r="D1902">
        <v>10</v>
      </c>
      <c r="E1902" t="s">
        <v>1905</v>
      </c>
    </row>
    <row r="1903" spans="1:5">
      <c r="A1903">
        <f>HYPERLINK("http://www.twitter.com/NYCMayorsOffice/status/695351955762196480", "695351955762196480")</f>
        <v>0</v>
      </c>
      <c r="B1903" s="2">
        <v>42404.8773032407</v>
      </c>
      <c r="C1903">
        <v>6</v>
      </c>
      <c r="D1903">
        <v>24</v>
      </c>
      <c r="E1903" t="s">
        <v>1906</v>
      </c>
    </row>
    <row r="1904" spans="1:5">
      <c r="A1904">
        <f>HYPERLINK("http://www.twitter.com/NYCMayorsOffice/status/695343126668423168", "695343126668423168")</f>
        <v>0</v>
      </c>
      <c r="B1904" s="2">
        <v>42404.8529398148</v>
      </c>
      <c r="C1904">
        <v>0</v>
      </c>
      <c r="D1904">
        <v>4</v>
      </c>
      <c r="E1904" t="s">
        <v>1907</v>
      </c>
    </row>
    <row r="1905" spans="1:5">
      <c r="A1905">
        <f>HYPERLINK("http://www.twitter.com/NYCMayorsOffice/status/695313462826811392", "695313462826811392")</f>
        <v>0</v>
      </c>
      <c r="B1905" s="2">
        <v>42404.771087963</v>
      </c>
      <c r="C1905">
        <v>67</v>
      </c>
      <c r="D1905">
        <v>111</v>
      </c>
      <c r="E1905" t="s">
        <v>1908</v>
      </c>
    </row>
    <row r="1906" spans="1:5">
      <c r="A1906">
        <f>HYPERLINK("http://www.twitter.com/NYCMayorsOffice/status/694911271255334912", "694911271255334912")</f>
        <v>0</v>
      </c>
      <c r="B1906" s="2">
        <v>42403.66125</v>
      </c>
      <c r="C1906">
        <v>28</v>
      </c>
      <c r="D1906">
        <v>33</v>
      </c>
      <c r="E1906" t="s">
        <v>1909</v>
      </c>
    </row>
    <row r="1907" spans="1:5">
      <c r="A1907">
        <f>HYPERLINK("http://www.twitter.com/NYCMayorsOffice/status/694186881874010112", "694186881874010112")</f>
        <v>0</v>
      </c>
      <c r="B1907" s="2">
        <v>42401.6623148148</v>
      </c>
      <c r="C1907">
        <v>0</v>
      </c>
      <c r="D1907">
        <v>7</v>
      </c>
      <c r="E1907" t="s">
        <v>1910</v>
      </c>
    </row>
    <row r="1908" spans="1:5">
      <c r="A1908">
        <f>HYPERLINK("http://www.twitter.com/NYCMayorsOffice/status/694020241618288640", "694020241618288640")</f>
        <v>0</v>
      </c>
      <c r="B1908" s="2">
        <v>42401.2024768519</v>
      </c>
      <c r="C1908">
        <v>0</v>
      </c>
      <c r="D1908">
        <v>46</v>
      </c>
      <c r="E1908" t="s">
        <v>1911</v>
      </c>
    </row>
    <row r="1909" spans="1:5">
      <c r="A1909">
        <f>HYPERLINK("http://www.twitter.com/NYCMayorsOffice/status/693991755180556288", "693991755180556288")</f>
        <v>0</v>
      </c>
      <c r="B1909" s="2">
        <v>42401.1238657407</v>
      </c>
      <c r="C1909">
        <v>0</v>
      </c>
      <c r="D1909">
        <v>392</v>
      </c>
      <c r="E1909" t="s">
        <v>1912</v>
      </c>
    </row>
    <row r="1910" spans="1:5">
      <c r="A1910">
        <f>HYPERLINK("http://www.twitter.com/NYCMayorsOffice/status/693129136525676544", "693129136525676544")</f>
        <v>0</v>
      </c>
      <c r="B1910" s="2">
        <v>42398.7434953704</v>
      </c>
      <c r="C1910">
        <v>5</v>
      </c>
      <c r="D1910">
        <v>1</v>
      </c>
      <c r="E1910" t="s">
        <v>1913</v>
      </c>
    </row>
    <row r="1911" spans="1:5">
      <c r="A1911">
        <f>HYPERLINK("http://www.twitter.com/NYCMayorsOffice/status/693104268786663424", "693104268786663424")</f>
        <v>0</v>
      </c>
      <c r="B1911" s="2">
        <v>42398.6748726852</v>
      </c>
      <c r="C1911">
        <v>0</v>
      </c>
      <c r="D1911">
        <v>32</v>
      </c>
      <c r="E1911" t="s">
        <v>1914</v>
      </c>
    </row>
    <row r="1912" spans="1:5">
      <c r="A1912">
        <f>HYPERLINK("http://www.twitter.com/NYCMayorsOffice/status/692931078550585344", "692931078550585344")</f>
        <v>0</v>
      </c>
      <c r="B1912" s="2">
        <v>42398.1969560185</v>
      </c>
      <c r="C1912">
        <v>0</v>
      </c>
      <c r="D1912">
        <v>25</v>
      </c>
      <c r="E1912" t="s">
        <v>1915</v>
      </c>
    </row>
    <row r="1913" spans="1:5">
      <c r="A1913">
        <f>HYPERLINK("http://www.twitter.com/NYCMayorsOffice/status/692930965308575745", "692930965308575745")</f>
        <v>0</v>
      </c>
      <c r="B1913" s="2">
        <v>42398.1966435185</v>
      </c>
      <c r="C1913">
        <v>0</v>
      </c>
      <c r="D1913">
        <v>4</v>
      </c>
      <c r="E1913" t="s">
        <v>1916</v>
      </c>
    </row>
    <row r="1914" spans="1:5">
      <c r="A1914">
        <f>HYPERLINK("http://www.twitter.com/NYCMayorsOffice/status/692816668444250112", "692816668444250112")</f>
        <v>0</v>
      </c>
      <c r="B1914" s="2">
        <v>42397.88125</v>
      </c>
      <c r="C1914">
        <v>8</v>
      </c>
      <c r="D1914">
        <v>6</v>
      </c>
      <c r="E1914" t="s">
        <v>1917</v>
      </c>
    </row>
    <row r="1915" spans="1:5">
      <c r="A1915">
        <f>HYPERLINK("http://www.twitter.com/NYCMayorsOffice/status/692815669721718784", "692815669721718784")</f>
        <v>0</v>
      </c>
      <c r="B1915" s="2">
        <v>42397.8784953704</v>
      </c>
      <c r="C1915">
        <v>6</v>
      </c>
      <c r="D1915">
        <v>7</v>
      </c>
      <c r="E1915" t="s">
        <v>1918</v>
      </c>
    </row>
    <row r="1916" spans="1:5">
      <c r="A1916">
        <f>HYPERLINK("http://www.twitter.com/NYCMayorsOffice/status/692803784989380608", "692803784989380608")</f>
        <v>0</v>
      </c>
      <c r="B1916" s="2">
        <v>42397.8456944444</v>
      </c>
      <c r="C1916">
        <v>5</v>
      </c>
      <c r="D1916">
        <v>1</v>
      </c>
      <c r="E1916" t="s">
        <v>1919</v>
      </c>
    </row>
    <row r="1917" spans="1:5">
      <c r="A1917">
        <f>HYPERLINK("http://www.twitter.com/NYCMayorsOffice/status/692738560651366400", "692738560651366400")</f>
        <v>0</v>
      </c>
      <c r="B1917" s="2">
        <v>42397.6657060185</v>
      </c>
      <c r="C1917">
        <v>0</v>
      </c>
      <c r="D1917">
        <v>7</v>
      </c>
      <c r="E1917" t="s">
        <v>1920</v>
      </c>
    </row>
    <row r="1918" spans="1:5">
      <c r="A1918">
        <f>HYPERLINK("http://www.twitter.com/NYCMayorsOffice/status/692514528270098434", "692514528270098434")</f>
        <v>0</v>
      </c>
      <c r="B1918" s="2">
        <v>42397.0475</v>
      </c>
      <c r="C1918">
        <v>0</v>
      </c>
      <c r="D1918">
        <v>40</v>
      </c>
      <c r="E1918" t="s">
        <v>1921</v>
      </c>
    </row>
    <row r="1919" spans="1:5">
      <c r="A1919">
        <f>HYPERLINK("http://www.twitter.com/NYCMayorsOffice/status/692391107133579264", "692391107133579264")</f>
        <v>0</v>
      </c>
      <c r="B1919" s="2">
        <v>42396.7069212963</v>
      </c>
      <c r="C1919">
        <v>8</v>
      </c>
      <c r="D1919">
        <v>23</v>
      </c>
      <c r="E1919" t="s">
        <v>1922</v>
      </c>
    </row>
    <row r="1920" spans="1:5">
      <c r="A1920">
        <f>HYPERLINK("http://www.twitter.com/NYCMayorsOffice/status/692377070958157826", "692377070958157826")</f>
        <v>0</v>
      </c>
      <c r="B1920" s="2">
        <v>42396.6681944444</v>
      </c>
      <c r="C1920">
        <v>6</v>
      </c>
      <c r="D1920">
        <v>3</v>
      </c>
      <c r="E1920" t="s">
        <v>1923</v>
      </c>
    </row>
    <row r="1921" spans="1:5">
      <c r="A1921">
        <f>HYPERLINK("http://www.twitter.com/NYCMayorsOffice/status/692166577224032256", "692166577224032256")</f>
        <v>0</v>
      </c>
      <c r="B1921" s="2">
        <v>42396.087337963</v>
      </c>
      <c r="C1921">
        <v>6</v>
      </c>
      <c r="D1921">
        <v>3</v>
      </c>
      <c r="E1921" t="s">
        <v>1924</v>
      </c>
    </row>
    <row r="1922" spans="1:5">
      <c r="A1922">
        <f>HYPERLINK("http://www.twitter.com/NYCMayorsOffice/status/692164023027122177", "692164023027122177")</f>
        <v>0</v>
      </c>
      <c r="B1922" s="2">
        <v>42396.0802893518</v>
      </c>
      <c r="C1922">
        <v>0</v>
      </c>
      <c r="D1922">
        <v>44</v>
      </c>
      <c r="E1922" t="s">
        <v>1925</v>
      </c>
    </row>
    <row r="1923" spans="1:5">
      <c r="A1923">
        <f>HYPERLINK("http://www.twitter.com/NYCMayorsOffice/status/692163714036940800", "692163714036940800")</f>
        <v>0</v>
      </c>
      <c r="B1923" s="2">
        <v>42396.0794328704</v>
      </c>
      <c r="C1923">
        <v>6</v>
      </c>
      <c r="D1923">
        <v>2</v>
      </c>
      <c r="E1923" t="s">
        <v>1926</v>
      </c>
    </row>
    <row r="1924" spans="1:5">
      <c r="A1924">
        <f>HYPERLINK("http://www.twitter.com/NYCMayorsOffice/status/692130619246170114", "692130619246170114")</f>
        <v>0</v>
      </c>
      <c r="B1924" s="2">
        <v>42395.9881134259</v>
      </c>
      <c r="C1924">
        <v>0</v>
      </c>
      <c r="D1924">
        <v>98</v>
      </c>
      <c r="E1924" t="s">
        <v>1927</v>
      </c>
    </row>
    <row r="1925" spans="1:5">
      <c r="A1925">
        <f>HYPERLINK("http://www.twitter.com/NYCMayorsOffice/status/692119816665178113", "692119816665178113")</f>
        <v>0</v>
      </c>
      <c r="B1925" s="2">
        <v>42395.9582986111</v>
      </c>
      <c r="C1925">
        <v>4</v>
      </c>
      <c r="D1925">
        <v>3</v>
      </c>
      <c r="E1925" t="s">
        <v>1928</v>
      </c>
    </row>
    <row r="1926" spans="1:5">
      <c r="A1926">
        <f>HYPERLINK("http://www.twitter.com/NYCMayorsOffice/status/692095481808318465", "692095481808318465")</f>
        <v>0</v>
      </c>
      <c r="B1926" s="2">
        <v>42395.8911574074</v>
      </c>
      <c r="C1926">
        <v>8</v>
      </c>
      <c r="D1926">
        <v>14</v>
      </c>
      <c r="E1926" t="s">
        <v>1929</v>
      </c>
    </row>
    <row r="1927" spans="1:5">
      <c r="A1927">
        <f>HYPERLINK("http://www.twitter.com/NYCMayorsOffice/status/691729752080670720", "691729752080670720")</f>
        <v>0</v>
      </c>
      <c r="B1927" s="2">
        <v>42394.8819328704</v>
      </c>
      <c r="C1927">
        <v>0</v>
      </c>
      <c r="D1927">
        <v>16</v>
      </c>
      <c r="E1927" t="s">
        <v>1930</v>
      </c>
    </row>
    <row r="1928" spans="1:5">
      <c r="A1928">
        <f>HYPERLINK("http://www.twitter.com/NYCMayorsOffice/status/691644290146123776", "691644290146123776")</f>
        <v>0</v>
      </c>
      <c r="B1928" s="2">
        <v>42394.646099537</v>
      </c>
      <c r="C1928">
        <v>0</v>
      </c>
      <c r="D1928">
        <v>2</v>
      </c>
      <c r="E1928" t="s">
        <v>1931</v>
      </c>
    </row>
    <row r="1929" spans="1:5">
      <c r="A1929">
        <f>HYPERLINK("http://www.twitter.com/NYCMayorsOffice/status/691644011178778625", "691644011178778625")</f>
        <v>0</v>
      </c>
      <c r="B1929" s="2">
        <v>42394.6453356482</v>
      </c>
      <c r="C1929">
        <v>0</v>
      </c>
      <c r="D1929">
        <v>3</v>
      </c>
      <c r="E1929" t="s">
        <v>1932</v>
      </c>
    </row>
    <row r="1930" spans="1:5">
      <c r="A1930">
        <f>HYPERLINK("http://www.twitter.com/NYCMayorsOffice/status/691643937807847424", "691643937807847424")</f>
        <v>0</v>
      </c>
      <c r="B1930" s="2">
        <v>42394.6451273148</v>
      </c>
      <c r="C1930">
        <v>0</v>
      </c>
      <c r="D1930">
        <v>6</v>
      </c>
      <c r="E1930" t="s">
        <v>1933</v>
      </c>
    </row>
    <row r="1931" spans="1:5">
      <c r="A1931">
        <f>HYPERLINK("http://www.twitter.com/NYCMayorsOffice/status/691363008250036224", "691363008250036224")</f>
        <v>0</v>
      </c>
      <c r="B1931" s="2">
        <v>42393.8699074074</v>
      </c>
      <c r="C1931">
        <v>0</v>
      </c>
      <c r="D1931">
        <v>32</v>
      </c>
      <c r="E1931" t="s">
        <v>1934</v>
      </c>
    </row>
    <row r="1932" spans="1:5">
      <c r="A1932">
        <f>HYPERLINK("http://www.twitter.com/NYCMayorsOffice/status/691361501412720641", "691361501412720641")</f>
        <v>0</v>
      </c>
      <c r="B1932" s="2">
        <v>42393.8657523148</v>
      </c>
      <c r="C1932">
        <v>0</v>
      </c>
      <c r="D1932">
        <v>206</v>
      </c>
      <c r="E1932" t="s">
        <v>1935</v>
      </c>
    </row>
    <row r="1933" spans="1:5">
      <c r="A1933">
        <f>HYPERLINK("http://www.twitter.com/NYCMayorsOffice/status/691355878222647300", "691355878222647300")</f>
        <v>0</v>
      </c>
      <c r="B1933" s="2">
        <v>42393.8502314815</v>
      </c>
      <c r="C1933">
        <v>0</v>
      </c>
      <c r="D1933">
        <v>7</v>
      </c>
      <c r="E1933" t="s">
        <v>1936</v>
      </c>
    </row>
    <row r="1934" spans="1:5">
      <c r="A1934">
        <f>HYPERLINK("http://www.twitter.com/NYCMayorsOffice/status/691355517554397184", "691355517554397184")</f>
        <v>0</v>
      </c>
      <c r="B1934" s="2">
        <v>42393.8492361111</v>
      </c>
      <c r="C1934">
        <v>0</v>
      </c>
      <c r="D1934">
        <v>25</v>
      </c>
      <c r="E1934" t="s">
        <v>1937</v>
      </c>
    </row>
    <row r="1935" spans="1:5">
      <c r="A1935">
        <f>HYPERLINK("http://www.twitter.com/NYCMayorsOffice/status/691354820372881410", "691354820372881410")</f>
        <v>0</v>
      </c>
      <c r="B1935" s="2">
        <v>42393.8473148148</v>
      </c>
      <c r="C1935">
        <v>0</v>
      </c>
      <c r="D1935">
        <v>16</v>
      </c>
      <c r="E1935" t="s">
        <v>1938</v>
      </c>
    </row>
    <row r="1936" spans="1:5">
      <c r="A1936">
        <f>HYPERLINK("http://www.twitter.com/NYCMayorsOffice/status/691345132730327040", "691345132730327040")</f>
        <v>0</v>
      </c>
      <c r="B1936" s="2">
        <v>42393.8205787037</v>
      </c>
      <c r="C1936">
        <v>0</v>
      </c>
      <c r="D1936">
        <v>18</v>
      </c>
      <c r="E1936" t="s">
        <v>1939</v>
      </c>
    </row>
    <row r="1937" spans="1:5">
      <c r="A1937">
        <f>HYPERLINK("http://www.twitter.com/NYCMayorsOffice/status/691343003538034688", "691343003538034688")</f>
        <v>0</v>
      </c>
      <c r="B1937" s="2">
        <v>42393.8147106481</v>
      </c>
      <c r="C1937">
        <v>0</v>
      </c>
      <c r="D1937">
        <v>68</v>
      </c>
      <c r="E1937" t="s">
        <v>1940</v>
      </c>
    </row>
    <row r="1938" spans="1:5">
      <c r="A1938">
        <f>HYPERLINK("http://www.twitter.com/NYCMayorsOffice/status/691342811501875200", "691342811501875200")</f>
        <v>0</v>
      </c>
      <c r="B1938" s="2">
        <v>42393.8141782407</v>
      </c>
      <c r="C1938">
        <v>0</v>
      </c>
      <c r="D1938">
        <v>13</v>
      </c>
      <c r="E1938" t="s">
        <v>1941</v>
      </c>
    </row>
    <row r="1939" spans="1:5">
      <c r="A1939">
        <f>HYPERLINK("http://www.twitter.com/NYCMayorsOffice/status/691335819609653252", "691335819609653252")</f>
        <v>0</v>
      </c>
      <c r="B1939" s="2">
        <v>42393.7948842593</v>
      </c>
      <c r="C1939">
        <v>17</v>
      </c>
      <c r="D1939">
        <v>25</v>
      </c>
      <c r="E1939" t="s">
        <v>1942</v>
      </c>
    </row>
    <row r="1940" spans="1:5">
      <c r="A1940">
        <f>HYPERLINK("http://www.twitter.com/NYCMayorsOffice/status/691323007994847232", "691323007994847232")</f>
        <v>0</v>
      </c>
      <c r="B1940" s="2">
        <v>42393.759525463</v>
      </c>
      <c r="C1940">
        <v>0</v>
      </c>
      <c r="D1940">
        <v>222</v>
      </c>
      <c r="E1940" t="s">
        <v>1943</v>
      </c>
    </row>
    <row r="1941" spans="1:5">
      <c r="A1941">
        <f>HYPERLINK("http://www.twitter.com/NYCMayorsOffice/status/691262378772713472", "691262378772713472")</f>
        <v>0</v>
      </c>
      <c r="B1941" s="2">
        <v>42393.5922222222</v>
      </c>
      <c r="C1941">
        <v>0</v>
      </c>
      <c r="D1941">
        <v>156</v>
      </c>
      <c r="E1941" t="s">
        <v>1944</v>
      </c>
    </row>
    <row r="1942" spans="1:5">
      <c r="A1942">
        <f>HYPERLINK("http://www.twitter.com/NYCMayorsOffice/status/691260578459996160", "691260578459996160")</f>
        <v>0</v>
      </c>
      <c r="B1942" s="2">
        <v>42393.5872569444</v>
      </c>
      <c r="C1942">
        <v>0</v>
      </c>
      <c r="D1942">
        <v>60</v>
      </c>
      <c r="E1942" t="s">
        <v>1945</v>
      </c>
    </row>
    <row r="1943" spans="1:5">
      <c r="A1943">
        <f>HYPERLINK("http://www.twitter.com/NYCMayorsOffice/status/691260399874916352", "691260399874916352")</f>
        <v>0</v>
      </c>
      <c r="B1943" s="2">
        <v>42393.5867592593</v>
      </c>
      <c r="C1943">
        <v>0</v>
      </c>
      <c r="D1943">
        <v>52</v>
      </c>
      <c r="E1943" t="s">
        <v>1946</v>
      </c>
    </row>
    <row r="1944" spans="1:5">
      <c r="A1944">
        <f>HYPERLINK("http://www.twitter.com/NYCMayorsOffice/status/691259820779945984", "691259820779945984")</f>
        <v>0</v>
      </c>
      <c r="B1944" s="2">
        <v>42393.585162037</v>
      </c>
      <c r="C1944">
        <v>0</v>
      </c>
      <c r="D1944">
        <v>31</v>
      </c>
      <c r="E1944" t="s">
        <v>1947</v>
      </c>
    </row>
    <row r="1945" spans="1:5">
      <c r="A1945">
        <f>HYPERLINK("http://www.twitter.com/NYCMayorsOffice/status/691259232465850368", "691259232465850368")</f>
        <v>0</v>
      </c>
      <c r="B1945" s="2">
        <v>42393.5835416667</v>
      </c>
      <c r="C1945">
        <v>0</v>
      </c>
      <c r="D1945">
        <v>143</v>
      </c>
      <c r="E1945" t="s">
        <v>1948</v>
      </c>
    </row>
    <row r="1946" spans="1:5">
      <c r="A1946">
        <f>HYPERLINK("http://www.twitter.com/NYCMayorsOffice/status/691253719682383872", "691253719682383872")</f>
        <v>0</v>
      </c>
      <c r="B1946" s="2">
        <v>42393.5683333333</v>
      </c>
      <c r="C1946">
        <v>25</v>
      </c>
      <c r="D1946">
        <v>61</v>
      </c>
      <c r="E1946" t="s">
        <v>1949</v>
      </c>
    </row>
    <row r="1947" spans="1:5">
      <c r="A1947">
        <f>HYPERLINK("http://www.twitter.com/NYCMayorsOffice/status/691236250200739840", "691236250200739840")</f>
        <v>0</v>
      </c>
      <c r="B1947" s="2">
        <v>42393.5201273148</v>
      </c>
      <c r="C1947">
        <v>17</v>
      </c>
      <c r="D1947">
        <v>39</v>
      </c>
      <c r="E1947" t="s">
        <v>1950</v>
      </c>
    </row>
    <row r="1948" spans="1:5">
      <c r="A1948">
        <f>HYPERLINK("http://www.twitter.com/NYCMayorsOffice/status/691232894761734144", "691232894761734144")</f>
        <v>0</v>
      </c>
      <c r="B1948" s="2">
        <v>42393.5108680556</v>
      </c>
      <c r="C1948">
        <v>0</v>
      </c>
      <c r="D1948">
        <v>9</v>
      </c>
      <c r="E1948" t="s">
        <v>1951</v>
      </c>
    </row>
    <row r="1949" spans="1:5">
      <c r="A1949">
        <f>HYPERLINK("http://www.twitter.com/NYCMayorsOffice/status/691231868436496384", "691231868436496384")</f>
        <v>0</v>
      </c>
      <c r="B1949" s="2">
        <v>42393.5080324074</v>
      </c>
      <c r="C1949">
        <v>0</v>
      </c>
      <c r="D1949">
        <v>213</v>
      </c>
      <c r="E1949" t="s">
        <v>1952</v>
      </c>
    </row>
    <row r="1950" spans="1:5">
      <c r="A1950">
        <f>HYPERLINK("http://www.twitter.com/NYCMayorsOffice/status/691118036938575872", "691118036938575872")</f>
        <v>0</v>
      </c>
      <c r="B1950" s="2">
        <v>42393.1939236111</v>
      </c>
      <c r="C1950">
        <v>0</v>
      </c>
      <c r="D1950">
        <v>92</v>
      </c>
      <c r="E1950" t="s">
        <v>1953</v>
      </c>
    </row>
    <row r="1951" spans="1:5">
      <c r="A1951">
        <f>HYPERLINK("http://www.twitter.com/NYCMayorsOffice/status/691116575760519169", "691116575760519169")</f>
        <v>0</v>
      </c>
      <c r="B1951" s="2">
        <v>42393.1898842593</v>
      </c>
      <c r="C1951">
        <v>0</v>
      </c>
      <c r="D1951">
        <v>6</v>
      </c>
      <c r="E1951" t="s">
        <v>1954</v>
      </c>
    </row>
    <row r="1952" spans="1:5">
      <c r="A1952">
        <f>HYPERLINK("http://www.twitter.com/NYCMayorsOffice/status/691113462630633472", "691113462630633472")</f>
        <v>0</v>
      </c>
      <c r="B1952" s="2">
        <v>42393.1812962963</v>
      </c>
      <c r="C1952">
        <v>345</v>
      </c>
      <c r="D1952">
        <v>174</v>
      </c>
      <c r="E1952" t="s">
        <v>1955</v>
      </c>
    </row>
    <row r="1953" spans="1:5">
      <c r="A1953">
        <f>HYPERLINK("http://www.twitter.com/NYCMayorsOffice/status/691111209626669056", "691111209626669056")</f>
        <v>0</v>
      </c>
      <c r="B1953" s="2">
        <v>42393.1750810185</v>
      </c>
      <c r="C1953">
        <v>0</v>
      </c>
      <c r="D1953">
        <v>152</v>
      </c>
      <c r="E1953" t="s">
        <v>1956</v>
      </c>
    </row>
    <row r="1954" spans="1:5">
      <c r="A1954">
        <f>HYPERLINK("http://www.twitter.com/NYCMayorsOffice/status/691110534427574272", "691110534427574272")</f>
        <v>0</v>
      </c>
      <c r="B1954" s="2">
        <v>42393.1732175926</v>
      </c>
      <c r="C1954">
        <v>12</v>
      </c>
      <c r="D1954">
        <v>5</v>
      </c>
      <c r="E1954" t="s">
        <v>1957</v>
      </c>
    </row>
    <row r="1955" spans="1:5">
      <c r="A1955">
        <f>HYPERLINK("http://www.twitter.com/NYCMayorsOffice/status/691105456069197824", "691105456069197824")</f>
        <v>0</v>
      </c>
      <c r="B1955" s="2">
        <v>42393.1592013889</v>
      </c>
      <c r="C1955">
        <v>40</v>
      </c>
      <c r="D1955">
        <v>16</v>
      </c>
      <c r="E1955" t="s">
        <v>1958</v>
      </c>
    </row>
    <row r="1956" spans="1:5">
      <c r="A1956">
        <f>HYPERLINK("http://www.twitter.com/NYCMayorsOffice/status/691104555153494016", "691104555153494016")</f>
        <v>0</v>
      </c>
      <c r="B1956" s="2">
        <v>42393.156712963</v>
      </c>
      <c r="C1956">
        <v>0</v>
      </c>
      <c r="D1956">
        <v>162</v>
      </c>
      <c r="E1956" t="s">
        <v>1959</v>
      </c>
    </row>
    <row r="1957" spans="1:5">
      <c r="A1957">
        <f>HYPERLINK("http://www.twitter.com/NYCMayorsOffice/status/691083008590376961", "691083008590376961")</f>
        <v>0</v>
      </c>
      <c r="B1957" s="2">
        <v>42393.0972569444</v>
      </c>
      <c r="C1957">
        <v>0</v>
      </c>
      <c r="D1957">
        <v>47</v>
      </c>
      <c r="E1957" t="s">
        <v>1960</v>
      </c>
    </row>
    <row r="1958" spans="1:5">
      <c r="A1958">
        <f>HYPERLINK("http://www.twitter.com/NYCMayorsOffice/status/691082911794200576", "691082911794200576")</f>
        <v>0</v>
      </c>
      <c r="B1958" s="2">
        <v>42393.0969907407</v>
      </c>
      <c r="C1958">
        <v>0</v>
      </c>
      <c r="D1958">
        <v>9</v>
      </c>
      <c r="E1958" t="s">
        <v>1961</v>
      </c>
    </row>
    <row r="1959" spans="1:5">
      <c r="A1959">
        <f>HYPERLINK("http://www.twitter.com/NYCMayorsOffice/status/691078087677706241", "691078087677706241")</f>
        <v>0</v>
      </c>
      <c r="B1959" s="2">
        <v>42393.0836805556</v>
      </c>
      <c r="C1959">
        <v>20</v>
      </c>
      <c r="D1959">
        <v>9</v>
      </c>
      <c r="E1959" t="s">
        <v>1962</v>
      </c>
    </row>
    <row r="1960" spans="1:5">
      <c r="A1960">
        <f>HYPERLINK("http://www.twitter.com/NYCMayorsOffice/status/691067787704451072", "691067787704451072")</f>
        <v>0</v>
      </c>
      <c r="B1960" s="2">
        <v>42393.0552546296</v>
      </c>
      <c r="C1960">
        <v>0</v>
      </c>
      <c r="D1960">
        <v>136</v>
      </c>
      <c r="E1960" t="s">
        <v>1963</v>
      </c>
    </row>
    <row r="1961" spans="1:5">
      <c r="A1961">
        <f>HYPERLINK("http://www.twitter.com/NYCMayorsOffice/status/691062116137181184", "691062116137181184")</f>
        <v>0</v>
      </c>
      <c r="B1961" s="2">
        <v>42393.0396064815</v>
      </c>
      <c r="C1961">
        <v>0</v>
      </c>
      <c r="D1961">
        <v>478</v>
      </c>
      <c r="E1961" t="s">
        <v>1964</v>
      </c>
    </row>
    <row r="1962" spans="1:5">
      <c r="A1962">
        <f>HYPERLINK("http://www.twitter.com/NYCMayorsOffice/status/691060240754855936", "691060240754855936")</f>
        <v>0</v>
      </c>
      <c r="B1962" s="2">
        <v>42393.0344328704</v>
      </c>
      <c r="C1962">
        <v>0</v>
      </c>
      <c r="D1962">
        <v>6</v>
      </c>
      <c r="E1962" t="s">
        <v>1965</v>
      </c>
    </row>
    <row r="1963" spans="1:5">
      <c r="A1963">
        <f>HYPERLINK("http://www.twitter.com/NYCMayorsOffice/status/691059084380999681", "691059084380999681")</f>
        <v>0</v>
      </c>
      <c r="B1963" s="2">
        <v>42393.0312384259</v>
      </c>
      <c r="C1963">
        <v>0</v>
      </c>
      <c r="D1963">
        <v>22</v>
      </c>
      <c r="E1963" t="s">
        <v>1966</v>
      </c>
    </row>
    <row r="1964" spans="1:5">
      <c r="A1964">
        <f>HYPERLINK("http://www.twitter.com/NYCMayorsOffice/status/691041654145466368", "691041654145466368")</f>
        <v>0</v>
      </c>
      <c r="B1964" s="2">
        <v>42392.9831365741</v>
      </c>
      <c r="C1964">
        <v>13</v>
      </c>
      <c r="D1964">
        <v>8</v>
      </c>
      <c r="E1964" t="s">
        <v>1967</v>
      </c>
    </row>
    <row r="1965" spans="1:5">
      <c r="A1965">
        <f>HYPERLINK("http://www.twitter.com/NYCMayorsOffice/status/691036133434757122", "691036133434757122")</f>
        <v>0</v>
      </c>
      <c r="B1965" s="2">
        <v>42392.9679050926</v>
      </c>
      <c r="C1965">
        <v>0</v>
      </c>
      <c r="D1965">
        <v>72</v>
      </c>
      <c r="E1965" t="s">
        <v>1968</v>
      </c>
    </row>
    <row r="1966" spans="1:5">
      <c r="A1966">
        <f>HYPERLINK("http://www.twitter.com/NYCMayorsOffice/status/691033892124540928", "691033892124540928")</f>
        <v>0</v>
      </c>
      <c r="B1966" s="2">
        <v>42392.961724537</v>
      </c>
      <c r="C1966">
        <v>0</v>
      </c>
      <c r="D1966">
        <v>80</v>
      </c>
      <c r="E1966" t="s">
        <v>1969</v>
      </c>
    </row>
    <row r="1967" spans="1:5">
      <c r="A1967">
        <f>HYPERLINK("http://www.twitter.com/NYCMayorsOffice/status/691033340829421568", "691033340829421568")</f>
        <v>0</v>
      </c>
      <c r="B1967" s="2">
        <v>42392.9601967593</v>
      </c>
      <c r="C1967">
        <v>0</v>
      </c>
      <c r="D1967">
        <v>25</v>
      </c>
      <c r="E1967" t="s">
        <v>1970</v>
      </c>
    </row>
    <row r="1968" spans="1:5">
      <c r="A1968">
        <f>HYPERLINK("http://www.twitter.com/NYCMayorsOffice/status/691029214506700805", "691029214506700805")</f>
        <v>0</v>
      </c>
      <c r="B1968" s="2">
        <v>42392.9488194444</v>
      </c>
      <c r="C1968">
        <v>0</v>
      </c>
      <c r="D1968">
        <v>21</v>
      </c>
      <c r="E1968" t="s">
        <v>1971</v>
      </c>
    </row>
    <row r="1969" spans="1:5">
      <c r="A1969">
        <f>HYPERLINK("http://www.twitter.com/NYCMayorsOffice/status/691027669568393219", "691027669568393219")</f>
        <v>0</v>
      </c>
      <c r="B1969" s="2">
        <v>42392.9445486111</v>
      </c>
      <c r="C1969">
        <v>141</v>
      </c>
      <c r="D1969">
        <v>90</v>
      </c>
      <c r="E1969" t="s">
        <v>1972</v>
      </c>
    </row>
    <row r="1970" spans="1:5">
      <c r="A1970">
        <f>HYPERLINK("http://www.twitter.com/NYCMayorsOffice/status/691025740603719680", "691025740603719680")</f>
        <v>0</v>
      </c>
      <c r="B1970" s="2">
        <v>42392.939224537</v>
      </c>
      <c r="C1970">
        <v>33</v>
      </c>
      <c r="D1970">
        <v>70</v>
      </c>
      <c r="E1970" t="s">
        <v>1973</v>
      </c>
    </row>
    <row r="1971" spans="1:5">
      <c r="A1971">
        <f>HYPERLINK("http://www.twitter.com/NYCMayorsOffice/status/691024619936047106", "691024619936047106")</f>
        <v>0</v>
      </c>
      <c r="B1971" s="2">
        <v>42392.9361342593</v>
      </c>
      <c r="C1971">
        <v>38</v>
      </c>
      <c r="D1971">
        <v>55</v>
      </c>
      <c r="E1971" t="s">
        <v>1974</v>
      </c>
    </row>
    <row r="1972" spans="1:5">
      <c r="A1972">
        <f>HYPERLINK("http://www.twitter.com/NYCMayorsOffice/status/691024413077168132", "691024413077168132")</f>
        <v>0</v>
      </c>
      <c r="B1972" s="2">
        <v>42392.9355671296</v>
      </c>
      <c r="C1972">
        <v>23</v>
      </c>
      <c r="D1972">
        <v>16</v>
      </c>
      <c r="E1972" t="s">
        <v>1975</v>
      </c>
    </row>
    <row r="1973" spans="1:5">
      <c r="A1973">
        <f>HYPERLINK("http://www.twitter.com/NYCMayorsOffice/status/691021268376817664", "691021268376817664")</f>
        <v>0</v>
      </c>
      <c r="B1973" s="2">
        <v>42392.9268865741</v>
      </c>
      <c r="C1973">
        <v>0</v>
      </c>
      <c r="D1973">
        <v>128</v>
      </c>
      <c r="E1973" t="s">
        <v>1976</v>
      </c>
    </row>
    <row r="1974" spans="1:5">
      <c r="A1974">
        <f>HYPERLINK("http://www.twitter.com/NYCMayorsOffice/status/691017145958977536", "691017145958977536")</f>
        <v>0</v>
      </c>
      <c r="B1974" s="2">
        <v>42392.9155092593</v>
      </c>
      <c r="C1974">
        <v>0</v>
      </c>
      <c r="D1974">
        <v>53</v>
      </c>
      <c r="E1974" t="s">
        <v>1977</v>
      </c>
    </row>
    <row r="1975" spans="1:5">
      <c r="A1975">
        <f>HYPERLINK("http://www.twitter.com/NYCMayorsOffice/status/691014158201012226", "691014158201012226")</f>
        <v>0</v>
      </c>
      <c r="B1975" s="2">
        <v>42392.9072685185</v>
      </c>
      <c r="C1975">
        <v>0</v>
      </c>
      <c r="D1975">
        <v>20</v>
      </c>
      <c r="E1975" t="s">
        <v>1978</v>
      </c>
    </row>
    <row r="1976" spans="1:5">
      <c r="A1976">
        <f>HYPERLINK("http://www.twitter.com/NYCMayorsOffice/status/691013931264036864", "691013931264036864")</f>
        <v>0</v>
      </c>
      <c r="B1976" s="2">
        <v>42392.9066435185</v>
      </c>
      <c r="C1976">
        <v>0</v>
      </c>
      <c r="D1976">
        <v>7</v>
      </c>
      <c r="E1976" t="s">
        <v>1979</v>
      </c>
    </row>
    <row r="1977" spans="1:5">
      <c r="A1977">
        <f>HYPERLINK("http://www.twitter.com/NYCMayorsOffice/status/691013694843686913", "691013694843686913")</f>
        <v>0</v>
      </c>
      <c r="B1977" s="2">
        <v>42392.9059837963</v>
      </c>
      <c r="C1977">
        <v>0</v>
      </c>
      <c r="D1977">
        <v>12</v>
      </c>
      <c r="E1977" t="s">
        <v>1980</v>
      </c>
    </row>
    <row r="1978" spans="1:5">
      <c r="A1978">
        <f>HYPERLINK("http://www.twitter.com/NYCMayorsOffice/status/691007819471024128", "691007819471024128")</f>
        <v>0</v>
      </c>
      <c r="B1978" s="2">
        <v>42392.8897800926</v>
      </c>
      <c r="C1978">
        <v>22</v>
      </c>
      <c r="D1978">
        <v>24</v>
      </c>
      <c r="E1978" t="s">
        <v>1981</v>
      </c>
    </row>
    <row r="1979" spans="1:5">
      <c r="A1979">
        <f>HYPERLINK("http://www.twitter.com/NYCMayorsOffice/status/691007289768165376", "691007289768165376")</f>
        <v>0</v>
      </c>
      <c r="B1979" s="2">
        <v>42392.8883101852</v>
      </c>
      <c r="C1979">
        <v>0</v>
      </c>
      <c r="D1979">
        <v>5</v>
      </c>
      <c r="E1979" t="s">
        <v>1982</v>
      </c>
    </row>
    <row r="1980" spans="1:5">
      <c r="A1980">
        <f>HYPERLINK("http://www.twitter.com/NYCMayorsOffice/status/691002586028204032", "691002586028204032")</f>
        <v>0</v>
      </c>
      <c r="B1980" s="2">
        <v>42392.8753356481</v>
      </c>
      <c r="C1980">
        <v>0</v>
      </c>
      <c r="D1980">
        <v>14</v>
      </c>
      <c r="E1980" t="s">
        <v>1983</v>
      </c>
    </row>
    <row r="1981" spans="1:5">
      <c r="A1981">
        <f>HYPERLINK("http://www.twitter.com/NYCMayorsOffice/status/690994212570013700", "690994212570013700")</f>
        <v>0</v>
      </c>
      <c r="B1981" s="2">
        <v>42392.8522222222</v>
      </c>
      <c r="C1981">
        <v>0</v>
      </c>
      <c r="D1981">
        <v>2</v>
      </c>
      <c r="E1981" t="s">
        <v>1984</v>
      </c>
    </row>
    <row r="1982" spans="1:5">
      <c r="A1982">
        <f>HYPERLINK("http://www.twitter.com/NYCMayorsOffice/status/690994024153509890", "690994024153509890")</f>
        <v>0</v>
      </c>
      <c r="B1982" s="2">
        <v>42392.851712963</v>
      </c>
      <c r="C1982">
        <v>55</v>
      </c>
      <c r="D1982">
        <v>41</v>
      </c>
      <c r="E1982" t="s">
        <v>1985</v>
      </c>
    </row>
    <row r="1983" spans="1:5">
      <c r="A1983">
        <f>HYPERLINK("http://www.twitter.com/NYCMayorsOffice/status/690969343564369920", "690969343564369920")</f>
        <v>0</v>
      </c>
      <c r="B1983" s="2">
        <v>42392.783599537</v>
      </c>
      <c r="C1983">
        <v>16</v>
      </c>
      <c r="D1983">
        <v>22</v>
      </c>
      <c r="E1983" t="s">
        <v>1986</v>
      </c>
    </row>
    <row r="1984" spans="1:5">
      <c r="A1984">
        <f>HYPERLINK("http://www.twitter.com/NYCMayorsOffice/status/690964107072249856", "690964107072249856")</f>
        <v>0</v>
      </c>
      <c r="B1984" s="2">
        <v>42392.7691550926</v>
      </c>
      <c r="C1984">
        <v>22</v>
      </c>
      <c r="D1984">
        <v>40</v>
      </c>
      <c r="E1984" t="s">
        <v>1987</v>
      </c>
    </row>
    <row r="1985" spans="1:5">
      <c r="A1985">
        <f>HYPERLINK("http://www.twitter.com/NYCMayorsOffice/status/690961161982971909", "690961161982971909")</f>
        <v>0</v>
      </c>
      <c r="B1985" s="2">
        <v>42392.7610300926</v>
      </c>
      <c r="C1985">
        <v>0</v>
      </c>
      <c r="D1985">
        <v>129</v>
      </c>
      <c r="E1985" t="s">
        <v>1988</v>
      </c>
    </row>
    <row r="1986" spans="1:5">
      <c r="A1986">
        <f>HYPERLINK("http://www.twitter.com/NYCMayorsOffice/status/690956711356665857", "690956711356665857")</f>
        <v>0</v>
      </c>
      <c r="B1986" s="2">
        <v>42392.7487384259</v>
      </c>
      <c r="C1986">
        <v>0</v>
      </c>
      <c r="D1986">
        <v>173</v>
      </c>
      <c r="E1986" t="s">
        <v>1989</v>
      </c>
    </row>
    <row r="1987" spans="1:5">
      <c r="A1987">
        <f>HYPERLINK("http://www.twitter.com/NYCMayorsOffice/status/690956319994580992", "690956319994580992")</f>
        <v>0</v>
      </c>
      <c r="B1987" s="2">
        <v>42392.747662037</v>
      </c>
      <c r="C1987">
        <v>0</v>
      </c>
      <c r="D1987">
        <v>305</v>
      </c>
      <c r="E1987" t="s">
        <v>1990</v>
      </c>
    </row>
    <row r="1988" spans="1:5">
      <c r="A1988">
        <f>HYPERLINK("http://www.twitter.com/NYCMayorsOffice/status/690954991092244480", "690954991092244480")</f>
        <v>0</v>
      </c>
      <c r="B1988" s="2">
        <v>42392.7439930556</v>
      </c>
      <c r="C1988">
        <v>0</v>
      </c>
      <c r="D1988">
        <v>2508</v>
      </c>
      <c r="E1988" t="s">
        <v>1991</v>
      </c>
    </row>
    <row r="1989" spans="1:5">
      <c r="A1989">
        <f>HYPERLINK("http://www.twitter.com/NYCMayorsOffice/status/690941497835937793", "690941497835937793")</f>
        <v>0</v>
      </c>
      <c r="B1989" s="2">
        <v>42392.7067592593</v>
      </c>
      <c r="C1989">
        <v>0</v>
      </c>
      <c r="D1989">
        <v>18</v>
      </c>
      <c r="E1989" t="s">
        <v>1992</v>
      </c>
    </row>
    <row r="1990" spans="1:5">
      <c r="A1990">
        <f>HYPERLINK("http://www.twitter.com/NYCMayorsOffice/status/690935657028587521", "690935657028587521")</f>
        <v>0</v>
      </c>
      <c r="B1990" s="2">
        <v>42392.6906481481</v>
      </c>
      <c r="C1990">
        <v>213</v>
      </c>
      <c r="D1990">
        <v>388</v>
      </c>
      <c r="E1990" t="s">
        <v>1993</v>
      </c>
    </row>
    <row r="1991" spans="1:5">
      <c r="A1991">
        <f>HYPERLINK("http://www.twitter.com/NYCMayorsOffice/status/690934490223476738", "690934490223476738")</f>
        <v>0</v>
      </c>
      <c r="B1991" s="2">
        <v>42392.6874305556</v>
      </c>
      <c r="C1991">
        <v>45</v>
      </c>
      <c r="D1991">
        <v>57</v>
      </c>
      <c r="E1991" t="s">
        <v>1994</v>
      </c>
    </row>
    <row r="1992" spans="1:5">
      <c r="A1992">
        <f>HYPERLINK("http://www.twitter.com/NYCMayorsOffice/status/690933932834045952", "690933932834045952")</f>
        <v>0</v>
      </c>
      <c r="B1992" s="2">
        <v>42392.6858912037</v>
      </c>
      <c r="C1992">
        <v>3</v>
      </c>
      <c r="D1992">
        <v>8</v>
      </c>
      <c r="E1992" t="s">
        <v>1995</v>
      </c>
    </row>
    <row r="1993" spans="1:5">
      <c r="A1993">
        <f>HYPERLINK("http://www.twitter.com/NYCMayorsOffice/status/690932424029650945", "690932424029650945")</f>
        <v>0</v>
      </c>
      <c r="B1993" s="2">
        <v>42392.681724537</v>
      </c>
      <c r="C1993">
        <v>21</v>
      </c>
      <c r="D1993">
        <v>26</v>
      </c>
      <c r="E1993" t="s">
        <v>1996</v>
      </c>
    </row>
    <row r="1994" spans="1:5">
      <c r="A1994">
        <f>HYPERLINK("http://www.twitter.com/NYCMayorsOffice/status/690932105061232640", "690932105061232640")</f>
        <v>0</v>
      </c>
      <c r="B1994" s="2">
        <v>42392.6808449074</v>
      </c>
      <c r="C1994">
        <v>19</v>
      </c>
      <c r="D1994">
        <v>22</v>
      </c>
      <c r="E1994" t="s">
        <v>1997</v>
      </c>
    </row>
    <row r="1995" spans="1:5">
      <c r="A1995">
        <f>HYPERLINK("http://www.twitter.com/NYCMayorsOffice/status/690931754794913792", "690931754794913792")</f>
        <v>0</v>
      </c>
      <c r="B1995" s="2">
        <v>42392.6798726852</v>
      </c>
      <c r="C1995">
        <v>0</v>
      </c>
      <c r="D1995">
        <v>198</v>
      </c>
      <c r="E1995" t="s">
        <v>1998</v>
      </c>
    </row>
    <row r="1996" spans="1:5">
      <c r="A1996">
        <f>HYPERLINK("http://www.twitter.com/NYCMayorsOffice/status/690931596443131904", "690931596443131904")</f>
        <v>0</v>
      </c>
      <c r="B1996" s="2">
        <v>42392.6794444444</v>
      </c>
      <c r="C1996">
        <v>12</v>
      </c>
      <c r="D1996">
        <v>16</v>
      </c>
      <c r="E1996" t="s">
        <v>1999</v>
      </c>
    </row>
    <row r="1997" spans="1:5">
      <c r="A1997">
        <f>HYPERLINK("http://www.twitter.com/NYCMayorsOffice/status/690931412514410496", "690931412514410496")</f>
        <v>0</v>
      </c>
      <c r="B1997" s="2">
        <v>42392.6789351852</v>
      </c>
      <c r="C1997">
        <v>19</v>
      </c>
      <c r="D1997">
        <v>29</v>
      </c>
      <c r="E1997" t="s">
        <v>2000</v>
      </c>
    </row>
    <row r="1998" spans="1:5">
      <c r="A1998">
        <f>HYPERLINK("http://www.twitter.com/NYCMayorsOffice/status/690931158314520576", "690931158314520576")</f>
        <v>0</v>
      </c>
      <c r="B1998" s="2">
        <v>42392.6782291667</v>
      </c>
      <c r="C1998">
        <v>28</v>
      </c>
      <c r="D1998">
        <v>45</v>
      </c>
      <c r="E1998" t="s">
        <v>2001</v>
      </c>
    </row>
    <row r="1999" spans="1:5">
      <c r="A1999">
        <f>HYPERLINK("http://www.twitter.com/NYCMayorsOffice/status/690930682961477632", "690930682961477632")</f>
        <v>0</v>
      </c>
      <c r="B1999" s="2">
        <v>42392.6769212963</v>
      </c>
      <c r="C1999">
        <v>21</v>
      </c>
      <c r="D1999">
        <v>58</v>
      </c>
      <c r="E1999" t="s">
        <v>2002</v>
      </c>
    </row>
    <row r="2000" spans="1:5">
      <c r="A2000">
        <f>HYPERLINK("http://www.twitter.com/NYCMayorsOffice/status/690928626368385024", "690928626368385024")</f>
        <v>0</v>
      </c>
      <c r="B2000" s="2">
        <v>42392.67125</v>
      </c>
      <c r="C2000">
        <v>16</v>
      </c>
      <c r="D2000">
        <v>12</v>
      </c>
      <c r="E2000" t="s">
        <v>2003</v>
      </c>
    </row>
    <row r="2001" spans="1:5">
      <c r="A2001">
        <f>HYPERLINK("http://www.twitter.com/NYCMayorsOffice/status/690924578521112580", "690924578521112580")</f>
        <v>0</v>
      </c>
      <c r="B2001" s="2">
        <v>42392.6600694444</v>
      </c>
      <c r="C2001">
        <v>0</v>
      </c>
      <c r="D2001">
        <v>48</v>
      </c>
      <c r="E2001" t="s">
        <v>2004</v>
      </c>
    </row>
    <row r="2002" spans="1:5">
      <c r="A2002">
        <f>HYPERLINK("http://www.twitter.com/NYCMayorsOffice/status/690922691730239488", "690922691730239488")</f>
        <v>0</v>
      </c>
      <c r="B2002" s="2">
        <v>42392.6548726852</v>
      </c>
      <c r="C2002">
        <v>0</v>
      </c>
      <c r="D2002">
        <v>204</v>
      </c>
      <c r="E2002" t="s">
        <v>2005</v>
      </c>
    </row>
    <row r="2003" spans="1:5">
      <c r="A2003">
        <f>HYPERLINK("http://www.twitter.com/NYCMayorsOffice/status/690885609435615232", "690885609435615232")</f>
        <v>0</v>
      </c>
      <c r="B2003" s="2">
        <v>42392.5525347222</v>
      </c>
      <c r="C2003">
        <v>0</v>
      </c>
      <c r="D2003">
        <v>148</v>
      </c>
      <c r="E2003" t="s">
        <v>2006</v>
      </c>
    </row>
    <row r="2004" spans="1:5">
      <c r="A2004">
        <f>HYPERLINK("http://www.twitter.com/NYCMayorsOffice/status/690762565891276800", "690762565891276800")</f>
        <v>0</v>
      </c>
      <c r="B2004" s="2">
        <v>42392.2130092593</v>
      </c>
      <c r="C2004">
        <v>0</v>
      </c>
      <c r="D2004">
        <v>190</v>
      </c>
      <c r="E2004" t="s">
        <v>2007</v>
      </c>
    </row>
    <row r="2005" spans="1:5">
      <c r="A2005">
        <f>HYPERLINK("http://www.twitter.com/NYCMayorsOffice/status/690674592650792960", "690674592650792960")</f>
        <v>0</v>
      </c>
      <c r="B2005" s="2">
        <v>42391.9702430556</v>
      </c>
      <c r="C2005">
        <v>18</v>
      </c>
      <c r="D2005">
        <v>33</v>
      </c>
      <c r="E2005" t="s">
        <v>2008</v>
      </c>
    </row>
    <row r="2006" spans="1:5">
      <c r="A2006">
        <f>HYPERLINK("http://www.twitter.com/NYCMayorsOffice/status/690625413203259392", "690625413203259392")</f>
        <v>0</v>
      </c>
      <c r="B2006" s="2">
        <v>42391.834537037</v>
      </c>
      <c r="C2006">
        <v>0</v>
      </c>
      <c r="D2006">
        <v>51</v>
      </c>
      <c r="E2006" t="s">
        <v>2009</v>
      </c>
    </row>
    <row r="2007" spans="1:5">
      <c r="A2007">
        <f>HYPERLINK("http://www.twitter.com/NYCMayorsOffice/status/690620810894139393", "690620810894139393")</f>
        <v>0</v>
      </c>
      <c r="B2007" s="2">
        <v>42391.8218402778</v>
      </c>
      <c r="C2007">
        <v>0</v>
      </c>
      <c r="D2007">
        <v>6</v>
      </c>
      <c r="E2007" t="s">
        <v>2010</v>
      </c>
    </row>
    <row r="2008" spans="1:5">
      <c r="A2008">
        <f>HYPERLINK("http://www.twitter.com/NYCMayorsOffice/status/690604216814039040", "690604216814039040")</f>
        <v>0</v>
      </c>
      <c r="B2008" s="2">
        <v>42391.7760416667</v>
      </c>
      <c r="C2008">
        <v>11</v>
      </c>
      <c r="D2008">
        <v>19</v>
      </c>
      <c r="E2008" t="s">
        <v>2011</v>
      </c>
    </row>
    <row r="2009" spans="1:5">
      <c r="A2009">
        <f>HYPERLINK("http://www.twitter.com/NYCMayorsOffice/status/690529483451994112", "690529483451994112")</f>
        <v>0</v>
      </c>
      <c r="B2009" s="2">
        <v>42391.5698148148</v>
      </c>
      <c r="C2009">
        <v>8</v>
      </c>
      <c r="D2009">
        <v>10</v>
      </c>
      <c r="E2009" t="s">
        <v>2012</v>
      </c>
    </row>
    <row r="2010" spans="1:5">
      <c r="A2010">
        <f>HYPERLINK("http://www.twitter.com/NYCMayorsOffice/status/690525945472643072", "690525945472643072")</f>
        <v>0</v>
      </c>
      <c r="B2010" s="2">
        <v>42391.5600578704</v>
      </c>
      <c r="C2010">
        <v>0</v>
      </c>
      <c r="D2010">
        <v>532</v>
      </c>
      <c r="E2010" t="s">
        <v>2013</v>
      </c>
    </row>
    <row r="2011" spans="1:5">
      <c r="A2011">
        <f>HYPERLINK("http://www.twitter.com/NYCMayorsOffice/status/690374090968940544", "690374090968940544")</f>
        <v>0</v>
      </c>
      <c r="B2011" s="2">
        <v>42391.1410185185</v>
      </c>
      <c r="C2011">
        <v>0</v>
      </c>
      <c r="D2011">
        <v>5</v>
      </c>
      <c r="E2011" t="s">
        <v>2014</v>
      </c>
    </row>
    <row r="2012" spans="1:5">
      <c r="A2012">
        <f>HYPERLINK("http://www.twitter.com/NYCMayorsOffice/status/690364719102844928", "690364719102844928")</f>
        <v>0</v>
      </c>
      <c r="B2012" s="2">
        <v>42391.115162037</v>
      </c>
      <c r="C2012">
        <v>0</v>
      </c>
      <c r="D2012">
        <v>9</v>
      </c>
      <c r="E2012" t="s">
        <v>2015</v>
      </c>
    </row>
    <row r="2013" spans="1:5">
      <c r="A2013">
        <f>HYPERLINK("http://www.twitter.com/NYCMayorsOffice/status/690254247749885953", "690254247749885953")</f>
        <v>0</v>
      </c>
      <c r="B2013" s="2">
        <v>42390.8103125</v>
      </c>
      <c r="C2013">
        <v>7</v>
      </c>
      <c r="D2013">
        <v>9</v>
      </c>
      <c r="E2013" t="s">
        <v>2016</v>
      </c>
    </row>
    <row r="2014" spans="1:5">
      <c r="A2014">
        <f>HYPERLINK("http://www.twitter.com/NYCMayorsOffice/status/690249417711026177", "690249417711026177")</f>
        <v>0</v>
      </c>
      <c r="B2014" s="2">
        <v>42390.7969907407</v>
      </c>
      <c r="C2014">
        <v>13</v>
      </c>
      <c r="D2014">
        <v>4</v>
      </c>
      <c r="E2014" t="s">
        <v>2017</v>
      </c>
    </row>
    <row r="2015" spans="1:5">
      <c r="A2015">
        <f>HYPERLINK("http://www.twitter.com/NYCMayorsOffice/status/690247699636051968", "690247699636051968")</f>
        <v>0</v>
      </c>
      <c r="B2015" s="2">
        <v>42390.7922453704</v>
      </c>
      <c r="C2015">
        <v>0</v>
      </c>
      <c r="D2015">
        <v>3</v>
      </c>
      <c r="E2015" t="s">
        <v>2018</v>
      </c>
    </row>
    <row r="2016" spans="1:5">
      <c r="A2016">
        <f>HYPERLINK("http://www.twitter.com/NYCMayorsOffice/status/690224943930458112", "690224943930458112")</f>
        <v>0</v>
      </c>
      <c r="B2016" s="2">
        <v>42390.7294560185</v>
      </c>
      <c r="C2016">
        <v>7</v>
      </c>
      <c r="D2016">
        <v>12</v>
      </c>
      <c r="E2016" t="s">
        <v>2019</v>
      </c>
    </row>
    <row r="2017" spans="1:5">
      <c r="A2017">
        <f>HYPERLINK("http://www.twitter.com/NYCMayorsOffice/status/690221135317897218", "690221135317897218")</f>
        <v>0</v>
      </c>
      <c r="B2017" s="2">
        <v>42390.7189467593</v>
      </c>
      <c r="C2017">
        <v>30</v>
      </c>
      <c r="D2017">
        <v>43</v>
      </c>
      <c r="E2017" t="s">
        <v>2020</v>
      </c>
    </row>
    <row r="2018" spans="1:5">
      <c r="A2018">
        <f>HYPERLINK("http://www.twitter.com/NYCMayorsOffice/status/690214812492664833", "690214812492664833")</f>
        <v>0</v>
      </c>
      <c r="B2018" s="2">
        <v>42390.7014930556</v>
      </c>
      <c r="C2018">
        <v>10</v>
      </c>
      <c r="D2018">
        <v>12</v>
      </c>
      <c r="E2018" t="s">
        <v>2021</v>
      </c>
    </row>
    <row r="2019" spans="1:5">
      <c r="A2019">
        <f>HYPERLINK("http://www.twitter.com/NYCMayorsOffice/status/690211289566699520", "690211289566699520")</f>
        <v>0</v>
      </c>
      <c r="B2019" s="2">
        <v>42390.6917708333</v>
      </c>
      <c r="C2019">
        <v>17</v>
      </c>
      <c r="D2019">
        <v>32</v>
      </c>
      <c r="E2019" t="s">
        <v>2022</v>
      </c>
    </row>
    <row r="2020" spans="1:5">
      <c r="A2020">
        <f>HYPERLINK("http://www.twitter.com/NYCMayorsOffice/status/689994719477272576", "689994719477272576")</f>
        <v>0</v>
      </c>
      <c r="B2020" s="2">
        <v>42390.0941550926</v>
      </c>
      <c r="C2020">
        <v>486</v>
      </c>
      <c r="D2020">
        <v>371</v>
      </c>
      <c r="E2020" t="s">
        <v>2023</v>
      </c>
    </row>
    <row r="2021" spans="1:5">
      <c r="A2021">
        <f>HYPERLINK("http://www.twitter.com/NYCMayorsOffice/status/689980904048062466", "689980904048062466")</f>
        <v>0</v>
      </c>
      <c r="B2021" s="2">
        <v>42390.0560300926</v>
      </c>
      <c r="C2021">
        <v>0</v>
      </c>
      <c r="D2021">
        <v>1078</v>
      </c>
      <c r="E2021" t="s">
        <v>2024</v>
      </c>
    </row>
    <row r="2022" spans="1:5">
      <c r="A2022">
        <f>HYPERLINK("http://www.twitter.com/NYCMayorsOffice/status/689931333993394176", "689931333993394176")</f>
        <v>0</v>
      </c>
      <c r="B2022" s="2">
        <v>42389.9192361111</v>
      </c>
      <c r="C2022">
        <v>531</v>
      </c>
      <c r="D2022">
        <v>414</v>
      </c>
      <c r="E2022" t="s">
        <v>2025</v>
      </c>
    </row>
    <row r="2023" spans="1:5">
      <c r="A2023">
        <f>HYPERLINK("http://www.twitter.com/NYCMayorsOffice/status/689546020313788418", "689546020313788418")</f>
        <v>0</v>
      </c>
      <c r="B2023" s="2">
        <v>42388.8559837963</v>
      </c>
      <c r="C2023">
        <v>28</v>
      </c>
      <c r="D2023">
        <v>15</v>
      </c>
      <c r="E2023" t="s">
        <v>2026</v>
      </c>
    </row>
    <row r="2024" spans="1:5">
      <c r="A2024">
        <f>HYPERLINK("http://www.twitter.com/NYCMayorsOffice/status/688843178699550721", "688843178699550721")</f>
        <v>0</v>
      </c>
      <c r="B2024" s="2">
        <v>42386.9165046296</v>
      </c>
      <c r="C2024">
        <v>0</v>
      </c>
      <c r="D2024">
        <v>17</v>
      </c>
      <c r="E2024" t="s">
        <v>2027</v>
      </c>
    </row>
    <row r="2025" spans="1:5">
      <c r="A2025">
        <f>HYPERLINK("http://www.twitter.com/NYCMayorsOffice/status/688828041984888833", "688828041984888833")</f>
        <v>0</v>
      </c>
      <c r="B2025" s="2">
        <v>42386.8747337963</v>
      </c>
      <c r="C2025">
        <v>6</v>
      </c>
      <c r="D2025">
        <v>3</v>
      </c>
      <c r="E2025" t="s">
        <v>2028</v>
      </c>
    </row>
    <row r="2026" spans="1:5">
      <c r="A2026">
        <f>HYPERLINK("http://www.twitter.com/NYCMayorsOffice/status/687787570781122560", "687787570781122560")</f>
        <v>0</v>
      </c>
      <c r="B2026" s="2">
        <v>42384.003587963</v>
      </c>
      <c r="C2026">
        <v>22</v>
      </c>
      <c r="D2026">
        <v>11</v>
      </c>
      <c r="E2026" t="s">
        <v>2029</v>
      </c>
    </row>
    <row r="2027" spans="1:5">
      <c r="A2027">
        <f>HYPERLINK("http://www.twitter.com/NYCMayorsOffice/status/687763749030236160", "687763749030236160")</f>
        <v>0</v>
      </c>
      <c r="B2027" s="2">
        <v>42383.9378472222</v>
      </c>
      <c r="C2027">
        <v>49</v>
      </c>
      <c r="D2027">
        <v>37</v>
      </c>
      <c r="E2027" t="s">
        <v>2030</v>
      </c>
    </row>
    <row r="2028" spans="1:5">
      <c r="A2028">
        <f>HYPERLINK("http://www.twitter.com/NYCMayorsOffice/status/687286705808891904", "687286705808891904")</f>
        <v>0</v>
      </c>
      <c r="B2028" s="2">
        <v>42382.6214583333</v>
      </c>
      <c r="C2028">
        <v>0</v>
      </c>
      <c r="D2028">
        <v>13</v>
      </c>
      <c r="E2028" t="s">
        <v>2031</v>
      </c>
    </row>
    <row r="2029" spans="1:5">
      <c r="A2029">
        <f>HYPERLINK("http://www.twitter.com/NYCMayorsOffice/status/687131479034490880", "687131479034490880")</f>
        <v>0</v>
      </c>
      <c r="B2029" s="2">
        <v>42382.1931134259</v>
      </c>
      <c r="C2029">
        <v>0</v>
      </c>
      <c r="D2029">
        <v>110</v>
      </c>
      <c r="E2029" t="s">
        <v>2032</v>
      </c>
    </row>
    <row r="2030" spans="1:5">
      <c r="A2030">
        <f>HYPERLINK("http://www.twitter.com/NYCMayorsOffice/status/687129771659116544", "687129771659116544")</f>
        <v>0</v>
      </c>
      <c r="B2030" s="2">
        <v>42382.1884027778</v>
      </c>
      <c r="C2030">
        <v>0</v>
      </c>
      <c r="D2030">
        <v>24</v>
      </c>
      <c r="E2030" t="s">
        <v>2033</v>
      </c>
    </row>
    <row r="2031" spans="1:5">
      <c r="A2031">
        <f>HYPERLINK("http://www.twitter.com/NYCMayorsOffice/status/687102976075411456", "687102976075411456")</f>
        <v>0</v>
      </c>
      <c r="B2031" s="2">
        <v>42382.1144560185</v>
      </c>
      <c r="C2031">
        <v>7</v>
      </c>
      <c r="D2031">
        <v>2</v>
      </c>
      <c r="E2031" t="s">
        <v>2034</v>
      </c>
    </row>
    <row r="2032" spans="1:5">
      <c r="A2032">
        <f>HYPERLINK("http://www.twitter.com/NYCMayorsOffice/status/687043908203900928", "687043908203900928")</f>
        <v>0</v>
      </c>
      <c r="B2032" s="2">
        <v>42381.9514699074</v>
      </c>
      <c r="C2032">
        <v>13</v>
      </c>
      <c r="D2032">
        <v>12</v>
      </c>
      <c r="E2032" t="s">
        <v>2035</v>
      </c>
    </row>
    <row r="2033" spans="1:5">
      <c r="A2033">
        <f>HYPERLINK("http://www.twitter.com/NYCMayorsOffice/status/686672969423306752", "686672969423306752")</f>
        <v>0</v>
      </c>
      <c r="B2033" s="2">
        <v>42380.9278703704</v>
      </c>
      <c r="C2033">
        <v>24</v>
      </c>
      <c r="D2033">
        <v>17</v>
      </c>
      <c r="E2033" t="s">
        <v>2036</v>
      </c>
    </row>
    <row r="2034" spans="1:5">
      <c r="A2034">
        <f>HYPERLINK("http://www.twitter.com/NYCMayorsOffice/status/686300605174943745", "686300605174943745")</f>
        <v>0</v>
      </c>
      <c r="B2034" s="2">
        <v>42379.9003356481</v>
      </c>
      <c r="C2034">
        <v>19</v>
      </c>
      <c r="D2034">
        <v>26</v>
      </c>
      <c r="E2034" t="s">
        <v>2037</v>
      </c>
    </row>
    <row r="2035" spans="1:5">
      <c r="A2035">
        <f>HYPERLINK("http://www.twitter.com/NYCMayorsOffice/status/685853630977708032", "685853630977708032")</f>
        <v>0</v>
      </c>
      <c r="B2035" s="2">
        <v>42378.6669212963</v>
      </c>
      <c r="C2035">
        <v>47</v>
      </c>
      <c r="D2035">
        <v>22</v>
      </c>
      <c r="E2035" t="s">
        <v>2038</v>
      </c>
    </row>
    <row r="2036" spans="1:5">
      <c r="A2036">
        <f>HYPERLINK("http://www.twitter.com/NYCMayorsOffice/status/685848208409542656", "685848208409542656")</f>
        <v>0</v>
      </c>
      <c r="B2036" s="2">
        <v>42378.6519560185</v>
      </c>
      <c r="C2036">
        <v>16</v>
      </c>
      <c r="D2036">
        <v>6</v>
      </c>
      <c r="E2036" t="s">
        <v>2039</v>
      </c>
    </row>
    <row r="2037" spans="1:5">
      <c r="A2037">
        <f>HYPERLINK("http://www.twitter.com/NYCMayorsOffice/status/685844693486297088", "685844693486297088")</f>
        <v>0</v>
      </c>
      <c r="B2037" s="2">
        <v>42378.6422569444</v>
      </c>
      <c r="C2037">
        <v>42</v>
      </c>
      <c r="D2037">
        <v>28</v>
      </c>
      <c r="E2037" t="s">
        <v>2040</v>
      </c>
    </row>
    <row r="2038" spans="1:5">
      <c r="A2038">
        <f>HYPERLINK("http://www.twitter.com/NYCMayorsOffice/status/685837210604728322", "685837210604728322")</f>
        <v>0</v>
      </c>
      <c r="B2038" s="2">
        <v>42378.6216087963</v>
      </c>
      <c r="C2038">
        <v>0</v>
      </c>
      <c r="D2038">
        <v>22</v>
      </c>
      <c r="E2038" t="s">
        <v>2041</v>
      </c>
    </row>
    <row r="2039" spans="1:5">
      <c r="A2039">
        <f>HYPERLINK("http://www.twitter.com/NYCMayorsOffice/status/685596552178601984", "685596552178601984")</f>
        <v>0</v>
      </c>
      <c r="B2039" s="2">
        <v>42377.9575231482</v>
      </c>
      <c r="C2039">
        <v>11</v>
      </c>
      <c r="D2039">
        <v>5</v>
      </c>
      <c r="E2039" t="s">
        <v>2042</v>
      </c>
    </row>
    <row r="2040" spans="1:5">
      <c r="A2040">
        <f>HYPERLINK("http://www.twitter.com/NYCMayorsOffice/status/685587963854610432", "685587963854610432")</f>
        <v>0</v>
      </c>
      <c r="B2040" s="2">
        <v>42377.9338194444</v>
      </c>
      <c r="C2040">
        <v>11</v>
      </c>
      <c r="D2040">
        <v>8</v>
      </c>
      <c r="E2040" t="s">
        <v>2043</v>
      </c>
    </row>
    <row r="2041" spans="1:5">
      <c r="A2041">
        <f>HYPERLINK("http://www.twitter.com/NYCMayorsOffice/status/685516226802675712", "685516226802675712")</f>
        <v>0</v>
      </c>
      <c r="B2041" s="2">
        <v>42377.7358680556</v>
      </c>
      <c r="C2041">
        <v>6</v>
      </c>
      <c r="D2041">
        <v>3</v>
      </c>
      <c r="E2041" t="s">
        <v>2044</v>
      </c>
    </row>
    <row r="2042" spans="1:5">
      <c r="A2042">
        <f>HYPERLINK("http://www.twitter.com/NYCMayorsOffice/status/685515816083820546", "685515816083820546")</f>
        <v>0</v>
      </c>
      <c r="B2042" s="2">
        <v>42377.7347337963</v>
      </c>
      <c r="C2042">
        <v>6</v>
      </c>
      <c r="D2042">
        <v>3</v>
      </c>
      <c r="E2042" t="s">
        <v>2045</v>
      </c>
    </row>
    <row r="2043" spans="1:5">
      <c r="A2043">
        <f>HYPERLINK("http://www.twitter.com/NYCMayorsOffice/status/685294519747743745", "685294519747743745")</f>
        <v>0</v>
      </c>
      <c r="B2043" s="2">
        <v>42377.1240740741</v>
      </c>
      <c r="C2043">
        <v>0</v>
      </c>
      <c r="D2043">
        <v>15</v>
      </c>
      <c r="E2043" t="s">
        <v>2046</v>
      </c>
    </row>
    <row r="2044" spans="1:5">
      <c r="A2044">
        <f>HYPERLINK("http://www.twitter.com/NYCMayorsOffice/status/685287367343783936", "685287367343783936")</f>
        <v>0</v>
      </c>
      <c r="B2044" s="2">
        <v>42377.1043402778</v>
      </c>
      <c r="C2044">
        <v>0</v>
      </c>
      <c r="D2044">
        <v>12</v>
      </c>
      <c r="E2044" t="s">
        <v>2047</v>
      </c>
    </row>
    <row r="2045" spans="1:5">
      <c r="A2045">
        <f>HYPERLINK("http://www.twitter.com/NYCMayorsOffice/status/685209690716909572", "685209690716909572")</f>
        <v>0</v>
      </c>
      <c r="B2045" s="2">
        <v>42376.8899884259</v>
      </c>
      <c r="C2045">
        <v>0</v>
      </c>
      <c r="D2045">
        <v>5</v>
      </c>
      <c r="E2045" t="s">
        <v>2048</v>
      </c>
    </row>
    <row r="2046" spans="1:5">
      <c r="A2046">
        <f>HYPERLINK("http://www.twitter.com/NYCMayorsOffice/status/685179371582304256", "685179371582304256")</f>
        <v>0</v>
      </c>
      <c r="B2046" s="2">
        <v>42376.8063194444</v>
      </c>
      <c r="C2046">
        <v>0</v>
      </c>
      <c r="D2046">
        <v>13</v>
      </c>
      <c r="E2046" t="s">
        <v>2049</v>
      </c>
    </row>
    <row r="2047" spans="1:5">
      <c r="A2047">
        <f>HYPERLINK("http://www.twitter.com/NYCMayorsOffice/status/685174724452839424", "685174724452839424")</f>
        <v>0</v>
      </c>
      <c r="B2047" s="2">
        <v>42376.7934953704</v>
      </c>
      <c r="C2047">
        <v>0</v>
      </c>
      <c r="D2047">
        <v>31</v>
      </c>
      <c r="E2047" t="s">
        <v>2050</v>
      </c>
    </row>
    <row r="2048" spans="1:5">
      <c r="A2048">
        <f>HYPERLINK("http://www.twitter.com/NYCMayorsOffice/status/685174476296839168", "685174476296839168")</f>
        <v>0</v>
      </c>
      <c r="B2048" s="2">
        <v>42376.7928125</v>
      </c>
      <c r="C2048">
        <v>20</v>
      </c>
      <c r="D2048">
        <v>16</v>
      </c>
      <c r="E2048" t="s">
        <v>2051</v>
      </c>
    </row>
    <row r="2049" spans="1:5">
      <c r="A2049">
        <f>HYPERLINK("http://www.twitter.com/NYCMayorsOffice/status/685173005421572097", "685173005421572097")</f>
        <v>0</v>
      </c>
      <c r="B2049" s="2">
        <v>42376.7887615741</v>
      </c>
      <c r="C2049">
        <v>12</v>
      </c>
      <c r="D2049">
        <v>11</v>
      </c>
      <c r="E2049" t="s">
        <v>2052</v>
      </c>
    </row>
    <row r="2050" spans="1:5">
      <c r="A2050">
        <f>HYPERLINK("http://www.twitter.com/NYCMayorsOffice/status/684859068830347264", "684859068830347264")</f>
        <v>0</v>
      </c>
      <c r="B2050" s="2">
        <v>42375.9224537037</v>
      </c>
      <c r="C2050">
        <v>16</v>
      </c>
      <c r="D2050">
        <v>17</v>
      </c>
      <c r="E2050" t="s">
        <v>2053</v>
      </c>
    </row>
    <row r="2051" spans="1:5">
      <c r="A2051">
        <f>HYPERLINK("http://www.twitter.com/NYCMayorsOffice/status/684845234530971650", "684845234530971650")</f>
        <v>0</v>
      </c>
      <c r="B2051" s="2">
        <v>42375.8842824074</v>
      </c>
      <c r="C2051">
        <v>29</v>
      </c>
      <c r="D2051">
        <v>27</v>
      </c>
      <c r="E2051" t="s">
        <v>2054</v>
      </c>
    </row>
    <row r="2052" spans="1:5">
      <c r="A2052">
        <f>HYPERLINK("http://www.twitter.com/NYCMayorsOffice/status/684822317923483649", "684822317923483649")</f>
        <v>0</v>
      </c>
      <c r="B2052" s="2">
        <v>42375.8210416667</v>
      </c>
      <c r="C2052">
        <v>0</v>
      </c>
      <c r="D2052">
        <v>59</v>
      </c>
      <c r="E2052" t="s">
        <v>2055</v>
      </c>
    </row>
    <row r="2053" spans="1:5">
      <c r="A2053">
        <f>HYPERLINK("http://www.twitter.com/NYCMayorsOffice/status/684820390376509440", "684820390376509440")</f>
        <v>0</v>
      </c>
      <c r="B2053" s="2">
        <v>42375.8157291667</v>
      </c>
      <c r="C2053">
        <v>12</v>
      </c>
      <c r="D2053">
        <v>24</v>
      </c>
      <c r="E2053" t="s">
        <v>2056</v>
      </c>
    </row>
    <row r="2054" spans="1:5">
      <c r="A2054">
        <f>HYPERLINK("http://www.twitter.com/NYCMayorsOffice/status/684818394919604224", "684818394919604224")</f>
        <v>0</v>
      </c>
      <c r="B2054" s="2">
        <v>42375.8102199074</v>
      </c>
      <c r="C2054">
        <v>0</v>
      </c>
      <c r="D2054">
        <v>5</v>
      </c>
      <c r="E2054" t="s">
        <v>2057</v>
      </c>
    </row>
    <row r="2055" spans="1:5">
      <c r="A2055">
        <f>HYPERLINK("http://www.twitter.com/NYCMayorsOffice/status/684759322996391936", "684759322996391936")</f>
        <v>0</v>
      </c>
      <c r="B2055" s="2">
        <v>42375.6472106481</v>
      </c>
      <c r="C2055">
        <v>3</v>
      </c>
      <c r="D2055">
        <v>4</v>
      </c>
      <c r="E2055" t="s">
        <v>2058</v>
      </c>
    </row>
    <row r="2056" spans="1:5">
      <c r="A2056">
        <f>HYPERLINK("http://www.twitter.com/NYCMayorsOffice/status/684461152181587972", "684461152181587972")</f>
        <v>0</v>
      </c>
      <c r="B2056" s="2">
        <v>42374.8244212963</v>
      </c>
      <c r="C2056">
        <v>5</v>
      </c>
      <c r="D2056">
        <v>1</v>
      </c>
      <c r="E2056" t="s">
        <v>2059</v>
      </c>
    </row>
    <row r="2057" spans="1:5">
      <c r="A2057">
        <f>HYPERLINK("http://www.twitter.com/NYCMayorsOffice/status/684460520091611136", "684460520091611136")</f>
        <v>0</v>
      </c>
      <c r="B2057" s="2">
        <v>42374.8226736111</v>
      </c>
      <c r="C2057">
        <v>20</v>
      </c>
      <c r="D2057">
        <v>13</v>
      </c>
      <c r="E2057" t="s">
        <v>2060</v>
      </c>
    </row>
    <row r="2058" spans="1:5">
      <c r="A2058">
        <f>HYPERLINK("http://www.twitter.com/NYCMayorsOffice/status/684121058987868162", "684121058987868162")</f>
        <v>0</v>
      </c>
      <c r="B2058" s="2">
        <v>42373.8859375</v>
      </c>
      <c r="C2058">
        <v>10</v>
      </c>
      <c r="D2058">
        <v>6</v>
      </c>
      <c r="E2058" t="s">
        <v>2061</v>
      </c>
    </row>
    <row r="2059" spans="1:5">
      <c r="A2059">
        <f>HYPERLINK("http://www.twitter.com/NYCMayorsOffice/status/684102599226855424", "684102599226855424")</f>
        <v>0</v>
      </c>
      <c r="B2059" s="2">
        <v>42373.835</v>
      </c>
      <c r="C2059">
        <v>5</v>
      </c>
      <c r="D2059">
        <v>7</v>
      </c>
      <c r="E2059" t="s">
        <v>2062</v>
      </c>
    </row>
    <row r="2060" spans="1:5">
      <c r="A2060">
        <f>HYPERLINK("http://www.twitter.com/NYCMayorsOffice/status/684083260469735424", "684083260469735424")</f>
        <v>0</v>
      </c>
      <c r="B2060" s="2">
        <v>42373.7816319444</v>
      </c>
      <c r="C2060">
        <v>10</v>
      </c>
      <c r="D2060">
        <v>11</v>
      </c>
      <c r="E2060" t="s">
        <v>2063</v>
      </c>
    </row>
    <row r="2061" spans="1:5">
      <c r="A2061">
        <f>HYPERLINK("http://www.twitter.com/NYCMayorsOffice/status/684071943302189057", "684071943302189057")</f>
        <v>0</v>
      </c>
      <c r="B2061" s="2">
        <v>42373.7504050926</v>
      </c>
      <c r="C2061">
        <v>3</v>
      </c>
      <c r="D2061">
        <v>3</v>
      </c>
      <c r="E2061" t="s">
        <v>2064</v>
      </c>
    </row>
    <row r="2062" spans="1:5">
      <c r="A2062">
        <f>HYPERLINK("http://www.twitter.com/NYCMayorsOffice/status/684045560601571328", "684045560601571328")</f>
        <v>0</v>
      </c>
      <c r="B2062" s="2">
        <v>42373.6776041667</v>
      </c>
      <c r="C2062">
        <v>8</v>
      </c>
      <c r="D2062">
        <v>14</v>
      </c>
      <c r="E2062" t="s">
        <v>2065</v>
      </c>
    </row>
    <row r="2063" spans="1:5">
      <c r="A2063">
        <f>HYPERLINK("http://www.twitter.com/NYCMayorsOffice/status/684022837523406848", "684022837523406848")</f>
        <v>0</v>
      </c>
      <c r="B2063" s="2">
        <v>42373.6148958333</v>
      </c>
      <c r="C2063">
        <v>14</v>
      </c>
      <c r="D2063">
        <v>27</v>
      </c>
      <c r="E2063" t="s">
        <v>2066</v>
      </c>
    </row>
    <row r="2064" spans="1:5">
      <c r="A2064">
        <f>HYPERLINK("http://www.twitter.com/NYCMayorsOffice/status/683743455760265217", "683743455760265217")</f>
        <v>0</v>
      </c>
      <c r="B2064" s="2">
        <v>42372.8439467593</v>
      </c>
      <c r="C2064">
        <v>3</v>
      </c>
      <c r="D2064">
        <v>4</v>
      </c>
      <c r="E2064" t="s">
        <v>2067</v>
      </c>
    </row>
    <row r="2065" spans="1:5">
      <c r="A2065">
        <f>HYPERLINK("http://www.twitter.com/NYCMayorsOffice/status/683705692717449217", "683705692717449217")</f>
        <v>0</v>
      </c>
      <c r="B2065" s="2">
        <v>42372.7397453704</v>
      </c>
      <c r="C2065">
        <v>52</v>
      </c>
      <c r="D2065">
        <v>36</v>
      </c>
      <c r="E2065" t="s">
        <v>2068</v>
      </c>
    </row>
    <row r="2066" spans="1:5">
      <c r="A2066">
        <f>HYPERLINK("http://www.twitter.com/NYCMayorsOffice/status/683671713884835840", "683671713884835840")</f>
        <v>0</v>
      </c>
      <c r="B2066" s="2">
        <v>42372.6459837963</v>
      </c>
      <c r="C2066">
        <v>6</v>
      </c>
      <c r="D2066">
        <v>5</v>
      </c>
      <c r="E2066" t="s">
        <v>2069</v>
      </c>
    </row>
    <row r="2067" spans="1:5">
      <c r="A2067">
        <f>HYPERLINK("http://www.twitter.com/NYCMayorsOffice/status/683388615070740484", "683388615070740484")</f>
        <v>0</v>
      </c>
      <c r="B2067" s="2">
        <v>42371.8647800926</v>
      </c>
      <c r="C2067">
        <v>7</v>
      </c>
      <c r="D2067">
        <v>5</v>
      </c>
      <c r="E2067" t="s">
        <v>2070</v>
      </c>
    </row>
    <row r="2068" spans="1:5">
      <c r="A2068">
        <f>HYPERLINK("http://www.twitter.com/NYCMayorsOffice/status/683354659789103104", "683354659789103104")</f>
        <v>0</v>
      </c>
      <c r="B2068" s="2">
        <v>42371.7710763889</v>
      </c>
      <c r="C2068">
        <v>7</v>
      </c>
      <c r="D2068">
        <v>10</v>
      </c>
      <c r="E2068" t="s">
        <v>2071</v>
      </c>
    </row>
    <row r="2069" spans="1:5">
      <c r="A2069">
        <f>HYPERLINK("http://www.twitter.com/NYCMayorsOffice/status/683315359735218176", "683315359735218176")</f>
        <v>0</v>
      </c>
      <c r="B2069" s="2">
        <v>42371.6626273148</v>
      </c>
      <c r="C2069">
        <v>15</v>
      </c>
      <c r="D2069">
        <v>5</v>
      </c>
      <c r="E2069" t="s">
        <v>2072</v>
      </c>
    </row>
    <row r="2070" spans="1:5">
      <c r="A2070">
        <f>HYPERLINK("http://www.twitter.com/NYCMayorsOffice/status/683048885103771649", "683048885103771649")</f>
        <v>0</v>
      </c>
      <c r="B2070" s="2">
        <v>42370.9273032407</v>
      </c>
      <c r="C2070">
        <v>16</v>
      </c>
      <c r="D2070">
        <v>6</v>
      </c>
      <c r="E2070" t="s">
        <v>2073</v>
      </c>
    </row>
    <row r="2071" spans="1:5">
      <c r="A2071">
        <f>HYPERLINK("http://www.twitter.com/NYCMayorsOffice/status/683015103457968128", "683015103457968128")</f>
        <v>0</v>
      </c>
      <c r="B2071" s="2">
        <v>42370.8340856481</v>
      </c>
      <c r="C2071">
        <v>15</v>
      </c>
      <c r="D2071">
        <v>13</v>
      </c>
      <c r="E2071" t="s">
        <v>2074</v>
      </c>
    </row>
    <row r="2072" spans="1:5">
      <c r="A2072">
        <f>HYPERLINK("http://www.twitter.com/NYCMayorsOffice/status/682980939157401600", "682980939157401600")</f>
        <v>0</v>
      </c>
      <c r="B2072" s="2">
        <v>42370.7398032407</v>
      </c>
      <c r="C2072">
        <v>5</v>
      </c>
      <c r="D2072">
        <v>7</v>
      </c>
      <c r="E2072" t="s">
        <v>2075</v>
      </c>
    </row>
    <row r="2073" spans="1:5">
      <c r="A2073">
        <f>HYPERLINK("http://www.twitter.com/NYCMayorsOffice/status/682947022115225600", "682947022115225600")</f>
        <v>0</v>
      </c>
      <c r="B2073" s="2">
        <v>42370.6462152778</v>
      </c>
      <c r="C2073">
        <v>19</v>
      </c>
      <c r="D2073">
        <v>17</v>
      </c>
      <c r="E2073" t="s">
        <v>2076</v>
      </c>
    </row>
    <row r="2074" spans="1:5">
      <c r="A2074">
        <f>HYPERLINK("http://www.twitter.com/NYCMayorsOffice/status/682809101286567936", "682809101286567936")</f>
        <v>0</v>
      </c>
      <c r="B2074" s="2">
        <v>42370.265625</v>
      </c>
      <c r="C2074">
        <v>115</v>
      </c>
      <c r="D2074">
        <v>42</v>
      </c>
      <c r="E2074" t="s">
        <v>2077</v>
      </c>
    </row>
    <row r="2075" spans="1:5">
      <c r="A2075">
        <f>HYPERLINK("http://www.twitter.com/NYCMayorsOffice/status/682720540751192065", "682720540751192065")</f>
        <v>0</v>
      </c>
      <c r="B2075" s="2">
        <v>42370.0212384259</v>
      </c>
      <c r="C2075">
        <v>3</v>
      </c>
      <c r="D2075">
        <v>2</v>
      </c>
      <c r="E2075" t="s">
        <v>2078</v>
      </c>
    </row>
    <row r="2076" spans="1:5">
      <c r="A2076">
        <f>HYPERLINK("http://www.twitter.com/NYCMayorsOffice/status/682694035094540288", "682694035094540288")</f>
        <v>0</v>
      </c>
      <c r="B2076" s="2">
        <v>42369.9481018518</v>
      </c>
      <c r="C2076">
        <v>10</v>
      </c>
      <c r="D2076">
        <v>5</v>
      </c>
      <c r="E2076" t="s">
        <v>2079</v>
      </c>
    </row>
    <row r="2077" spans="1:5">
      <c r="A2077">
        <f>HYPERLINK("http://www.twitter.com/NYCMayorsOffice/status/682676374365155328", "682676374365155328")</f>
        <v>0</v>
      </c>
      <c r="B2077" s="2">
        <v>42369.8993634259</v>
      </c>
      <c r="C2077">
        <v>8</v>
      </c>
      <c r="D2077">
        <v>5</v>
      </c>
      <c r="E2077" t="s">
        <v>2080</v>
      </c>
    </row>
    <row r="2078" spans="1:5">
      <c r="A2078">
        <f>HYPERLINK("http://www.twitter.com/NYCMayorsOffice/status/682667763043831808", "682667763043831808")</f>
        <v>0</v>
      </c>
      <c r="B2078" s="2">
        <v>42369.8756018519</v>
      </c>
      <c r="C2078">
        <v>7</v>
      </c>
      <c r="D2078">
        <v>3</v>
      </c>
      <c r="E2078" t="s">
        <v>2081</v>
      </c>
    </row>
    <row r="2079" spans="1:5">
      <c r="A2079">
        <f>HYPERLINK("http://www.twitter.com/NYCMayorsOffice/status/682646869189722112", "682646869189722112")</f>
        <v>0</v>
      </c>
      <c r="B2079" s="2">
        <v>42369.8179513889</v>
      </c>
      <c r="C2079">
        <v>0</v>
      </c>
      <c r="D2079">
        <v>111</v>
      </c>
      <c r="E2079" t="s">
        <v>2082</v>
      </c>
    </row>
    <row r="2080" spans="1:5">
      <c r="A2080">
        <f>HYPERLINK("http://www.twitter.com/NYCMayorsOffice/status/682641204610252801", "682641204610252801")</f>
        <v>0</v>
      </c>
      <c r="B2080" s="2">
        <v>42369.8023148148</v>
      </c>
      <c r="C2080">
        <v>11</v>
      </c>
      <c r="D2080">
        <v>5</v>
      </c>
      <c r="E2080" t="s">
        <v>2083</v>
      </c>
    </row>
    <row r="2081" spans="1:5">
      <c r="A2081">
        <f>HYPERLINK("http://www.twitter.com/NYCMayorsOffice/status/682626066251444224", "682626066251444224")</f>
        <v>0</v>
      </c>
      <c r="B2081" s="2">
        <v>42369.7605439815</v>
      </c>
      <c r="C2081">
        <v>6</v>
      </c>
      <c r="D2081">
        <v>6</v>
      </c>
      <c r="E2081" t="s">
        <v>2084</v>
      </c>
    </row>
    <row r="2082" spans="1:5">
      <c r="A2082">
        <f>HYPERLINK("http://www.twitter.com/NYCMayorsOffice/status/682614823285297152", "682614823285297152")</f>
        <v>0</v>
      </c>
      <c r="B2082" s="2">
        <v>42369.7295138889</v>
      </c>
      <c r="C2082">
        <v>24</v>
      </c>
      <c r="D2082">
        <v>13</v>
      </c>
      <c r="E2082" t="s">
        <v>2085</v>
      </c>
    </row>
    <row r="2083" spans="1:5">
      <c r="A2083">
        <f>HYPERLINK("http://www.twitter.com/NYCMayorsOffice/status/682580762785398784", "682580762785398784")</f>
        <v>0</v>
      </c>
      <c r="B2083" s="2">
        <v>42369.6355324074</v>
      </c>
      <c r="C2083">
        <v>6</v>
      </c>
      <c r="D2083">
        <v>7</v>
      </c>
      <c r="E2083" t="s">
        <v>2086</v>
      </c>
    </row>
    <row r="2084" spans="1:5">
      <c r="A2084">
        <f>HYPERLINK("http://www.twitter.com/NYCMayorsOffice/status/682335733986664452", "682335733986664452")</f>
        <v>0</v>
      </c>
      <c r="B2084" s="2">
        <v>42368.959375</v>
      </c>
      <c r="C2084">
        <v>8</v>
      </c>
      <c r="D2084">
        <v>10</v>
      </c>
      <c r="E2084" t="s">
        <v>2087</v>
      </c>
    </row>
    <row r="2085" spans="1:5">
      <c r="A2085">
        <f>HYPERLINK("http://www.twitter.com/NYCMayorsOffice/status/682309068640415745", "682309068640415745")</f>
        <v>0</v>
      </c>
      <c r="B2085" s="2">
        <v>42368.8857986111</v>
      </c>
      <c r="C2085">
        <v>5</v>
      </c>
      <c r="D2085">
        <v>4</v>
      </c>
      <c r="E2085" t="s">
        <v>2088</v>
      </c>
    </row>
    <row r="2086" spans="1:5">
      <c r="A2086">
        <f>HYPERLINK("http://www.twitter.com/NYCMayorsOffice/status/682286477083078657", "682286477083078657")</f>
        <v>0</v>
      </c>
      <c r="B2086" s="2">
        <v>42368.8234606481</v>
      </c>
      <c r="C2086">
        <v>8</v>
      </c>
      <c r="D2086">
        <v>7</v>
      </c>
      <c r="E2086" t="s">
        <v>2089</v>
      </c>
    </row>
    <row r="2087" spans="1:5">
      <c r="A2087">
        <f>HYPERLINK("http://www.twitter.com/NYCMayorsOffice/status/682260415347318785", "682260415347318785")</f>
        <v>0</v>
      </c>
      <c r="B2087" s="2">
        <v>42368.7515393519</v>
      </c>
      <c r="C2087">
        <v>8</v>
      </c>
      <c r="D2087">
        <v>8</v>
      </c>
      <c r="E2087" t="s">
        <v>2090</v>
      </c>
    </row>
    <row r="2088" spans="1:5">
      <c r="A2088">
        <f>HYPERLINK("http://www.twitter.com/NYCMayorsOffice/status/682207306042445824", "682207306042445824")</f>
        <v>0</v>
      </c>
      <c r="B2088" s="2">
        <v>42368.6049884259</v>
      </c>
      <c r="C2088">
        <v>15</v>
      </c>
      <c r="D2088">
        <v>9</v>
      </c>
      <c r="E2088" t="s">
        <v>2091</v>
      </c>
    </row>
    <row r="2089" spans="1:5">
      <c r="A2089">
        <f>HYPERLINK("http://www.twitter.com/NYCMayorsOffice/status/681905078677204992", "681905078677204992")</f>
        <v>0</v>
      </c>
      <c r="B2089" s="2">
        <v>42367.7709953704</v>
      </c>
      <c r="C2089">
        <v>5</v>
      </c>
      <c r="D2089">
        <v>6</v>
      </c>
      <c r="E2089" t="s">
        <v>2092</v>
      </c>
    </row>
    <row r="2090" spans="1:5">
      <c r="A2090">
        <f>HYPERLINK("http://www.twitter.com/NYCMayorsOffice/status/681867447201316868", "681867447201316868")</f>
        <v>0</v>
      </c>
      <c r="B2090" s="2">
        <v>42367.6671527778</v>
      </c>
      <c r="C2090">
        <v>7</v>
      </c>
      <c r="D2090">
        <v>4</v>
      </c>
      <c r="E2090" t="s">
        <v>2093</v>
      </c>
    </row>
    <row r="2091" spans="1:5">
      <c r="A2091">
        <f>HYPERLINK("http://www.twitter.com/NYCMayorsOffice/status/681851487878791168", "681851487878791168")</f>
        <v>0</v>
      </c>
      <c r="B2091" s="2">
        <v>42367.6231134259</v>
      </c>
      <c r="C2091">
        <v>13</v>
      </c>
      <c r="D2091">
        <v>8</v>
      </c>
      <c r="E2091" t="s">
        <v>2094</v>
      </c>
    </row>
    <row r="2092" spans="1:5">
      <c r="A2092">
        <f>HYPERLINK("http://www.twitter.com/NYCMayorsOffice/status/681633279456460800", "681633279456460800")</f>
        <v>0</v>
      </c>
      <c r="B2092" s="2">
        <v>42367.0209722222</v>
      </c>
      <c r="C2092">
        <v>26</v>
      </c>
      <c r="D2092">
        <v>26</v>
      </c>
      <c r="E2092" t="s">
        <v>2095</v>
      </c>
    </row>
    <row r="2093" spans="1:5">
      <c r="A2093">
        <f>HYPERLINK("http://www.twitter.com/NYCMayorsOffice/status/681591837354803201", "681591837354803201")</f>
        <v>0</v>
      </c>
      <c r="B2093" s="2">
        <v>42366.9066203704</v>
      </c>
      <c r="C2093">
        <v>14</v>
      </c>
      <c r="D2093">
        <v>18</v>
      </c>
      <c r="E2093" t="s">
        <v>2096</v>
      </c>
    </row>
    <row r="2094" spans="1:5">
      <c r="A2094">
        <f>HYPERLINK("http://www.twitter.com/NYCMayorsOffice/status/681565776525049856", "681565776525049856")</f>
        <v>0</v>
      </c>
      <c r="B2094" s="2">
        <v>42366.8346990741</v>
      </c>
      <c r="C2094">
        <v>6</v>
      </c>
      <c r="D2094">
        <v>7</v>
      </c>
      <c r="E2094" t="s">
        <v>2097</v>
      </c>
    </row>
    <row r="2095" spans="1:5">
      <c r="A2095">
        <f>HYPERLINK("http://www.twitter.com/NYCMayorsOffice/status/681538992240771072", "681538992240771072")</f>
        <v>0</v>
      </c>
      <c r="B2095" s="2">
        <v>42366.760787037</v>
      </c>
      <c r="C2095">
        <v>6</v>
      </c>
      <c r="D2095">
        <v>11</v>
      </c>
      <c r="E2095" t="s">
        <v>2098</v>
      </c>
    </row>
    <row r="2096" spans="1:5">
      <c r="A2096">
        <f>HYPERLINK("http://www.twitter.com/NYCMayorsOffice/status/681512687180886016", "681512687180886016")</f>
        <v>0</v>
      </c>
      <c r="B2096" s="2">
        <v>42366.6882060185</v>
      </c>
      <c r="C2096">
        <v>8</v>
      </c>
      <c r="D2096">
        <v>7</v>
      </c>
      <c r="E2096" t="s">
        <v>2099</v>
      </c>
    </row>
    <row r="2097" spans="1:5">
      <c r="A2097">
        <f>HYPERLINK("http://www.twitter.com/NYCMayorsOffice/status/681486108560068608", "681486108560068608")</f>
        <v>0</v>
      </c>
      <c r="B2097" s="2">
        <v>42366.6148611111</v>
      </c>
      <c r="C2097">
        <v>12</v>
      </c>
      <c r="D2097">
        <v>10</v>
      </c>
      <c r="E2097" t="s">
        <v>2100</v>
      </c>
    </row>
    <row r="2098" spans="1:5">
      <c r="A2098">
        <f>HYPERLINK("http://www.twitter.com/NYCMayorsOffice/status/681263540263612416", "681263540263612416")</f>
        <v>0</v>
      </c>
      <c r="B2098" s="2">
        <v>42366.0006828704</v>
      </c>
      <c r="C2098">
        <v>11</v>
      </c>
      <c r="D2098">
        <v>6</v>
      </c>
      <c r="E2098" t="s">
        <v>2101</v>
      </c>
    </row>
    <row r="2099" spans="1:5">
      <c r="A2099">
        <f>HYPERLINK("http://www.twitter.com/NYCMayorsOffice/status/681221853923414016", "681221853923414016")</f>
        <v>0</v>
      </c>
      <c r="B2099" s="2">
        <v>42365.8856597222</v>
      </c>
      <c r="C2099">
        <v>14</v>
      </c>
      <c r="D2099">
        <v>6</v>
      </c>
      <c r="E2099" t="s">
        <v>2102</v>
      </c>
    </row>
    <row r="2100" spans="1:5">
      <c r="A2100">
        <f>HYPERLINK("http://www.twitter.com/NYCMayorsOffice/status/681180436698116097", "681180436698116097")</f>
        <v>0</v>
      </c>
      <c r="B2100" s="2">
        <v>42365.7713657407</v>
      </c>
      <c r="C2100">
        <v>7</v>
      </c>
      <c r="D2100">
        <v>5</v>
      </c>
      <c r="E2100" t="s">
        <v>2103</v>
      </c>
    </row>
    <row r="2101" spans="1:5">
      <c r="A2101">
        <f>HYPERLINK("http://www.twitter.com/NYCMayorsOffice/status/680889662693572609", "680889662693572609")</f>
        <v>0</v>
      </c>
      <c r="B2101" s="2">
        <v>42364.9689814815</v>
      </c>
      <c r="C2101">
        <v>14</v>
      </c>
      <c r="D2101">
        <v>3</v>
      </c>
      <c r="E2101" t="s">
        <v>2104</v>
      </c>
    </row>
    <row r="2102" spans="1:5">
      <c r="A2102">
        <f>HYPERLINK("http://www.twitter.com/NYCMayorsOffice/status/680863328709808128", "680863328709808128")</f>
        <v>0</v>
      </c>
      <c r="B2102" s="2">
        <v>42364.8963194444</v>
      </c>
      <c r="C2102">
        <v>10</v>
      </c>
      <c r="D2102">
        <v>2</v>
      </c>
      <c r="E2102" t="s">
        <v>2105</v>
      </c>
    </row>
    <row r="2103" spans="1:5">
      <c r="A2103">
        <f>HYPERLINK("http://www.twitter.com/NYCMayorsOffice/status/680825653583851524", "680825653583851524")</f>
        <v>0</v>
      </c>
      <c r="B2103" s="2">
        <v>42364.792349537</v>
      </c>
      <c r="C2103">
        <v>6</v>
      </c>
      <c r="D2103">
        <v>8</v>
      </c>
      <c r="E2103" t="s">
        <v>2106</v>
      </c>
    </row>
    <row r="2104" spans="1:5">
      <c r="A2104">
        <f>HYPERLINK("http://www.twitter.com/NYCMayorsOffice/status/680799064267616256", "680799064267616256")</f>
        <v>0</v>
      </c>
      <c r="B2104" s="2">
        <v>42364.7189814815</v>
      </c>
      <c r="C2104">
        <v>7</v>
      </c>
      <c r="D2104">
        <v>10</v>
      </c>
      <c r="E2104" t="s">
        <v>2107</v>
      </c>
    </row>
    <row r="2105" spans="1:5">
      <c r="A2105">
        <f>HYPERLINK("http://www.twitter.com/NYCMayorsOffice/status/680772725644890113", "680772725644890113")</f>
        <v>0</v>
      </c>
      <c r="B2105" s="2">
        <v>42364.6462962963</v>
      </c>
      <c r="C2105">
        <v>8</v>
      </c>
      <c r="D2105">
        <v>6</v>
      </c>
      <c r="E2105" t="s">
        <v>2108</v>
      </c>
    </row>
    <row r="2106" spans="1:5">
      <c r="A2106">
        <f>HYPERLINK("http://www.twitter.com/NYCMayorsOffice/status/680497070273359872", "680497070273359872")</f>
        <v>0</v>
      </c>
      <c r="B2106" s="2">
        <v>42363.8856365741</v>
      </c>
      <c r="C2106">
        <v>11</v>
      </c>
      <c r="D2106">
        <v>6</v>
      </c>
      <c r="E2106" t="s">
        <v>2109</v>
      </c>
    </row>
    <row r="2107" spans="1:5">
      <c r="A2107">
        <f>HYPERLINK("http://www.twitter.com/NYCMayorsOffice/status/680417777056923649", "680417777056923649")</f>
        <v>0</v>
      </c>
      <c r="B2107" s="2">
        <v>42363.6668287037</v>
      </c>
      <c r="C2107">
        <v>0</v>
      </c>
      <c r="D2107">
        <v>56</v>
      </c>
      <c r="E2107" t="s">
        <v>2110</v>
      </c>
    </row>
    <row r="2108" spans="1:5">
      <c r="A2108">
        <f>HYPERLINK("http://www.twitter.com/NYCMayorsOffice/status/680146124968181764", "680146124968181764")</f>
        <v>0</v>
      </c>
      <c r="B2108" s="2">
        <v>42362.9172106481</v>
      </c>
      <c r="C2108">
        <v>6</v>
      </c>
      <c r="D2108">
        <v>6</v>
      </c>
      <c r="E2108" t="s">
        <v>2111</v>
      </c>
    </row>
    <row r="2109" spans="1:5">
      <c r="A2109">
        <f>HYPERLINK("http://www.twitter.com/NYCMayorsOffice/status/680123397423149057", "680123397423149057")</f>
        <v>0</v>
      </c>
      <c r="B2109" s="2">
        <v>42362.8544907407</v>
      </c>
      <c r="C2109">
        <v>2</v>
      </c>
      <c r="D2109">
        <v>4</v>
      </c>
      <c r="E2109" t="s">
        <v>2112</v>
      </c>
    </row>
    <row r="2110" spans="1:5">
      <c r="A2110">
        <f>HYPERLINK("http://www.twitter.com/NYCMayorsOffice/status/680100796868988929", "680100796868988929")</f>
        <v>0</v>
      </c>
      <c r="B2110" s="2">
        <v>42362.7921296296</v>
      </c>
      <c r="C2110">
        <v>12</v>
      </c>
      <c r="D2110">
        <v>16</v>
      </c>
      <c r="E2110" t="s">
        <v>2113</v>
      </c>
    </row>
    <row r="2111" spans="1:5">
      <c r="A2111">
        <f>HYPERLINK("http://www.twitter.com/NYCMayorsOffice/status/680078086025654274", "680078086025654274")</f>
        <v>0</v>
      </c>
      <c r="B2111" s="2">
        <v>42362.7294560185</v>
      </c>
      <c r="C2111">
        <v>7</v>
      </c>
      <c r="D2111">
        <v>7</v>
      </c>
      <c r="E2111" t="s">
        <v>2114</v>
      </c>
    </row>
    <row r="2112" spans="1:5">
      <c r="A2112">
        <f>HYPERLINK("http://www.twitter.com/NYCMayorsOffice/status/680055456157569024", "680055456157569024")</f>
        <v>0</v>
      </c>
      <c r="B2112" s="2">
        <v>42362.6670138889</v>
      </c>
      <c r="C2112">
        <v>12</v>
      </c>
      <c r="D2112">
        <v>18</v>
      </c>
      <c r="E2112" t="s">
        <v>2115</v>
      </c>
    </row>
    <row r="2113" spans="1:5">
      <c r="A2113">
        <f>HYPERLINK("http://www.twitter.com/NYCMayorsOffice/status/680044042609098752", "680044042609098752")</f>
        <v>0</v>
      </c>
      <c r="B2113" s="2">
        <v>42362.6355208333</v>
      </c>
      <c r="C2113">
        <v>11</v>
      </c>
      <c r="D2113">
        <v>9</v>
      </c>
      <c r="E2113" t="s">
        <v>2116</v>
      </c>
    </row>
    <row r="2114" spans="1:5">
      <c r="A2114">
        <f>HYPERLINK("http://www.twitter.com/NYCMayorsOffice/status/680039200733970434", "680039200733970434")</f>
        <v>0</v>
      </c>
      <c r="B2114" s="2">
        <v>42362.6221527778</v>
      </c>
      <c r="C2114">
        <v>0</v>
      </c>
      <c r="D2114">
        <v>12</v>
      </c>
      <c r="E2114" t="s">
        <v>2117</v>
      </c>
    </row>
    <row r="2115" spans="1:5">
      <c r="A2115">
        <f>HYPERLINK("http://www.twitter.com/NYCMayorsOffice/status/679798757656018945", "679798757656018945")</f>
        <v>0</v>
      </c>
      <c r="B2115" s="2">
        <v>42361.9586574074</v>
      </c>
      <c r="C2115">
        <v>17</v>
      </c>
      <c r="D2115">
        <v>12</v>
      </c>
      <c r="E2115" t="s">
        <v>2118</v>
      </c>
    </row>
    <row r="2116" spans="1:5">
      <c r="A2116">
        <f>HYPERLINK("http://www.twitter.com/NYCMayorsOffice/status/679791262933848064", "679791262933848064")</f>
        <v>0</v>
      </c>
      <c r="B2116" s="2">
        <v>42361.937974537</v>
      </c>
      <c r="C2116">
        <v>7</v>
      </c>
      <c r="D2116">
        <v>6</v>
      </c>
      <c r="E2116" t="s">
        <v>2119</v>
      </c>
    </row>
    <row r="2117" spans="1:5">
      <c r="A2117">
        <f>HYPERLINK("http://www.twitter.com/NYCMayorsOffice/status/679779816271441921", "679779816271441921")</f>
        <v>0</v>
      </c>
      <c r="B2117" s="2">
        <v>42361.9063888889</v>
      </c>
      <c r="C2117">
        <v>7</v>
      </c>
      <c r="D2117">
        <v>3</v>
      </c>
      <c r="E2117" t="s">
        <v>2120</v>
      </c>
    </row>
    <row r="2118" spans="1:5">
      <c r="A2118">
        <f>HYPERLINK("http://www.twitter.com/NYCMayorsOffice/status/679775479021309956", "679775479021309956")</f>
        <v>0</v>
      </c>
      <c r="B2118" s="2">
        <v>42361.8944212963</v>
      </c>
      <c r="C2118">
        <v>0</v>
      </c>
      <c r="D2118">
        <v>12</v>
      </c>
      <c r="E2118" t="s">
        <v>2121</v>
      </c>
    </row>
    <row r="2119" spans="1:5">
      <c r="A2119">
        <f>HYPERLINK("http://www.twitter.com/NYCMayorsOffice/status/679772306177167360", "679772306177167360")</f>
        <v>0</v>
      </c>
      <c r="B2119" s="2">
        <v>42361.8856712963</v>
      </c>
      <c r="C2119">
        <v>5</v>
      </c>
      <c r="D2119">
        <v>11</v>
      </c>
      <c r="E2119" t="s">
        <v>2122</v>
      </c>
    </row>
    <row r="2120" spans="1:5">
      <c r="A2120">
        <f>HYPERLINK("http://www.twitter.com/NYCMayorsOffice/status/679757231852773377", "679757231852773377")</f>
        <v>0</v>
      </c>
      <c r="B2120" s="2">
        <v>42361.8440740741</v>
      </c>
      <c r="C2120">
        <v>10</v>
      </c>
      <c r="D2120">
        <v>7</v>
      </c>
      <c r="E2120" t="s">
        <v>2123</v>
      </c>
    </row>
    <row r="2121" spans="1:5">
      <c r="A2121">
        <f>HYPERLINK("http://www.twitter.com/NYCMayorsOffice/status/679753444761145345", "679753444761145345")</f>
        <v>0</v>
      </c>
      <c r="B2121" s="2">
        <v>42361.8336226852</v>
      </c>
      <c r="C2121">
        <v>5</v>
      </c>
      <c r="D2121">
        <v>2</v>
      </c>
      <c r="E2121" t="s">
        <v>2124</v>
      </c>
    </row>
    <row r="2122" spans="1:5">
      <c r="A2122">
        <f>HYPERLINK("http://www.twitter.com/NYCMayorsOffice/status/679745954761830400", "679745954761830400")</f>
        <v>0</v>
      </c>
      <c r="B2122" s="2">
        <v>42361.8129513889</v>
      </c>
      <c r="C2122">
        <v>7</v>
      </c>
      <c r="D2122">
        <v>6</v>
      </c>
      <c r="E2122" t="s">
        <v>2125</v>
      </c>
    </row>
    <row r="2123" spans="1:5">
      <c r="A2123">
        <f>HYPERLINK("http://www.twitter.com/NYCMayorsOffice/status/679723351334584320", "679723351334584320")</f>
        <v>0</v>
      </c>
      <c r="B2123" s="2">
        <v>42361.7505787037</v>
      </c>
      <c r="C2123">
        <v>0</v>
      </c>
      <c r="D2123">
        <v>4</v>
      </c>
      <c r="E2123" t="s">
        <v>2126</v>
      </c>
    </row>
    <row r="2124" spans="1:5">
      <c r="A2124">
        <f>HYPERLINK("http://www.twitter.com/NYCMayorsOffice/status/679716731254902784", "679716731254902784")</f>
        <v>0</v>
      </c>
      <c r="B2124" s="2">
        <v>42361.7323032407</v>
      </c>
      <c r="C2124">
        <v>0</v>
      </c>
      <c r="D2124">
        <v>14</v>
      </c>
      <c r="E2124" t="s">
        <v>2127</v>
      </c>
    </row>
    <row r="2125" spans="1:5">
      <c r="A2125">
        <f>HYPERLINK("http://www.twitter.com/NYCMayorsOffice/status/679711907436171264", "679711907436171264")</f>
        <v>0</v>
      </c>
      <c r="B2125" s="2">
        <v>42361.7189930556</v>
      </c>
      <c r="C2125">
        <v>3</v>
      </c>
      <c r="D2125">
        <v>5</v>
      </c>
      <c r="E2125" t="s">
        <v>2128</v>
      </c>
    </row>
    <row r="2126" spans="1:5">
      <c r="A2126">
        <f>HYPERLINK("http://www.twitter.com/NYCMayorsOffice/status/679693072519794689", "679693072519794689")</f>
        <v>0</v>
      </c>
      <c r="B2126" s="2">
        <v>42361.667025463</v>
      </c>
      <c r="C2126">
        <v>0</v>
      </c>
      <c r="D2126">
        <v>2</v>
      </c>
      <c r="E2126" t="s">
        <v>2129</v>
      </c>
    </row>
    <row r="2127" spans="1:5">
      <c r="A2127">
        <f>HYPERLINK("http://www.twitter.com/NYCMayorsOffice/status/679685467370090496", "679685467370090496")</f>
        <v>0</v>
      </c>
      <c r="B2127" s="2">
        <v>42361.6460416667</v>
      </c>
      <c r="C2127">
        <v>3</v>
      </c>
      <c r="D2127">
        <v>5</v>
      </c>
      <c r="E2127" t="s">
        <v>2130</v>
      </c>
    </row>
    <row r="2128" spans="1:5">
      <c r="A2128">
        <f>HYPERLINK("http://www.twitter.com/NYCMayorsOffice/status/679449092234326017", "679449092234326017")</f>
        <v>0</v>
      </c>
      <c r="B2128" s="2">
        <v>42360.9937615741</v>
      </c>
      <c r="C2128">
        <v>0</v>
      </c>
      <c r="D2128">
        <v>11</v>
      </c>
      <c r="E2128" t="s">
        <v>2131</v>
      </c>
    </row>
    <row r="2129" spans="1:5">
      <c r="A2129">
        <f>HYPERLINK("http://www.twitter.com/NYCMayorsOffice/status/679449027881111552", "679449027881111552")</f>
        <v>0</v>
      </c>
      <c r="B2129" s="2">
        <v>42360.993587963</v>
      </c>
      <c r="C2129">
        <v>0</v>
      </c>
      <c r="D2129">
        <v>37</v>
      </c>
      <c r="E2129" t="s">
        <v>2132</v>
      </c>
    </row>
    <row r="2130" spans="1:5">
      <c r="A2130">
        <f>HYPERLINK("http://www.twitter.com/NYCMayorsOffice/status/679428797284917249", "679428797284917249")</f>
        <v>0</v>
      </c>
      <c r="B2130" s="2">
        <v>42360.9377662037</v>
      </c>
      <c r="C2130">
        <v>0</v>
      </c>
      <c r="D2130">
        <v>4</v>
      </c>
      <c r="E2130" t="s">
        <v>2133</v>
      </c>
    </row>
    <row r="2131" spans="1:5">
      <c r="A2131">
        <f>HYPERLINK("http://www.twitter.com/NYCMayorsOffice/status/679422752793739264", "679422752793739264")</f>
        <v>0</v>
      </c>
      <c r="B2131" s="2">
        <v>42360.9210763889</v>
      </c>
      <c r="C2131">
        <v>0</v>
      </c>
      <c r="D2131">
        <v>4</v>
      </c>
      <c r="E2131" t="s">
        <v>2134</v>
      </c>
    </row>
    <row r="2132" spans="1:5">
      <c r="A2132">
        <f>HYPERLINK("http://www.twitter.com/NYCMayorsOffice/status/679417506205945856", "679417506205945856")</f>
        <v>0</v>
      </c>
      <c r="B2132" s="2">
        <v>42360.9066087963</v>
      </c>
      <c r="C2132">
        <v>4</v>
      </c>
      <c r="D2132">
        <v>0</v>
      </c>
      <c r="E2132" t="s">
        <v>2135</v>
      </c>
    </row>
    <row r="2133" spans="1:5">
      <c r="A2133">
        <f>HYPERLINK("http://www.twitter.com/NYCMayorsOffice/status/679406326112509953", "679406326112509953")</f>
        <v>0</v>
      </c>
      <c r="B2133" s="2">
        <v>42360.8757523148</v>
      </c>
      <c r="C2133">
        <v>3</v>
      </c>
      <c r="D2133">
        <v>2</v>
      </c>
      <c r="E2133" t="s">
        <v>2136</v>
      </c>
    </row>
    <row r="2134" spans="1:5">
      <c r="A2134">
        <f>HYPERLINK("http://www.twitter.com/NYCMayorsOffice/status/679405702377512960", "679405702377512960")</f>
        <v>0</v>
      </c>
      <c r="B2134" s="2">
        <v>42360.8740277778</v>
      </c>
      <c r="C2134">
        <v>0</v>
      </c>
      <c r="D2134">
        <v>62</v>
      </c>
      <c r="E2134" t="s">
        <v>2137</v>
      </c>
    </row>
    <row r="2135" spans="1:5">
      <c r="A2135">
        <f>HYPERLINK("http://www.twitter.com/NYCMayorsOffice/status/679387279631261696", "679387279631261696")</f>
        <v>0</v>
      </c>
      <c r="B2135" s="2">
        <v>42360.8231944444</v>
      </c>
      <c r="C2135">
        <v>5</v>
      </c>
      <c r="D2135">
        <v>7</v>
      </c>
      <c r="E2135" t="s">
        <v>2138</v>
      </c>
    </row>
    <row r="2136" spans="1:5">
      <c r="A2136">
        <f>HYPERLINK("http://www.twitter.com/NYCMayorsOffice/status/679368413874114560", "679368413874114560")</f>
        <v>0</v>
      </c>
      <c r="B2136" s="2">
        <v>42360.7711342593</v>
      </c>
      <c r="C2136">
        <v>7</v>
      </c>
      <c r="D2136">
        <v>6</v>
      </c>
      <c r="E2136" t="s">
        <v>2139</v>
      </c>
    </row>
    <row r="2137" spans="1:5">
      <c r="A2137">
        <f>HYPERLINK("http://www.twitter.com/NYCMayorsOffice/status/679358732061536256", "679358732061536256")</f>
        <v>0</v>
      </c>
      <c r="B2137" s="2">
        <v>42360.7444212963</v>
      </c>
      <c r="C2137">
        <v>0</v>
      </c>
      <c r="D2137">
        <v>45</v>
      </c>
      <c r="E2137" t="s">
        <v>2140</v>
      </c>
    </row>
    <row r="2138" spans="1:5">
      <c r="A2138">
        <f>HYPERLINK("http://www.twitter.com/NYCMayorsOffice/status/679357032454074368", "679357032454074368")</f>
        <v>0</v>
      </c>
      <c r="B2138" s="2">
        <v>42360.7397337963</v>
      </c>
      <c r="C2138">
        <v>41</v>
      </c>
      <c r="D2138">
        <v>42</v>
      </c>
      <c r="E2138" t="s">
        <v>2141</v>
      </c>
    </row>
    <row r="2139" spans="1:5">
      <c r="A2139">
        <f>HYPERLINK("http://www.twitter.com/NYCMayorsOffice/status/679348912944205832", "679348912944205832")</f>
        <v>0</v>
      </c>
      <c r="B2139" s="2">
        <v>42360.7173263889</v>
      </c>
      <c r="C2139">
        <v>0</v>
      </c>
      <c r="D2139">
        <v>7</v>
      </c>
      <c r="E2139" t="s">
        <v>2142</v>
      </c>
    </row>
    <row r="2140" spans="1:5">
      <c r="A2140">
        <f>HYPERLINK("http://www.twitter.com/NYCMayorsOffice/status/679345838162882560", "679345838162882560")</f>
        <v>0</v>
      </c>
      <c r="B2140" s="2">
        <v>42360.7088425926</v>
      </c>
      <c r="C2140">
        <v>7</v>
      </c>
      <c r="D2140">
        <v>9</v>
      </c>
      <c r="E2140" t="s">
        <v>2143</v>
      </c>
    </row>
    <row r="2141" spans="1:5">
      <c r="A2141">
        <f>HYPERLINK("http://www.twitter.com/NYCMayorsOffice/status/679328440743559170", "679328440743559170")</f>
        <v>0</v>
      </c>
      <c r="B2141" s="2">
        <v>42360.6608333333</v>
      </c>
      <c r="C2141">
        <v>7</v>
      </c>
      <c r="D2141">
        <v>5</v>
      </c>
      <c r="E2141" t="s">
        <v>2144</v>
      </c>
    </row>
    <row r="2142" spans="1:5">
      <c r="A2142">
        <f>HYPERLINK("http://www.twitter.com/NYCMayorsOffice/status/679062662504935425", "679062662504935425")</f>
        <v>0</v>
      </c>
      <c r="B2142" s="2">
        <v>42359.9274189815</v>
      </c>
      <c r="C2142">
        <v>4</v>
      </c>
      <c r="D2142">
        <v>5</v>
      </c>
      <c r="E2142" t="s">
        <v>2145</v>
      </c>
    </row>
    <row r="2143" spans="1:5">
      <c r="A2143">
        <f>HYPERLINK("http://www.twitter.com/NYCMayorsOffice/status/679055606838337537", "679055606838337537")</f>
        <v>0</v>
      </c>
      <c r="B2143" s="2">
        <v>42359.9079513889</v>
      </c>
      <c r="C2143">
        <v>0</v>
      </c>
      <c r="D2143">
        <v>9</v>
      </c>
      <c r="E2143" t="s">
        <v>2146</v>
      </c>
    </row>
    <row r="2144" spans="1:5">
      <c r="A2144">
        <f>HYPERLINK("http://www.twitter.com/NYCMayorsOffice/status/679051329155809280", "679051329155809280")</f>
        <v>0</v>
      </c>
      <c r="B2144" s="2">
        <v>42359.8961458333</v>
      </c>
      <c r="C2144">
        <v>9</v>
      </c>
      <c r="D2144">
        <v>5</v>
      </c>
      <c r="E2144" t="s">
        <v>2147</v>
      </c>
    </row>
    <row r="2145" spans="1:5">
      <c r="A2145">
        <f>HYPERLINK("http://www.twitter.com/NYCMayorsOffice/status/679047073535250433", "679047073535250433")</f>
        <v>0</v>
      </c>
      <c r="B2145" s="2">
        <v>42359.8844097222</v>
      </c>
      <c r="C2145">
        <v>0</v>
      </c>
      <c r="D2145">
        <v>11</v>
      </c>
      <c r="E2145" t="s">
        <v>2148</v>
      </c>
    </row>
    <row r="2146" spans="1:5">
      <c r="A2146">
        <f>HYPERLINK("http://www.twitter.com/NYCMayorsOffice/status/679040884185411584", "679040884185411584")</f>
        <v>0</v>
      </c>
      <c r="B2146" s="2">
        <v>42359.8673263889</v>
      </c>
      <c r="C2146">
        <v>0</v>
      </c>
      <c r="D2146">
        <v>33</v>
      </c>
      <c r="E2146" t="s">
        <v>2149</v>
      </c>
    </row>
    <row r="2147" spans="1:5">
      <c r="A2147">
        <f>HYPERLINK("http://www.twitter.com/NYCMayorsOffice/status/679040001355743233", "679040001355743233")</f>
        <v>0</v>
      </c>
      <c r="B2147" s="2">
        <v>42359.8648842593</v>
      </c>
      <c r="C2147">
        <v>3</v>
      </c>
      <c r="D2147">
        <v>4</v>
      </c>
      <c r="E2147" t="s">
        <v>2150</v>
      </c>
    </row>
    <row r="2148" spans="1:5">
      <c r="A2148">
        <f>HYPERLINK("http://www.twitter.com/NYCMayorsOffice/status/679028952548163584", "679028952548163584")</f>
        <v>0</v>
      </c>
      <c r="B2148" s="2">
        <v>42359.8343981481</v>
      </c>
      <c r="C2148">
        <v>11</v>
      </c>
      <c r="D2148">
        <v>9</v>
      </c>
      <c r="E2148" t="s">
        <v>2151</v>
      </c>
    </row>
    <row r="2149" spans="1:5">
      <c r="A2149">
        <f>HYPERLINK("http://www.twitter.com/NYCMayorsOffice/status/679021036193587200", "679021036193587200")</f>
        <v>0</v>
      </c>
      <c r="B2149" s="2">
        <v>42359.8125578704</v>
      </c>
      <c r="C2149">
        <v>0</v>
      </c>
      <c r="D2149">
        <v>9</v>
      </c>
      <c r="E2149" t="s">
        <v>2152</v>
      </c>
    </row>
    <row r="2150" spans="1:5">
      <c r="A2150">
        <f>HYPERLINK("http://www.twitter.com/NYCMayorsOffice/status/679017300708691968", "679017300708691968")</f>
        <v>0</v>
      </c>
      <c r="B2150" s="2">
        <v>42359.8022453704</v>
      </c>
      <c r="C2150">
        <v>15</v>
      </c>
      <c r="D2150">
        <v>14</v>
      </c>
      <c r="E2150" t="s">
        <v>2153</v>
      </c>
    </row>
    <row r="2151" spans="1:5">
      <c r="A2151">
        <f>HYPERLINK("http://www.twitter.com/NYCMayorsOffice/status/679006173417373696", "679006173417373696")</f>
        <v>0</v>
      </c>
      <c r="B2151" s="2">
        <v>42359.7715393519</v>
      </c>
      <c r="C2151">
        <v>5</v>
      </c>
      <c r="D2151">
        <v>5</v>
      </c>
      <c r="E2151" t="s">
        <v>2154</v>
      </c>
    </row>
    <row r="2152" spans="1:5">
      <c r="A2152">
        <f>HYPERLINK("http://www.twitter.com/NYCMayorsOffice/status/678987147861483521", "678987147861483521")</f>
        <v>0</v>
      </c>
      <c r="B2152" s="2">
        <v>42359.7190393519</v>
      </c>
      <c r="C2152">
        <v>6</v>
      </c>
      <c r="D2152">
        <v>6</v>
      </c>
      <c r="E2152" t="s">
        <v>2155</v>
      </c>
    </row>
    <row r="2153" spans="1:5">
      <c r="A2153">
        <f>HYPERLINK("http://www.twitter.com/NYCMayorsOffice/status/678968348110123008", "678968348110123008")</f>
        <v>0</v>
      </c>
      <c r="B2153" s="2">
        <v>42359.6671643518</v>
      </c>
      <c r="C2153">
        <v>9</v>
      </c>
      <c r="D2153">
        <v>7</v>
      </c>
      <c r="E2153" t="s">
        <v>2156</v>
      </c>
    </row>
    <row r="2154" spans="1:5">
      <c r="A2154">
        <f>HYPERLINK("http://www.twitter.com/NYCMayorsOffice/status/678949342846283776", "678949342846283776")</f>
        <v>0</v>
      </c>
      <c r="B2154" s="2">
        <v>42359.6147222222</v>
      </c>
      <c r="C2154">
        <v>11</v>
      </c>
      <c r="D2154">
        <v>12</v>
      </c>
      <c r="E2154" t="s">
        <v>2157</v>
      </c>
    </row>
    <row r="2155" spans="1:5">
      <c r="A2155">
        <f>HYPERLINK("http://www.twitter.com/NYCMayorsOffice/status/678737939694768129", "678737939694768129")</f>
        <v>0</v>
      </c>
      <c r="B2155" s="2">
        <v>42359.0313541667</v>
      </c>
      <c r="C2155">
        <v>21</v>
      </c>
      <c r="D2155">
        <v>13</v>
      </c>
      <c r="E2155" t="s">
        <v>2158</v>
      </c>
    </row>
    <row r="2156" spans="1:5">
      <c r="A2156">
        <f>HYPERLINK("http://www.twitter.com/NYCMayorsOffice/status/678728101388541954", "678728101388541954")</f>
        <v>0</v>
      </c>
      <c r="B2156" s="2">
        <v>42359.004212963</v>
      </c>
      <c r="C2156">
        <v>0</v>
      </c>
      <c r="D2156">
        <v>25</v>
      </c>
      <c r="E2156" t="s">
        <v>2159</v>
      </c>
    </row>
    <row r="2157" spans="1:5">
      <c r="A2157">
        <f>HYPERLINK("http://www.twitter.com/NYCMayorsOffice/status/678728050570305536", "678728050570305536")</f>
        <v>0</v>
      </c>
      <c r="B2157" s="2">
        <v>42359.0040740741</v>
      </c>
      <c r="C2157">
        <v>0</v>
      </c>
      <c r="D2157">
        <v>21</v>
      </c>
      <c r="E2157" t="s">
        <v>2160</v>
      </c>
    </row>
    <row r="2158" spans="1:5">
      <c r="A2158">
        <f>HYPERLINK("http://www.twitter.com/NYCMayorsOffice/status/678345419294904320", "678345419294904320")</f>
        <v>0</v>
      </c>
      <c r="B2158" s="2">
        <v>42357.9482060185</v>
      </c>
      <c r="C2158">
        <v>18</v>
      </c>
      <c r="D2158">
        <v>7</v>
      </c>
      <c r="E2158" t="s">
        <v>2161</v>
      </c>
    </row>
    <row r="2159" spans="1:5">
      <c r="A2159">
        <f>HYPERLINK("http://www.twitter.com/NYCMayorsOffice/status/678319237891510272", "678319237891510272")</f>
        <v>0</v>
      </c>
      <c r="B2159" s="2">
        <v>42357.8759606481</v>
      </c>
      <c r="C2159">
        <v>6</v>
      </c>
      <c r="D2159">
        <v>3</v>
      </c>
      <c r="E2159" t="s">
        <v>2162</v>
      </c>
    </row>
    <row r="2160" spans="1:5">
      <c r="A2160">
        <f>HYPERLINK("http://www.twitter.com/NYCMayorsOffice/status/678277488045371393", "678277488045371393")</f>
        <v>0</v>
      </c>
      <c r="B2160" s="2">
        <v>42357.7607523148</v>
      </c>
      <c r="C2160">
        <v>6</v>
      </c>
      <c r="D2160">
        <v>5</v>
      </c>
      <c r="E2160" t="s">
        <v>2163</v>
      </c>
    </row>
    <row r="2161" spans="1:5">
      <c r="A2161">
        <f>HYPERLINK("http://www.twitter.com/NYCMayorsOffice/status/678247768620707841", "678247768620707841")</f>
        <v>0</v>
      </c>
      <c r="B2161" s="2">
        <v>42357.6787384259</v>
      </c>
      <c r="C2161">
        <v>16</v>
      </c>
      <c r="D2161">
        <v>14</v>
      </c>
      <c r="E2161" t="s">
        <v>2164</v>
      </c>
    </row>
    <row r="2162" spans="1:5">
      <c r="A2162">
        <f>HYPERLINK("http://www.twitter.com/NYCMayorsOffice/status/678236069855391745", "678236069855391745")</f>
        <v>0</v>
      </c>
      <c r="B2162" s="2">
        <v>42357.6464583333</v>
      </c>
      <c r="C2162">
        <v>7</v>
      </c>
      <c r="D2162">
        <v>7</v>
      </c>
      <c r="E2162" t="s">
        <v>2165</v>
      </c>
    </row>
    <row r="2163" spans="1:5">
      <c r="A2163">
        <f>HYPERLINK("http://www.twitter.com/NYCMayorsOffice/status/678002147590582272", "678002147590582272")</f>
        <v>0</v>
      </c>
      <c r="B2163" s="2">
        <v>42357.0009606481</v>
      </c>
      <c r="C2163">
        <v>5</v>
      </c>
      <c r="D2163">
        <v>1</v>
      </c>
      <c r="E2163" t="s">
        <v>2166</v>
      </c>
    </row>
    <row r="2164" spans="1:5">
      <c r="A2164">
        <f>HYPERLINK("http://www.twitter.com/NYCMayorsOffice/status/677988740611051522", "677988740611051522")</f>
        <v>0</v>
      </c>
      <c r="B2164" s="2">
        <v>42356.9639583333</v>
      </c>
      <c r="C2164">
        <v>0</v>
      </c>
      <c r="D2164">
        <v>16</v>
      </c>
      <c r="E2164" t="s">
        <v>2167</v>
      </c>
    </row>
    <row r="2165" spans="1:5">
      <c r="A2165">
        <f>HYPERLINK("http://www.twitter.com/NYCMayorsOffice/status/677977123806715906", "677977123806715906")</f>
        <v>0</v>
      </c>
      <c r="B2165" s="2">
        <v>42356.9319097222</v>
      </c>
      <c r="C2165">
        <v>0</v>
      </c>
      <c r="D2165">
        <v>11</v>
      </c>
      <c r="E2165" t="s">
        <v>2168</v>
      </c>
    </row>
    <row r="2166" spans="1:5">
      <c r="A2166">
        <f>HYPERLINK("http://www.twitter.com/NYCMayorsOffice/status/677975420365619200", "677975420365619200")</f>
        <v>0</v>
      </c>
      <c r="B2166" s="2">
        <v>42356.9272106482</v>
      </c>
      <c r="C2166">
        <v>13</v>
      </c>
      <c r="D2166">
        <v>6</v>
      </c>
      <c r="E2166" t="s">
        <v>2169</v>
      </c>
    </row>
    <row r="2167" spans="1:5">
      <c r="A2167">
        <f>HYPERLINK("http://www.twitter.com/NYCMayorsOffice/status/677970798313906176", "677970798313906176")</f>
        <v>0</v>
      </c>
      <c r="B2167" s="2">
        <v>42356.9144560185</v>
      </c>
      <c r="C2167">
        <v>0</v>
      </c>
      <c r="D2167">
        <v>15</v>
      </c>
      <c r="E2167" t="s">
        <v>2170</v>
      </c>
    </row>
    <row r="2168" spans="1:5">
      <c r="A2168">
        <f>HYPERLINK("http://www.twitter.com/NYCMayorsOffice/status/677963700003844100", "677963700003844100")</f>
        <v>0</v>
      </c>
      <c r="B2168" s="2">
        <v>42356.8948611111</v>
      </c>
      <c r="C2168">
        <v>0</v>
      </c>
      <c r="D2168">
        <v>17</v>
      </c>
      <c r="E2168" t="s">
        <v>2171</v>
      </c>
    </row>
    <row r="2169" spans="1:5">
      <c r="A2169">
        <f>HYPERLINK("http://www.twitter.com/NYCMayorsOffice/status/677956951368736768", "677956951368736768")</f>
        <v>0</v>
      </c>
      <c r="B2169" s="2">
        <v>42356.8762384259</v>
      </c>
      <c r="C2169">
        <v>5</v>
      </c>
      <c r="D2169">
        <v>5</v>
      </c>
      <c r="E2169" t="s">
        <v>2172</v>
      </c>
    </row>
    <row r="2170" spans="1:5">
      <c r="A2170">
        <f>HYPERLINK("http://www.twitter.com/NYCMayorsOffice/status/677949648070385664", "677949648070385664")</f>
        <v>0</v>
      </c>
      <c r="B2170" s="2">
        <v>42356.856087963</v>
      </c>
      <c r="C2170">
        <v>0</v>
      </c>
      <c r="D2170">
        <v>45</v>
      </c>
      <c r="E2170" t="s">
        <v>2173</v>
      </c>
    </row>
    <row r="2171" spans="1:5">
      <c r="A2171">
        <f>HYPERLINK("http://www.twitter.com/NYCMayorsOffice/status/677937772523597824", "677937772523597824")</f>
        <v>0</v>
      </c>
      <c r="B2171" s="2">
        <v>42356.8233217593</v>
      </c>
      <c r="C2171">
        <v>10</v>
      </c>
      <c r="D2171">
        <v>11</v>
      </c>
      <c r="E2171" t="s">
        <v>2174</v>
      </c>
    </row>
    <row r="2172" spans="1:5">
      <c r="A2172">
        <f>HYPERLINK("http://www.twitter.com/NYCMayorsOffice/status/677918978791051264", "677918978791051264")</f>
        <v>0</v>
      </c>
      <c r="B2172" s="2">
        <v>42356.7714583333</v>
      </c>
      <c r="C2172">
        <v>3</v>
      </c>
      <c r="D2172">
        <v>2</v>
      </c>
      <c r="E2172" t="s">
        <v>2175</v>
      </c>
    </row>
    <row r="2173" spans="1:5">
      <c r="A2173">
        <f>HYPERLINK("http://www.twitter.com/NYCMayorsOffice/status/677907543583301632", "677907543583301632")</f>
        <v>0</v>
      </c>
      <c r="B2173" s="2">
        <v>42356.7398958333</v>
      </c>
      <c r="C2173">
        <v>5</v>
      </c>
      <c r="D2173">
        <v>7</v>
      </c>
      <c r="E2173" t="s">
        <v>2176</v>
      </c>
    </row>
    <row r="2174" spans="1:5">
      <c r="A2174">
        <f>HYPERLINK("http://www.twitter.com/NYCMayorsOffice/status/677896495211921408", "677896495211921408")</f>
        <v>0</v>
      </c>
      <c r="B2174" s="2">
        <v>42356.7094097222</v>
      </c>
      <c r="C2174">
        <v>7</v>
      </c>
      <c r="D2174">
        <v>8</v>
      </c>
      <c r="E2174" t="s">
        <v>2177</v>
      </c>
    </row>
    <row r="2175" spans="1:5">
      <c r="A2175">
        <f>HYPERLINK("http://www.twitter.com/NYCMayorsOffice/status/677877327859200000", "677877327859200000")</f>
        <v>0</v>
      </c>
      <c r="B2175" s="2">
        <v>42356.6565162037</v>
      </c>
      <c r="C2175">
        <v>3</v>
      </c>
      <c r="D2175">
        <v>3</v>
      </c>
      <c r="E2175" t="s">
        <v>2178</v>
      </c>
    </row>
    <row r="2176" spans="1:5">
      <c r="A2176">
        <f>HYPERLINK("http://www.twitter.com/NYCMayorsOffice/status/677854661374836736", "677854661374836736")</f>
        <v>0</v>
      </c>
      <c r="B2176" s="2">
        <v>42356.5939699074</v>
      </c>
      <c r="C2176">
        <v>3</v>
      </c>
      <c r="D2176">
        <v>0</v>
      </c>
      <c r="E2176" t="s">
        <v>2179</v>
      </c>
    </row>
    <row r="2177" spans="1:5">
      <c r="A2177">
        <f>HYPERLINK("http://www.twitter.com/NYCMayorsOffice/status/677662227382599680", "677662227382599680")</f>
        <v>0</v>
      </c>
      <c r="B2177" s="2">
        <v>42356.062962963</v>
      </c>
      <c r="C2177">
        <v>5</v>
      </c>
      <c r="D2177">
        <v>2</v>
      </c>
      <c r="E2177" t="s">
        <v>2180</v>
      </c>
    </row>
    <row r="2178" spans="1:5">
      <c r="A2178">
        <f>HYPERLINK("http://www.twitter.com/NYCMayorsOffice/status/677639731610521600", "677639731610521600")</f>
        <v>0</v>
      </c>
      <c r="B2178" s="2">
        <v>42356.0008796296</v>
      </c>
      <c r="C2178">
        <v>12</v>
      </c>
      <c r="D2178">
        <v>8</v>
      </c>
      <c r="E2178" t="s">
        <v>2181</v>
      </c>
    </row>
    <row r="2179" spans="1:5">
      <c r="A2179">
        <f>HYPERLINK("http://www.twitter.com/NYCMayorsOffice/status/677605567721029632", "677605567721029632")</f>
        <v>0</v>
      </c>
      <c r="B2179" s="2">
        <v>42355.9066087963</v>
      </c>
      <c r="C2179">
        <v>0</v>
      </c>
      <c r="D2179">
        <v>5</v>
      </c>
      <c r="E2179" t="s">
        <v>2182</v>
      </c>
    </row>
    <row r="2180" spans="1:5">
      <c r="A2180">
        <f>HYPERLINK("http://www.twitter.com/NYCMayorsOffice/status/677586747233067008", "677586747233067008")</f>
        <v>0</v>
      </c>
      <c r="B2180" s="2">
        <v>42355.8546759259</v>
      </c>
      <c r="C2180">
        <v>8</v>
      </c>
      <c r="D2180">
        <v>7</v>
      </c>
      <c r="E2180" t="s">
        <v>2183</v>
      </c>
    </row>
    <row r="2181" spans="1:5">
      <c r="A2181">
        <f>HYPERLINK("http://www.twitter.com/NYCMayorsOffice/status/677567797082329088", "677567797082329088")</f>
        <v>0</v>
      </c>
      <c r="B2181" s="2">
        <v>42355.8023842593</v>
      </c>
      <c r="C2181">
        <v>9</v>
      </c>
      <c r="D2181">
        <v>6</v>
      </c>
      <c r="E2181" t="s">
        <v>2184</v>
      </c>
    </row>
    <row r="2182" spans="1:5">
      <c r="A2182">
        <f>HYPERLINK("http://www.twitter.com/NYCMayorsOffice/status/677559735919501312", "677559735919501312")</f>
        <v>0</v>
      </c>
      <c r="B2182" s="2">
        <v>42355.7801388889</v>
      </c>
      <c r="C2182">
        <v>0</v>
      </c>
      <c r="D2182">
        <v>14</v>
      </c>
      <c r="E2182" t="s">
        <v>2185</v>
      </c>
    </row>
    <row r="2183" spans="1:5">
      <c r="A2183">
        <f>HYPERLINK("http://www.twitter.com/NYCMayorsOffice/status/677549029249695744", "677549029249695744")</f>
        <v>0</v>
      </c>
      <c r="B2183" s="2">
        <v>42355.7505902778</v>
      </c>
      <c r="C2183">
        <v>7</v>
      </c>
      <c r="D2183">
        <v>5</v>
      </c>
      <c r="E2183" t="s">
        <v>2186</v>
      </c>
    </row>
    <row r="2184" spans="1:5">
      <c r="A2184">
        <f>HYPERLINK("http://www.twitter.com/NYCMayorsOffice/status/677537564593623040", "677537564593623040")</f>
        <v>0</v>
      </c>
      <c r="B2184" s="2">
        <v>42355.7189583333</v>
      </c>
      <c r="C2184">
        <v>5</v>
      </c>
      <c r="D2184">
        <v>6</v>
      </c>
      <c r="E2184" t="s">
        <v>2187</v>
      </c>
    </row>
    <row r="2185" spans="1:5">
      <c r="A2185">
        <f>HYPERLINK("http://www.twitter.com/NYCMayorsOffice/status/677527454223867904", "677527454223867904")</f>
        <v>0</v>
      </c>
      <c r="B2185" s="2">
        <v>42355.6910532407</v>
      </c>
      <c r="C2185">
        <v>3</v>
      </c>
      <c r="D2185">
        <v>5</v>
      </c>
      <c r="E2185" t="s">
        <v>2188</v>
      </c>
    </row>
    <row r="2186" spans="1:5">
      <c r="A2186">
        <f>HYPERLINK("http://www.twitter.com/NYCMayorsOffice/status/677518061784666112", "677518061784666112")</f>
        <v>0</v>
      </c>
      <c r="B2186" s="2">
        <v>42355.6651388889</v>
      </c>
      <c r="C2186">
        <v>0</v>
      </c>
      <c r="D2186">
        <v>7</v>
      </c>
      <c r="E2186" t="s">
        <v>2189</v>
      </c>
    </row>
    <row r="2187" spans="1:5">
      <c r="A2187">
        <f>HYPERLINK("http://www.twitter.com/NYCMayorsOffice/status/677518042155327488", "677518042155327488")</f>
        <v>0</v>
      </c>
      <c r="B2187" s="2">
        <v>42355.6650810185</v>
      </c>
      <c r="C2187">
        <v>0</v>
      </c>
      <c r="D2187">
        <v>10</v>
      </c>
      <c r="E2187" t="s">
        <v>2190</v>
      </c>
    </row>
    <row r="2188" spans="1:5">
      <c r="A2188">
        <f>HYPERLINK("http://www.twitter.com/NYCMayorsOffice/status/677517963025600512", "677517963025600512")</f>
        <v>0</v>
      </c>
      <c r="B2188" s="2">
        <v>42355.6648611111</v>
      </c>
      <c r="C2188">
        <v>0</v>
      </c>
      <c r="D2188">
        <v>19</v>
      </c>
      <c r="E2188" t="s">
        <v>2191</v>
      </c>
    </row>
    <row r="2189" spans="1:5">
      <c r="A2189">
        <f>HYPERLINK("http://www.twitter.com/NYCMayorsOffice/status/677256138904248320", "677256138904248320")</f>
        <v>0</v>
      </c>
      <c r="B2189" s="2">
        <v>42354.9423611111</v>
      </c>
      <c r="C2189">
        <v>0</v>
      </c>
      <c r="D2189">
        <v>10</v>
      </c>
      <c r="E2189" t="s">
        <v>2192</v>
      </c>
    </row>
    <row r="2190" spans="1:5">
      <c r="A2190">
        <f>HYPERLINK("http://www.twitter.com/NYCMayorsOffice/status/677252583946326020", "677252583946326020")</f>
        <v>0</v>
      </c>
      <c r="B2190" s="2">
        <v>42354.9325578704</v>
      </c>
      <c r="C2190">
        <v>0</v>
      </c>
      <c r="D2190">
        <v>17</v>
      </c>
      <c r="E2190" t="s">
        <v>2193</v>
      </c>
    </row>
    <row r="2191" spans="1:5">
      <c r="A2191">
        <f>HYPERLINK("http://www.twitter.com/NYCMayorsOffice/status/677247122555707392", "677247122555707392")</f>
        <v>0</v>
      </c>
      <c r="B2191" s="2">
        <v>42354.9174884259</v>
      </c>
      <c r="C2191">
        <v>12</v>
      </c>
      <c r="D2191">
        <v>6</v>
      </c>
      <c r="E2191" t="s">
        <v>2194</v>
      </c>
    </row>
    <row r="2192" spans="1:5">
      <c r="A2192">
        <f>HYPERLINK("http://www.twitter.com/NYCMayorsOffice/status/677235628627619841", "677235628627619841")</f>
        <v>0</v>
      </c>
      <c r="B2192" s="2">
        <v>42354.8857638889</v>
      </c>
      <c r="C2192">
        <v>6</v>
      </c>
      <c r="D2192">
        <v>7</v>
      </c>
      <c r="E2192" t="s">
        <v>2195</v>
      </c>
    </row>
    <row r="2193" spans="1:5">
      <c r="A2193">
        <f>HYPERLINK("http://www.twitter.com/NYCMayorsOffice/status/677224367982518272", "677224367982518272")</f>
        <v>0</v>
      </c>
      <c r="B2193" s="2">
        <v>42354.8546990741</v>
      </c>
      <c r="C2193">
        <v>10</v>
      </c>
      <c r="D2193">
        <v>11</v>
      </c>
      <c r="E2193" t="s">
        <v>2196</v>
      </c>
    </row>
    <row r="2194" spans="1:5">
      <c r="A2194">
        <f>HYPERLINK("http://www.twitter.com/NYCMayorsOffice/status/677220317274759168", "677220317274759168")</f>
        <v>0</v>
      </c>
      <c r="B2194" s="2">
        <v>42354.8435185185</v>
      </c>
      <c r="C2194">
        <v>0</v>
      </c>
      <c r="D2194">
        <v>8</v>
      </c>
      <c r="E2194" t="s">
        <v>2197</v>
      </c>
    </row>
    <row r="2195" spans="1:5">
      <c r="A2195">
        <f>HYPERLINK("http://www.twitter.com/NYCMayorsOffice/status/677212976303226880", "677212976303226880")</f>
        <v>0</v>
      </c>
      <c r="B2195" s="2">
        <v>42354.8232638889</v>
      </c>
      <c r="C2195">
        <v>6</v>
      </c>
      <c r="D2195">
        <v>5</v>
      </c>
      <c r="E2195" t="s">
        <v>2198</v>
      </c>
    </row>
    <row r="2196" spans="1:5">
      <c r="A2196">
        <f>HYPERLINK("http://www.twitter.com/NYCMayorsOffice/status/677202922690736128", "677202922690736128")</f>
        <v>0</v>
      </c>
      <c r="B2196" s="2">
        <v>42354.7955208333</v>
      </c>
      <c r="C2196">
        <v>0</v>
      </c>
      <c r="D2196">
        <v>4</v>
      </c>
      <c r="E2196" t="s">
        <v>2199</v>
      </c>
    </row>
    <row r="2197" spans="1:5">
      <c r="A2197">
        <f>HYPERLINK("http://www.twitter.com/NYCMayorsOffice/status/677201774114177024", "677201774114177024")</f>
        <v>0</v>
      </c>
      <c r="B2197" s="2">
        <v>42354.792349537</v>
      </c>
      <c r="C2197">
        <v>7</v>
      </c>
      <c r="D2197">
        <v>4</v>
      </c>
      <c r="E2197" t="s">
        <v>2200</v>
      </c>
    </row>
    <row r="2198" spans="1:5">
      <c r="A2198">
        <f>HYPERLINK("http://www.twitter.com/NYCMayorsOffice/status/677197840297369601", "677197840297369601")</f>
        <v>0</v>
      </c>
      <c r="B2198" s="2">
        <v>42354.7814930556</v>
      </c>
      <c r="C2198">
        <v>6</v>
      </c>
      <c r="D2198">
        <v>4</v>
      </c>
      <c r="E2198" t="s">
        <v>2201</v>
      </c>
    </row>
    <row r="2199" spans="1:5">
      <c r="A2199">
        <f>HYPERLINK("http://www.twitter.com/NYCMayorsOffice/status/677190620247625730", "677190620247625730")</f>
        <v>0</v>
      </c>
      <c r="B2199" s="2">
        <v>42354.7615740741</v>
      </c>
      <c r="C2199">
        <v>0</v>
      </c>
      <c r="D2199">
        <v>7</v>
      </c>
      <c r="E2199" t="s">
        <v>2202</v>
      </c>
    </row>
    <row r="2200" spans="1:5">
      <c r="A2200">
        <f>HYPERLINK("http://www.twitter.com/NYCMayorsOffice/status/677186637240082432", "677186637240082432")</f>
        <v>0</v>
      </c>
      <c r="B2200" s="2">
        <v>42354.7505787037</v>
      </c>
      <c r="C2200">
        <v>3</v>
      </c>
      <c r="D2200">
        <v>6</v>
      </c>
      <c r="E2200" t="s">
        <v>2203</v>
      </c>
    </row>
    <row r="2201" spans="1:5">
      <c r="A2201">
        <f>HYPERLINK("http://www.twitter.com/NYCMayorsOffice/status/677175163872534529", "677175163872534529")</f>
        <v>0</v>
      </c>
      <c r="B2201" s="2">
        <v>42354.7189236111</v>
      </c>
      <c r="C2201">
        <v>11</v>
      </c>
      <c r="D2201">
        <v>6</v>
      </c>
      <c r="E2201" t="s">
        <v>2204</v>
      </c>
    </row>
    <row r="2202" spans="1:5">
      <c r="A2202">
        <f>HYPERLINK("http://www.twitter.com/NYCMayorsOffice/status/677163867252858880", "677163867252858880")</f>
        <v>0</v>
      </c>
      <c r="B2202" s="2">
        <v>42354.6877430556</v>
      </c>
      <c r="C2202">
        <v>6</v>
      </c>
      <c r="D2202">
        <v>7</v>
      </c>
      <c r="E2202" t="s">
        <v>2205</v>
      </c>
    </row>
    <row r="2203" spans="1:5">
      <c r="A2203">
        <f>HYPERLINK("http://www.twitter.com/NYCMayorsOffice/status/677159210522546179", "677159210522546179")</f>
        <v>0</v>
      </c>
      <c r="B2203" s="2">
        <v>42354.6748958333</v>
      </c>
      <c r="C2203">
        <v>0</v>
      </c>
      <c r="D2203">
        <v>50</v>
      </c>
      <c r="E2203" t="s">
        <v>2206</v>
      </c>
    </row>
    <row r="2204" spans="1:5">
      <c r="A2204">
        <f>HYPERLINK("http://www.twitter.com/NYCMayorsOffice/status/677156938220703744", "677156938220703744")</f>
        <v>0</v>
      </c>
      <c r="B2204" s="2">
        <v>42354.6686226852</v>
      </c>
      <c r="C2204">
        <v>0</v>
      </c>
      <c r="D2204">
        <v>95</v>
      </c>
      <c r="E2204" t="s">
        <v>2207</v>
      </c>
    </row>
    <row r="2205" spans="1:5">
      <c r="A2205">
        <f>HYPERLINK("http://www.twitter.com/NYCMayorsOffice/status/676918548669800449", "676918548669800449")</f>
        <v>0</v>
      </c>
      <c r="B2205" s="2">
        <v>42354.0107986111</v>
      </c>
      <c r="C2205">
        <v>7</v>
      </c>
      <c r="D2205">
        <v>11</v>
      </c>
      <c r="E2205" t="s">
        <v>2208</v>
      </c>
    </row>
    <row r="2206" spans="1:5">
      <c r="A2206">
        <f>HYPERLINK("http://www.twitter.com/NYCMayorsOffice/status/676884775202893824", "676884775202893824")</f>
        <v>0</v>
      </c>
      <c r="B2206" s="2">
        <v>42353.9175925926</v>
      </c>
      <c r="C2206">
        <v>5</v>
      </c>
      <c r="D2206">
        <v>6</v>
      </c>
      <c r="E2206" t="s">
        <v>2209</v>
      </c>
    </row>
    <row r="2207" spans="1:5">
      <c r="A2207">
        <f>HYPERLINK("http://www.twitter.com/NYCMayorsOffice/status/676873261804879872", "676873261804879872")</f>
        <v>0</v>
      </c>
      <c r="B2207" s="2">
        <v>42353.8858217593</v>
      </c>
      <c r="C2207">
        <v>8</v>
      </c>
      <c r="D2207">
        <v>17</v>
      </c>
      <c r="E2207" t="s">
        <v>2210</v>
      </c>
    </row>
    <row r="2208" spans="1:5">
      <c r="A2208">
        <f>HYPERLINK("http://www.twitter.com/NYCMayorsOffice/status/676866080338542593", "676866080338542593")</f>
        <v>0</v>
      </c>
      <c r="B2208" s="2">
        <v>42353.8660069444</v>
      </c>
      <c r="C2208">
        <v>2</v>
      </c>
      <c r="D2208">
        <v>3</v>
      </c>
      <c r="E2208" t="s">
        <v>2211</v>
      </c>
    </row>
    <row r="2209" spans="1:5">
      <c r="A2209">
        <f>HYPERLINK("http://www.twitter.com/NYCMayorsOffice/status/676858154223841280", "676858154223841280")</f>
        <v>0</v>
      </c>
      <c r="B2209" s="2">
        <v>42353.8441435185</v>
      </c>
      <c r="C2209">
        <v>10</v>
      </c>
      <c r="D2209">
        <v>12</v>
      </c>
      <c r="E2209" t="s">
        <v>2212</v>
      </c>
    </row>
    <row r="2210" spans="1:5">
      <c r="A2210">
        <f>HYPERLINK("http://www.twitter.com/NYCMayorsOffice/status/676846914470592513", "676846914470592513")</f>
        <v>0</v>
      </c>
      <c r="B2210" s="2">
        <v>42353.813125</v>
      </c>
      <c r="C2210">
        <v>5</v>
      </c>
      <c r="D2210">
        <v>5</v>
      </c>
      <c r="E2210" t="s">
        <v>2213</v>
      </c>
    </row>
    <row r="2211" spans="1:5">
      <c r="A2211">
        <f>HYPERLINK("http://www.twitter.com/NYCMayorsOffice/status/676835489316491264", "676835489316491264")</f>
        <v>0</v>
      </c>
      <c r="B2211" s="2">
        <v>42353.7815972222</v>
      </c>
      <c r="C2211">
        <v>10</v>
      </c>
      <c r="D2211">
        <v>24</v>
      </c>
      <c r="E2211" t="s">
        <v>2214</v>
      </c>
    </row>
    <row r="2212" spans="1:5">
      <c r="A2212">
        <f>HYPERLINK("http://www.twitter.com/NYCMayorsOffice/status/676834535036858369", "676834535036858369")</f>
        <v>0</v>
      </c>
      <c r="B2212" s="2">
        <v>42353.7789583333</v>
      </c>
      <c r="C2212">
        <v>0</v>
      </c>
      <c r="D2212">
        <v>3</v>
      </c>
      <c r="E2212" t="s">
        <v>2215</v>
      </c>
    </row>
    <row r="2213" spans="1:5">
      <c r="A2213">
        <f>HYPERLINK("http://www.twitter.com/NYCMayorsOffice/status/676820357412691968", "676820357412691968")</f>
        <v>0</v>
      </c>
      <c r="B2213" s="2">
        <v>42353.739837963</v>
      </c>
      <c r="C2213">
        <v>12</v>
      </c>
      <c r="D2213">
        <v>12</v>
      </c>
      <c r="E2213" t="s">
        <v>2216</v>
      </c>
    </row>
    <row r="2214" spans="1:5">
      <c r="A2214">
        <f>HYPERLINK("http://www.twitter.com/NYCMayorsOffice/status/676809247322218496", "676809247322218496")</f>
        <v>0</v>
      </c>
      <c r="B2214" s="2">
        <v>42353.7091782407</v>
      </c>
      <c r="C2214">
        <v>14</v>
      </c>
      <c r="D2214">
        <v>9</v>
      </c>
      <c r="E2214" t="s">
        <v>2217</v>
      </c>
    </row>
    <row r="2215" spans="1:5">
      <c r="A2215">
        <f>HYPERLINK("http://www.twitter.com/NYCMayorsOffice/status/676797705633603584", "676797705633603584")</f>
        <v>0</v>
      </c>
      <c r="B2215" s="2">
        <v>42353.6773263889</v>
      </c>
      <c r="C2215">
        <v>4</v>
      </c>
      <c r="D2215">
        <v>4</v>
      </c>
      <c r="E2215" t="s">
        <v>2218</v>
      </c>
    </row>
    <row r="2216" spans="1:5">
      <c r="A2216">
        <f>HYPERLINK("http://www.twitter.com/NYCMayorsOffice/status/676778853692477440", "676778853692477440")</f>
        <v>0</v>
      </c>
      <c r="B2216" s="2">
        <v>42353.6253125</v>
      </c>
      <c r="C2216">
        <v>1</v>
      </c>
      <c r="D2216">
        <v>2</v>
      </c>
      <c r="E2216" t="s">
        <v>2219</v>
      </c>
    </row>
    <row r="2217" spans="1:5">
      <c r="A2217">
        <f>HYPERLINK("http://www.twitter.com/NYCMayorsOffice/status/676556159738880000", "676556159738880000")</f>
        <v>0</v>
      </c>
      <c r="B2217" s="2">
        <v>42353.010787037</v>
      </c>
      <c r="C2217">
        <v>4</v>
      </c>
      <c r="D2217">
        <v>5</v>
      </c>
      <c r="E2217" t="s">
        <v>2220</v>
      </c>
    </row>
    <row r="2218" spans="1:5">
      <c r="A2218">
        <f>HYPERLINK("http://www.twitter.com/NYCMayorsOffice/status/676525973949534209", "676525973949534209")</f>
        <v>0</v>
      </c>
      <c r="B2218" s="2">
        <v>42352.9275</v>
      </c>
      <c r="C2218">
        <v>10</v>
      </c>
      <c r="D2218">
        <v>7</v>
      </c>
      <c r="E2218" t="s">
        <v>2221</v>
      </c>
    </row>
    <row r="2219" spans="1:5">
      <c r="A2219">
        <f>HYPERLINK("http://www.twitter.com/NYCMayorsOffice/status/676507217349238784", "676507217349238784")</f>
        <v>0</v>
      </c>
      <c r="B2219" s="2">
        <v>42352.8757407407</v>
      </c>
      <c r="C2219">
        <v>8</v>
      </c>
      <c r="D2219">
        <v>11</v>
      </c>
      <c r="E2219" t="s">
        <v>2222</v>
      </c>
    </row>
    <row r="2220" spans="1:5">
      <c r="A2220">
        <f>HYPERLINK("http://www.twitter.com/NYCMayorsOffice/status/676495640340373505", "676495640340373505")</f>
        <v>0</v>
      </c>
      <c r="B2220" s="2">
        <v>42352.8437847222</v>
      </c>
      <c r="C2220">
        <v>0</v>
      </c>
      <c r="D2220">
        <v>12</v>
      </c>
      <c r="E2220" t="s">
        <v>2223</v>
      </c>
    </row>
    <row r="2221" spans="1:5">
      <c r="A2221">
        <f>HYPERLINK("http://www.twitter.com/NYCMayorsOffice/status/676488249922215937", "676488249922215937")</f>
        <v>0</v>
      </c>
      <c r="B2221" s="2">
        <v>42352.8233912037</v>
      </c>
      <c r="C2221">
        <v>11</v>
      </c>
      <c r="D2221">
        <v>13</v>
      </c>
      <c r="E2221" t="s">
        <v>2224</v>
      </c>
    </row>
    <row r="2222" spans="1:5">
      <c r="A2222">
        <f>HYPERLINK("http://www.twitter.com/NYCMayorsOffice/status/676469309674229765", "676469309674229765")</f>
        <v>0</v>
      </c>
      <c r="B2222" s="2">
        <v>42352.7711342593</v>
      </c>
      <c r="C2222">
        <v>6</v>
      </c>
      <c r="D2222">
        <v>5</v>
      </c>
      <c r="E2222" t="s">
        <v>2225</v>
      </c>
    </row>
    <row r="2223" spans="1:5">
      <c r="A2223">
        <f>HYPERLINK("http://www.twitter.com/NYCMayorsOffice/status/676462840849539072", "676462840849539072")</f>
        <v>0</v>
      </c>
      <c r="B2223" s="2">
        <v>42352.753275463</v>
      </c>
      <c r="C2223">
        <v>0</v>
      </c>
      <c r="D2223">
        <v>16</v>
      </c>
      <c r="E2223" t="s">
        <v>2226</v>
      </c>
    </row>
    <row r="2224" spans="1:5">
      <c r="A2224">
        <f>HYPERLINK("http://www.twitter.com/NYCMayorsOffice/status/676450478633431040", "676450478633431040")</f>
        <v>0</v>
      </c>
      <c r="B2224" s="2">
        <v>42352.7191666667</v>
      </c>
      <c r="C2224">
        <v>4</v>
      </c>
      <c r="D2224">
        <v>2</v>
      </c>
      <c r="E2224" t="s">
        <v>2227</v>
      </c>
    </row>
    <row r="2225" spans="1:5">
      <c r="A2225">
        <f>HYPERLINK("http://www.twitter.com/NYCMayorsOffice/status/676423991792390144", "676423991792390144")</f>
        <v>0</v>
      </c>
      <c r="B2225" s="2">
        <v>42352.6460763889</v>
      </c>
      <c r="C2225">
        <v>1</v>
      </c>
      <c r="D2225">
        <v>0</v>
      </c>
      <c r="E2225" t="s">
        <v>2228</v>
      </c>
    </row>
    <row r="2226" spans="1:5">
      <c r="A2226">
        <f>HYPERLINK("http://www.twitter.com/NYCMayorsOffice/status/676405102228426752", "676405102228426752")</f>
        <v>0</v>
      </c>
      <c r="B2226" s="2">
        <v>42352.5939583333</v>
      </c>
      <c r="C2226">
        <v>26</v>
      </c>
      <c r="D2226">
        <v>18</v>
      </c>
      <c r="E2226" t="s">
        <v>2229</v>
      </c>
    </row>
    <row r="2227" spans="1:5">
      <c r="A2227">
        <f>HYPERLINK("http://www.twitter.com/NYCMayorsOffice/status/676163524201201664", "676163524201201664")</f>
        <v>0</v>
      </c>
      <c r="B2227" s="2">
        <v>42351.9273263889</v>
      </c>
      <c r="C2227">
        <v>19</v>
      </c>
      <c r="D2227">
        <v>26</v>
      </c>
      <c r="E2227" t="s">
        <v>2230</v>
      </c>
    </row>
    <row r="2228" spans="1:5">
      <c r="A2228">
        <f>HYPERLINK("http://www.twitter.com/NYCMayorsOffice/status/676129703951015936", "676129703951015936")</f>
        <v>0</v>
      </c>
      <c r="B2228" s="2">
        <v>42351.8339930556</v>
      </c>
      <c r="C2228">
        <v>0</v>
      </c>
      <c r="D2228">
        <v>1</v>
      </c>
      <c r="E2228" t="s">
        <v>2231</v>
      </c>
    </row>
    <row r="2229" spans="1:5">
      <c r="A2229">
        <f>HYPERLINK("http://www.twitter.com/NYCMayorsOffice/status/676095564765859840", "676095564765859840")</f>
        <v>0</v>
      </c>
      <c r="B2229" s="2">
        <v>42351.7397916667</v>
      </c>
      <c r="C2229">
        <v>5</v>
      </c>
      <c r="D2229">
        <v>7</v>
      </c>
      <c r="E2229" t="s">
        <v>2232</v>
      </c>
    </row>
    <row r="2230" spans="1:5">
      <c r="A2230">
        <f>HYPERLINK("http://www.twitter.com/NYCMayorsOffice/status/676061616304189440", "676061616304189440")</f>
        <v>0</v>
      </c>
      <c r="B2230" s="2">
        <v>42351.6461111111</v>
      </c>
      <c r="C2230">
        <v>6</v>
      </c>
      <c r="D2230">
        <v>7</v>
      </c>
      <c r="E2230" t="s">
        <v>2233</v>
      </c>
    </row>
    <row r="2231" spans="1:5">
      <c r="A2231">
        <f>HYPERLINK("http://www.twitter.com/NYCMayorsOffice/status/675827623361122305", "675827623361122305")</f>
        <v>0</v>
      </c>
      <c r="B2231" s="2">
        <v>42351.0004166667</v>
      </c>
      <c r="C2231">
        <v>10</v>
      </c>
      <c r="D2231">
        <v>12</v>
      </c>
      <c r="E2231" t="s">
        <v>2234</v>
      </c>
    </row>
    <row r="2232" spans="1:5">
      <c r="A2232">
        <f>HYPERLINK("http://www.twitter.com/NYCMayorsOffice/status/675808698837671936", "675808698837671936")</f>
        <v>0</v>
      </c>
      <c r="B2232" s="2">
        <v>42350.9481944444</v>
      </c>
      <c r="C2232">
        <v>8</v>
      </c>
      <c r="D2232">
        <v>12</v>
      </c>
      <c r="E2232" t="s">
        <v>2235</v>
      </c>
    </row>
    <row r="2233" spans="1:5">
      <c r="A2233">
        <f>HYPERLINK("http://www.twitter.com/NYCMayorsOffice/status/675789863862554625", "675789863862554625")</f>
        <v>0</v>
      </c>
      <c r="B2233" s="2">
        <v>42350.8962152778</v>
      </c>
      <c r="C2233">
        <v>1</v>
      </c>
      <c r="D2233">
        <v>2</v>
      </c>
      <c r="E2233" t="s">
        <v>2236</v>
      </c>
    </row>
    <row r="2234" spans="1:5">
      <c r="A2234">
        <f>HYPERLINK("http://www.twitter.com/NYCMayorsOffice/status/675770892341911552", "675770892341911552")</f>
        <v>0</v>
      </c>
      <c r="B2234" s="2">
        <v>42350.8438657407</v>
      </c>
      <c r="C2234">
        <v>35</v>
      </c>
      <c r="D2234">
        <v>35</v>
      </c>
      <c r="E2234" t="s">
        <v>2237</v>
      </c>
    </row>
    <row r="2235" spans="1:5">
      <c r="A2235">
        <f>HYPERLINK("http://www.twitter.com/NYCMayorsOffice/status/675723084142411776", "675723084142411776")</f>
        <v>0</v>
      </c>
      <c r="B2235" s="2">
        <v>42350.7119444444</v>
      </c>
      <c r="C2235">
        <v>9</v>
      </c>
      <c r="D2235">
        <v>4</v>
      </c>
      <c r="E2235" t="s">
        <v>2238</v>
      </c>
    </row>
    <row r="2236" spans="1:5">
      <c r="A2236">
        <f>HYPERLINK("http://www.twitter.com/NYCMayorsOffice/status/675699179780489216", "675699179780489216")</f>
        <v>0</v>
      </c>
      <c r="B2236" s="2">
        <v>42350.6459837963</v>
      </c>
      <c r="C2236">
        <v>2</v>
      </c>
      <c r="D2236">
        <v>2</v>
      </c>
      <c r="E2236" t="s">
        <v>2239</v>
      </c>
    </row>
    <row r="2237" spans="1:5">
      <c r="A2237">
        <f>HYPERLINK("http://www.twitter.com/NYCMayorsOffice/status/675435226391277568", "675435226391277568")</f>
        <v>0</v>
      </c>
      <c r="B2237" s="2">
        <v>42349.9176041667</v>
      </c>
      <c r="C2237">
        <v>3</v>
      </c>
      <c r="D2237">
        <v>4</v>
      </c>
      <c r="E2237" t="s">
        <v>2240</v>
      </c>
    </row>
    <row r="2238" spans="1:5">
      <c r="A2238">
        <f>HYPERLINK("http://www.twitter.com/NYCMayorsOffice/status/675416138151514113", "675416138151514113")</f>
        <v>0</v>
      </c>
      <c r="B2238" s="2">
        <v>42349.8649305556</v>
      </c>
      <c r="C2238">
        <v>4</v>
      </c>
      <c r="D2238">
        <v>4</v>
      </c>
      <c r="E2238" t="s">
        <v>2241</v>
      </c>
    </row>
    <row r="2239" spans="1:5">
      <c r="A2239">
        <f>HYPERLINK("http://www.twitter.com/NYCMayorsOffice/status/675397327553748993", "675397327553748993")</f>
        <v>0</v>
      </c>
      <c r="B2239" s="2">
        <v>42349.8130208333</v>
      </c>
      <c r="C2239">
        <v>6</v>
      </c>
      <c r="D2239">
        <v>5</v>
      </c>
      <c r="E2239" t="s">
        <v>2242</v>
      </c>
    </row>
    <row r="2240" spans="1:5">
      <c r="A2240">
        <f>HYPERLINK("http://www.twitter.com/NYCMayorsOffice/status/675378392909357056", "675378392909357056")</f>
        <v>0</v>
      </c>
      <c r="B2240" s="2">
        <v>42349.760775463</v>
      </c>
      <c r="C2240">
        <v>4</v>
      </c>
      <c r="D2240">
        <v>9</v>
      </c>
      <c r="E2240" t="s">
        <v>2243</v>
      </c>
    </row>
    <row r="2241" spans="1:5">
      <c r="A2241">
        <f>HYPERLINK("http://www.twitter.com/NYCMayorsOffice/status/675359625995227136", "675359625995227136")</f>
        <v>0</v>
      </c>
      <c r="B2241" s="2">
        <v>42349.7089930556</v>
      </c>
      <c r="C2241">
        <v>11</v>
      </c>
      <c r="D2241">
        <v>6</v>
      </c>
      <c r="E2241" t="s">
        <v>2244</v>
      </c>
    </row>
    <row r="2242" spans="1:5">
      <c r="A2242">
        <f>HYPERLINK("http://www.twitter.com/NYCMayorsOffice/status/675342070891065345", "675342070891065345")</f>
        <v>0</v>
      </c>
      <c r="B2242" s="2">
        <v>42349.6605439815</v>
      </c>
      <c r="C2242">
        <v>7</v>
      </c>
      <c r="D2242">
        <v>6</v>
      </c>
      <c r="E2242" t="s">
        <v>2245</v>
      </c>
    </row>
    <row r="2243" spans="1:5">
      <c r="A2243">
        <f>HYPERLINK("http://www.twitter.com/NYCMayorsOffice/status/675121629924560896", "675121629924560896")</f>
        <v>0</v>
      </c>
      <c r="B2243" s="2">
        <v>42349.0522453704</v>
      </c>
      <c r="C2243">
        <v>6</v>
      </c>
      <c r="D2243">
        <v>6</v>
      </c>
      <c r="E2243" t="s">
        <v>2246</v>
      </c>
    </row>
    <row r="2244" spans="1:5">
      <c r="A2244">
        <f>HYPERLINK("http://www.twitter.com/NYCMayorsOffice/status/675102842244489216", "675102842244489216")</f>
        <v>0</v>
      </c>
      <c r="B2244" s="2">
        <v>42349.0004050926</v>
      </c>
      <c r="C2244">
        <v>8</v>
      </c>
      <c r="D2244">
        <v>4</v>
      </c>
      <c r="E2244" t="s">
        <v>2247</v>
      </c>
    </row>
    <row r="2245" spans="1:5">
      <c r="A2245">
        <f>HYPERLINK("http://www.twitter.com/NYCMayorsOffice/status/675085210141216768", "675085210141216768")</f>
        <v>0</v>
      </c>
      <c r="B2245" s="2">
        <v>42348.9517476852</v>
      </c>
      <c r="C2245">
        <v>8</v>
      </c>
      <c r="D2245">
        <v>18</v>
      </c>
      <c r="E2245" t="s">
        <v>2248</v>
      </c>
    </row>
    <row r="2246" spans="1:5">
      <c r="A2246">
        <f>HYPERLINK("http://www.twitter.com/NYCMayorsOffice/status/675081314933022720", "675081314933022720")</f>
        <v>0</v>
      </c>
      <c r="B2246" s="2">
        <v>42348.9409953704</v>
      </c>
      <c r="C2246">
        <v>0</v>
      </c>
      <c r="D2246">
        <v>37</v>
      </c>
      <c r="E2246" t="s">
        <v>2249</v>
      </c>
    </row>
    <row r="2247" spans="1:5">
      <c r="A2247">
        <f>HYPERLINK("http://www.twitter.com/NYCMayorsOffice/status/675076316304154624", "675076316304154624")</f>
        <v>0</v>
      </c>
      <c r="B2247" s="2">
        <v>42348.9271990741</v>
      </c>
      <c r="C2247">
        <v>2</v>
      </c>
      <c r="D2247">
        <v>4</v>
      </c>
      <c r="E2247" t="s">
        <v>2250</v>
      </c>
    </row>
    <row r="2248" spans="1:5">
      <c r="A2248">
        <f>HYPERLINK("http://www.twitter.com/NYCMayorsOffice/status/675038667312885760", "675038667312885760")</f>
        <v>0</v>
      </c>
      <c r="B2248" s="2">
        <v>42348.8233101852</v>
      </c>
      <c r="C2248">
        <v>20</v>
      </c>
      <c r="D2248">
        <v>19</v>
      </c>
      <c r="E2248" t="s">
        <v>2251</v>
      </c>
    </row>
    <row r="2249" spans="1:5">
      <c r="A2249">
        <f>HYPERLINK("http://www.twitter.com/NYCMayorsOffice/status/675019788469592068", "675019788469592068")</f>
        <v>0</v>
      </c>
      <c r="B2249" s="2">
        <v>42348.7712152778</v>
      </c>
      <c r="C2249">
        <v>15</v>
      </c>
      <c r="D2249">
        <v>12</v>
      </c>
      <c r="E2249" t="s">
        <v>2252</v>
      </c>
    </row>
    <row r="2250" spans="1:5">
      <c r="A2250">
        <f>HYPERLINK("http://www.twitter.com/NYCMayorsOffice/status/674997393998422016", "674997393998422016")</f>
        <v>0</v>
      </c>
      <c r="B2250" s="2">
        <v>42348.7094212963</v>
      </c>
      <c r="C2250">
        <v>6</v>
      </c>
      <c r="D2250">
        <v>8</v>
      </c>
      <c r="E2250" t="s">
        <v>2253</v>
      </c>
    </row>
    <row r="2251" spans="1:5">
      <c r="A2251">
        <f>HYPERLINK("http://www.twitter.com/NYCMayorsOffice/status/674953031906156544", "674953031906156544")</f>
        <v>0</v>
      </c>
      <c r="B2251" s="2">
        <v>42348.5870023148</v>
      </c>
      <c r="C2251">
        <v>13</v>
      </c>
      <c r="D2251">
        <v>10</v>
      </c>
      <c r="E2251" t="s">
        <v>2254</v>
      </c>
    </row>
    <row r="2252" spans="1:5">
      <c r="A2252">
        <f>HYPERLINK("http://www.twitter.com/NYCMayorsOffice/status/674729149404217344", "674729149404217344")</f>
        <v>0</v>
      </c>
      <c r="B2252" s="2">
        <v>42347.9692013889</v>
      </c>
      <c r="C2252">
        <v>27</v>
      </c>
      <c r="D2252">
        <v>22</v>
      </c>
      <c r="E2252" t="s">
        <v>2255</v>
      </c>
    </row>
    <row r="2253" spans="1:5">
      <c r="A2253">
        <f>HYPERLINK("http://www.twitter.com/NYCMayorsOffice/status/674696982091464704", "674696982091464704")</f>
        <v>0</v>
      </c>
      <c r="B2253" s="2">
        <v>42347.8804398148</v>
      </c>
      <c r="C2253">
        <v>8</v>
      </c>
      <c r="D2253">
        <v>7</v>
      </c>
      <c r="E2253" t="s">
        <v>2256</v>
      </c>
    </row>
    <row r="2254" spans="1:5">
      <c r="A2254">
        <f>HYPERLINK("http://www.twitter.com/NYCMayorsOffice/status/674680370252660736", "674680370252660736")</f>
        <v>0</v>
      </c>
      <c r="B2254" s="2">
        <v>42347.8345949074</v>
      </c>
      <c r="C2254">
        <v>14</v>
      </c>
      <c r="D2254">
        <v>23</v>
      </c>
      <c r="E2254" t="s">
        <v>2257</v>
      </c>
    </row>
    <row r="2255" spans="1:5">
      <c r="A2255">
        <f>HYPERLINK("http://www.twitter.com/NYCMayorsOffice/status/674634945273446400", "674634945273446400")</f>
        <v>0</v>
      </c>
      <c r="B2255" s="2">
        <v>42347.7092476852</v>
      </c>
      <c r="C2255">
        <v>4</v>
      </c>
      <c r="D2255">
        <v>3</v>
      </c>
      <c r="E2255" t="s">
        <v>2258</v>
      </c>
    </row>
    <row r="2256" spans="1:5">
      <c r="A2256">
        <f>HYPERLINK("http://www.twitter.com/NYCMayorsOffice/status/674606969542549505", "674606969542549505")</f>
        <v>0</v>
      </c>
      <c r="B2256" s="2">
        <v>42347.6320486111</v>
      </c>
      <c r="C2256">
        <v>34</v>
      </c>
      <c r="D2256">
        <v>35</v>
      </c>
      <c r="E2256" t="s">
        <v>2259</v>
      </c>
    </row>
    <row r="2257" spans="1:5">
      <c r="A2257">
        <f>HYPERLINK("http://www.twitter.com/NYCMayorsOffice/status/674360414600372225", "674360414600372225")</f>
        <v>0</v>
      </c>
      <c r="B2257" s="2">
        <v>42346.9516898148</v>
      </c>
      <c r="C2257">
        <v>12</v>
      </c>
      <c r="D2257">
        <v>8</v>
      </c>
      <c r="E2257" t="s">
        <v>2260</v>
      </c>
    </row>
    <row r="2258" spans="1:5">
      <c r="A2258">
        <f>HYPERLINK("http://www.twitter.com/NYCMayorsOffice/status/674313888716988420", "674313888716988420")</f>
        <v>0</v>
      </c>
      <c r="B2258" s="2">
        <v>42346.8232986111</v>
      </c>
      <c r="C2258">
        <v>14</v>
      </c>
      <c r="D2258">
        <v>13</v>
      </c>
      <c r="E2258" t="s">
        <v>2261</v>
      </c>
    </row>
    <row r="2259" spans="1:5">
      <c r="A2259">
        <f>HYPERLINK("http://www.twitter.com/NYCMayorsOffice/status/674298705403596800", "674298705403596800")</f>
        <v>0</v>
      </c>
      <c r="B2259" s="2">
        <v>42346.781400463</v>
      </c>
      <c r="C2259">
        <v>5</v>
      </c>
      <c r="D2259">
        <v>1</v>
      </c>
      <c r="E2259" t="s">
        <v>2262</v>
      </c>
    </row>
    <row r="2260" spans="1:5">
      <c r="A2260">
        <f>HYPERLINK("http://www.twitter.com/NYCMayorsOffice/status/674295144292737028", "674295144292737028")</f>
        <v>0</v>
      </c>
      <c r="B2260" s="2">
        <v>42346.7715740741</v>
      </c>
      <c r="C2260">
        <v>5</v>
      </c>
      <c r="D2260">
        <v>3</v>
      </c>
      <c r="E2260" t="s">
        <v>2263</v>
      </c>
    </row>
    <row r="2261" spans="1:5">
      <c r="A2261">
        <f>HYPERLINK("http://www.twitter.com/NYCMayorsOffice/status/674272471898578944", "674272471898578944")</f>
        <v>0</v>
      </c>
      <c r="B2261" s="2">
        <v>42346.7090162037</v>
      </c>
      <c r="C2261">
        <v>11</v>
      </c>
      <c r="D2261">
        <v>9</v>
      </c>
      <c r="E2261" t="s">
        <v>2264</v>
      </c>
    </row>
    <row r="2262" spans="1:5">
      <c r="A2262">
        <f>HYPERLINK("http://www.twitter.com/NYCMayorsOffice/status/674256784966709248", "674256784966709248")</f>
        <v>0</v>
      </c>
      <c r="B2262" s="2">
        <v>42346.6657291667</v>
      </c>
      <c r="C2262">
        <v>2</v>
      </c>
      <c r="D2262">
        <v>6</v>
      </c>
      <c r="E2262" t="s">
        <v>2265</v>
      </c>
    </row>
    <row r="2263" spans="1:5">
      <c r="A2263">
        <f>HYPERLINK("http://www.twitter.com/NYCMayorsOffice/status/674015680799338500", "674015680799338500")</f>
        <v>0</v>
      </c>
      <c r="B2263" s="2">
        <v>42346.0004050926</v>
      </c>
      <c r="C2263">
        <v>7</v>
      </c>
      <c r="D2263">
        <v>3</v>
      </c>
      <c r="E2263" t="s">
        <v>2266</v>
      </c>
    </row>
    <row r="2264" spans="1:5">
      <c r="A2264">
        <f>HYPERLINK("http://www.twitter.com/NYCMayorsOffice/status/674000751128092672", "674000751128092672")</f>
        <v>0</v>
      </c>
      <c r="B2264" s="2">
        <v>42345.959212963</v>
      </c>
      <c r="C2264">
        <v>17</v>
      </c>
      <c r="D2264">
        <v>14</v>
      </c>
      <c r="E2264" t="s">
        <v>2267</v>
      </c>
    </row>
    <row r="2265" spans="1:5">
      <c r="A2265">
        <f>HYPERLINK("http://www.twitter.com/NYCMayorsOffice/status/673978828755238912", "673978828755238912")</f>
        <v>0</v>
      </c>
      <c r="B2265" s="2">
        <v>42345.8987152778</v>
      </c>
      <c r="C2265">
        <v>16</v>
      </c>
      <c r="D2265">
        <v>13</v>
      </c>
      <c r="E2265" t="s">
        <v>2268</v>
      </c>
    </row>
    <row r="2266" spans="1:5">
      <c r="A2266">
        <f>HYPERLINK("http://www.twitter.com/NYCMayorsOffice/status/673956545135255552", "673956545135255552")</f>
        <v>0</v>
      </c>
      <c r="B2266" s="2">
        <v>42345.8372222222</v>
      </c>
      <c r="C2266">
        <v>13</v>
      </c>
      <c r="D2266">
        <v>5</v>
      </c>
      <c r="E2266" t="s">
        <v>2269</v>
      </c>
    </row>
    <row r="2267" spans="1:5">
      <c r="A2267">
        <f>HYPERLINK("http://www.twitter.com/NYCMayorsOffice/status/673951413815386112", "673951413815386112")</f>
        <v>0</v>
      </c>
      <c r="B2267" s="2">
        <v>42345.8230671296</v>
      </c>
      <c r="C2267">
        <v>1</v>
      </c>
      <c r="D2267">
        <v>3</v>
      </c>
      <c r="E2267" t="s">
        <v>2270</v>
      </c>
    </row>
    <row r="2268" spans="1:5">
      <c r="A2268">
        <f>HYPERLINK("http://www.twitter.com/NYCMayorsOffice/status/673921638015082501", "673921638015082501")</f>
        <v>0</v>
      </c>
      <c r="B2268" s="2">
        <v>42345.7409027778</v>
      </c>
      <c r="C2268">
        <v>9</v>
      </c>
      <c r="D2268">
        <v>11</v>
      </c>
      <c r="E2268" t="s">
        <v>2271</v>
      </c>
    </row>
    <row r="2269" spans="1:5">
      <c r="A2269">
        <f>HYPERLINK("http://www.twitter.com/NYCMayorsOffice/status/673913730284052480", "673913730284052480")</f>
        <v>0</v>
      </c>
      <c r="B2269" s="2">
        <v>42345.7190740741</v>
      </c>
      <c r="C2269">
        <v>8</v>
      </c>
      <c r="D2269">
        <v>13</v>
      </c>
      <c r="E2269" t="s">
        <v>2272</v>
      </c>
    </row>
    <row r="2270" spans="1:5">
      <c r="A2270">
        <f>HYPERLINK("http://www.twitter.com/NYCMayorsOffice/status/673894909028515841", "673894909028515841")</f>
        <v>0</v>
      </c>
      <c r="B2270" s="2">
        <v>42345.6671412037</v>
      </c>
      <c r="C2270">
        <v>7</v>
      </c>
      <c r="D2270">
        <v>4</v>
      </c>
      <c r="E2270" t="s">
        <v>2273</v>
      </c>
    </row>
    <row r="2271" spans="1:5">
      <c r="A2271">
        <f>HYPERLINK("http://www.twitter.com/NYCMayorsOffice/status/673882355195580416", "673882355195580416")</f>
        <v>0</v>
      </c>
      <c r="B2271" s="2">
        <v>42345.6325</v>
      </c>
      <c r="C2271">
        <v>91</v>
      </c>
      <c r="D2271">
        <v>69</v>
      </c>
      <c r="E2271" t="s">
        <v>2274</v>
      </c>
    </row>
    <row r="2272" spans="1:5">
      <c r="A2272">
        <f>HYPERLINK("http://www.twitter.com/NYCMayorsOffice/status/673608010510557184", "673608010510557184")</f>
        <v>0</v>
      </c>
      <c r="B2272" s="2">
        <v>42344.8754513889</v>
      </c>
      <c r="C2272">
        <v>4</v>
      </c>
      <c r="D2272">
        <v>7</v>
      </c>
      <c r="E2272" t="s">
        <v>2275</v>
      </c>
    </row>
    <row r="2273" spans="1:5">
      <c r="A2273">
        <f>HYPERLINK("http://www.twitter.com/NYCMayorsOffice/status/673562657996320768", "673562657996320768")</f>
        <v>0</v>
      </c>
      <c r="B2273" s="2">
        <v>42344.7503009259</v>
      </c>
      <c r="C2273">
        <v>7</v>
      </c>
      <c r="D2273">
        <v>8</v>
      </c>
      <c r="E2273" t="s">
        <v>2276</v>
      </c>
    </row>
    <row r="2274" spans="1:5">
      <c r="A2274">
        <f>HYPERLINK("http://www.twitter.com/NYCMayorsOffice/status/673554737829175296", "673554737829175296")</f>
        <v>0</v>
      </c>
      <c r="B2274" s="2">
        <v>42344.7284490741</v>
      </c>
      <c r="C2274">
        <v>1</v>
      </c>
      <c r="D2274">
        <v>2</v>
      </c>
      <c r="E2274" t="s">
        <v>2277</v>
      </c>
    </row>
    <row r="2275" spans="1:5">
      <c r="A2275">
        <f>HYPERLINK("http://www.twitter.com/NYCMayorsOffice/status/673201016460939264", "673201016460939264")</f>
        <v>0</v>
      </c>
      <c r="B2275" s="2">
        <v>42343.7523611111</v>
      </c>
      <c r="C2275">
        <v>45</v>
      </c>
      <c r="D2275">
        <v>27</v>
      </c>
      <c r="E2275" t="s">
        <v>2278</v>
      </c>
    </row>
    <row r="2276" spans="1:5">
      <c r="A2276">
        <f>HYPERLINK("http://www.twitter.com/NYCMayorsOffice/status/672913386317959168", "672913386317959168")</f>
        <v>0</v>
      </c>
      <c r="B2276" s="2">
        <v>42342.9586574074</v>
      </c>
      <c r="C2276">
        <v>16</v>
      </c>
      <c r="D2276">
        <v>15</v>
      </c>
      <c r="E2276" t="s">
        <v>2279</v>
      </c>
    </row>
    <row r="2277" spans="1:5">
      <c r="A2277">
        <f>HYPERLINK("http://www.twitter.com/NYCMayorsOffice/status/672900097752059904", "672900097752059904")</f>
        <v>0</v>
      </c>
      <c r="B2277" s="2">
        <v>42342.9219791667</v>
      </c>
      <c r="C2277">
        <v>0</v>
      </c>
      <c r="D2277">
        <v>7</v>
      </c>
      <c r="E2277" t="s">
        <v>2280</v>
      </c>
    </row>
    <row r="2278" spans="1:5">
      <c r="A2278">
        <f>HYPERLINK("http://www.twitter.com/NYCMayorsOffice/status/672899857049325569", "672899857049325569")</f>
        <v>0</v>
      </c>
      <c r="B2278" s="2">
        <v>42342.9213194444</v>
      </c>
      <c r="C2278">
        <v>0</v>
      </c>
      <c r="D2278">
        <v>5</v>
      </c>
      <c r="E2278" t="s">
        <v>2281</v>
      </c>
    </row>
    <row r="2279" spans="1:5">
      <c r="A2279">
        <f>HYPERLINK("http://www.twitter.com/NYCMayorsOffice/status/672873425690624000", "672873425690624000")</f>
        <v>0</v>
      </c>
      <c r="B2279" s="2">
        <v>42342.8483796296</v>
      </c>
      <c r="C2279">
        <v>7</v>
      </c>
      <c r="D2279">
        <v>12</v>
      </c>
      <c r="E2279" t="s">
        <v>2282</v>
      </c>
    </row>
    <row r="2280" spans="1:5">
      <c r="A2280">
        <f>HYPERLINK("http://www.twitter.com/NYCMayorsOffice/status/672822336723226624", "672822336723226624")</f>
        <v>0</v>
      </c>
      <c r="B2280" s="2">
        <v>42342.7074074074</v>
      </c>
      <c r="C2280">
        <v>8</v>
      </c>
      <c r="D2280">
        <v>6</v>
      </c>
      <c r="E2280" t="s">
        <v>2283</v>
      </c>
    </row>
    <row r="2281" spans="1:5">
      <c r="A2281">
        <f>HYPERLINK("http://www.twitter.com/NYCMayorsOffice/status/672819479689240576", "672819479689240576")</f>
        <v>0</v>
      </c>
      <c r="B2281" s="2">
        <v>42342.6995138889</v>
      </c>
      <c r="C2281">
        <v>6</v>
      </c>
      <c r="D2281">
        <v>6</v>
      </c>
      <c r="E2281" t="s">
        <v>2284</v>
      </c>
    </row>
    <row r="2282" spans="1:5">
      <c r="A2282">
        <f>HYPERLINK("http://www.twitter.com/NYCMayorsOffice/status/672809019128586240", "672809019128586240")</f>
        <v>0</v>
      </c>
      <c r="B2282" s="2">
        <v>42342.6706597222</v>
      </c>
      <c r="C2282">
        <v>7</v>
      </c>
      <c r="D2282">
        <v>10</v>
      </c>
      <c r="E2282" t="s">
        <v>2285</v>
      </c>
    </row>
    <row r="2283" spans="1:5">
      <c r="A2283">
        <f>HYPERLINK("http://www.twitter.com/NYCMayorsOffice/status/672561609890484229", "672561609890484229")</f>
        <v>0</v>
      </c>
      <c r="B2283" s="2">
        <v>42341.9879398148</v>
      </c>
      <c r="C2283">
        <v>0</v>
      </c>
      <c r="D2283">
        <v>7</v>
      </c>
      <c r="E2283" t="s">
        <v>2286</v>
      </c>
    </row>
    <row r="2284" spans="1:5">
      <c r="A2284">
        <f>HYPERLINK("http://www.twitter.com/NYCMayorsOffice/status/672528772466372609", "672528772466372609")</f>
        <v>0</v>
      </c>
      <c r="B2284" s="2">
        <v>42341.8973148148</v>
      </c>
      <c r="C2284">
        <v>10</v>
      </c>
      <c r="D2284">
        <v>9</v>
      </c>
      <c r="E2284" t="s">
        <v>2287</v>
      </c>
    </row>
    <row r="2285" spans="1:5">
      <c r="A2285">
        <f>HYPERLINK("http://www.twitter.com/NYCMayorsOffice/status/672472949950177280", "672472949950177280")</f>
        <v>0</v>
      </c>
      <c r="B2285" s="2">
        <v>42341.743275463</v>
      </c>
      <c r="C2285">
        <v>8</v>
      </c>
      <c r="D2285">
        <v>6</v>
      </c>
      <c r="E2285" t="s">
        <v>2288</v>
      </c>
    </row>
    <row r="2286" spans="1:5">
      <c r="A2286">
        <f>HYPERLINK("http://www.twitter.com/NYCMayorsOffice/status/672452875323318272", "672452875323318272")</f>
        <v>0</v>
      </c>
      <c r="B2286" s="2">
        <v>42341.6878819444</v>
      </c>
      <c r="C2286">
        <v>6</v>
      </c>
      <c r="D2286">
        <v>6</v>
      </c>
      <c r="E2286" t="s">
        <v>2289</v>
      </c>
    </row>
    <row r="2287" spans="1:5">
      <c r="A2287">
        <f>HYPERLINK("http://www.twitter.com/NYCMayorsOffice/status/672435111313448960", "672435111313448960")</f>
        <v>0</v>
      </c>
      <c r="B2287" s="2">
        <v>42341.6388657407</v>
      </c>
      <c r="C2287">
        <v>2</v>
      </c>
      <c r="D2287">
        <v>5</v>
      </c>
      <c r="E2287" t="s">
        <v>2290</v>
      </c>
    </row>
    <row r="2288" spans="1:5">
      <c r="A2288">
        <f>HYPERLINK("http://www.twitter.com/NYCMayorsOffice/status/672158596600365056", "672158596600365056")</f>
        <v>0</v>
      </c>
      <c r="B2288" s="2">
        <v>42340.8758333333</v>
      </c>
      <c r="C2288">
        <v>5</v>
      </c>
      <c r="D2288">
        <v>7</v>
      </c>
      <c r="E2288" t="s">
        <v>2291</v>
      </c>
    </row>
    <row r="2289" spans="1:5">
      <c r="A2289">
        <f>HYPERLINK("http://www.twitter.com/NYCMayorsOffice/status/672139512437411840", "672139512437411840")</f>
        <v>0</v>
      </c>
      <c r="B2289" s="2">
        <v>42340.8231712963</v>
      </c>
      <c r="C2289">
        <v>6</v>
      </c>
      <c r="D2289">
        <v>6</v>
      </c>
      <c r="E2289" t="s">
        <v>2292</v>
      </c>
    </row>
    <row r="2290" spans="1:5">
      <c r="A2290">
        <f>HYPERLINK("http://www.twitter.com/NYCMayorsOffice/status/672122382505652224", "672122382505652224")</f>
        <v>0</v>
      </c>
      <c r="B2290" s="2">
        <v>42340.7759027778</v>
      </c>
      <c r="C2290">
        <v>2</v>
      </c>
      <c r="D2290">
        <v>4</v>
      </c>
      <c r="E2290" t="s">
        <v>2293</v>
      </c>
    </row>
    <row r="2291" spans="1:5">
      <c r="A2291">
        <f>HYPERLINK("http://www.twitter.com/NYCMayorsOffice/status/672120680721326080", "672120680721326080")</f>
        <v>0</v>
      </c>
      <c r="B2291" s="2">
        <v>42340.7712037037</v>
      </c>
      <c r="C2291">
        <v>3</v>
      </c>
      <c r="D2291">
        <v>4</v>
      </c>
      <c r="E2291" t="s">
        <v>2294</v>
      </c>
    </row>
    <row r="2292" spans="1:5">
      <c r="A2292">
        <f>HYPERLINK("http://www.twitter.com/NYCMayorsOffice/status/672102898789187589", "672102898789187589")</f>
        <v>0</v>
      </c>
      <c r="B2292" s="2">
        <v>42340.7221296296</v>
      </c>
      <c r="C2292">
        <v>5</v>
      </c>
      <c r="D2292">
        <v>14</v>
      </c>
      <c r="E2292" t="s">
        <v>2295</v>
      </c>
    </row>
    <row r="2293" spans="1:5">
      <c r="A2293">
        <f>HYPERLINK("http://www.twitter.com/NYCMayorsOffice/status/672080718344953857", "672080718344953857")</f>
        <v>0</v>
      </c>
      <c r="B2293" s="2">
        <v>42340.6609259259</v>
      </c>
      <c r="C2293">
        <v>0</v>
      </c>
      <c r="D2293">
        <v>4</v>
      </c>
      <c r="E2293" t="s">
        <v>2296</v>
      </c>
    </row>
    <row r="2294" spans="1:5">
      <c r="A2294">
        <f>HYPERLINK("http://www.twitter.com/NYCMayorsOffice/status/672076011710885888", "672076011710885888")</f>
        <v>0</v>
      </c>
      <c r="B2294" s="2">
        <v>42340.6479398148</v>
      </c>
      <c r="C2294">
        <v>4</v>
      </c>
      <c r="D2294">
        <v>11</v>
      </c>
      <c r="E2294" t="s">
        <v>2297</v>
      </c>
    </row>
    <row r="2295" spans="1:5">
      <c r="A2295">
        <f>HYPERLINK("http://www.twitter.com/NYCMayorsOffice/status/671860120331096065", "671860120331096065")</f>
        <v>0</v>
      </c>
      <c r="B2295" s="2">
        <v>42340.0521875</v>
      </c>
      <c r="C2295">
        <v>35</v>
      </c>
      <c r="D2295">
        <v>33</v>
      </c>
      <c r="E2295" t="s">
        <v>2298</v>
      </c>
    </row>
    <row r="2296" spans="1:5">
      <c r="A2296">
        <f>HYPERLINK("http://www.twitter.com/NYCMayorsOffice/status/671848970751254528", "671848970751254528")</f>
        <v>0</v>
      </c>
      <c r="B2296" s="2">
        <v>42340.0214236111</v>
      </c>
      <c r="C2296">
        <v>4</v>
      </c>
      <c r="D2296">
        <v>9</v>
      </c>
      <c r="E2296" t="s">
        <v>2299</v>
      </c>
    </row>
    <row r="2297" spans="1:5">
      <c r="A2297">
        <f>HYPERLINK("http://www.twitter.com/NYCMayorsOffice/status/671835406023946241", "671835406023946241")</f>
        <v>0</v>
      </c>
      <c r="B2297" s="2">
        <v>42339.9839930556</v>
      </c>
      <c r="C2297">
        <v>0</v>
      </c>
      <c r="D2297">
        <v>14</v>
      </c>
      <c r="E2297" t="s">
        <v>2300</v>
      </c>
    </row>
    <row r="2298" spans="1:5">
      <c r="A2298">
        <f>HYPERLINK("http://www.twitter.com/NYCMayorsOffice/status/671832528475578369", "671832528475578369")</f>
        <v>0</v>
      </c>
      <c r="B2298" s="2">
        <v>42339.9760532407</v>
      </c>
      <c r="C2298">
        <v>0</v>
      </c>
      <c r="D2298">
        <v>25</v>
      </c>
      <c r="E2298" t="s">
        <v>2301</v>
      </c>
    </row>
    <row r="2299" spans="1:5">
      <c r="A2299">
        <f>HYPERLINK("http://www.twitter.com/NYCMayorsOffice/status/671807331445907456", "671807331445907456")</f>
        <v>0</v>
      </c>
      <c r="B2299" s="2">
        <v>42339.9065277778</v>
      </c>
      <c r="C2299">
        <v>3</v>
      </c>
      <c r="D2299">
        <v>8</v>
      </c>
      <c r="E2299" t="s">
        <v>2302</v>
      </c>
    </row>
    <row r="2300" spans="1:5">
      <c r="A2300">
        <f>HYPERLINK("http://www.twitter.com/NYCMayorsOffice/status/671796116913025025", "671796116913025025")</f>
        <v>0</v>
      </c>
      <c r="B2300" s="2">
        <v>42339.8755787037</v>
      </c>
      <c r="C2300">
        <v>1</v>
      </c>
      <c r="D2300">
        <v>4</v>
      </c>
      <c r="E2300" t="s">
        <v>2303</v>
      </c>
    </row>
    <row r="2301" spans="1:5">
      <c r="A2301">
        <f>HYPERLINK("http://www.twitter.com/NYCMayorsOffice/status/671784734884802560", "671784734884802560")</f>
        <v>0</v>
      </c>
      <c r="B2301" s="2">
        <v>42339.8441666667</v>
      </c>
      <c r="C2301">
        <v>6</v>
      </c>
      <c r="D2301">
        <v>8</v>
      </c>
      <c r="E2301" t="s">
        <v>2304</v>
      </c>
    </row>
    <row r="2302" spans="1:5">
      <c r="A2302">
        <f>HYPERLINK("http://www.twitter.com/NYCMayorsOffice/status/671775680649166849", "671775680649166849")</f>
        <v>0</v>
      </c>
      <c r="B2302" s="2">
        <v>42339.8191782407</v>
      </c>
      <c r="C2302">
        <v>0</v>
      </c>
      <c r="D2302">
        <v>26</v>
      </c>
      <c r="E2302" t="s">
        <v>2305</v>
      </c>
    </row>
    <row r="2303" spans="1:5">
      <c r="A2303">
        <f>HYPERLINK("http://www.twitter.com/NYCMayorsOffice/status/671769602435756032", "671769602435756032")</f>
        <v>0</v>
      </c>
      <c r="B2303" s="2">
        <v>42339.8024074074</v>
      </c>
      <c r="C2303">
        <v>3</v>
      </c>
      <c r="D2303">
        <v>2</v>
      </c>
      <c r="E2303" t="s">
        <v>2306</v>
      </c>
    </row>
    <row r="2304" spans="1:5">
      <c r="A2304">
        <f>HYPERLINK("http://www.twitter.com/NYCMayorsOffice/status/671750814109704192", "671750814109704192")</f>
        <v>0</v>
      </c>
      <c r="B2304" s="2">
        <v>42339.7505671296</v>
      </c>
      <c r="C2304">
        <v>0</v>
      </c>
      <c r="D2304">
        <v>0</v>
      </c>
      <c r="E2304" t="s">
        <v>2307</v>
      </c>
    </row>
    <row r="2305" spans="1:5">
      <c r="A2305">
        <f>HYPERLINK("http://www.twitter.com/NYCMayorsOffice/status/671737634981617664", "671737634981617664")</f>
        <v>0</v>
      </c>
      <c r="B2305" s="2">
        <v>42339.7142013889</v>
      </c>
      <c r="C2305">
        <v>0</v>
      </c>
      <c r="D2305">
        <v>8</v>
      </c>
      <c r="E2305" t="s">
        <v>2308</v>
      </c>
    </row>
    <row r="2306" spans="1:5">
      <c r="A2306">
        <f>HYPERLINK("http://www.twitter.com/NYCMayorsOffice/status/671728060476071936", "671728060476071936")</f>
        <v>0</v>
      </c>
      <c r="B2306" s="2">
        <v>42339.6877777778</v>
      </c>
      <c r="C2306">
        <v>7</v>
      </c>
      <c r="D2306">
        <v>6</v>
      </c>
      <c r="E2306" t="s">
        <v>2309</v>
      </c>
    </row>
    <row r="2307" spans="1:5">
      <c r="A2307">
        <f>HYPERLINK("http://www.twitter.com/NYCMayorsOffice/status/671708778979573761", "671708778979573761")</f>
        <v>0</v>
      </c>
      <c r="B2307" s="2">
        <v>42339.6345717593</v>
      </c>
      <c r="C2307">
        <v>14</v>
      </c>
      <c r="D2307">
        <v>18</v>
      </c>
      <c r="E2307" t="s">
        <v>2310</v>
      </c>
    </row>
    <row r="2308" spans="1:5">
      <c r="A2308">
        <f>HYPERLINK("http://www.twitter.com/NYCMayorsOffice/status/671452460020535296", "671452460020535296")</f>
        <v>0</v>
      </c>
      <c r="B2308" s="2">
        <v>42338.9272685185</v>
      </c>
      <c r="C2308">
        <v>4</v>
      </c>
      <c r="D2308">
        <v>2</v>
      </c>
      <c r="E2308" t="s">
        <v>2311</v>
      </c>
    </row>
    <row r="2309" spans="1:5">
      <c r="A2309">
        <f>HYPERLINK("http://www.twitter.com/NYCMayorsOffice/status/671433687016304640", "671433687016304640")</f>
        <v>0</v>
      </c>
      <c r="B2309" s="2">
        <v>42338.875462963</v>
      </c>
      <c r="C2309">
        <v>5</v>
      </c>
      <c r="D2309">
        <v>4</v>
      </c>
      <c r="E2309" t="s">
        <v>2312</v>
      </c>
    </row>
    <row r="2310" spans="1:5">
      <c r="A2310">
        <f>HYPERLINK("http://www.twitter.com/NYCMayorsOffice/status/671427504247296001", "671427504247296001")</f>
        <v>0</v>
      </c>
      <c r="B2310" s="2">
        <v>42338.8584027778</v>
      </c>
      <c r="C2310">
        <v>0</v>
      </c>
      <c r="D2310">
        <v>11</v>
      </c>
      <c r="E2310" t="s">
        <v>2313</v>
      </c>
    </row>
    <row r="2311" spans="1:5">
      <c r="A2311">
        <f>HYPERLINK("http://www.twitter.com/NYCMayorsOffice/status/671419087269031936", "671419087269031936")</f>
        <v>0</v>
      </c>
      <c r="B2311" s="2">
        <v>42338.8351736111</v>
      </c>
      <c r="C2311">
        <v>0</v>
      </c>
      <c r="D2311">
        <v>12</v>
      </c>
      <c r="E2311" t="s">
        <v>2314</v>
      </c>
    </row>
    <row r="2312" spans="1:5">
      <c r="A2312">
        <f>HYPERLINK("http://www.twitter.com/NYCMayorsOffice/status/671414787025317890", "671414787025317890")</f>
        <v>0</v>
      </c>
      <c r="B2312" s="2">
        <v>42338.8233101852</v>
      </c>
      <c r="C2312">
        <v>3</v>
      </c>
      <c r="D2312">
        <v>6</v>
      </c>
      <c r="E2312" t="s">
        <v>2315</v>
      </c>
    </row>
    <row r="2313" spans="1:5">
      <c r="A2313">
        <f>HYPERLINK("http://www.twitter.com/NYCMayorsOffice/status/671395975420858368", "671395975420858368")</f>
        <v>0</v>
      </c>
      <c r="B2313" s="2">
        <v>42338.771400463</v>
      </c>
      <c r="C2313">
        <v>2</v>
      </c>
      <c r="D2313">
        <v>2</v>
      </c>
      <c r="E2313" t="s">
        <v>2316</v>
      </c>
    </row>
    <row r="2314" spans="1:5">
      <c r="A2314">
        <f>HYPERLINK("http://www.twitter.com/NYCMayorsOffice/status/671380957405061120", "671380957405061120")</f>
        <v>0</v>
      </c>
      <c r="B2314" s="2">
        <v>42338.7299537037</v>
      </c>
      <c r="C2314">
        <v>6</v>
      </c>
      <c r="D2314">
        <v>9</v>
      </c>
      <c r="E2314" t="s">
        <v>2317</v>
      </c>
    </row>
    <row r="2315" spans="1:5">
      <c r="A2315">
        <f>HYPERLINK("http://www.twitter.com/NYCMayorsOffice/status/671376989522108417", "671376989522108417")</f>
        <v>0</v>
      </c>
      <c r="B2315" s="2">
        <v>42338.7190046296</v>
      </c>
      <c r="C2315">
        <v>2</v>
      </c>
      <c r="D2315">
        <v>3</v>
      </c>
      <c r="E2315" t="s">
        <v>2318</v>
      </c>
    </row>
    <row r="2316" spans="1:5">
      <c r="A2316">
        <f>HYPERLINK("http://www.twitter.com/NYCMayorsOffice/status/671358155926933505", "671358155926933505")</f>
        <v>0</v>
      </c>
      <c r="B2316" s="2">
        <v>42338.667037037</v>
      </c>
      <c r="C2316">
        <v>2</v>
      </c>
      <c r="D2316">
        <v>0</v>
      </c>
      <c r="E2316" t="s">
        <v>2319</v>
      </c>
    </row>
    <row r="2317" spans="1:5">
      <c r="A2317">
        <f>HYPERLINK("http://www.twitter.com/NYCMayorsOffice/status/671347539183017984", "671347539183017984")</f>
        <v>0</v>
      </c>
      <c r="B2317" s="2">
        <v>42338.6377430556</v>
      </c>
      <c r="C2317">
        <v>14</v>
      </c>
      <c r="D2317">
        <v>18</v>
      </c>
      <c r="E2317" t="s">
        <v>2320</v>
      </c>
    </row>
    <row r="2318" spans="1:5">
      <c r="A2318">
        <f>HYPERLINK("http://www.twitter.com/NYCMayorsOffice/status/671109064391319554", "671109064391319554")</f>
        <v>0</v>
      </c>
      <c r="B2318" s="2">
        <v>42337.9796759259</v>
      </c>
      <c r="C2318">
        <v>11</v>
      </c>
      <c r="D2318">
        <v>12</v>
      </c>
      <c r="E2318" t="s">
        <v>2321</v>
      </c>
    </row>
    <row r="2319" spans="1:5">
      <c r="A2319">
        <f>HYPERLINK("http://www.twitter.com/NYCMayorsOffice/status/671082552921350144", "671082552921350144")</f>
        <v>0</v>
      </c>
      <c r="B2319" s="2">
        <v>42337.9065162037</v>
      </c>
      <c r="C2319">
        <v>12</v>
      </c>
      <c r="D2319">
        <v>7</v>
      </c>
      <c r="E2319" t="s">
        <v>2322</v>
      </c>
    </row>
    <row r="2320" spans="1:5">
      <c r="A2320">
        <f>HYPERLINK("http://www.twitter.com/NYCMayorsOffice/status/671048653860175873", "671048653860175873")</f>
        <v>0</v>
      </c>
      <c r="B2320" s="2">
        <v>42337.812974537</v>
      </c>
      <c r="C2320">
        <v>11</v>
      </c>
      <c r="D2320">
        <v>13</v>
      </c>
      <c r="E2320" t="s">
        <v>2323</v>
      </c>
    </row>
    <row r="2321" spans="1:5">
      <c r="A2321">
        <f>HYPERLINK("http://www.twitter.com/NYCMayorsOffice/status/671014583616856064", "671014583616856064")</f>
        <v>0</v>
      </c>
      <c r="B2321" s="2">
        <v>42337.7189583333</v>
      </c>
      <c r="C2321">
        <v>15</v>
      </c>
      <c r="D2321">
        <v>19</v>
      </c>
      <c r="E2321" t="s">
        <v>2324</v>
      </c>
    </row>
    <row r="2322" spans="1:5">
      <c r="A2322">
        <f>HYPERLINK("http://www.twitter.com/NYCMayorsOffice/status/670988164870365185", "670988164870365185")</f>
        <v>0</v>
      </c>
      <c r="B2322" s="2">
        <v>42337.6460532407</v>
      </c>
      <c r="C2322">
        <v>5</v>
      </c>
      <c r="D2322">
        <v>10</v>
      </c>
      <c r="E2322" t="s">
        <v>2325</v>
      </c>
    </row>
    <row r="2323" spans="1:5">
      <c r="A2323">
        <f>HYPERLINK("http://www.twitter.com/NYCMayorsOffice/status/670697510768386048", "670697510768386048")</f>
        <v>0</v>
      </c>
      <c r="B2323" s="2">
        <v>42336.8440046296</v>
      </c>
      <c r="C2323">
        <v>3</v>
      </c>
      <c r="D2323">
        <v>4</v>
      </c>
      <c r="E2323" t="s">
        <v>2326</v>
      </c>
    </row>
    <row r="2324" spans="1:5">
      <c r="A2324">
        <f>HYPERLINK("http://www.twitter.com/NYCMayorsOffice/status/670663675896832001", "670663675896832001")</f>
        <v>0</v>
      </c>
      <c r="B2324" s="2">
        <v>42336.7506365741</v>
      </c>
      <c r="C2324">
        <v>11</v>
      </c>
      <c r="D2324">
        <v>9</v>
      </c>
      <c r="E2324" t="s">
        <v>2327</v>
      </c>
    </row>
    <row r="2325" spans="1:5">
      <c r="A2325">
        <f>HYPERLINK("http://www.twitter.com/NYCMayorsOffice/status/670657369836244992", "670657369836244992")</f>
        <v>0</v>
      </c>
      <c r="B2325" s="2">
        <v>42336.7332291667</v>
      </c>
      <c r="C2325">
        <v>0</v>
      </c>
      <c r="D2325">
        <v>12</v>
      </c>
      <c r="E2325" t="s">
        <v>2328</v>
      </c>
    </row>
    <row r="2326" spans="1:5">
      <c r="A2326">
        <f>HYPERLINK("http://www.twitter.com/NYCMayorsOffice/status/670629537202511877", "670629537202511877")</f>
        <v>0</v>
      </c>
      <c r="B2326" s="2">
        <v>42336.6564351852</v>
      </c>
      <c r="C2326">
        <v>4</v>
      </c>
      <c r="D2326">
        <v>10</v>
      </c>
      <c r="E2326" t="s">
        <v>2329</v>
      </c>
    </row>
    <row r="2327" spans="1:5">
      <c r="A2327">
        <f>HYPERLINK("http://www.twitter.com/NYCMayorsOffice/status/670384691472687105", "670384691472687105")</f>
        <v>0</v>
      </c>
      <c r="B2327" s="2">
        <v>42335.980787037</v>
      </c>
      <c r="C2327">
        <v>0</v>
      </c>
      <c r="D2327">
        <v>160</v>
      </c>
      <c r="E2327" t="s">
        <v>2330</v>
      </c>
    </row>
    <row r="2328" spans="1:5">
      <c r="A2328">
        <f>HYPERLINK("http://www.twitter.com/NYCMayorsOffice/status/670384683243462656", "670384683243462656")</f>
        <v>0</v>
      </c>
      <c r="B2328" s="2">
        <v>42335.9807638889</v>
      </c>
      <c r="C2328">
        <v>0</v>
      </c>
      <c r="D2328">
        <v>113</v>
      </c>
      <c r="E2328" t="s">
        <v>2331</v>
      </c>
    </row>
    <row r="2329" spans="1:5">
      <c r="A2329">
        <f>HYPERLINK("http://www.twitter.com/NYCMayorsOffice/status/670384676536758272", "670384676536758272")</f>
        <v>0</v>
      </c>
      <c r="B2329" s="2">
        <v>42335.9807407407</v>
      </c>
      <c r="C2329">
        <v>0</v>
      </c>
      <c r="D2329">
        <v>35</v>
      </c>
      <c r="E2329" t="s">
        <v>2332</v>
      </c>
    </row>
    <row r="2330" spans="1:5">
      <c r="A2330">
        <f>HYPERLINK("http://www.twitter.com/NYCMayorsOffice/status/670354212572778500", "670354212572778500")</f>
        <v>0</v>
      </c>
      <c r="B2330" s="2">
        <v>42335.8966782407</v>
      </c>
      <c r="C2330">
        <v>6</v>
      </c>
      <c r="D2330">
        <v>3</v>
      </c>
      <c r="E2330" t="s">
        <v>2333</v>
      </c>
    </row>
    <row r="2331" spans="1:5">
      <c r="A2331">
        <f>HYPERLINK("http://www.twitter.com/NYCMayorsOffice/status/670331777001627648", "670331777001627648")</f>
        <v>0</v>
      </c>
      <c r="B2331" s="2">
        <v>42335.8347685185</v>
      </c>
      <c r="C2331">
        <v>6</v>
      </c>
      <c r="D2331">
        <v>7</v>
      </c>
      <c r="E2331" t="s">
        <v>2334</v>
      </c>
    </row>
    <row r="2332" spans="1:5">
      <c r="A2332">
        <f>HYPERLINK("http://www.twitter.com/NYCMayorsOffice/status/670308983203307521", "670308983203307521")</f>
        <v>0</v>
      </c>
      <c r="B2332" s="2">
        <v>42335.7718634259</v>
      </c>
      <c r="C2332">
        <v>12</v>
      </c>
      <c r="D2332">
        <v>9</v>
      </c>
      <c r="E2332" t="s">
        <v>2335</v>
      </c>
    </row>
    <row r="2333" spans="1:5">
      <c r="A2333">
        <f>HYPERLINK("http://www.twitter.com/NYCMayorsOffice/status/670286535946838020", "670286535946838020")</f>
        <v>0</v>
      </c>
      <c r="B2333" s="2">
        <v>42335.7099305556</v>
      </c>
      <c r="C2333">
        <v>1</v>
      </c>
      <c r="D2333">
        <v>0</v>
      </c>
      <c r="E2333" t="s">
        <v>2336</v>
      </c>
    </row>
    <row r="2334" spans="1:5">
      <c r="A2334">
        <f>HYPERLINK("http://www.twitter.com/NYCMayorsOffice/status/670263685055647744", "670263685055647744")</f>
        <v>0</v>
      </c>
      <c r="B2334" s="2">
        <v>42335.646875</v>
      </c>
      <c r="C2334">
        <v>6</v>
      </c>
      <c r="D2334">
        <v>17</v>
      </c>
      <c r="E2334" t="s">
        <v>2337</v>
      </c>
    </row>
    <row r="2335" spans="1:5">
      <c r="A2335">
        <f>HYPERLINK("http://www.twitter.com/NYCMayorsOffice/status/670089156270379008", "670089156270379008")</f>
        <v>0</v>
      </c>
      <c r="B2335" s="2">
        <v>42335.1652662037</v>
      </c>
      <c r="C2335">
        <v>0</v>
      </c>
      <c r="D2335">
        <v>12</v>
      </c>
      <c r="E2335" t="s">
        <v>2338</v>
      </c>
    </row>
    <row r="2336" spans="1:5">
      <c r="A2336">
        <f>HYPERLINK("http://www.twitter.com/NYCMayorsOffice/status/669980357643628545", "669980357643628545")</f>
        <v>0</v>
      </c>
      <c r="B2336" s="2">
        <v>42334.8650347222</v>
      </c>
      <c r="C2336">
        <v>4</v>
      </c>
      <c r="D2336">
        <v>4</v>
      </c>
      <c r="E2336" t="s">
        <v>2339</v>
      </c>
    </row>
    <row r="2337" spans="1:5">
      <c r="A2337">
        <f>HYPERLINK("http://www.twitter.com/NYCMayorsOffice/status/669957694971846656", "669957694971846656")</f>
        <v>0</v>
      </c>
      <c r="B2337" s="2">
        <v>42334.8025</v>
      </c>
      <c r="C2337">
        <v>5</v>
      </c>
      <c r="D2337">
        <v>7</v>
      </c>
      <c r="E2337" t="s">
        <v>2340</v>
      </c>
    </row>
    <row r="2338" spans="1:5">
      <c r="A2338">
        <f>HYPERLINK("http://www.twitter.com/NYCMayorsOffice/status/669935086754791426", "669935086754791426")</f>
        <v>0</v>
      </c>
      <c r="B2338" s="2">
        <v>42334.7401157407</v>
      </c>
      <c r="C2338">
        <v>5</v>
      </c>
      <c r="D2338">
        <v>5</v>
      </c>
      <c r="E2338" t="s">
        <v>2341</v>
      </c>
    </row>
    <row r="2339" spans="1:5">
      <c r="A2339">
        <f>HYPERLINK("http://www.twitter.com/NYCMayorsOffice/status/669912409193213953", "669912409193213953")</f>
        <v>0</v>
      </c>
      <c r="B2339" s="2">
        <v>42334.6775347222</v>
      </c>
      <c r="C2339">
        <v>4</v>
      </c>
      <c r="D2339">
        <v>4</v>
      </c>
      <c r="E2339" t="s">
        <v>2342</v>
      </c>
    </row>
    <row r="2340" spans="1:5">
      <c r="A2340">
        <f>HYPERLINK("http://www.twitter.com/NYCMayorsOffice/status/669889751453999104", "669889751453999104")</f>
        <v>0</v>
      </c>
      <c r="B2340" s="2">
        <v>42334.6150115741</v>
      </c>
      <c r="C2340">
        <v>11</v>
      </c>
      <c r="D2340">
        <v>11</v>
      </c>
      <c r="E2340" t="s">
        <v>2343</v>
      </c>
    </row>
    <row r="2341" spans="1:5">
      <c r="A2341">
        <f>HYPERLINK("http://www.twitter.com/NYCMayorsOffice/status/669697265011990528", "669697265011990528")</f>
        <v>0</v>
      </c>
      <c r="B2341" s="2">
        <v>42334.0838541667</v>
      </c>
      <c r="C2341">
        <v>0</v>
      </c>
      <c r="D2341">
        <v>72</v>
      </c>
      <c r="E2341" t="s">
        <v>2344</v>
      </c>
    </row>
    <row r="2342" spans="1:5">
      <c r="A2342">
        <f>HYPERLINK("http://www.twitter.com/NYCMayorsOffice/status/669696080666234880", "669696080666234880")</f>
        <v>0</v>
      </c>
      <c r="B2342" s="2">
        <v>42334.0805787037</v>
      </c>
      <c r="C2342">
        <v>0</v>
      </c>
      <c r="D2342">
        <v>11</v>
      </c>
      <c r="E2342" t="s">
        <v>2345</v>
      </c>
    </row>
    <row r="2343" spans="1:5">
      <c r="A2343">
        <f>HYPERLINK("http://www.twitter.com/NYCMayorsOffice/status/669667186475188224", "669667186475188224")</f>
        <v>0</v>
      </c>
      <c r="B2343" s="2">
        <v>42334.0008449074</v>
      </c>
      <c r="C2343">
        <v>4</v>
      </c>
      <c r="D2343">
        <v>1</v>
      </c>
      <c r="E2343" t="s">
        <v>2346</v>
      </c>
    </row>
    <row r="2344" spans="1:5">
      <c r="A2344">
        <f>HYPERLINK("http://www.twitter.com/NYCMayorsOffice/status/669655688092778496", "669655688092778496")</f>
        <v>0</v>
      </c>
      <c r="B2344" s="2">
        <v>42333.9691203704</v>
      </c>
      <c r="C2344">
        <v>5</v>
      </c>
      <c r="D2344">
        <v>6</v>
      </c>
      <c r="E2344" t="s">
        <v>2347</v>
      </c>
    </row>
    <row r="2345" spans="1:5">
      <c r="A2345">
        <f>HYPERLINK("http://www.twitter.com/NYCMayorsOffice/status/669636814362304520", "669636814362304520")</f>
        <v>0</v>
      </c>
      <c r="B2345" s="2">
        <v>42333.917037037</v>
      </c>
      <c r="C2345">
        <v>9</v>
      </c>
      <c r="D2345">
        <v>3</v>
      </c>
      <c r="E2345" t="s">
        <v>2348</v>
      </c>
    </row>
    <row r="2346" spans="1:5">
      <c r="A2346">
        <f>HYPERLINK("http://www.twitter.com/NYCMayorsOffice/status/669625414587916288", "669625414587916288")</f>
        <v>0</v>
      </c>
      <c r="B2346" s="2">
        <v>42333.8855787037</v>
      </c>
      <c r="C2346">
        <v>7</v>
      </c>
      <c r="D2346">
        <v>2</v>
      </c>
      <c r="E2346" t="s">
        <v>2349</v>
      </c>
    </row>
    <row r="2347" spans="1:5">
      <c r="A2347">
        <f>HYPERLINK("http://www.twitter.com/NYCMayorsOffice/status/669614260360757248", "669614260360757248")</f>
        <v>0</v>
      </c>
      <c r="B2347" s="2">
        <v>42333.8548032407</v>
      </c>
      <c r="C2347">
        <v>6</v>
      </c>
      <c r="D2347">
        <v>5</v>
      </c>
      <c r="E2347" t="s">
        <v>2350</v>
      </c>
    </row>
    <row r="2348" spans="1:5">
      <c r="A2348">
        <f>HYPERLINK("http://www.twitter.com/NYCMayorsOffice/status/669595291608358913", "669595291608358913")</f>
        <v>0</v>
      </c>
      <c r="B2348" s="2">
        <v>42333.8024537037</v>
      </c>
      <c r="C2348">
        <v>8</v>
      </c>
      <c r="D2348">
        <v>8</v>
      </c>
      <c r="E2348" t="s">
        <v>2351</v>
      </c>
    </row>
    <row r="2349" spans="1:5">
      <c r="A2349">
        <f>HYPERLINK("http://www.twitter.com/NYCMayorsOffice/status/669576594634252292", "669576594634252292")</f>
        <v>0</v>
      </c>
      <c r="B2349" s="2">
        <v>42333.7508564815</v>
      </c>
      <c r="C2349">
        <v>9</v>
      </c>
      <c r="D2349">
        <v>5</v>
      </c>
      <c r="E2349" t="s">
        <v>2352</v>
      </c>
    </row>
    <row r="2350" spans="1:5">
      <c r="A2350">
        <f>HYPERLINK("http://www.twitter.com/NYCMayorsOffice/status/669574592495792128", "669574592495792128")</f>
        <v>0</v>
      </c>
      <c r="B2350" s="2">
        <v>42333.7453356481</v>
      </c>
      <c r="C2350">
        <v>0</v>
      </c>
      <c r="D2350">
        <v>103</v>
      </c>
      <c r="E2350" t="s">
        <v>2353</v>
      </c>
    </row>
    <row r="2351" spans="1:5">
      <c r="A2351">
        <f>HYPERLINK("http://www.twitter.com/NYCMayorsOffice/status/669557490644832256", "669557490644832256")</f>
        <v>0</v>
      </c>
      <c r="B2351" s="2">
        <v>42333.6981481481</v>
      </c>
      <c r="C2351">
        <v>3</v>
      </c>
      <c r="D2351">
        <v>1</v>
      </c>
      <c r="E2351" t="s">
        <v>2354</v>
      </c>
    </row>
    <row r="2352" spans="1:5">
      <c r="A2352">
        <f>HYPERLINK("http://www.twitter.com/NYCMayorsOffice/status/669540459883139072", "669540459883139072")</f>
        <v>0</v>
      </c>
      <c r="B2352" s="2">
        <v>42333.6511458333</v>
      </c>
      <c r="C2352">
        <v>3</v>
      </c>
      <c r="D2352">
        <v>5</v>
      </c>
      <c r="E2352" t="s">
        <v>2355</v>
      </c>
    </row>
    <row r="2353" spans="1:5">
      <c r="A2353">
        <f>HYPERLINK("http://www.twitter.com/NYCMayorsOffice/status/669327254816727040", "669327254816727040")</f>
        <v>0</v>
      </c>
      <c r="B2353" s="2">
        <v>42333.0628125</v>
      </c>
      <c r="C2353">
        <v>21</v>
      </c>
      <c r="D2353">
        <v>7</v>
      </c>
      <c r="E2353" t="s">
        <v>2356</v>
      </c>
    </row>
    <row r="2354" spans="1:5">
      <c r="A2354">
        <f>HYPERLINK("http://www.twitter.com/NYCMayorsOffice/status/669315879809753092", "669315879809753092")</f>
        <v>0</v>
      </c>
      <c r="B2354" s="2">
        <v>42333.0314236111</v>
      </c>
      <c r="C2354">
        <v>7</v>
      </c>
      <c r="D2354">
        <v>2</v>
      </c>
      <c r="E2354" t="s">
        <v>2357</v>
      </c>
    </row>
    <row r="2355" spans="1:5">
      <c r="A2355">
        <f>HYPERLINK("http://www.twitter.com/NYCMayorsOffice/status/669304829697777665", "669304829697777665")</f>
        <v>0</v>
      </c>
      <c r="B2355" s="2">
        <v>42333.0009375</v>
      </c>
      <c r="C2355">
        <v>13</v>
      </c>
      <c r="D2355">
        <v>17</v>
      </c>
      <c r="E2355" t="s">
        <v>2358</v>
      </c>
    </row>
    <row r="2356" spans="1:5">
      <c r="A2356">
        <f>HYPERLINK("http://www.twitter.com/NYCMayorsOffice/status/669293210334797825", "669293210334797825")</f>
        <v>0</v>
      </c>
      <c r="B2356" s="2">
        <v>42332.9688657407</v>
      </c>
      <c r="C2356">
        <v>16</v>
      </c>
      <c r="D2356">
        <v>12</v>
      </c>
      <c r="E2356" t="s">
        <v>2359</v>
      </c>
    </row>
    <row r="2357" spans="1:5">
      <c r="A2357">
        <f>HYPERLINK("http://www.twitter.com/NYCMayorsOffice/status/669263025866678276", "669263025866678276")</f>
        <v>0</v>
      </c>
      <c r="B2357" s="2">
        <v>42332.8855787037</v>
      </c>
      <c r="C2357">
        <v>4</v>
      </c>
      <c r="D2357">
        <v>1</v>
      </c>
      <c r="E2357" t="s">
        <v>2360</v>
      </c>
    </row>
    <row r="2358" spans="1:5">
      <c r="A2358">
        <f>HYPERLINK("http://www.twitter.com/NYCMayorsOffice/status/669255588581392384", "669255588581392384")</f>
        <v>0</v>
      </c>
      <c r="B2358" s="2">
        <v>42332.8650578704</v>
      </c>
      <c r="C2358">
        <v>4</v>
      </c>
      <c r="D2358">
        <v>2</v>
      </c>
      <c r="E2358" t="s">
        <v>2361</v>
      </c>
    </row>
    <row r="2359" spans="1:5">
      <c r="A2359">
        <f>HYPERLINK("http://www.twitter.com/NYCMayorsOffice/status/669236810791391232", "669236810791391232")</f>
        <v>0</v>
      </c>
      <c r="B2359" s="2">
        <v>42332.8132407407</v>
      </c>
      <c r="C2359">
        <v>5</v>
      </c>
      <c r="D2359">
        <v>2</v>
      </c>
      <c r="E2359" t="s">
        <v>2362</v>
      </c>
    </row>
    <row r="2360" spans="1:5">
      <c r="A2360">
        <f>HYPERLINK("http://www.twitter.com/NYCMayorsOffice/status/669221598168293376", "669221598168293376")</f>
        <v>0</v>
      </c>
      <c r="B2360" s="2">
        <v>42332.7712615741</v>
      </c>
      <c r="C2360">
        <v>0</v>
      </c>
      <c r="D2360">
        <v>72</v>
      </c>
      <c r="E2360" t="s">
        <v>2363</v>
      </c>
    </row>
    <row r="2361" spans="1:5">
      <c r="A2361">
        <f>HYPERLINK("http://www.twitter.com/NYCMayorsOffice/status/669217797789114368", "669217797789114368")</f>
        <v>0</v>
      </c>
      <c r="B2361" s="2">
        <v>42332.760775463</v>
      </c>
      <c r="C2361">
        <v>4</v>
      </c>
      <c r="D2361">
        <v>5</v>
      </c>
      <c r="E2361" t="s">
        <v>2364</v>
      </c>
    </row>
    <row r="2362" spans="1:5">
      <c r="A2362">
        <f>HYPERLINK("http://www.twitter.com/NYCMayorsOffice/status/669206581674930176", "669206581674930176")</f>
        <v>0</v>
      </c>
      <c r="B2362" s="2">
        <v>42332.7298148148</v>
      </c>
      <c r="C2362">
        <v>4</v>
      </c>
      <c r="D2362">
        <v>5</v>
      </c>
      <c r="E2362" t="s">
        <v>2365</v>
      </c>
    </row>
    <row r="2363" spans="1:5">
      <c r="A2363">
        <f>HYPERLINK("http://www.twitter.com/NYCMayorsOffice/status/669195088774504448", "669195088774504448")</f>
        <v>0</v>
      </c>
      <c r="B2363" s="2">
        <v>42332.6981018518</v>
      </c>
      <c r="C2363">
        <v>5</v>
      </c>
      <c r="D2363">
        <v>2</v>
      </c>
      <c r="E2363" t="s">
        <v>2366</v>
      </c>
    </row>
    <row r="2364" spans="1:5">
      <c r="A2364">
        <f>HYPERLINK("http://www.twitter.com/NYCMayorsOffice/status/669176259625230337", "669176259625230337")</f>
        <v>0</v>
      </c>
      <c r="B2364" s="2">
        <v>42332.6461458333</v>
      </c>
      <c r="C2364">
        <v>10</v>
      </c>
      <c r="D2364">
        <v>13</v>
      </c>
      <c r="E2364" t="s">
        <v>2297</v>
      </c>
    </row>
    <row r="2365" spans="1:5">
      <c r="A2365">
        <f>HYPERLINK("http://www.twitter.com/NYCMayorsOffice/status/669009569553784836", "669009569553784836")</f>
        <v>0</v>
      </c>
      <c r="B2365" s="2">
        <v>42332.1861689815</v>
      </c>
      <c r="C2365">
        <v>0</v>
      </c>
      <c r="D2365">
        <v>16</v>
      </c>
      <c r="E2365" t="s">
        <v>2367</v>
      </c>
    </row>
    <row r="2366" spans="1:5">
      <c r="A2366">
        <f>HYPERLINK("http://www.twitter.com/NYCMayorsOffice/status/668928424560476160", "668928424560476160")</f>
        <v>0</v>
      </c>
      <c r="B2366" s="2">
        <v>42331.9622569444</v>
      </c>
      <c r="C2366">
        <v>0</v>
      </c>
      <c r="D2366">
        <v>13</v>
      </c>
      <c r="E2366" t="s">
        <v>2368</v>
      </c>
    </row>
    <row r="2367" spans="1:5">
      <c r="A2367">
        <f>HYPERLINK("http://www.twitter.com/NYCMayorsOffice/status/668919931199758336", "668919931199758336")</f>
        <v>0</v>
      </c>
      <c r="B2367" s="2">
        <v>42331.9388194444</v>
      </c>
      <c r="C2367">
        <v>0</v>
      </c>
      <c r="D2367">
        <v>31</v>
      </c>
      <c r="E2367" t="s">
        <v>2369</v>
      </c>
    </row>
    <row r="2368" spans="1:5">
      <c r="A2368">
        <f>HYPERLINK("http://www.twitter.com/NYCMayorsOffice/status/668918803573702656", "668918803573702656")</f>
        <v>0</v>
      </c>
      <c r="B2368" s="2">
        <v>42331.9357060185</v>
      </c>
      <c r="C2368">
        <v>0</v>
      </c>
      <c r="D2368">
        <v>12</v>
      </c>
      <c r="E2368" t="s">
        <v>2370</v>
      </c>
    </row>
    <row r="2369" spans="1:5">
      <c r="A2369">
        <f>HYPERLINK("http://www.twitter.com/NYCMayorsOffice/status/668912112656322564", "668912112656322564")</f>
        <v>0</v>
      </c>
      <c r="B2369" s="2">
        <v>42331.9172453704</v>
      </c>
      <c r="C2369">
        <v>17</v>
      </c>
      <c r="D2369">
        <v>12</v>
      </c>
      <c r="E2369" t="s">
        <v>2371</v>
      </c>
    </row>
    <row r="2370" spans="1:5">
      <c r="A2370">
        <f>HYPERLINK("http://www.twitter.com/NYCMayorsOffice/status/668900722147262465", "668900722147262465")</f>
        <v>0</v>
      </c>
      <c r="B2370" s="2">
        <v>42331.8858101852</v>
      </c>
      <c r="C2370">
        <v>9</v>
      </c>
      <c r="D2370">
        <v>9</v>
      </c>
      <c r="E2370" t="s">
        <v>2372</v>
      </c>
    </row>
    <row r="2371" spans="1:5">
      <c r="A2371">
        <f>HYPERLINK("http://www.twitter.com/NYCMayorsOffice/status/668900434313150464", "668900434313150464")</f>
        <v>0</v>
      </c>
      <c r="B2371" s="2">
        <v>42331.8850115741</v>
      </c>
      <c r="C2371">
        <v>0</v>
      </c>
      <c r="D2371">
        <v>5</v>
      </c>
      <c r="E2371" t="s">
        <v>2373</v>
      </c>
    </row>
    <row r="2372" spans="1:5">
      <c r="A2372">
        <f>HYPERLINK("http://www.twitter.com/NYCMayorsOffice/status/668892782610817025", "668892782610817025")</f>
        <v>0</v>
      </c>
      <c r="B2372" s="2">
        <v>42331.863900463</v>
      </c>
      <c r="C2372">
        <v>0</v>
      </c>
      <c r="D2372">
        <v>95</v>
      </c>
      <c r="E2372" t="s">
        <v>2374</v>
      </c>
    </row>
    <row r="2373" spans="1:5">
      <c r="A2373">
        <f>HYPERLINK("http://www.twitter.com/NYCMayorsOffice/status/668874386640891904", "668874386640891904")</f>
        <v>0</v>
      </c>
      <c r="B2373" s="2">
        <v>42331.8131365741</v>
      </c>
      <c r="C2373">
        <v>5</v>
      </c>
      <c r="D2373">
        <v>3</v>
      </c>
      <c r="E2373" t="s">
        <v>2375</v>
      </c>
    </row>
    <row r="2374" spans="1:5">
      <c r="A2374">
        <f>HYPERLINK("http://www.twitter.com/NYCMayorsOffice/status/668866894041096193", "668866894041096193")</f>
        <v>0</v>
      </c>
      <c r="B2374" s="2">
        <v>42331.7924652778</v>
      </c>
      <c r="C2374">
        <v>4</v>
      </c>
      <c r="D2374">
        <v>5</v>
      </c>
      <c r="E2374" t="s">
        <v>2376</v>
      </c>
    </row>
    <row r="2375" spans="1:5">
      <c r="A2375">
        <f>HYPERLINK("http://www.twitter.com/NYCMayorsOffice/status/668857842187808768", "668857842187808768")</f>
        <v>0</v>
      </c>
      <c r="B2375" s="2">
        <v>42331.7674884259</v>
      </c>
      <c r="C2375">
        <v>7</v>
      </c>
      <c r="D2375">
        <v>11</v>
      </c>
      <c r="E2375" t="s">
        <v>2377</v>
      </c>
    </row>
    <row r="2376" spans="1:5">
      <c r="A2376">
        <f>HYPERLINK("http://www.twitter.com/NYCMayorsOffice/status/668832689051541504", "668832689051541504")</f>
        <v>0</v>
      </c>
      <c r="B2376" s="2">
        <v>42331.6980787037</v>
      </c>
      <c r="C2376">
        <v>5</v>
      </c>
      <c r="D2376">
        <v>10</v>
      </c>
      <c r="E2376" t="s">
        <v>2378</v>
      </c>
    </row>
    <row r="2377" spans="1:5">
      <c r="A2377">
        <f>HYPERLINK("http://www.twitter.com/NYCMayorsOffice/status/668827277170491393", "668827277170491393")</f>
        <v>0</v>
      </c>
      <c r="B2377" s="2">
        <v>42331.6831365741</v>
      </c>
      <c r="C2377">
        <v>0</v>
      </c>
      <c r="D2377">
        <v>21</v>
      </c>
      <c r="E2377" t="s">
        <v>2379</v>
      </c>
    </row>
    <row r="2378" spans="1:5">
      <c r="A2378">
        <f>HYPERLINK("http://www.twitter.com/NYCMayorsOffice/status/668810039105339392", "668810039105339392")</f>
        <v>0</v>
      </c>
      <c r="B2378" s="2">
        <v>42331.6355671296</v>
      </c>
      <c r="C2378">
        <v>9</v>
      </c>
      <c r="D2378">
        <v>3</v>
      </c>
      <c r="E2378" t="s">
        <v>2380</v>
      </c>
    </row>
    <row r="2379" spans="1:5">
      <c r="A2379">
        <f>HYPERLINK("http://www.twitter.com/NYCMayorsOffice/status/668560944499433477", "668560944499433477")</f>
        <v>0</v>
      </c>
      <c r="B2379" s="2">
        <v>42330.9482060185</v>
      </c>
      <c r="C2379">
        <v>0</v>
      </c>
      <c r="D2379">
        <v>1</v>
      </c>
      <c r="E2379" t="s">
        <v>2381</v>
      </c>
    </row>
    <row r="2380" spans="1:5">
      <c r="A2380">
        <f>HYPERLINK("http://www.twitter.com/NYCMayorsOffice/status/668517312102858753", "668517312102858753")</f>
        <v>0</v>
      </c>
      <c r="B2380" s="2">
        <v>42330.8278009259</v>
      </c>
      <c r="C2380">
        <v>0</v>
      </c>
      <c r="D2380">
        <v>10</v>
      </c>
      <c r="E2380" t="s">
        <v>2382</v>
      </c>
    </row>
    <row r="2381" spans="1:5">
      <c r="A2381">
        <f>HYPERLINK("http://www.twitter.com/NYCMayorsOffice/status/668508069853286402", "668508069853286402")</f>
        <v>0</v>
      </c>
      <c r="B2381" s="2">
        <v>42330.8022916667</v>
      </c>
      <c r="C2381">
        <v>18</v>
      </c>
      <c r="D2381">
        <v>14</v>
      </c>
      <c r="E2381" t="s">
        <v>2383</v>
      </c>
    </row>
    <row r="2382" spans="1:5">
      <c r="A2382">
        <f>HYPERLINK("http://www.twitter.com/NYCMayorsOffice/status/668466515855953922", "668466515855953922")</f>
        <v>0</v>
      </c>
      <c r="B2382" s="2">
        <v>42330.6876273148</v>
      </c>
      <c r="C2382">
        <v>4</v>
      </c>
      <c r="D2382">
        <v>4</v>
      </c>
      <c r="E2382" t="s">
        <v>2384</v>
      </c>
    </row>
    <row r="2383" spans="1:5">
      <c r="A2383">
        <f>HYPERLINK("http://www.twitter.com/NYCMayorsOffice/status/668427998413127681", "668427998413127681")</f>
        <v>0</v>
      </c>
      <c r="B2383" s="2">
        <v>42330.5813425926</v>
      </c>
      <c r="C2383">
        <v>0</v>
      </c>
      <c r="D2383">
        <v>6</v>
      </c>
      <c r="E2383" t="s">
        <v>2385</v>
      </c>
    </row>
    <row r="2384" spans="1:5">
      <c r="A2384">
        <f>HYPERLINK("http://www.twitter.com/NYCMayorsOffice/status/668191009541644292", "668191009541644292")</f>
        <v>0</v>
      </c>
      <c r="B2384" s="2">
        <v>42329.9273726852</v>
      </c>
      <c r="C2384">
        <v>1</v>
      </c>
      <c r="D2384">
        <v>4</v>
      </c>
      <c r="E2384" t="s">
        <v>2386</v>
      </c>
    </row>
    <row r="2385" spans="1:5">
      <c r="A2385">
        <f>HYPERLINK("http://www.twitter.com/NYCMayorsOffice/status/668149503363522560", "668149503363522560")</f>
        <v>0</v>
      </c>
      <c r="B2385" s="2">
        <v>42329.8128356481</v>
      </c>
      <c r="C2385">
        <v>7</v>
      </c>
      <c r="D2385">
        <v>4</v>
      </c>
      <c r="E2385" t="s">
        <v>2387</v>
      </c>
    </row>
    <row r="2386" spans="1:5">
      <c r="A2386">
        <f>HYPERLINK("http://www.twitter.com/NYCMayorsOffice/status/668107890134294532", "668107890134294532")</f>
        <v>0</v>
      </c>
      <c r="B2386" s="2">
        <v>42329.6980092593</v>
      </c>
      <c r="C2386">
        <v>3</v>
      </c>
      <c r="D2386">
        <v>2</v>
      </c>
      <c r="E2386" t="s">
        <v>2388</v>
      </c>
    </row>
    <row r="2387" spans="1:5">
      <c r="A2387">
        <f>HYPERLINK("http://www.twitter.com/NYCMayorsOffice/status/667855316990754816", "667855316990754816")</f>
        <v>0</v>
      </c>
      <c r="B2387" s="2">
        <v>42329.0010416667</v>
      </c>
      <c r="C2387">
        <v>0</v>
      </c>
      <c r="D2387">
        <v>19</v>
      </c>
      <c r="E2387" t="s">
        <v>2389</v>
      </c>
    </row>
    <row r="2388" spans="1:5">
      <c r="A2388">
        <f>HYPERLINK("http://www.twitter.com/NYCMayorsOffice/status/667848484624728065", "667848484624728065")</f>
        <v>0</v>
      </c>
      <c r="B2388" s="2">
        <v>42328.9821875</v>
      </c>
      <c r="C2388">
        <v>0</v>
      </c>
      <c r="D2388">
        <v>32</v>
      </c>
      <c r="E2388" t="s">
        <v>2390</v>
      </c>
    </row>
    <row r="2389" spans="1:5">
      <c r="A2389">
        <f>HYPERLINK("http://www.twitter.com/NYCMayorsOffice/status/667848475988635648", "667848475988635648")</f>
        <v>0</v>
      </c>
      <c r="B2389" s="2">
        <v>42328.9821643519</v>
      </c>
      <c r="C2389">
        <v>0</v>
      </c>
      <c r="D2389">
        <v>46</v>
      </c>
      <c r="E2389" t="s">
        <v>2391</v>
      </c>
    </row>
    <row r="2390" spans="1:5">
      <c r="A2390">
        <f>HYPERLINK("http://www.twitter.com/NYCMayorsOffice/status/667848463657385984", "667848463657385984")</f>
        <v>0</v>
      </c>
      <c r="B2390" s="2">
        <v>42328.9821296296</v>
      </c>
      <c r="C2390">
        <v>0</v>
      </c>
      <c r="D2390">
        <v>41</v>
      </c>
      <c r="E2390" t="s">
        <v>2392</v>
      </c>
    </row>
    <row r="2391" spans="1:5">
      <c r="A2391">
        <f>HYPERLINK("http://www.twitter.com/NYCMayorsOffice/status/667828644937469952", "667828644937469952")</f>
        <v>0</v>
      </c>
      <c r="B2391" s="2">
        <v>42328.9274421296</v>
      </c>
      <c r="C2391">
        <v>4</v>
      </c>
      <c r="D2391">
        <v>3</v>
      </c>
      <c r="E2391" t="s">
        <v>2393</v>
      </c>
    </row>
    <row r="2392" spans="1:5">
      <c r="A2392">
        <f>HYPERLINK("http://www.twitter.com/NYCMayorsOffice/status/667811034233569280", "667811034233569280")</f>
        <v>0</v>
      </c>
      <c r="B2392" s="2">
        <v>42328.8788425926</v>
      </c>
      <c r="C2392">
        <v>0</v>
      </c>
      <c r="D2392">
        <v>37</v>
      </c>
      <c r="E2392" t="s">
        <v>2394</v>
      </c>
    </row>
    <row r="2393" spans="1:5">
      <c r="A2393">
        <f>HYPERLINK("http://www.twitter.com/NYCMayorsOffice/status/667810019681800192", "667810019681800192")</f>
        <v>0</v>
      </c>
      <c r="B2393" s="2">
        <v>42328.8760416667</v>
      </c>
      <c r="C2393">
        <v>8</v>
      </c>
      <c r="D2393">
        <v>4</v>
      </c>
      <c r="E2393" t="s">
        <v>2395</v>
      </c>
    </row>
    <row r="2394" spans="1:5">
      <c r="A2394">
        <f>HYPERLINK("http://www.twitter.com/NYCMayorsOffice/status/667802631671255041", "667802631671255041")</f>
        <v>0</v>
      </c>
      <c r="B2394" s="2">
        <v>42328.8556597222</v>
      </c>
      <c r="C2394">
        <v>0</v>
      </c>
      <c r="D2394">
        <v>32</v>
      </c>
      <c r="E2394" t="s">
        <v>2396</v>
      </c>
    </row>
    <row r="2395" spans="1:5">
      <c r="A2395">
        <f>HYPERLINK("http://www.twitter.com/NYCMayorsOffice/status/667790913477963776", "667790913477963776")</f>
        <v>0</v>
      </c>
      <c r="B2395" s="2">
        <v>42328.8233217593</v>
      </c>
      <c r="C2395">
        <v>3</v>
      </c>
      <c r="D2395">
        <v>6</v>
      </c>
      <c r="E2395" t="s">
        <v>2397</v>
      </c>
    </row>
    <row r="2396" spans="1:5">
      <c r="A2396">
        <f>HYPERLINK("http://www.twitter.com/NYCMayorsOffice/status/667772141409067008", "667772141409067008")</f>
        <v>0</v>
      </c>
      <c r="B2396" s="2">
        <v>42328.7715162037</v>
      </c>
      <c r="C2396">
        <v>4</v>
      </c>
      <c r="D2396">
        <v>5</v>
      </c>
      <c r="E2396" t="s">
        <v>2398</v>
      </c>
    </row>
    <row r="2397" spans="1:5">
      <c r="A2397">
        <f>HYPERLINK("http://www.twitter.com/NYCMayorsOffice/status/667753137940373504", "667753137940373504")</f>
        <v>0</v>
      </c>
      <c r="B2397" s="2">
        <v>42328.7190740741</v>
      </c>
      <c r="C2397">
        <v>11</v>
      </c>
      <c r="D2397">
        <v>11</v>
      </c>
      <c r="E2397" t="s">
        <v>2399</v>
      </c>
    </row>
    <row r="2398" spans="1:5">
      <c r="A2398">
        <f>HYPERLINK("http://www.twitter.com/NYCMayorsOffice/status/667734300243173377", "667734300243173377")</f>
        <v>0</v>
      </c>
      <c r="B2398" s="2">
        <v>42328.6670949074</v>
      </c>
      <c r="C2398">
        <v>5</v>
      </c>
      <c r="D2398">
        <v>4</v>
      </c>
      <c r="E2398" t="s">
        <v>2400</v>
      </c>
    </row>
    <row r="2399" spans="1:5">
      <c r="A2399">
        <f>HYPERLINK("http://www.twitter.com/NYCMayorsOffice/status/667719290301337600", "667719290301337600")</f>
        <v>0</v>
      </c>
      <c r="B2399" s="2">
        <v>42328.6256828704</v>
      </c>
      <c r="C2399">
        <v>16</v>
      </c>
      <c r="D2399">
        <v>8</v>
      </c>
      <c r="E2399" t="s">
        <v>2401</v>
      </c>
    </row>
    <row r="2400" spans="1:5">
      <c r="A2400">
        <f>HYPERLINK("http://www.twitter.com/NYCMayorsOffice/status/667451154729684992", "667451154729684992")</f>
        <v>0</v>
      </c>
      <c r="B2400" s="2">
        <v>42327.8857638889</v>
      </c>
      <c r="C2400">
        <v>6</v>
      </c>
      <c r="D2400">
        <v>3</v>
      </c>
      <c r="E2400" t="s">
        <v>2402</v>
      </c>
    </row>
    <row r="2401" spans="1:5">
      <c r="A2401">
        <f>HYPERLINK("http://www.twitter.com/NYCMayorsOffice/status/667432546922323968", "667432546922323968")</f>
        <v>0</v>
      </c>
      <c r="B2401" s="2">
        <v>42327.8344212963</v>
      </c>
      <c r="C2401">
        <v>4</v>
      </c>
      <c r="D2401">
        <v>7</v>
      </c>
      <c r="E2401" t="s">
        <v>2403</v>
      </c>
    </row>
    <row r="2402" spans="1:5">
      <c r="A2402">
        <f>HYPERLINK("http://www.twitter.com/NYCMayorsOffice/status/667430840209711105", "667430840209711105")</f>
        <v>0</v>
      </c>
      <c r="B2402" s="2">
        <v>42327.8297106481</v>
      </c>
      <c r="C2402">
        <v>0</v>
      </c>
      <c r="D2402">
        <v>14</v>
      </c>
      <c r="E2402" t="s">
        <v>2404</v>
      </c>
    </row>
    <row r="2403" spans="1:5">
      <c r="A2403">
        <f>HYPERLINK("http://www.twitter.com/NYCMayorsOffice/status/667413378747469824", "667413378747469824")</f>
        <v>0</v>
      </c>
      <c r="B2403" s="2">
        <v>42327.7815277778</v>
      </c>
      <c r="C2403">
        <v>11</v>
      </c>
      <c r="D2403">
        <v>8</v>
      </c>
      <c r="E2403" t="s">
        <v>2405</v>
      </c>
    </row>
    <row r="2404" spans="1:5">
      <c r="A2404">
        <f>HYPERLINK("http://www.twitter.com/NYCMayorsOffice/status/667402090579435521", "667402090579435521")</f>
        <v>0</v>
      </c>
      <c r="B2404" s="2">
        <v>42327.7503703704</v>
      </c>
      <c r="C2404">
        <v>8</v>
      </c>
      <c r="D2404">
        <v>5</v>
      </c>
      <c r="E2404" t="s">
        <v>2406</v>
      </c>
    </row>
    <row r="2405" spans="1:5">
      <c r="A2405">
        <f>HYPERLINK("http://www.twitter.com/NYCMayorsOffice/status/667401679676002304", "667401679676002304")</f>
        <v>0</v>
      </c>
      <c r="B2405" s="2">
        <v>42327.7492361111</v>
      </c>
      <c r="C2405">
        <v>0</v>
      </c>
      <c r="D2405">
        <v>16</v>
      </c>
      <c r="E2405" t="s">
        <v>2407</v>
      </c>
    </row>
    <row r="2406" spans="1:5">
      <c r="A2406">
        <f>HYPERLINK("http://www.twitter.com/NYCMayorsOffice/status/667390754634006528", "667390754634006528")</f>
        <v>0</v>
      </c>
      <c r="B2406" s="2">
        <v>42327.7190972222</v>
      </c>
      <c r="C2406">
        <v>7</v>
      </c>
      <c r="D2406">
        <v>4</v>
      </c>
      <c r="E2406" t="s">
        <v>2408</v>
      </c>
    </row>
    <row r="2407" spans="1:5">
      <c r="A2407">
        <f>HYPERLINK("http://www.twitter.com/NYCMayorsOffice/status/667371904425152512", "667371904425152512")</f>
        <v>0</v>
      </c>
      <c r="B2407" s="2">
        <v>42327.6670717593</v>
      </c>
      <c r="C2407">
        <v>2</v>
      </c>
      <c r="D2407">
        <v>5</v>
      </c>
      <c r="E2407" t="s">
        <v>2409</v>
      </c>
    </row>
    <row r="2408" spans="1:5">
      <c r="A2408">
        <f>HYPERLINK("http://www.twitter.com/NYCMayorsOffice/status/667362405874278400", "667362405874278400")</f>
        <v>0</v>
      </c>
      <c r="B2408" s="2">
        <v>42327.6408680556</v>
      </c>
      <c r="C2408">
        <v>0</v>
      </c>
      <c r="D2408">
        <v>13</v>
      </c>
      <c r="E2408" t="s">
        <v>2410</v>
      </c>
    </row>
    <row r="2409" spans="1:5">
      <c r="A2409">
        <f>HYPERLINK("http://www.twitter.com/NYCMayorsOffice/status/667343727195721728", "667343727195721728")</f>
        <v>0</v>
      </c>
      <c r="B2409" s="2">
        <v>42327.5893171296</v>
      </c>
      <c r="C2409">
        <v>0</v>
      </c>
      <c r="D2409">
        <v>629</v>
      </c>
      <c r="E2409" t="s">
        <v>2411</v>
      </c>
    </row>
    <row r="2410" spans="1:5">
      <c r="A2410">
        <f>HYPERLINK("http://www.twitter.com/NYCMayorsOffice/status/667160644366548992", "667160644366548992")</f>
        <v>0</v>
      </c>
      <c r="B2410" s="2">
        <v>42327.0841087963</v>
      </c>
      <c r="C2410">
        <v>6</v>
      </c>
      <c r="D2410">
        <v>6</v>
      </c>
      <c r="E2410" t="s">
        <v>2412</v>
      </c>
    </row>
    <row r="2411" spans="1:5">
      <c r="A2411">
        <f>HYPERLINK("http://www.twitter.com/NYCMayorsOffice/status/667137921707810816", "667137921707810816")</f>
        <v>0</v>
      </c>
      <c r="B2411" s="2">
        <v>42327.021412037</v>
      </c>
      <c r="C2411">
        <v>10</v>
      </c>
      <c r="D2411">
        <v>8</v>
      </c>
      <c r="E2411" t="s">
        <v>2413</v>
      </c>
    </row>
    <row r="2412" spans="1:5">
      <c r="A2412">
        <f>HYPERLINK("http://www.twitter.com/NYCMayorsOffice/status/667096331983433728", "667096331983433728")</f>
        <v>0</v>
      </c>
      <c r="B2412" s="2">
        <v>42326.9066435185</v>
      </c>
      <c r="C2412">
        <v>1</v>
      </c>
      <c r="D2412">
        <v>4</v>
      </c>
      <c r="E2412" t="s">
        <v>2414</v>
      </c>
    </row>
    <row r="2413" spans="1:5">
      <c r="A2413">
        <f>HYPERLINK("http://www.twitter.com/NYCMayorsOffice/status/667077583276744708", "667077583276744708")</f>
        <v>0</v>
      </c>
      <c r="B2413" s="2">
        <v>42326.8549074074</v>
      </c>
      <c r="C2413">
        <v>8</v>
      </c>
      <c r="D2413">
        <v>8</v>
      </c>
      <c r="E2413" t="s">
        <v>2415</v>
      </c>
    </row>
    <row r="2414" spans="1:5">
      <c r="A2414">
        <f>HYPERLINK("http://www.twitter.com/NYCMayorsOffice/status/667058554361266179", "667058554361266179")</f>
        <v>0</v>
      </c>
      <c r="B2414" s="2">
        <v>42326.8023958333</v>
      </c>
      <c r="C2414">
        <v>15</v>
      </c>
      <c r="D2414">
        <v>10</v>
      </c>
      <c r="E2414" t="s">
        <v>2416</v>
      </c>
    </row>
    <row r="2415" spans="1:5">
      <c r="A2415">
        <f>HYPERLINK("http://www.twitter.com/NYCMayorsOffice/status/667039922818293760", "667039922818293760")</f>
        <v>0</v>
      </c>
      <c r="B2415" s="2">
        <v>42326.7509837963</v>
      </c>
      <c r="C2415">
        <v>3</v>
      </c>
      <c r="D2415">
        <v>11</v>
      </c>
      <c r="E2415" t="s">
        <v>2417</v>
      </c>
    </row>
    <row r="2416" spans="1:5">
      <c r="A2416">
        <f>HYPERLINK("http://www.twitter.com/NYCMayorsOffice/status/667028281825325057", "667028281825325057")</f>
        <v>0</v>
      </c>
      <c r="B2416" s="2">
        <v>42326.7188541667</v>
      </c>
      <c r="C2416">
        <v>19</v>
      </c>
      <c r="D2416">
        <v>19</v>
      </c>
      <c r="E2416" t="s">
        <v>2418</v>
      </c>
    </row>
    <row r="2417" spans="1:5">
      <c r="A2417">
        <f>HYPERLINK("http://www.twitter.com/NYCMayorsOffice/status/667017015752806401", "667017015752806401")</f>
        <v>0</v>
      </c>
      <c r="B2417" s="2">
        <v>42326.6877662037</v>
      </c>
      <c r="C2417">
        <v>6</v>
      </c>
      <c r="D2417">
        <v>12</v>
      </c>
      <c r="E2417" t="s">
        <v>2419</v>
      </c>
    </row>
    <row r="2418" spans="1:5">
      <c r="A2418">
        <f>HYPERLINK("http://www.twitter.com/NYCMayorsOffice/status/667004420157259776", "667004420157259776")</f>
        <v>0</v>
      </c>
      <c r="B2418" s="2">
        <v>42326.6530092593</v>
      </c>
      <c r="C2418">
        <v>0</v>
      </c>
      <c r="D2418">
        <v>11</v>
      </c>
      <c r="E2418" t="s">
        <v>2420</v>
      </c>
    </row>
    <row r="2419" spans="1:5">
      <c r="A2419">
        <f>HYPERLINK("http://www.twitter.com/NYCMayorsOffice/status/666994400527020032", "666994400527020032")</f>
        <v>0</v>
      </c>
      <c r="B2419" s="2">
        <v>42326.6253587963</v>
      </c>
      <c r="C2419">
        <v>10</v>
      </c>
      <c r="D2419">
        <v>9</v>
      </c>
      <c r="E2419" t="s">
        <v>2421</v>
      </c>
    </row>
    <row r="2420" spans="1:5">
      <c r="A2420">
        <f>HYPERLINK("http://www.twitter.com/NYCMayorsOffice/status/666771715331112960", "666771715331112960")</f>
        <v>0</v>
      </c>
      <c r="B2420" s="2">
        <v>42326.0108680556</v>
      </c>
      <c r="C2420">
        <v>15</v>
      </c>
      <c r="D2420">
        <v>8</v>
      </c>
      <c r="E2420" t="s">
        <v>2422</v>
      </c>
    </row>
    <row r="2421" spans="1:5">
      <c r="A2421">
        <f>HYPERLINK("http://www.twitter.com/NYCMayorsOffice/status/666760384167206917", "666760384167206917")</f>
        <v>0</v>
      </c>
      <c r="B2421" s="2">
        <v>42325.9796064815</v>
      </c>
      <c r="C2421">
        <v>4</v>
      </c>
      <c r="D2421">
        <v>6</v>
      </c>
      <c r="E2421" t="s">
        <v>2423</v>
      </c>
    </row>
    <row r="2422" spans="1:5">
      <c r="A2422">
        <f>HYPERLINK("http://www.twitter.com/NYCMayorsOffice/status/666749065170984964", "666749065170984964")</f>
        <v>0</v>
      </c>
      <c r="B2422" s="2">
        <v>42325.9483680556</v>
      </c>
      <c r="C2422">
        <v>18</v>
      </c>
      <c r="D2422">
        <v>7</v>
      </c>
      <c r="E2422" t="s">
        <v>2424</v>
      </c>
    </row>
    <row r="2423" spans="1:5">
      <c r="A2423">
        <f>HYPERLINK("http://www.twitter.com/NYCMayorsOffice/status/666738773590474753", "666738773590474753")</f>
        <v>0</v>
      </c>
      <c r="B2423" s="2">
        <v>42325.9199652778</v>
      </c>
      <c r="C2423">
        <v>0</v>
      </c>
      <c r="D2423">
        <v>27</v>
      </c>
      <c r="E2423" t="s">
        <v>2425</v>
      </c>
    </row>
    <row r="2424" spans="1:5">
      <c r="A2424">
        <f>HYPERLINK("http://www.twitter.com/NYCMayorsOffice/status/666737830903865345", "666737830903865345")</f>
        <v>0</v>
      </c>
      <c r="B2424" s="2">
        <v>42325.9173611111</v>
      </c>
      <c r="C2424">
        <v>80</v>
      </c>
      <c r="D2424">
        <v>90</v>
      </c>
      <c r="E2424" t="s">
        <v>2426</v>
      </c>
    </row>
    <row r="2425" spans="1:5">
      <c r="A2425">
        <f>HYPERLINK("http://www.twitter.com/NYCMayorsOffice/status/666726318864769024", "666726318864769024")</f>
        <v>0</v>
      </c>
      <c r="B2425" s="2">
        <v>42325.8856018518</v>
      </c>
      <c r="C2425">
        <v>11</v>
      </c>
      <c r="D2425">
        <v>4</v>
      </c>
      <c r="E2425" t="s">
        <v>2427</v>
      </c>
    </row>
    <row r="2426" spans="1:5">
      <c r="A2426">
        <f>HYPERLINK("http://www.twitter.com/NYCMayorsOffice/status/666717082151739394", "666717082151739394")</f>
        <v>0</v>
      </c>
      <c r="B2426" s="2">
        <v>42325.8601157407</v>
      </c>
      <c r="C2426">
        <v>0</v>
      </c>
      <c r="D2426">
        <v>16</v>
      </c>
      <c r="E2426" t="s">
        <v>2428</v>
      </c>
    </row>
    <row r="2427" spans="1:5">
      <c r="A2427">
        <f>HYPERLINK("http://www.twitter.com/NYCMayorsOffice/status/666715148946644993", "666715148946644993")</f>
        <v>0</v>
      </c>
      <c r="B2427" s="2">
        <v>42325.8547800926</v>
      </c>
      <c r="C2427">
        <v>1</v>
      </c>
      <c r="D2427">
        <v>2</v>
      </c>
      <c r="E2427" t="s">
        <v>2429</v>
      </c>
    </row>
    <row r="2428" spans="1:5">
      <c r="A2428">
        <f>HYPERLINK("http://www.twitter.com/NYCMayorsOffice/status/666703720277757952", "666703720277757952")</f>
        <v>0</v>
      </c>
      <c r="B2428" s="2">
        <v>42325.8232407407</v>
      </c>
      <c r="C2428">
        <v>5</v>
      </c>
      <c r="D2428">
        <v>2</v>
      </c>
      <c r="E2428" t="s">
        <v>2430</v>
      </c>
    </row>
    <row r="2429" spans="1:5">
      <c r="A2429">
        <f>HYPERLINK("http://www.twitter.com/NYCMayorsOffice/status/666695413324468224", "666695413324468224")</f>
        <v>0</v>
      </c>
      <c r="B2429" s="2">
        <v>42325.8003125</v>
      </c>
      <c r="C2429">
        <v>0</v>
      </c>
      <c r="D2429">
        <v>79</v>
      </c>
      <c r="E2429" t="s">
        <v>2431</v>
      </c>
    </row>
    <row r="2430" spans="1:5">
      <c r="A2430">
        <f>HYPERLINK("http://www.twitter.com/NYCMayorsOffice/status/666684886867144704", "666684886867144704")</f>
        <v>0</v>
      </c>
      <c r="B2430" s="2">
        <v>42325.7712731482</v>
      </c>
      <c r="C2430">
        <v>12</v>
      </c>
      <c r="D2430">
        <v>22</v>
      </c>
      <c r="E2430" t="s">
        <v>2432</v>
      </c>
    </row>
    <row r="2431" spans="1:5">
      <c r="A2431">
        <f>HYPERLINK("http://www.twitter.com/NYCMayorsOffice/status/666665930332708864", "666665930332708864")</f>
        <v>0</v>
      </c>
      <c r="B2431" s="2">
        <v>42325.7189583333</v>
      </c>
      <c r="C2431">
        <v>4</v>
      </c>
      <c r="D2431">
        <v>5</v>
      </c>
      <c r="E2431" t="s">
        <v>2433</v>
      </c>
    </row>
    <row r="2432" spans="1:5">
      <c r="A2432">
        <f>HYPERLINK("http://www.twitter.com/NYCMayorsOffice/status/666654631557275648", "666654631557275648")</f>
        <v>0</v>
      </c>
      <c r="B2432" s="2">
        <v>42325.6877777778</v>
      </c>
      <c r="C2432">
        <v>2</v>
      </c>
      <c r="D2432">
        <v>3</v>
      </c>
      <c r="E2432" t="s">
        <v>2434</v>
      </c>
    </row>
    <row r="2433" spans="1:5">
      <c r="A2433">
        <f>HYPERLINK("http://www.twitter.com/NYCMayorsOffice/status/666647101942681601", "666647101942681601")</f>
        <v>0</v>
      </c>
      <c r="B2433" s="2">
        <v>42325.6670023148</v>
      </c>
      <c r="C2433">
        <v>4</v>
      </c>
      <c r="D2433">
        <v>4</v>
      </c>
      <c r="E2433" t="s">
        <v>2435</v>
      </c>
    </row>
    <row r="2434" spans="1:5">
      <c r="A2434">
        <f>HYPERLINK("http://www.twitter.com/NYCMayorsOffice/status/666644289808637952", "666644289808637952")</f>
        <v>0</v>
      </c>
      <c r="B2434" s="2">
        <v>42325.6592361111</v>
      </c>
      <c r="C2434">
        <v>0</v>
      </c>
      <c r="D2434">
        <v>36</v>
      </c>
      <c r="E2434" t="s">
        <v>2436</v>
      </c>
    </row>
    <row r="2435" spans="1:5">
      <c r="A2435">
        <f>HYPERLINK("http://www.twitter.com/NYCMayorsOffice/status/666413190851526657", "666413190851526657")</f>
        <v>0</v>
      </c>
      <c r="B2435" s="2">
        <v>42325.0215277778</v>
      </c>
      <c r="C2435">
        <v>5</v>
      </c>
      <c r="D2435">
        <v>8</v>
      </c>
      <c r="E2435" t="s">
        <v>2437</v>
      </c>
    </row>
    <row r="2436" spans="1:5">
      <c r="A2436">
        <f>HYPERLINK("http://www.twitter.com/NYCMayorsOffice/status/666392344980299776", "666392344980299776")</f>
        <v>0</v>
      </c>
      <c r="B2436" s="2">
        <v>42324.9640046296</v>
      </c>
      <c r="C2436">
        <v>0</v>
      </c>
      <c r="D2436">
        <v>21</v>
      </c>
      <c r="E2436" t="s">
        <v>2438</v>
      </c>
    </row>
    <row r="2437" spans="1:5">
      <c r="A2437">
        <f>HYPERLINK("http://www.twitter.com/NYCMayorsOffice/status/666379073833275392", "666379073833275392")</f>
        <v>0</v>
      </c>
      <c r="B2437" s="2">
        <v>42324.9273842593</v>
      </c>
      <c r="C2437">
        <v>4</v>
      </c>
      <c r="D2437">
        <v>13</v>
      </c>
      <c r="E2437" t="s">
        <v>2439</v>
      </c>
    </row>
    <row r="2438" spans="1:5">
      <c r="A2438">
        <f>HYPERLINK("http://www.twitter.com/NYCMayorsOffice/status/666378714150780930", "666378714150780930")</f>
        <v>0</v>
      </c>
      <c r="B2438" s="2">
        <v>42324.9263888889</v>
      </c>
      <c r="C2438">
        <v>0</v>
      </c>
      <c r="D2438">
        <v>7</v>
      </c>
      <c r="E2438" t="s">
        <v>2440</v>
      </c>
    </row>
    <row r="2439" spans="1:5">
      <c r="A2439">
        <f>HYPERLINK("http://www.twitter.com/NYCMayorsOffice/status/666352784778903552", "666352784778903552")</f>
        <v>0</v>
      </c>
      <c r="B2439" s="2">
        <v>42324.854837963</v>
      </c>
      <c r="C2439">
        <v>1</v>
      </c>
      <c r="D2439">
        <v>8</v>
      </c>
      <c r="E2439" t="s">
        <v>2441</v>
      </c>
    </row>
    <row r="2440" spans="1:5">
      <c r="A2440">
        <f>HYPERLINK("http://www.twitter.com/NYCMayorsOffice/status/666346627318358017", "666346627318358017")</f>
        <v>0</v>
      </c>
      <c r="B2440" s="2">
        <v>42324.8378472222</v>
      </c>
      <c r="C2440">
        <v>0</v>
      </c>
      <c r="D2440">
        <v>160</v>
      </c>
      <c r="E2440" t="s">
        <v>2442</v>
      </c>
    </row>
    <row r="2441" spans="1:5">
      <c r="A2441">
        <f>HYPERLINK("http://www.twitter.com/NYCMayorsOffice/status/666330038455959552", "666330038455959552")</f>
        <v>0</v>
      </c>
      <c r="B2441" s="2">
        <v>42324.7920717593</v>
      </c>
      <c r="C2441">
        <v>3</v>
      </c>
      <c r="D2441">
        <v>4</v>
      </c>
      <c r="E2441" t="s">
        <v>2443</v>
      </c>
    </row>
    <row r="2442" spans="1:5">
      <c r="A2442">
        <f>HYPERLINK("http://www.twitter.com/NYCMayorsOffice/status/666311064624173056", "666311064624173056")</f>
        <v>0</v>
      </c>
      <c r="B2442" s="2">
        <v>42324.7397106482</v>
      </c>
      <c r="C2442">
        <v>12</v>
      </c>
      <c r="D2442">
        <v>8</v>
      </c>
      <c r="E2442" t="s">
        <v>2444</v>
      </c>
    </row>
    <row r="2443" spans="1:5">
      <c r="A2443">
        <f>HYPERLINK("http://www.twitter.com/NYCMayorsOffice/status/666290519920779265", "666290519920779265")</f>
        <v>0</v>
      </c>
      <c r="B2443" s="2">
        <v>42324.6830208333</v>
      </c>
      <c r="C2443">
        <v>0</v>
      </c>
      <c r="D2443">
        <v>9</v>
      </c>
      <c r="E2443" t="s">
        <v>2445</v>
      </c>
    </row>
    <row r="2444" spans="1:5">
      <c r="A2444">
        <f>HYPERLINK("http://www.twitter.com/NYCMayorsOffice/status/666285467302805509", "666285467302805509")</f>
        <v>0</v>
      </c>
      <c r="B2444" s="2">
        <v>42324.6690856482</v>
      </c>
      <c r="C2444">
        <v>1</v>
      </c>
      <c r="D2444">
        <v>3</v>
      </c>
      <c r="E2444" t="s">
        <v>2446</v>
      </c>
    </row>
    <row r="2445" spans="1:5">
      <c r="A2445">
        <f>HYPERLINK("http://www.twitter.com/NYCMayorsOffice/status/666277246689263616", "666277246689263616")</f>
        <v>0</v>
      </c>
      <c r="B2445" s="2">
        <v>42324.646400463</v>
      </c>
      <c r="C2445">
        <v>0</v>
      </c>
      <c r="D2445">
        <v>14</v>
      </c>
      <c r="E2445" t="s">
        <v>2447</v>
      </c>
    </row>
    <row r="2446" spans="1:5">
      <c r="A2446">
        <f>HYPERLINK("http://www.twitter.com/NYCMayorsOffice/status/666073392081162240", "666073392081162240")</f>
        <v>0</v>
      </c>
      <c r="B2446" s="2">
        <v>42324.0838657407</v>
      </c>
      <c r="C2446">
        <v>20</v>
      </c>
      <c r="D2446">
        <v>8</v>
      </c>
      <c r="E2446" t="s">
        <v>2448</v>
      </c>
    </row>
    <row r="2447" spans="1:5">
      <c r="A2447">
        <f>HYPERLINK("http://www.twitter.com/NYCMayorsOffice/status/665980689746104320", "665980689746104320")</f>
        <v>0</v>
      </c>
      <c r="B2447" s="2">
        <v>42323.8280555556</v>
      </c>
      <c r="C2447">
        <v>14</v>
      </c>
      <c r="D2447">
        <v>19</v>
      </c>
      <c r="E2447" t="s">
        <v>2449</v>
      </c>
    </row>
    <row r="2448" spans="1:5">
      <c r="A2448">
        <f>HYPERLINK("http://www.twitter.com/NYCMayorsOffice/status/665975221237784576", "665975221237784576")</f>
        <v>0</v>
      </c>
      <c r="B2448" s="2">
        <v>42323.812962963</v>
      </c>
      <c r="C2448">
        <v>7</v>
      </c>
      <c r="D2448">
        <v>5</v>
      </c>
      <c r="E2448" t="s">
        <v>2450</v>
      </c>
    </row>
    <row r="2449" spans="1:5">
      <c r="A2449">
        <f>HYPERLINK("http://www.twitter.com/NYCMayorsOffice/status/665918459210031104", "665918459210031104")</f>
        <v>0</v>
      </c>
      <c r="B2449" s="2">
        <v>42323.6563310185</v>
      </c>
      <c r="C2449">
        <v>3</v>
      </c>
      <c r="D2449">
        <v>5</v>
      </c>
      <c r="E2449" t="s">
        <v>2451</v>
      </c>
    </row>
    <row r="2450" spans="1:5">
      <c r="A2450">
        <f>HYPERLINK("http://www.twitter.com/NYCMayorsOffice/status/665624976670769152", "665624976670769152")</f>
        <v>0</v>
      </c>
      <c r="B2450" s="2">
        <v>42322.8464699074</v>
      </c>
      <c r="C2450">
        <v>106</v>
      </c>
      <c r="D2450">
        <v>83</v>
      </c>
      <c r="E2450" t="s">
        <v>2452</v>
      </c>
    </row>
    <row r="2451" spans="1:5">
      <c r="A2451">
        <f>HYPERLINK("http://www.twitter.com/NYCMayorsOffice/status/665381486003097600", "665381486003097600")</f>
        <v>0</v>
      </c>
      <c r="B2451" s="2">
        <v>42322.1745717593</v>
      </c>
      <c r="C2451">
        <v>0</v>
      </c>
      <c r="D2451">
        <v>1755</v>
      </c>
      <c r="E2451" t="s">
        <v>2453</v>
      </c>
    </row>
    <row r="2452" spans="1:5">
      <c r="A2452">
        <f>HYPERLINK("http://www.twitter.com/NYCMayorsOffice/status/665381460975730688", "665381460975730688")</f>
        <v>0</v>
      </c>
      <c r="B2452" s="2">
        <v>42322.1745023148</v>
      </c>
      <c r="C2452">
        <v>0</v>
      </c>
      <c r="D2452">
        <v>1971</v>
      </c>
      <c r="E2452" t="s">
        <v>2454</v>
      </c>
    </row>
    <row r="2453" spans="1:5">
      <c r="A2453">
        <f>HYPERLINK("http://www.twitter.com/NYCMayorsOffice/status/665295113346818049", "665295113346818049")</f>
        <v>0</v>
      </c>
      <c r="B2453" s="2">
        <v>42321.9362268519</v>
      </c>
      <c r="C2453">
        <v>0</v>
      </c>
      <c r="D2453">
        <v>454</v>
      </c>
      <c r="E2453" t="s">
        <v>2455</v>
      </c>
    </row>
    <row r="2454" spans="1:5">
      <c r="A2454">
        <f>HYPERLINK("http://www.twitter.com/NYCMayorsOffice/status/665284437798739969", "665284437798739969")</f>
        <v>0</v>
      </c>
      <c r="B2454" s="2">
        <v>42321.9067708333</v>
      </c>
      <c r="C2454">
        <v>7</v>
      </c>
      <c r="D2454">
        <v>5</v>
      </c>
      <c r="E2454" t="s">
        <v>2456</v>
      </c>
    </row>
    <row r="2455" spans="1:5">
      <c r="A2455">
        <f>HYPERLINK("http://www.twitter.com/NYCMayorsOffice/status/665273324562436100", "665273324562436100")</f>
        <v>0</v>
      </c>
      <c r="B2455" s="2">
        <v>42321.876099537</v>
      </c>
      <c r="C2455">
        <v>5</v>
      </c>
      <c r="D2455">
        <v>2</v>
      </c>
      <c r="E2455" t="s">
        <v>2457</v>
      </c>
    </row>
    <row r="2456" spans="1:5">
      <c r="A2456">
        <f>HYPERLINK("http://www.twitter.com/NYCMayorsOffice/status/665261730893840384", "665261730893840384")</f>
        <v>0</v>
      </c>
      <c r="B2456" s="2">
        <v>42321.8441087963</v>
      </c>
      <c r="C2456">
        <v>8</v>
      </c>
      <c r="D2456">
        <v>3</v>
      </c>
      <c r="E2456" t="s">
        <v>2458</v>
      </c>
    </row>
    <row r="2457" spans="1:5">
      <c r="A2457">
        <f>HYPERLINK("http://www.twitter.com/NYCMayorsOffice/status/665250510362939392", "665250510362939392")</f>
        <v>0</v>
      </c>
      <c r="B2457" s="2">
        <v>42321.8131481481</v>
      </c>
      <c r="C2457">
        <v>19</v>
      </c>
      <c r="D2457">
        <v>18</v>
      </c>
      <c r="E2457" t="s">
        <v>2459</v>
      </c>
    </row>
    <row r="2458" spans="1:5">
      <c r="A2458">
        <f>HYPERLINK("http://www.twitter.com/NYCMayorsOffice/status/665239053957251074", "665239053957251074")</f>
        <v>0</v>
      </c>
      <c r="B2458" s="2">
        <v>42321.7815277778</v>
      </c>
      <c r="C2458">
        <v>7</v>
      </c>
      <c r="D2458">
        <v>5</v>
      </c>
      <c r="E2458" t="s">
        <v>2460</v>
      </c>
    </row>
    <row r="2459" spans="1:5">
      <c r="A2459">
        <f>HYPERLINK("http://www.twitter.com/NYCMayorsOffice/status/665227893144993792", "665227893144993792")</f>
        <v>0</v>
      </c>
      <c r="B2459" s="2">
        <v>42321.7507291667</v>
      </c>
      <c r="C2459">
        <v>4</v>
      </c>
      <c r="D2459">
        <v>10</v>
      </c>
      <c r="E2459" t="s">
        <v>2461</v>
      </c>
    </row>
    <row r="2460" spans="1:5">
      <c r="A2460">
        <f>HYPERLINK("http://www.twitter.com/NYCMayorsOffice/status/665222854871523328", "665222854871523328")</f>
        <v>0</v>
      </c>
      <c r="B2460" s="2">
        <v>42321.7368287037</v>
      </c>
      <c r="C2460">
        <v>0</v>
      </c>
      <c r="D2460">
        <v>21</v>
      </c>
      <c r="E2460" t="s">
        <v>2462</v>
      </c>
    </row>
    <row r="2461" spans="1:5">
      <c r="A2461">
        <f>HYPERLINK("http://www.twitter.com/NYCMayorsOffice/status/665216399804137472", "665216399804137472")</f>
        <v>0</v>
      </c>
      <c r="B2461" s="2">
        <v>42321.7190162037</v>
      </c>
      <c r="C2461">
        <v>2</v>
      </c>
      <c r="D2461">
        <v>3</v>
      </c>
      <c r="E2461" t="s">
        <v>2463</v>
      </c>
    </row>
    <row r="2462" spans="1:5">
      <c r="A2462">
        <f>HYPERLINK("http://www.twitter.com/NYCMayorsOffice/status/665206346070011904", "665206346070011904")</f>
        <v>0</v>
      </c>
      <c r="B2462" s="2">
        <v>42321.6912731481</v>
      </c>
      <c r="C2462">
        <v>0</v>
      </c>
      <c r="D2462">
        <v>8</v>
      </c>
      <c r="E2462" t="s">
        <v>2464</v>
      </c>
    </row>
    <row r="2463" spans="1:5">
      <c r="A2463">
        <f>HYPERLINK("http://www.twitter.com/NYCMayorsOffice/status/665205108335091712", "665205108335091712")</f>
        <v>0</v>
      </c>
      <c r="B2463" s="2">
        <v>42321.6878587963</v>
      </c>
      <c r="C2463">
        <v>0</v>
      </c>
      <c r="D2463">
        <v>2</v>
      </c>
      <c r="E2463" t="s">
        <v>2465</v>
      </c>
    </row>
    <row r="2464" spans="1:5">
      <c r="A2464">
        <f>HYPERLINK("http://www.twitter.com/NYCMayorsOffice/status/665189611883397120", "665189611883397120")</f>
        <v>0</v>
      </c>
      <c r="B2464" s="2">
        <v>42321.6450925926</v>
      </c>
      <c r="C2464">
        <v>0</v>
      </c>
      <c r="D2464">
        <v>6</v>
      </c>
      <c r="E2464" t="s">
        <v>2466</v>
      </c>
    </row>
    <row r="2465" spans="1:5">
      <c r="A2465">
        <f>HYPERLINK("http://www.twitter.com/NYCMayorsOffice/status/664955364253790208", "664955364253790208")</f>
        <v>0</v>
      </c>
      <c r="B2465" s="2">
        <v>42320.9986921296</v>
      </c>
      <c r="C2465">
        <v>3</v>
      </c>
      <c r="D2465">
        <v>3</v>
      </c>
      <c r="E2465" t="s">
        <v>2467</v>
      </c>
    </row>
    <row r="2466" spans="1:5">
      <c r="A2466">
        <f>HYPERLINK("http://www.twitter.com/NYCMayorsOffice/status/664948397556781057", "664948397556781057")</f>
        <v>0</v>
      </c>
      <c r="B2466" s="2">
        <v>42320.9794675926</v>
      </c>
      <c r="C2466">
        <v>5</v>
      </c>
      <c r="D2466">
        <v>3</v>
      </c>
      <c r="E2466" t="s">
        <v>2468</v>
      </c>
    </row>
    <row r="2467" spans="1:5">
      <c r="A2467">
        <f>HYPERLINK("http://www.twitter.com/NYCMayorsOffice/status/664925848701689856", "664925848701689856")</f>
        <v>0</v>
      </c>
      <c r="B2467" s="2">
        <v>42320.9172453704</v>
      </c>
      <c r="C2467">
        <v>5</v>
      </c>
      <c r="D2467">
        <v>4</v>
      </c>
      <c r="E2467" t="s">
        <v>2469</v>
      </c>
    </row>
    <row r="2468" spans="1:5">
      <c r="A2468">
        <f>HYPERLINK("http://www.twitter.com/NYCMayorsOffice/status/664906850253578240", "664906850253578240")</f>
        <v>0</v>
      </c>
      <c r="B2468" s="2">
        <v>42320.8648263889</v>
      </c>
      <c r="C2468">
        <v>11</v>
      </c>
      <c r="D2468">
        <v>20</v>
      </c>
      <c r="E2468" t="s">
        <v>2470</v>
      </c>
    </row>
    <row r="2469" spans="1:5">
      <c r="A2469">
        <f>HYPERLINK("http://www.twitter.com/NYCMayorsOffice/status/664884219177541632", "664884219177541632")</f>
        <v>0</v>
      </c>
      <c r="B2469" s="2">
        <v>42320.8023726852</v>
      </c>
      <c r="C2469">
        <v>8</v>
      </c>
      <c r="D2469">
        <v>16</v>
      </c>
      <c r="E2469" t="s">
        <v>2471</v>
      </c>
    </row>
    <row r="2470" spans="1:5">
      <c r="A2470">
        <f>HYPERLINK("http://www.twitter.com/NYCMayorsOffice/status/664861548171628545", "664861548171628545")</f>
        <v>0</v>
      </c>
      <c r="B2470" s="2">
        <v>42320.7398148148</v>
      </c>
      <c r="C2470">
        <v>3</v>
      </c>
      <c r="D2470">
        <v>0</v>
      </c>
      <c r="E2470" t="s">
        <v>2472</v>
      </c>
    </row>
    <row r="2471" spans="1:5">
      <c r="A2471">
        <f>HYPERLINK("http://www.twitter.com/NYCMayorsOffice/status/664838894974869506", "664838894974869506")</f>
        <v>0</v>
      </c>
      <c r="B2471" s="2">
        <v>42320.6773032407</v>
      </c>
      <c r="C2471">
        <v>8</v>
      </c>
      <c r="D2471">
        <v>6</v>
      </c>
      <c r="E2471" t="s">
        <v>2473</v>
      </c>
    </row>
    <row r="2472" spans="1:5">
      <c r="A2472">
        <f>HYPERLINK("http://www.twitter.com/NYCMayorsOffice/status/664816757585133568", "664816757585133568")</f>
        <v>0</v>
      </c>
      <c r="B2472" s="2">
        <v>42320.6162152778</v>
      </c>
      <c r="C2472">
        <v>0</v>
      </c>
      <c r="D2472">
        <v>12</v>
      </c>
      <c r="E2472" t="s">
        <v>2474</v>
      </c>
    </row>
    <row r="2473" spans="1:5">
      <c r="A2473">
        <f>HYPERLINK("http://www.twitter.com/NYCMayorsOffice/status/664589738716897282", "664589738716897282")</f>
        <v>0</v>
      </c>
      <c r="B2473" s="2">
        <v>42319.9897569444</v>
      </c>
      <c r="C2473">
        <v>12</v>
      </c>
      <c r="D2473">
        <v>9</v>
      </c>
      <c r="E2473" t="s">
        <v>2475</v>
      </c>
    </row>
    <row r="2474" spans="1:5">
      <c r="A2474">
        <f>HYPERLINK("http://www.twitter.com/NYCMayorsOffice/status/664570876134875140", "664570876134875140")</f>
        <v>0</v>
      </c>
      <c r="B2474" s="2">
        <v>42319.9377083333</v>
      </c>
      <c r="C2474">
        <v>6</v>
      </c>
      <c r="D2474">
        <v>3</v>
      </c>
      <c r="E2474" t="s">
        <v>2476</v>
      </c>
    </row>
    <row r="2475" spans="1:5">
      <c r="A2475">
        <f>HYPERLINK("http://www.twitter.com/NYCMayorsOffice/status/664554453102690304", "664554453102690304")</f>
        <v>0</v>
      </c>
      <c r="B2475" s="2">
        <v>42319.8923958333</v>
      </c>
      <c r="C2475">
        <v>0</v>
      </c>
      <c r="D2475">
        <v>14</v>
      </c>
      <c r="E2475" t="s">
        <v>2477</v>
      </c>
    </row>
    <row r="2476" spans="1:5">
      <c r="A2476">
        <f>HYPERLINK("http://www.twitter.com/NYCMayorsOffice/status/664521873707937792", "664521873707937792")</f>
        <v>0</v>
      </c>
      <c r="B2476" s="2">
        <v>42319.8024884259</v>
      </c>
      <c r="C2476">
        <v>3</v>
      </c>
      <c r="D2476">
        <v>3</v>
      </c>
      <c r="E2476" t="s">
        <v>2478</v>
      </c>
    </row>
    <row r="2477" spans="1:5">
      <c r="A2477">
        <f>HYPERLINK("http://www.twitter.com/NYCMayorsOffice/status/664503207842967554", "664503207842967554")</f>
        <v>0</v>
      </c>
      <c r="B2477" s="2">
        <v>42319.7509837963</v>
      </c>
      <c r="C2477">
        <v>3</v>
      </c>
      <c r="D2477">
        <v>3</v>
      </c>
      <c r="E2477" t="s">
        <v>2479</v>
      </c>
    </row>
    <row r="2478" spans="1:5">
      <c r="A2478">
        <f>HYPERLINK("http://www.twitter.com/NYCMayorsOffice/status/664484076330569728", "664484076330569728")</f>
        <v>0</v>
      </c>
      <c r="B2478" s="2">
        <v>42319.6981828704</v>
      </c>
      <c r="C2478">
        <v>3</v>
      </c>
      <c r="D2478">
        <v>5</v>
      </c>
      <c r="E2478" t="s">
        <v>2480</v>
      </c>
    </row>
    <row r="2479" spans="1:5">
      <c r="A2479">
        <f>HYPERLINK("http://www.twitter.com/NYCMayorsOffice/status/664465199257288704", "664465199257288704")</f>
        <v>0</v>
      </c>
      <c r="B2479" s="2">
        <v>42319.646099537</v>
      </c>
      <c r="C2479">
        <v>33</v>
      </c>
      <c r="D2479">
        <v>20</v>
      </c>
      <c r="E2479" t="s">
        <v>2481</v>
      </c>
    </row>
    <row r="2480" spans="1:5">
      <c r="A2480">
        <f>HYPERLINK("http://www.twitter.com/NYCMayorsOffice/status/664460596558077952", "664460596558077952")</f>
        <v>0</v>
      </c>
      <c r="B2480" s="2">
        <v>42319.6333912037</v>
      </c>
      <c r="C2480">
        <v>0</v>
      </c>
      <c r="D2480">
        <v>39</v>
      </c>
      <c r="E2480" t="s">
        <v>2482</v>
      </c>
    </row>
    <row r="2481" spans="1:5">
      <c r="A2481">
        <f>HYPERLINK("http://www.twitter.com/NYCMayorsOffice/status/664242491462393857", "664242491462393857")</f>
        <v>0</v>
      </c>
      <c r="B2481" s="2">
        <v>42319.0315393519</v>
      </c>
      <c r="C2481">
        <v>3</v>
      </c>
      <c r="D2481">
        <v>4</v>
      </c>
      <c r="E2481" t="s">
        <v>2483</v>
      </c>
    </row>
    <row r="2482" spans="1:5">
      <c r="A2482">
        <f>HYPERLINK("http://www.twitter.com/NYCMayorsOffice/status/664219857458757632", "664219857458757632")</f>
        <v>0</v>
      </c>
      <c r="B2482" s="2">
        <v>42318.9690856481</v>
      </c>
      <c r="C2482">
        <v>14</v>
      </c>
      <c r="D2482">
        <v>6</v>
      </c>
      <c r="E2482" t="s">
        <v>2484</v>
      </c>
    </row>
    <row r="2483" spans="1:5">
      <c r="A2483">
        <f>HYPERLINK("http://www.twitter.com/NYCMayorsOffice/status/664216722245832705", "664216722245832705")</f>
        <v>0</v>
      </c>
      <c r="B2483" s="2">
        <v>42318.9604282407</v>
      </c>
      <c r="C2483">
        <v>0</v>
      </c>
      <c r="D2483">
        <v>5</v>
      </c>
      <c r="E2483" t="s">
        <v>2485</v>
      </c>
    </row>
    <row r="2484" spans="1:5">
      <c r="A2484">
        <f>HYPERLINK("http://www.twitter.com/NYCMayorsOffice/status/664201170383147009", "664201170383147009")</f>
        <v>0</v>
      </c>
      <c r="B2484" s="2">
        <v>42318.9175115741</v>
      </c>
      <c r="C2484">
        <v>4</v>
      </c>
      <c r="D2484">
        <v>3</v>
      </c>
      <c r="E2484" t="s">
        <v>2486</v>
      </c>
    </row>
    <row r="2485" spans="1:5">
      <c r="A2485">
        <f>HYPERLINK("http://www.twitter.com/NYCMayorsOffice/status/664182122278739972", "664182122278739972")</f>
        <v>0</v>
      </c>
      <c r="B2485" s="2">
        <v>42318.8649537037</v>
      </c>
      <c r="C2485">
        <v>4</v>
      </c>
      <c r="D2485">
        <v>4</v>
      </c>
      <c r="E2485" t="s">
        <v>2487</v>
      </c>
    </row>
    <row r="2486" spans="1:5">
      <c r="A2486">
        <f>HYPERLINK("http://www.twitter.com/NYCMayorsOffice/status/664179337655136256", "664179337655136256")</f>
        <v>0</v>
      </c>
      <c r="B2486" s="2">
        <v>42318.8572685185</v>
      </c>
      <c r="C2486">
        <v>0</v>
      </c>
      <c r="D2486">
        <v>9</v>
      </c>
      <c r="E2486" t="s">
        <v>2488</v>
      </c>
    </row>
    <row r="2487" spans="1:5">
      <c r="A2487">
        <f>HYPERLINK("http://www.twitter.com/NYCMayorsOffice/status/664170493499584512", "664170493499584512")</f>
        <v>0</v>
      </c>
      <c r="B2487" s="2">
        <v>42318.8328587963</v>
      </c>
      <c r="C2487">
        <v>0</v>
      </c>
      <c r="D2487">
        <v>6</v>
      </c>
      <c r="E2487" t="s">
        <v>2489</v>
      </c>
    </row>
    <row r="2488" spans="1:5">
      <c r="A2488">
        <f>HYPERLINK("http://www.twitter.com/NYCMayorsOffice/status/664163333482881024", "664163333482881024")</f>
        <v>0</v>
      </c>
      <c r="B2488" s="2">
        <v>42318.8131018519</v>
      </c>
      <c r="C2488">
        <v>5</v>
      </c>
      <c r="D2488">
        <v>7</v>
      </c>
      <c r="E2488" t="s">
        <v>2490</v>
      </c>
    </row>
    <row r="2489" spans="1:5">
      <c r="A2489">
        <f>HYPERLINK("http://www.twitter.com/NYCMayorsOffice/status/664156050472439808", "664156050472439808")</f>
        <v>0</v>
      </c>
      <c r="B2489" s="2">
        <v>42318.7930092593</v>
      </c>
      <c r="C2489">
        <v>0</v>
      </c>
      <c r="D2489">
        <v>9</v>
      </c>
      <c r="E2489" t="s">
        <v>2491</v>
      </c>
    </row>
    <row r="2490" spans="1:5">
      <c r="A2490">
        <f>HYPERLINK("http://www.twitter.com/NYCMayorsOffice/status/664144335156457472", "664144335156457472")</f>
        <v>0</v>
      </c>
      <c r="B2490" s="2">
        <v>42318.7606828704</v>
      </c>
      <c r="C2490">
        <v>2</v>
      </c>
      <c r="D2490">
        <v>7</v>
      </c>
      <c r="E2490" t="s">
        <v>2492</v>
      </c>
    </row>
    <row r="2491" spans="1:5">
      <c r="A2491">
        <f>HYPERLINK("http://www.twitter.com/NYCMayorsOffice/status/664112815972700161", "664112815972700161")</f>
        <v>0</v>
      </c>
      <c r="B2491" s="2">
        <v>42318.6737037037</v>
      </c>
      <c r="C2491">
        <v>0</v>
      </c>
      <c r="D2491">
        <v>10</v>
      </c>
      <c r="E2491" t="s">
        <v>2493</v>
      </c>
    </row>
    <row r="2492" spans="1:5">
      <c r="A2492">
        <f>HYPERLINK("http://www.twitter.com/NYCMayorsOffice/status/663850741883396096", "663850741883396096")</f>
        <v>0</v>
      </c>
      <c r="B2492" s="2">
        <v>42317.9505208333</v>
      </c>
      <c r="C2492">
        <v>0</v>
      </c>
      <c r="D2492">
        <v>11</v>
      </c>
      <c r="E2492" t="s">
        <v>2494</v>
      </c>
    </row>
    <row r="2493" spans="1:5">
      <c r="A2493">
        <f>HYPERLINK("http://www.twitter.com/NYCMayorsOffice/status/663842410515050496", "663842410515050496")</f>
        <v>0</v>
      </c>
      <c r="B2493" s="2">
        <v>42317.9275231482</v>
      </c>
      <c r="C2493">
        <v>30</v>
      </c>
      <c r="D2493">
        <v>33</v>
      </c>
      <c r="E2493" t="s">
        <v>2495</v>
      </c>
    </row>
    <row r="2494" spans="1:5">
      <c r="A2494">
        <f>HYPERLINK("http://www.twitter.com/NYCMayorsOffice/status/663829888122621952", "663829888122621952")</f>
        <v>0</v>
      </c>
      <c r="B2494" s="2">
        <v>42317.892974537</v>
      </c>
      <c r="C2494">
        <v>5</v>
      </c>
      <c r="D2494">
        <v>2</v>
      </c>
      <c r="E2494" t="s">
        <v>2496</v>
      </c>
    </row>
    <row r="2495" spans="1:5">
      <c r="A2495">
        <f>HYPERLINK("http://www.twitter.com/NYCMayorsOffice/status/663823496015912960", "663823496015912960")</f>
        <v>0</v>
      </c>
      <c r="B2495" s="2">
        <v>42317.8753356481</v>
      </c>
      <c r="C2495">
        <v>6</v>
      </c>
      <c r="D2495">
        <v>5</v>
      </c>
      <c r="E2495" t="s">
        <v>2497</v>
      </c>
    </row>
    <row r="2496" spans="1:5">
      <c r="A2496">
        <f>HYPERLINK("http://www.twitter.com/NYCMayorsOffice/status/663804400423575552", "663804400423575552")</f>
        <v>0</v>
      </c>
      <c r="B2496" s="2">
        <v>42317.8226388889</v>
      </c>
      <c r="C2496">
        <v>0</v>
      </c>
      <c r="D2496">
        <v>9</v>
      </c>
      <c r="E2496" t="s">
        <v>2498</v>
      </c>
    </row>
    <row r="2497" spans="1:5">
      <c r="A2497">
        <f>HYPERLINK("http://www.twitter.com/NYCMayorsOffice/status/663798182581837824", "663798182581837824")</f>
        <v>0</v>
      </c>
      <c r="B2497" s="2">
        <v>42317.8054861111</v>
      </c>
      <c r="C2497">
        <v>0</v>
      </c>
      <c r="D2497">
        <v>6</v>
      </c>
      <c r="E2497" t="s">
        <v>2499</v>
      </c>
    </row>
    <row r="2498" spans="1:5">
      <c r="A2498">
        <f>HYPERLINK("http://www.twitter.com/NYCMayorsOffice/status/663798148196868096", "663798148196868096")</f>
        <v>0</v>
      </c>
      <c r="B2498" s="2">
        <v>42317.8053819444</v>
      </c>
      <c r="C2498">
        <v>0</v>
      </c>
      <c r="D2498">
        <v>30</v>
      </c>
      <c r="E2498" t="s">
        <v>2500</v>
      </c>
    </row>
    <row r="2499" spans="1:5">
      <c r="A2499">
        <f>HYPERLINK("http://www.twitter.com/NYCMayorsOffice/status/663798131088338944", "663798131088338944")</f>
        <v>0</v>
      </c>
      <c r="B2499" s="2">
        <v>42317.8053356481</v>
      </c>
      <c r="C2499">
        <v>0</v>
      </c>
      <c r="D2499">
        <v>31</v>
      </c>
      <c r="E2499" t="s">
        <v>2501</v>
      </c>
    </row>
    <row r="2500" spans="1:5">
      <c r="A2500">
        <f>HYPERLINK("http://www.twitter.com/NYCMayorsOffice/status/663785799029235714", "663785799029235714")</f>
        <v>0</v>
      </c>
      <c r="B2500" s="2">
        <v>42317.7713078704</v>
      </c>
      <c r="C2500">
        <v>1</v>
      </c>
      <c r="D2500">
        <v>3</v>
      </c>
      <c r="E2500" t="s">
        <v>2502</v>
      </c>
    </row>
    <row r="2501" spans="1:5">
      <c r="A2501">
        <f>HYPERLINK("http://www.twitter.com/NYCMayorsOffice/status/663759278310875136", "663759278310875136")</f>
        <v>0</v>
      </c>
      <c r="B2501" s="2">
        <v>42317.698125</v>
      </c>
      <c r="C2501">
        <v>1</v>
      </c>
      <c r="D2501">
        <v>0</v>
      </c>
      <c r="E2501" t="s">
        <v>2503</v>
      </c>
    </row>
    <row r="2502" spans="1:5">
      <c r="A2502">
        <f>HYPERLINK("http://www.twitter.com/NYCMayorsOffice/status/663749954117246977", "663749954117246977")</f>
        <v>0</v>
      </c>
      <c r="B2502" s="2">
        <v>42317.6723958333</v>
      </c>
      <c r="C2502">
        <v>0</v>
      </c>
      <c r="D2502">
        <v>16</v>
      </c>
      <c r="E2502" t="s">
        <v>2504</v>
      </c>
    </row>
    <row r="2503" spans="1:5">
      <c r="A2503">
        <f>HYPERLINK("http://www.twitter.com/NYCMayorsOffice/status/663743371480010752", "663743371480010752")</f>
        <v>0</v>
      </c>
      <c r="B2503" s="2">
        <v>42317.6542361111</v>
      </c>
      <c r="C2503">
        <v>0</v>
      </c>
      <c r="D2503">
        <v>23</v>
      </c>
      <c r="E2503" t="s">
        <v>2505</v>
      </c>
    </row>
    <row r="2504" spans="1:5">
      <c r="A2504">
        <f>HYPERLINK("http://www.twitter.com/NYCMayorsOffice/status/663457307741847552", "663457307741847552")</f>
        <v>0</v>
      </c>
      <c r="B2504" s="2">
        <v>42316.864849537</v>
      </c>
      <c r="C2504">
        <v>4</v>
      </c>
      <c r="D2504">
        <v>4</v>
      </c>
      <c r="E2504" t="s">
        <v>2506</v>
      </c>
    </row>
    <row r="2505" spans="1:5">
      <c r="A2505">
        <f>HYPERLINK("http://www.twitter.com/NYCMayorsOffice/status/663389324436766720", "663389324436766720")</f>
        <v>0</v>
      </c>
      <c r="B2505" s="2">
        <v>42316.6772453704</v>
      </c>
      <c r="C2505">
        <v>1</v>
      </c>
      <c r="D2505">
        <v>6</v>
      </c>
      <c r="E2505" t="s">
        <v>2507</v>
      </c>
    </row>
    <row r="2506" spans="1:5">
      <c r="A2506">
        <f>HYPERLINK("http://www.twitter.com/NYCMayorsOffice/status/663091202481364993", "663091202481364993")</f>
        <v>0</v>
      </c>
      <c r="B2506" s="2">
        <v>42315.8545833333</v>
      </c>
      <c r="C2506">
        <v>4</v>
      </c>
      <c r="D2506">
        <v>1</v>
      </c>
      <c r="E2506" t="s">
        <v>2508</v>
      </c>
    </row>
    <row r="2507" spans="1:5">
      <c r="A2507">
        <f>HYPERLINK("http://www.twitter.com/NYCMayorsOffice/status/663014766257045505", "663014766257045505")</f>
        <v>0</v>
      </c>
      <c r="B2507" s="2">
        <v>42315.6436689815</v>
      </c>
      <c r="C2507">
        <v>8</v>
      </c>
      <c r="D2507">
        <v>3</v>
      </c>
      <c r="E2507" t="s">
        <v>2509</v>
      </c>
    </row>
    <row r="2508" spans="1:5">
      <c r="A2508">
        <f>HYPERLINK("http://www.twitter.com/NYCMayorsOffice/status/662862842773823488", "662862842773823488")</f>
        <v>0</v>
      </c>
      <c r="B2508" s="2">
        <v>42315.2244328704</v>
      </c>
      <c r="C2508">
        <v>37</v>
      </c>
      <c r="D2508">
        <v>14</v>
      </c>
      <c r="E2508" t="s">
        <v>2510</v>
      </c>
    </row>
    <row r="2509" spans="1:5">
      <c r="A2509">
        <f>HYPERLINK("http://www.twitter.com/NYCMayorsOffice/status/662787582372245504", "662787582372245504")</f>
        <v>0</v>
      </c>
      <c r="B2509" s="2">
        <v>42315.0167592593</v>
      </c>
      <c r="C2509">
        <v>0</v>
      </c>
      <c r="D2509">
        <v>32</v>
      </c>
      <c r="E2509" t="s">
        <v>2511</v>
      </c>
    </row>
    <row r="2510" spans="1:5">
      <c r="A2510">
        <f>HYPERLINK("http://www.twitter.com/NYCMayorsOffice/status/662751497155907584", "662751497155907584")</f>
        <v>0</v>
      </c>
      <c r="B2510" s="2">
        <v>42314.9171759259</v>
      </c>
      <c r="C2510">
        <v>12</v>
      </c>
      <c r="D2510">
        <v>11</v>
      </c>
      <c r="E2510" t="s">
        <v>2512</v>
      </c>
    </row>
    <row r="2511" spans="1:5">
      <c r="A2511">
        <f>HYPERLINK("http://www.twitter.com/NYCMayorsOffice/status/662740067366993920", "662740067366993920")</f>
        <v>0</v>
      </c>
      <c r="B2511" s="2">
        <v>42314.8856365741</v>
      </c>
      <c r="C2511">
        <v>3</v>
      </c>
      <c r="D2511">
        <v>6</v>
      </c>
      <c r="E2511" t="s">
        <v>2513</v>
      </c>
    </row>
    <row r="2512" spans="1:5">
      <c r="A2512">
        <f>HYPERLINK("http://www.twitter.com/NYCMayorsOffice/status/662728786346045440", "662728786346045440")</f>
        <v>0</v>
      </c>
      <c r="B2512" s="2">
        <v>42314.8545138889</v>
      </c>
      <c r="C2512">
        <v>4</v>
      </c>
      <c r="D2512">
        <v>6</v>
      </c>
      <c r="E2512" t="s">
        <v>2514</v>
      </c>
    </row>
    <row r="2513" spans="1:5">
      <c r="A2513">
        <f>HYPERLINK("http://www.twitter.com/NYCMayorsOffice/status/662717407467728896", "662717407467728896")</f>
        <v>0</v>
      </c>
      <c r="B2513" s="2">
        <v>42314.8231134259</v>
      </c>
      <c r="C2513">
        <v>20</v>
      </c>
      <c r="D2513">
        <v>12</v>
      </c>
      <c r="E2513" t="s">
        <v>2515</v>
      </c>
    </row>
    <row r="2514" spans="1:5">
      <c r="A2514">
        <f>HYPERLINK("http://www.twitter.com/NYCMayorsOffice/status/662706161238585344", "662706161238585344")</f>
        <v>0</v>
      </c>
      <c r="B2514" s="2">
        <v>42314.7920717593</v>
      </c>
      <c r="C2514">
        <v>4</v>
      </c>
      <c r="D2514">
        <v>3</v>
      </c>
      <c r="E2514" t="s">
        <v>2211</v>
      </c>
    </row>
    <row r="2515" spans="1:5">
      <c r="A2515">
        <f>HYPERLINK("http://www.twitter.com/NYCMayorsOffice/status/662674211194974208", "662674211194974208")</f>
        <v>0</v>
      </c>
      <c r="B2515" s="2">
        <v>42314.703912037</v>
      </c>
      <c r="C2515">
        <v>14</v>
      </c>
      <c r="D2515">
        <v>8</v>
      </c>
      <c r="E2515" t="s">
        <v>2516</v>
      </c>
    </row>
    <row r="2516" spans="1:5">
      <c r="A2516">
        <f>HYPERLINK("http://www.twitter.com/NYCMayorsOffice/status/662660596773560320", "662660596773560320")</f>
        <v>0</v>
      </c>
      <c r="B2516" s="2">
        <v>42314.6663425926</v>
      </c>
      <c r="C2516">
        <v>0</v>
      </c>
      <c r="D2516">
        <v>11</v>
      </c>
      <c r="E2516" t="s">
        <v>2517</v>
      </c>
    </row>
    <row r="2517" spans="1:5">
      <c r="A2517">
        <f>HYPERLINK("http://www.twitter.com/NYCMayorsOffice/status/662381616946388992", "662381616946388992")</f>
        <v>0</v>
      </c>
      <c r="B2517" s="2">
        <v>42313.8965046296</v>
      </c>
      <c r="C2517">
        <v>13</v>
      </c>
      <c r="D2517">
        <v>11</v>
      </c>
      <c r="E2517" t="s">
        <v>2518</v>
      </c>
    </row>
    <row r="2518" spans="1:5">
      <c r="A2518">
        <f>HYPERLINK("http://www.twitter.com/NYCMayorsOffice/status/662359135648894976", "662359135648894976")</f>
        <v>0</v>
      </c>
      <c r="B2518" s="2">
        <v>42313.8344675926</v>
      </c>
      <c r="C2518">
        <v>6</v>
      </c>
      <c r="D2518">
        <v>5</v>
      </c>
      <c r="E2518" t="s">
        <v>2519</v>
      </c>
    </row>
    <row r="2519" spans="1:5">
      <c r="A2519">
        <f>HYPERLINK("http://www.twitter.com/NYCMayorsOffice/status/662336305293078528", "662336305293078528")</f>
        <v>0</v>
      </c>
      <c r="B2519" s="2">
        <v>42313.7714699074</v>
      </c>
      <c r="C2519">
        <v>9</v>
      </c>
      <c r="D2519">
        <v>12</v>
      </c>
      <c r="E2519" t="s">
        <v>2520</v>
      </c>
    </row>
    <row r="2520" spans="1:5">
      <c r="A2520">
        <f>HYPERLINK("http://www.twitter.com/NYCMayorsOffice/status/662321300392816641", "662321300392816641")</f>
        <v>0</v>
      </c>
      <c r="B2520" s="2">
        <v>42313.7300694444</v>
      </c>
      <c r="C2520">
        <v>0</v>
      </c>
      <c r="D2520">
        <v>7</v>
      </c>
      <c r="E2520" t="s">
        <v>2521</v>
      </c>
    </row>
    <row r="2521" spans="1:5">
      <c r="A2521">
        <f>HYPERLINK("http://www.twitter.com/NYCMayorsOffice/status/662313693200433153", "662313693200433153")</f>
        <v>0</v>
      </c>
      <c r="B2521" s="2">
        <v>42313.7090740741</v>
      </c>
      <c r="C2521">
        <v>3</v>
      </c>
      <c r="D2521">
        <v>3</v>
      </c>
      <c r="E2521" t="s">
        <v>2522</v>
      </c>
    </row>
    <row r="2522" spans="1:5">
      <c r="A2522">
        <f>HYPERLINK("http://www.twitter.com/NYCMayorsOffice/status/662304075820740608", "662304075820740608")</f>
        <v>0</v>
      </c>
      <c r="B2522" s="2">
        <v>42313.6825347222</v>
      </c>
      <c r="C2522">
        <v>0</v>
      </c>
      <c r="D2522">
        <v>6</v>
      </c>
      <c r="E2522" t="s">
        <v>2523</v>
      </c>
    </row>
    <row r="2523" spans="1:5">
      <c r="A2523">
        <f>HYPERLINK("http://www.twitter.com/NYCMayorsOffice/status/662303324205641729", "662303324205641729")</f>
        <v>0</v>
      </c>
      <c r="B2523" s="2">
        <v>42313.680462963</v>
      </c>
      <c r="C2523">
        <v>0</v>
      </c>
      <c r="D2523">
        <v>31</v>
      </c>
      <c r="E2523" t="s">
        <v>2524</v>
      </c>
    </row>
    <row r="2524" spans="1:5">
      <c r="A2524">
        <f>HYPERLINK("http://www.twitter.com/NYCMayorsOffice/status/662290871057010688", "662290871057010688")</f>
        <v>0</v>
      </c>
      <c r="B2524" s="2">
        <v>42313.646099537</v>
      </c>
      <c r="C2524">
        <v>8</v>
      </c>
      <c r="D2524">
        <v>2</v>
      </c>
      <c r="E2524" t="s">
        <v>2525</v>
      </c>
    </row>
    <row r="2525" spans="1:5">
      <c r="A2525">
        <f>HYPERLINK("http://www.twitter.com/NYCMayorsOffice/status/662038002709958656", "662038002709958656")</f>
        <v>0</v>
      </c>
      <c r="B2525" s="2">
        <v>42312.9483101852</v>
      </c>
      <c r="C2525">
        <v>3</v>
      </c>
      <c r="D2525">
        <v>5</v>
      </c>
      <c r="E2525" t="s">
        <v>2526</v>
      </c>
    </row>
    <row r="2526" spans="1:5">
      <c r="A2526">
        <f>HYPERLINK("http://www.twitter.com/NYCMayorsOffice/status/662026723844845568", "662026723844845568")</f>
        <v>0</v>
      </c>
      <c r="B2526" s="2">
        <v>42312.9171875</v>
      </c>
      <c r="C2526">
        <v>2</v>
      </c>
      <c r="D2526">
        <v>4</v>
      </c>
      <c r="E2526" t="s">
        <v>2527</v>
      </c>
    </row>
    <row r="2527" spans="1:5">
      <c r="A2527">
        <f>HYPERLINK("http://www.twitter.com/NYCMayorsOffice/status/662015348296843265", "662015348296843265")</f>
        <v>0</v>
      </c>
      <c r="B2527" s="2">
        <v>42312.8857986111</v>
      </c>
      <c r="C2527">
        <v>3</v>
      </c>
      <c r="D2527">
        <v>9</v>
      </c>
      <c r="E2527" t="s">
        <v>2528</v>
      </c>
    </row>
    <row r="2528" spans="1:5">
      <c r="A2528">
        <f>HYPERLINK("http://www.twitter.com/NYCMayorsOffice/status/662004107151089669", "662004107151089669")</f>
        <v>0</v>
      </c>
      <c r="B2528" s="2">
        <v>42312.8547800926</v>
      </c>
      <c r="C2528">
        <v>0</v>
      </c>
      <c r="D2528">
        <v>1</v>
      </c>
      <c r="E2528" t="s">
        <v>2529</v>
      </c>
    </row>
    <row r="2529" spans="1:5">
      <c r="A2529">
        <f>HYPERLINK("http://www.twitter.com/NYCMayorsOffice/status/661992741178613760", "661992741178613760")</f>
        <v>0</v>
      </c>
      <c r="B2529" s="2">
        <v>42312.8234143518</v>
      </c>
      <c r="C2529">
        <v>4</v>
      </c>
      <c r="D2529">
        <v>1</v>
      </c>
      <c r="E2529" t="s">
        <v>2530</v>
      </c>
    </row>
    <row r="2530" spans="1:5">
      <c r="A2530">
        <f>HYPERLINK("http://www.twitter.com/NYCMayorsOffice/status/661981576805355520", "661981576805355520")</f>
        <v>0</v>
      </c>
      <c r="B2530" s="2">
        <v>42312.7926041667</v>
      </c>
      <c r="C2530">
        <v>3</v>
      </c>
      <c r="D2530">
        <v>7</v>
      </c>
      <c r="E2530" t="s">
        <v>2531</v>
      </c>
    </row>
    <row r="2531" spans="1:5">
      <c r="A2531">
        <f>HYPERLINK("http://www.twitter.com/NYCMayorsOffice/status/661976127511113728", "661976127511113728")</f>
        <v>0</v>
      </c>
      <c r="B2531" s="2">
        <v>42312.7775694444</v>
      </c>
      <c r="C2531">
        <v>0</v>
      </c>
      <c r="D2531">
        <v>12</v>
      </c>
      <c r="E2531" t="s">
        <v>2532</v>
      </c>
    </row>
    <row r="2532" spans="1:5">
      <c r="A2532">
        <f>HYPERLINK("http://www.twitter.com/NYCMayorsOffice/status/661958768415145984", "661958768415145984")</f>
        <v>0</v>
      </c>
      <c r="B2532" s="2">
        <v>42312.7296643518</v>
      </c>
      <c r="C2532">
        <v>6</v>
      </c>
      <c r="D2532">
        <v>7</v>
      </c>
      <c r="E2532" t="s">
        <v>2533</v>
      </c>
    </row>
    <row r="2533" spans="1:5">
      <c r="A2533">
        <f>HYPERLINK("http://www.twitter.com/NYCMayorsOffice/status/661936112726855680", "661936112726855680")</f>
        <v>0</v>
      </c>
      <c r="B2533" s="2">
        <v>42312.6671527778</v>
      </c>
      <c r="C2533">
        <v>0</v>
      </c>
      <c r="D2533">
        <v>0</v>
      </c>
      <c r="E2533" t="s">
        <v>2129</v>
      </c>
    </row>
    <row r="2534" spans="1:5">
      <c r="A2534">
        <f>HYPERLINK("http://www.twitter.com/NYCMayorsOffice/status/661921115158274048", "661921115158274048")</f>
        <v>0</v>
      </c>
      <c r="B2534" s="2">
        <v>42312.6257638889</v>
      </c>
      <c r="C2534">
        <v>0</v>
      </c>
      <c r="D2534">
        <v>26</v>
      </c>
      <c r="E2534" t="s">
        <v>2534</v>
      </c>
    </row>
    <row r="2535" spans="1:5">
      <c r="A2535">
        <f>HYPERLINK("http://www.twitter.com/NYCMayorsOffice/status/661908160555458560", "661908160555458560")</f>
        <v>0</v>
      </c>
      <c r="B2535" s="2">
        <v>42312.5900115741</v>
      </c>
      <c r="C2535">
        <v>0</v>
      </c>
      <c r="D2535">
        <v>18</v>
      </c>
      <c r="E2535" t="s">
        <v>2535</v>
      </c>
    </row>
    <row r="2536" spans="1:5">
      <c r="A2536">
        <f>HYPERLINK("http://www.twitter.com/NYCMayorsOffice/status/661649546259353600", "661649546259353600")</f>
        <v>0</v>
      </c>
      <c r="B2536" s="2">
        <v>42311.8763773148</v>
      </c>
      <c r="C2536">
        <v>4</v>
      </c>
      <c r="D2536">
        <v>1</v>
      </c>
      <c r="E2536" t="s">
        <v>2536</v>
      </c>
    </row>
    <row r="2537" spans="1:5">
      <c r="A2537">
        <f>HYPERLINK("http://www.twitter.com/NYCMayorsOffice/status/661615243135729664", "661615243135729664")</f>
        <v>0</v>
      </c>
      <c r="B2537" s="2">
        <v>42311.781712963</v>
      </c>
      <c r="C2537">
        <v>3</v>
      </c>
      <c r="D2537">
        <v>4</v>
      </c>
      <c r="E2537" t="s">
        <v>2537</v>
      </c>
    </row>
    <row r="2538" spans="1:5">
      <c r="A2538">
        <f>HYPERLINK("http://www.twitter.com/NYCMayorsOffice/status/661606823288508416", "661606823288508416")</f>
        <v>0</v>
      </c>
      <c r="B2538" s="2">
        <v>42311.7584837963</v>
      </c>
      <c r="C2538">
        <v>0</v>
      </c>
      <c r="D2538">
        <v>12</v>
      </c>
      <c r="E2538" t="s">
        <v>2538</v>
      </c>
    </row>
    <row r="2539" spans="1:5">
      <c r="A2539">
        <f>HYPERLINK("http://www.twitter.com/NYCMayorsOffice/status/661589131731058688", "661589131731058688")</f>
        <v>0</v>
      </c>
      <c r="B2539" s="2">
        <v>42311.7096643519</v>
      </c>
      <c r="C2539">
        <v>2</v>
      </c>
      <c r="D2539">
        <v>1</v>
      </c>
      <c r="E2539" t="s">
        <v>2124</v>
      </c>
    </row>
    <row r="2540" spans="1:5">
      <c r="A2540">
        <f>HYPERLINK("http://www.twitter.com/NYCMayorsOffice/status/661558759660089344", "661558759660089344")</f>
        <v>0</v>
      </c>
      <c r="B2540" s="2">
        <v>42311.6258564815</v>
      </c>
      <c r="C2540">
        <v>7</v>
      </c>
      <c r="D2540">
        <v>18</v>
      </c>
      <c r="E2540" t="s">
        <v>2539</v>
      </c>
    </row>
    <row r="2541" spans="1:5">
      <c r="A2541">
        <f>HYPERLINK("http://www.twitter.com/NYCMayorsOffice/status/661335839352487936", "661335839352487936")</f>
        <v>0</v>
      </c>
      <c r="B2541" s="2">
        <v>42311.0107060185</v>
      </c>
      <c r="C2541">
        <v>18</v>
      </c>
      <c r="D2541">
        <v>21</v>
      </c>
      <c r="E2541" t="s">
        <v>2540</v>
      </c>
    </row>
    <row r="2542" spans="1:5">
      <c r="A2542">
        <f>HYPERLINK("http://www.twitter.com/NYCMayorsOffice/status/661296825169768449", "661296825169768449")</f>
        <v>0</v>
      </c>
      <c r="B2542" s="2">
        <v>42310.9030555556</v>
      </c>
      <c r="C2542">
        <v>0</v>
      </c>
      <c r="D2542">
        <v>11</v>
      </c>
      <c r="E2542" t="s">
        <v>2541</v>
      </c>
    </row>
    <row r="2543" spans="1:5">
      <c r="A2543">
        <f>HYPERLINK("http://www.twitter.com/NYCMayorsOffice/status/661287040982638597", "661287040982638597")</f>
        <v>0</v>
      </c>
      <c r="B2543" s="2">
        <v>42310.8760532407</v>
      </c>
      <c r="C2543">
        <v>2</v>
      </c>
      <c r="D2543">
        <v>9</v>
      </c>
      <c r="E2543" t="s">
        <v>2542</v>
      </c>
    </row>
    <row r="2544" spans="1:5">
      <c r="A2544">
        <f>HYPERLINK("http://www.twitter.com/NYCMayorsOffice/status/661275028386918400", "661275028386918400")</f>
        <v>0</v>
      </c>
      <c r="B2544" s="2">
        <v>42310.8429050926</v>
      </c>
      <c r="C2544">
        <v>0</v>
      </c>
      <c r="D2544">
        <v>35</v>
      </c>
      <c r="E2544" t="s">
        <v>2543</v>
      </c>
    </row>
    <row r="2545" spans="1:5">
      <c r="A2545">
        <f>HYPERLINK("http://www.twitter.com/NYCMayorsOffice/status/661265991746367488", "661265991746367488")</f>
        <v>0</v>
      </c>
      <c r="B2545" s="2">
        <v>42310.817962963</v>
      </c>
      <c r="C2545">
        <v>0</v>
      </c>
      <c r="D2545">
        <v>7</v>
      </c>
      <c r="E2545" t="s">
        <v>2544</v>
      </c>
    </row>
    <row r="2546" spans="1:5">
      <c r="A2546">
        <f>HYPERLINK("http://www.twitter.com/NYCMayorsOffice/status/661264080343326720", "661264080343326720")</f>
        <v>0</v>
      </c>
      <c r="B2546" s="2">
        <v>42310.8126967593</v>
      </c>
      <c r="C2546">
        <v>16</v>
      </c>
      <c r="D2546">
        <v>28</v>
      </c>
      <c r="E2546" t="s">
        <v>2545</v>
      </c>
    </row>
    <row r="2547" spans="1:5">
      <c r="A2547">
        <f>HYPERLINK("http://www.twitter.com/NYCMayorsOffice/status/661261384089497600", "661261384089497600")</f>
        <v>0</v>
      </c>
      <c r="B2547" s="2">
        <v>42310.8052546296</v>
      </c>
      <c r="C2547">
        <v>0</v>
      </c>
      <c r="D2547">
        <v>5</v>
      </c>
      <c r="E2547" t="s">
        <v>2546</v>
      </c>
    </row>
    <row r="2548" spans="1:5">
      <c r="A2548">
        <f>HYPERLINK("http://www.twitter.com/NYCMayorsOffice/status/661256213716430850", "661256213716430850")</f>
        <v>0</v>
      </c>
      <c r="B2548" s="2">
        <v>42310.7909837963</v>
      </c>
      <c r="C2548">
        <v>0</v>
      </c>
      <c r="D2548">
        <v>24</v>
      </c>
      <c r="E2548" t="s">
        <v>2547</v>
      </c>
    </row>
    <row r="2549" spans="1:5">
      <c r="A2549">
        <f>HYPERLINK("http://www.twitter.com/NYCMayorsOffice/status/661241618993909761", "661241618993909761")</f>
        <v>0</v>
      </c>
      <c r="B2549" s="2">
        <v>42310.7507060185</v>
      </c>
      <c r="C2549">
        <v>3</v>
      </c>
      <c r="D2549">
        <v>5</v>
      </c>
      <c r="E2549" t="s">
        <v>2124</v>
      </c>
    </row>
    <row r="2550" spans="1:5">
      <c r="A2550">
        <f>HYPERLINK("http://www.twitter.com/NYCMayorsOffice/status/661218808535908352", "661218808535908352")</f>
        <v>0</v>
      </c>
      <c r="B2550" s="2">
        <v>42310.6877662037</v>
      </c>
      <c r="C2550">
        <v>9</v>
      </c>
      <c r="D2550">
        <v>5</v>
      </c>
      <c r="E2550" t="s">
        <v>2548</v>
      </c>
    </row>
    <row r="2551" spans="1:5">
      <c r="A2551">
        <f>HYPERLINK("http://www.twitter.com/NYCMayorsOffice/status/661198480094941184", "661198480094941184")</f>
        <v>0</v>
      </c>
      <c r="B2551" s="2">
        <v>42310.6316666667</v>
      </c>
      <c r="C2551">
        <v>0</v>
      </c>
      <c r="D2551">
        <v>28</v>
      </c>
      <c r="E2551" t="s">
        <v>2549</v>
      </c>
    </row>
    <row r="2552" spans="1:5">
      <c r="A2552">
        <f>HYPERLINK("http://www.twitter.com/NYCMayorsOffice/status/660909484861206529", "660909484861206529")</f>
        <v>0</v>
      </c>
      <c r="B2552" s="2">
        <v>42309.8341898148</v>
      </c>
      <c r="C2552">
        <v>3</v>
      </c>
      <c r="D2552">
        <v>6</v>
      </c>
      <c r="E2552" t="s">
        <v>2550</v>
      </c>
    </row>
    <row r="2553" spans="1:5">
      <c r="A2553">
        <f>HYPERLINK("http://www.twitter.com/NYCMayorsOffice/status/660899195176534017", "660899195176534017")</f>
        <v>0</v>
      </c>
      <c r="B2553" s="2">
        <v>42309.8057986111</v>
      </c>
      <c r="C2553">
        <v>0</v>
      </c>
      <c r="D2553">
        <v>40</v>
      </c>
      <c r="E2553" t="s">
        <v>2551</v>
      </c>
    </row>
    <row r="2554" spans="1:5">
      <c r="A2554">
        <f>HYPERLINK("http://www.twitter.com/NYCMayorsOffice/status/660886706762211332", "660886706762211332")</f>
        <v>0</v>
      </c>
      <c r="B2554" s="2">
        <v>42309.7713425926</v>
      </c>
      <c r="C2554">
        <v>10</v>
      </c>
      <c r="D2554">
        <v>8</v>
      </c>
      <c r="E2554" t="s">
        <v>2552</v>
      </c>
    </row>
    <row r="2555" spans="1:5">
      <c r="A2555">
        <f>HYPERLINK("http://www.twitter.com/NYCMayorsOffice/status/660864128970530816", "660864128970530816")</f>
        <v>0</v>
      </c>
      <c r="B2555" s="2">
        <v>42309.7090393519</v>
      </c>
      <c r="C2555">
        <v>5</v>
      </c>
      <c r="D2555">
        <v>1</v>
      </c>
      <c r="E2555" t="s">
        <v>2553</v>
      </c>
    </row>
    <row r="2556" spans="1:5">
      <c r="A2556">
        <f>HYPERLINK("http://www.twitter.com/NYCMayorsOffice/status/660562150340100100", "660562150340100100")</f>
        <v>0</v>
      </c>
      <c r="B2556" s="2">
        <v>42308.8757291667</v>
      </c>
      <c r="C2556">
        <v>2</v>
      </c>
      <c r="D2556">
        <v>5</v>
      </c>
      <c r="E2556" t="s">
        <v>2554</v>
      </c>
    </row>
    <row r="2557" spans="1:5">
      <c r="A2557">
        <f>HYPERLINK("http://www.twitter.com/NYCMayorsOffice/status/660543106857746432", "660543106857746432")</f>
        <v>0</v>
      </c>
      <c r="B2557" s="2">
        <v>42308.8231828704</v>
      </c>
      <c r="C2557">
        <v>6</v>
      </c>
      <c r="D2557">
        <v>3</v>
      </c>
      <c r="E2557" t="s">
        <v>2555</v>
      </c>
    </row>
    <row r="2558" spans="1:5">
      <c r="A2558">
        <f>HYPERLINK("http://www.twitter.com/NYCMayorsOffice/status/660535560541446145", "660535560541446145")</f>
        <v>0</v>
      </c>
      <c r="B2558" s="2">
        <v>42308.8023611111</v>
      </c>
      <c r="C2558">
        <v>0</v>
      </c>
      <c r="D2558">
        <v>23</v>
      </c>
      <c r="E2558" t="s">
        <v>2556</v>
      </c>
    </row>
    <row r="2559" spans="1:5">
      <c r="A2559">
        <f>HYPERLINK("http://www.twitter.com/NYCMayorsOffice/status/660524324995076096", "660524324995076096")</f>
        <v>0</v>
      </c>
      <c r="B2559" s="2">
        <v>42308.7713541667</v>
      </c>
      <c r="C2559">
        <v>6</v>
      </c>
      <c r="D2559">
        <v>15</v>
      </c>
      <c r="E2559" t="s">
        <v>2557</v>
      </c>
    </row>
    <row r="2560" spans="1:5">
      <c r="A2560">
        <f>HYPERLINK("http://www.twitter.com/NYCMayorsOffice/status/660505349192081408", "660505349192081408")</f>
        <v>0</v>
      </c>
      <c r="B2560" s="2">
        <v>42308.7189930556</v>
      </c>
      <c r="C2560">
        <v>1</v>
      </c>
      <c r="D2560">
        <v>1</v>
      </c>
      <c r="E2560" t="s">
        <v>2558</v>
      </c>
    </row>
    <row r="2561" spans="1:5">
      <c r="A2561">
        <f>HYPERLINK("http://www.twitter.com/NYCMayorsOffice/status/660486568017321985", "660486568017321985")</f>
        <v>0</v>
      </c>
      <c r="B2561" s="2">
        <v>42308.6671643518</v>
      </c>
      <c r="C2561">
        <v>16</v>
      </c>
      <c r="D2561">
        <v>9</v>
      </c>
      <c r="E2561" t="s">
        <v>2559</v>
      </c>
    </row>
    <row r="2562" spans="1:5">
      <c r="A2562">
        <f>HYPERLINK("http://www.twitter.com/NYCMayorsOffice/status/660467553660215296", "660467553660215296")</f>
        <v>0</v>
      </c>
      <c r="B2562" s="2">
        <v>42308.6146990741</v>
      </c>
      <c r="C2562">
        <v>12</v>
      </c>
      <c r="D2562">
        <v>12</v>
      </c>
      <c r="E2562" t="s">
        <v>2560</v>
      </c>
    </row>
    <row r="2563" spans="1:5">
      <c r="A2563">
        <f>HYPERLINK("http://www.twitter.com/NYCMayorsOffice/status/660304799179624448", "660304799179624448")</f>
        <v>0</v>
      </c>
      <c r="B2563" s="2">
        <v>42308.1655787037</v>
      </c>
      <c r="C2563">
        <v>14</v>
      </c>
      <c r="D2563">
        <v>7</v>
      </c>
      <c r="E2563" t="s">
        <v>2561</v>
      </c>
    </row>
    <row r="2564" spans="1:5">
      <c r="A2564">
        <f>HYPERLINK("http://www.twitter.com/NYCMayorsOffice/status/660208705703686144", "660208705703686144")</f>
        <v>0</v>
      </c>
      <c r="B2564" s="2">
        <v>42307.9004166667</v>
      </c>
      <c r="C2564">
        <v>0</v>
      </c>
      <c r="D2564">
        <v>41</v>
      </c>
      <c r="E2564" t="s">
        <v>2562</v>
      </c>
    </row>
    <row r="2565" spans="1:5">
      <c r="A2565">
        <f>HYPERLINK("http://www.twitter.com/NYCMayorsOffice/status/660203392233570304", "660203392233570304")</f>
        <v>0</v>
      </c>
      <c r="B2565" s="2">
        <v>42307.8857523148</v>
      </c>
      <c r="C2565">
        <v>1</v>
      </c>
      <c r="D2565">
        <v>5</v>
      </c>
      <c r="E2565" t="s">
        <v>2563</v>
      </c>
    </row>
    <row r="2566" spans="1:5">
      <c r="A2566">
        <f>HYPERLINK("http://www.twitter.com/NYCMayorsOffice/status/660192151544987648", "660192151544987648")</f>
        <v>0</v>
      </c>
      <c r="B2566" s="2">
        <v>42307.8547337963</v>
      </c>
      <c r="C2566">
        <v>6</v>
      </c>
      <c r="D2566">
        <v>2</v>
      </c>
      <c r="E2566" t="s">
        <v>2564</v>
      </c>
    </row>
    <row r="2567" spans="1:5">
      <c r="A2567">
        <f>HYPERLINK("http://www.twitter.com/NYCMayorsOffice/status/660173210177183744", "660173210177183744")</f>
        <v>0</v>
      </c>
      <c r="B2567" s="2">
        <v>42307.8024652778</v>
      </c>
      <c r="C2567">
        <v>1</v>
      </c>
      <c r="D2567">
        <v>1</v>
      </c>
      <c r="E2567" t="s">
        <v>2565</v>
      </c>
    </row>
    <row r="2568" spans="1:5">
      <c r="A2568">
        <f>HYPERLINK("http://www.twitter.com/NYCMayorsOffice/status/660161916048949248", "660161916048949248")</f>
        <v>0</v>
      </c>
      <c r="B2568" s="2">
        <v>42307.7712962963</v>
      </c>
      <c r="C2568">
        <v>4</v>
      </c>
      <c r="D2568">
        <v>4</v>
      </c>
      <c r="E2568" t="s">
        <v>2566</v>
      </c>
    </row>
    <row r="2569" spans="1:5">
      <c r="A2569">
        <f>HYPERLINK("http://www.twitter.com/NYCMayorsOffice/status/660142937116905472", "660142937116905472")</f>
        <v>0</v>
      </c>
      <c r="B2569" s="2">
        <v>42307.7189236111</v>
      </c>
      <c r="C2569">
        <v>3</v>
      </c>
      <c r="D2569">
        <v>5</v>
      </c>
      <c r="E2569" t="s">
        <v>2567</v>
      </c>
    </row>
    <row r="2570" spans="1:5">
      <c r="A2570">
        <f>HYPERLINK("http://www.twitter.com/NYCMayorsOffice/status/660131622176583680", "660131622176583680")</f>
        <v>0</v>
      </c>
      <c r="B2570" s="2">
        <v>42307.6877083333</v>
      </c>
      <c r="C2570">
        <v>8</v>
      </c>
      <c r="D2570">
        <v>7</v>
      </c>
      <c r="E2570" t="s">
        <v>2568</v>
      </c>
    </row>
    <row r="2571" spans="1:5">
      <c r="A2571">
        <f>HYPERLINK("http://www.twitter.com/NYCMayorsOffice/status/660119887227052032", "660119887227052032")</f>
        <v>0</v>
      </c>
      <c r="B2571" s="2">
        <v>42307.6553240741</v>
      </c>
      <c r="C2571">
        <v>10</v>
      </c>
      <c r="D2571">
        <v>8</v>
      </c>
      <c r="E2571" t="s">
        <v>2569</v>
      </c>
    </row>
    <row r="2572" spans="1:5">
      <c r="A2572">
        <f>HYPERLINK("http://www.twitter.com/NYCMayorsOffice/status/660095868167725056", "660095868167725056")</f>
        <v>0</v>
      </c>
      <c r="B2572" s="2">
        <v>42307.5890393518</v>
      </c>
      <c r="C2572">
        <v>0</v>
      </c>
      <c r="D2572">
        <v>12</v>
      </c>
      <c r="E2572" t="s">
        <v>2570</v>
      </c>
    </row>
    <row r="2573" spans="1:5">
      <c r="A2573">
        <f>HYPERLINK("http://www.twitter.com/NYCMayorsOffice/status/659878707943874560", "659878707943874560")</f>
        <v>0</v>
      </c>
      <c r="B2573" s="2">
        <v>42306.9897916667</v>
      </c>
      <c r="C2573">
        <v>9</v>
      </c>
      <c r="D2573">
        <v>6</v>
      </c>
      <c r="E2573" t="s">
        <v>2571</v>
      </c>
    </row>
    <row r="2574" spans="1:5">
      <c r="A2574">
        <f>HYPERLINK("http://www.twitter.com/NYCMayorsOffice/status/659852433900875781", "659852433900875781")</f>
        <v>0</v>
      </c>
      <c r="B2574" s="2">
        <v>42306.9172916667</v>
      </c>
      <c r="C2574">
        <v>0</v>
      </c>
      <c r="D2574">
        <v>17</v>
      </c>
      <c r="E2574" t="s">
        <v>2572</v>
      </c>
    </row>
    <row r="2575" spans="1:5">
      <c r="A2575">
        <f>HYPERLINK("http://www.twitter.com/NYCMayorsOffice/status/659852417807360000", "659852417807360000")</f>
        <v>0</v>
      </c>
      <c r="B2575" s="2">
        <v>42306.9172453704</v>
      </c>
      <c r="C2575">
        <v>0</v>
      </c>
      <c r="D2575">
        <v>21</v>
      </c>
      <c r="E2575" t="s">
        <v>2573</v>
      </c>
    </row>
    <row r="2576" spans="1:5">
      <c r="A2576">
        <f>HYPERLINK("http://www.twitter.com/NYCMayorsOffice/status/659849734379732992", "659849734379732992")</f>
        <v>0</v>
      </c>
      <c r="B2576" s="2">
        <v>42306.909837963</v>
      </c>
      <c r="C2576">
        <v>0</v>
      </c>
      <c r="D2576">
        <v>10</v>
      </c>
      <c r="E2576" t="s">
        <v>2574</v>
      </c>
    </row>
    <row r="2577" spans="1:5">
      <c r="A2577">
        <f>HYPERLINK("http://www.twitter.com/NYCMayorsOffice/status/659837239267041281", "659837239267041281")</f>
        <v>0</v>
      </c>
      <c r="B2577" s="2">
        <v>42306.8753587963</v>
      </c>
      <c r="C2577">
        <v>1</v>
      </c>
      <c r="D2577">
        <v>2</v>
      </c>
      <c r="E2577" t="s">
        <v>2575</v>
      </c>
    </row>
    <row r="2578" spans="1:5">
      <c r="A2578">
        <f>HYPERLINK("http://www.twitter.com/NYCMayorsOffice/status/659834306089623552", "659834306089623552")</f>
        <v>0</v>
      </c>
      <c r="B2578" s="2">
        <v>42306.8672685185</v>
      </c>
      <c r="C2578">
        <v>0</v>
      </c>
      <c r="D2578">
        <v>2</v>
      </c>
      <c r="E2578" t="s">
        <v>2576</v>
      </c>
    </row>
    <row r="2579" spans="1:5">
      <c r="A2579">
        <f>HYPERLINK("http://www.twitter.com/NYCMayorsOffice/status/659825931931000832", "659825931931000832")</f>
        <v>0</v>
      </c>
      <c r="B2579" s="2">
        <v>42306.8441550926</v>
      </c>
      <c r="C2579">
        <v>8</v>
      </c>
      <c r="D2579">
        <v>11</v>
      </c>
      <c r="E2579" t="s">
        <v>2577</v>
      </c>
    </row>
    <row r="2580" spans="1:5">
      <c r="A2580">
        <f>HYPERLINK("http://www.twitter.com/NYCMayorsOffice/status/659820590249984000", "659820590249984000")</f>
        <v>0</v>
      </c>
      <c r="B2580" s="2">
        <v>42306.8294212963</v>
      </c>
      <c r="C2580">
        <v>0</v>
      </c>
      <c r="D2580">
        <v>11</v>
      </c>
      <c r="E2580" t="s">
        <v>2578</v>
      </c>
    </row>
    <row r="2581" spans="1:5">
      <c r="A2581">
        <f>HYPERLINK("http://www.twitter.com/NYCMayorsOffice/status/659807278300839936", "659807278300839936")</f>
        <v>0</v>
      </c>
      <c r="B2581" s="2">
        <v>42306.7926851852</v>
      </c>
      <c r="C2581">
        <v>5</v>
      </c>
      <c r="D2581">
        <v>6</v>
      </c>
      <c r="E2581" t="s">
        <v>2579</v>
      </c>
    </row>
    <row r="2582" spans="1:5">
      <c r="A2582">
        <f>HYPERLINK("http://www.twitter.com/NYCMayorsOffice/status/659788147757334530", "659788147757334530")</f>
        <v>0</v>
      </c>
      <c r="B2582" s="2">
        <v>42306.7398958333</v>
      </c>
      <c r="C2582">
        <v>1</v>
      </c>
      <c r="D2582">
        <v>3</v>
      </c>
      <c r="E2582" t="s">
        <v>2580</v>
      </c>
    </row>
    <row r="2583" spans="1:5">
      <c r="A2583">
        <f>HYPERLINK("http://www.twitter.com/NYCMayorsOffice/status/659776837183213568", "659776837183213568")</f>
        <v>0</v>
      </c>
      <c r="B2583" s="2">
        <v>42306.7086805556</v>
      </c>
      <c r="C2583">
        <v>1</v>
      </c>
      <c r="D2583">
        <v>0</v>
      </c>
      <c r="E2583" t="s">
        <v>2124</v>
      </c>
    </row>
    <row r="2584" spans="1:5">
      <c r="A2584">
        <f>HYPERLINK("http://www.twitter.com/NYCMayorsOffice/status/659757917395120128", "659757917395120128")</f>
        <v>0</v>
      </c>
      <c r="B2584" s="2">
        <v>42306.6564699074</v>
      </c>
      <c r="C2584">
        <v>6</v>
      </c>
      <c r="D2584">
        <v>4</v>
      </c>
      <c r="E2584" t="s">
        <v>2581</v>
      </c>
    </row>
    <row r="2585" spans="1:5">
      <c r="A2585">
        <f>HYPERLINK("http://www.twitter.com/NYCMayorsOffice/status/659752486274756608", "659752486274756608")</f>
        <v>0</v>
      </c>
      <c r="B2585" s="2">
        <v>42306.6414814815</v>
      </c>
      <c r="C2585">
        <v>0</v>
      </c>
      <c r="D2585">
        <v>5</v>
      </c>
      <c r="E2585" t="s">
        <v>2582</v>
      </c>
    </row>
    <row r="2586" spans="1:5">
      <c r="A2586">
        <f>HYPERLINK("http://www.twitter.com/NYCMayorsOffice/status/659734449932910593", "659734449932910593")</f>
        <v>0</v>
      </c>
      <c r="B2586" s="2">
        <v>42306.591712963</v>
      </c>
      <c r="C2586">
        <v>0</v>
      </c>
      <c r="D2586">
        <v>7</v>
      </c>
      <c r="E2586" t="s">
        <v>2583</v>
      </c>
    </row>
    <row r="2587" spans="1:5">
      <c r="A2587">
        <f>HYPERLINK("http://www.twitter.com/NYCMayorsOffice/status/659501969300680704", "659501969300680704")</f>
        <v>0</v>
      </c>
      <c r="B2587" s="2">
        <v>42305.9501967593</v>
      </c>
      <c r="C2587">
        <v>0</v>
      </c>
      <c r="D2587">
        <v>3</v>
      </c>
      <c r="E2587" t="s">
        <v>2584</v>
      </c>
    </row>
    <row r="2588" spans="1:5">
      <c r="A2588">
        <f>HYPERLINK("http://www.twitter.com/NYCMayorsOffice/status/659501385348698113", "659501385348698113")</f>
        <v>0</v>
      </c>
      <c r="B2588" s="2">
        <v>42305.9485763889</v>
      </c>
      <c r="C2588">
        <v>0</v>
      </c>
      <c r="D2588">
        <v>41</v>
      </c>
      <c r="E2588" t="s">
        <v>2585</v>
      </c>
    </row>
    <row r="2589" spans="1:5">
      <c r="A2589">
        <f>HYPERLINK("http://www.twitter.com/NYCMayorsOffice/status/659486213154435072", "659486213154435072")</f>
        <v>0</v>
      </c>
      <c r="B2589" s="2">
        <v>42305.906712963</v>
      </c>
      <c r="C2589">
        <v>15</v>
      </c>
      <c r="D2589">
        <v>9</v>
      </c>
      <c r="E2589" t="s">
        <v>2586</v>
      </c>
    </row>
    <row r="2590" spans="1:5">
      <c r="A2590">
        <f>HYPERLINK("http://www.twitter.com/NYCMayorsOffice/status/659437266570498049", "659437266570498049")</f>
        <v>0</v>
      </c>
      <c r="B2590" s="2">
        <v>42305.7716435185</v>
      </c>
      <c r="C2590">
        <v>1</v>
      </c>
      <c r="D2590">
        <v>6</v>
      </c>
      <c r="E2590" t="s">
        <v>2587</v>
      </c>
    </row>
    <row r="2591" spans="1:5">
      <c r="A2591">
        <f>HYPERLINK("http://www.twitter.com/NYCMayorsOffice/status/659418240444141568", "659418240444141568")</f>
        <v>0</v>
      </c>
      <c r="B2591" s="2">
        <v>42305.7191435185</v>
      </c>
      <c r="C2591">
        <v>5</v>
      </c>
      <c r="D2591">
        <v>5</v>
      </c>
      <c r="E2591" t="s">
        <v>2588</v>
      </c>
    </row>
    <row r="2592" spans="1:5">
      <c r="A2592">
        <f>HYPERLINK("http://www.twitter.com/NYCMayorsOffice/status/659399507386474496", "659399507386474496")</f>
        <v>0</v>
      </c>
      <c r="B2592" s="2">
        <v>42305.6674537037</v>
      </c>
      <c r="C2592">
        <v>2</v>
      </c>
      <c r="D2592">
        <v>2</v>
      </c>
      <c r="E2592" t="s">
        <v>2589</v>
      </c>
    </row>
    <row r="2593" spans="1:5">
      <c r="A2593">
        <f>HYPERLINK("http://www.twitter.com/NYCMayorsOffice/status/659380414876884992", "659380414876884992")</f>
        <v>0</v>
      </c>
      <c r="B2593" s="2">
        <v>42305.6147685185</v>
      </c>
      <c r="C2593">
        <v>8</v>
      </c>
      <c r="D2593">
        <v>3</v>
      </c>
      <c r="E2593" t="s">
        <v>2590</v>
      </c>
    </row>
    <row r="2594" spans="1:5">
      <c r="A2594">
        <f>HYPERLINK("http://www.twitter.com/NYCMayorsOffice/status/659370893710372864", "659370893710372864")</f>
        <v>0</v>
      </c>
      <c r="B2594" s="2">
        <v>42305.5884953704</v>
      </c>
      <c r="C2594">
        <v>0</v>
      </c>
      <c r="D2594">
        <v>30</v>
      </c>
      <c r="E2594" t="s">
        <v>2591</v>
      </c>
    </row>
    <row r="2595" spans="1:5">
      <c r="A2595">
        <f>HYPERLINK("http://www.twitter.com/NYCMayorsOffice/status/659150228210233344", "659150228210233344")</f>
        <v>0</v>
      </c>
      <c r="B2595" s="2">
        <v>42304.9795717593</v>
      </c>
      <c r="C2595">
        <v>12</v>
      </c>
      <c r="D2595">
        <v>10</v>
      </c>
      <c r="E2595" t="s">
        <v>2592</v>
      </c>
    </row>
    <row r="2596" spans="1:5">
      <c r="A2596">
        <f>HYPERLINK("http://www.twitter.com/NYCMayorsOffice/status/659132011177713664", "659132011177713664")</f>
        <v>0</v>
      </c>
      <c r="B2596" s="2">
        <v>42304.9293055556</v>
      </c>
      <c r="C2596">
        <v>18</v>
      </c>
      <c r="D2596">
        <v>15</v>
      </c>
      <c r="E2596" t="s">
        <v>2593</v>
      </c>
    </row>
    <row r="2597" spans="1:5">
      <c r="A2597">
        <f>HYPERLINK("http://www.twitter.com/NYCMayorsOffice/status/659112522478436352", "659112522478436352")</f>
        <v>0</v>
      </c>
      <c r="B2597" s="2">
        <v>42304.8755208333</v>
      </c>
      <c r="C2597">
        <v>7</v>
      </c>
      <c r="D2597">
        <v>6</v>
      </c>
      <c r="E2597" t="s">
        <v>2594</v>
      </c>
    </row>
    <row r="2598" spans="1:5">
      <c r="A2598">
        <f>HYPERLINK("http://www.twitter.com/NYCMayorsOffice/status/659098565302730752", "659098565302730752")</f>
        <v>0</v>
      </c>
      <c r="B2598" s="2">
        <v>42304.8370138889</v>
      </c>
      <c r="C2598">
        <v>0</v>
      </c>
      <c r="D2598">
        <v>8</v>
      </c>
      <c r="E2598" t="s">
        <v>2595</v>
      </c>
    </row>
    <row r="2599" spans="1:5">
      <c r="A2599">
        <f>HYPERLINK("http://www.twitter.com/NYCMayorsOffice/status/659098553961324544", "659098553961324544")</f>
        <v>0</v>
      </c>
      <c r="B2599" s="2">
        <v>42304.8369791667</v>
      </c>
      <c r="C2599">
        <v>0</v>
      </c>
      <c r="D2599">
        <v>8</v>
      </c>
      <c r="E2599" t="s">
        <v>2596</v>
      </c>
    </row>
    <row r="2600" spans="1:5">
      <c r="A2600">
        <f>HYPERLINK("http://www.twitter.com/NYCMayorsOffice/status/659098545862090753", "659098545862090753")</f>
        <v>0</v>
      </c>
      <c r="B2600" s="2">
        <v>42304.8369560185</v>
      </c>
      <c r="C2600">
        <v>0</v>
      </c>
      <c r="D2600">
        <v>13</v>
      </c>
      <c r="E2600" t="s">
        <v>2597</v>
      </c>
    </row>
    <row r="2601" spans="1:5">
      <c r="A2601">
        <f>HYPERLINK("http://www.twitter.com/NYCMayorsOffice/status/659093627625414656", "659093627625414656")</f>
        <v>0</v>
      </c>
      <c r="B2601" s="2">
        <v>42304.8233796296</v>
      </c>
      <c r="C2601">
        <v>7</v>
      </c>
      <c r="D2601">
        <v>5</v>
      </c>
      <c r="E2601" t="s">
        <v>2598</v>
      </c>
    </row>
    <row r="2602" spans="1:5">
      <c r="A2602">
        <f>HYPERLINK("http://www.twitter.com/NYCMayorsOffice/status/659091438026780672", "659091438026780672")</f>
        <v>0</v>
      </c>
      <c r="B2602" s="2">
        <v>42304.817337963</v>
      </c>
      <c r="C2602">
        <v>0</v>
      </c>
      <c r="D2602">
        <v>52</v>
      </c>
      <c r="E2602" t="s">
        <v>2599</v>
      </c>
    </row>
    <row r="2603" spans="1:5">
      <c r="A2603">
        <f>HYPERLINK("http://www.twitter.com/NYCMayorsOffice/status/659074659766390784", "659074659766390784")</f>
        <v>0</v>
      </c>
      <c r="B2603" s="2">
        <v>42304.7710416667</v>
      </c>
      <c r="C2603">
        <v>2</v>
      </c>
      <c r="D2603">
        <v>3</v>
      </c>
      <c r="E2603" t="s">
        <v>2600</v>
      </c>
    </row>
    <row r="2604" spans="1:5">
      <c r="A2604">
        <f>HYPERLINK("http://www.twitter.com/NYCMayorsOffice/status/659059585496559617", "659059585496559617")</f>
        <v>0</v>
      </c>
      <c r="B2604" s="2">
        <v>42304.7294444444</v>
      </c>
      <c r="C2604">
        <v>7</v>
      </c>
      <c r="D2604">
        <v>8</v>
      </c>
      <c r="E2604" t="s">
        <v>2601</v>
      </c>
    </row>
    <row r="2605" spans="1:5">
      <c r="A2605">
        <f>HYPERLINK("http://www.twitter.com/NYCMayorsOffice/status/659047249398386688", "659047249398386688")</f>
        <v>0</v>
      </c>
      <c r="B2605" s="2">
        <v>42304.6954050926</v>
      </c>
      <c r="C2605">
        <v>0</v>
      </c>
      <c r="D2605">
        <v>5</v>
      </c>
      <c r="E2605" t="s">
        <v>2602</v>
      </c>
    </row>
    <row r="2606" spans="1:5">
      <c r="A2606">
        <f>HYPERLINK("http://www.twitter.com/NYCMayorsOffice/status/659045602425180165", "659045602425180165")</f>
        <v>0</v>
      </c>
      <c r="B2606" s="2">
        <v>42304.6908564815</v>
      </c>
      <c r="C2606">
        <v>0</v>
      </c>
      <c r="D2606">
        <v>14</v>
      </c>
      <c r="E2606" t="s">
        <v>2603</v>
      </c>
    </row>
    <row r="2607" spans="1:5">
      <c r="A2607">
        <f>HYPERLINK("http://www.twitter.com/NYCMayorsOffice/status/659036987932942336", "659036987932942336")</f>
        <v>0</v>
      </c>
      <c r="B2607" s="2">
        <v>42304.6670833333</v>
      </c>
      <c r="C2607">
        <v>4</v>
      </c>
      <c r="D2607">
        <v>2</v>
      </c>
      <c r="E2607" t="s">
        <v>2604</v>
      </c>
    </row>
    <row r="2608" spans="1:5">
      <c r="A2608">
        <f>HYPERLINK("http://www.twitter.com/NYCMayorsOffice/status/659028257711505408", "659028257711505408")</f>
        <v>0</v>
      </c>
      <c r="B2608" s="2">
        <v>42304.6429976852</v>
      </c>
      <c r="C2608">
        <v>0</v>
      </c>
      <c r="D2608">
        <v>240</v>
      </c>
      <c r="E2608" t="s">
        <v>2605</v>
      </c>
    </row>
    <row r="2609" spans="1:5">
      <c r="A2609">
        <f>HYPERLINK("http://www.twitter.com/NYCMayorsOffice/status/659020241025048576", "659020241025048576")</f>
        <v>0</v>
      </c>
      <c r="B2609" s="2">
        <v>42304.6208796296</v>
      </c>
      <c r="C2609">
        <v>5</v>
      </c>
      <c r="D2609">
        <v>11</v>
      </c>
      <c r="E2609" t="s">
        <v>2606</v>
      </c>
    </row>
    <row r="2610" spans="1:5">
      <c r="A2610">
        <f>HYPERLINK("http://www.twitter.com/NYCMayorsOffice/status/659000257183920132", "659000257183920132")</f>
        <v>0</v>
      </c>
      <c r="B2610" s="2">
        <v>42304.5657291667</v>
      </c>
      <c r="C2610">
        <v>0</v>
      </c>
      <c r="D2610">
        <v>4</v>
      </c>
      <c r="E2610" t="s">
        <v>2607</v>
      </c>
    </row>
    <row r="2611" spans="1:5">
      <c r="A2611">
        <f>HYPERLINK("http://www.twitter.com/NYCMayorsOffice/status/658753867493036033", "658753867493036033")</f>
        <v>0</v>
      </c>
      <c r="B2611" s="2">
        <v>42303.8858217593</v>
      </c>
      <c r="C2611">
        <v>7</v>
      </c>
      <c r="D2611">
        <v>6</v>
      </c>
      <c r="E2611" t="s">
        <v>2608</v>
      </c>
    </row>
    <row r="2612" spans="1:5">
      <c r="A2612">
        <f>HYPERLINK("http://www.twitter.com/NYCMayorsOffice/status/658747342317842433", "658747342317842433")</f>
        <v>0</v>
      </c>
      <c r="B2612" s="2">
        <v>42303.8678125</v>
      </c>
      <c r="C2612">
        <v>0</v>
      </c>
      <c r="D2612">
        <v>5</v>
      </c>
      <c r="E2612" t="s">
        <v>2609</v>
      </c>
    </row>
    <row r="2613" spans="1:5">
      <c r="A2613">
        <f>HYPERLINK("http://www.twitter.com/NYCMayorsOffice/status/658735321589415936", "658735321589415936")</f>
        <v>0</v>
      </c>
      <c r="B2613" s="2">
        <v>42303.8346527778</v>
      </c>
      <c r="C2613">
        <v>4</v>
      </c>
      <c r="D2613">
        <v>7</v>
      </c>
      <c r="E2613" t="s">
        <v>2610</v>
      </c>
    </row>
    <row r="2614" spans="1:5">
      <c r="A2614">
        <f>HYPERLINK("http://www.twitter.com/NYCMayorsOffice/status/658718251879419904", "658718251879419904")</f>
        <v>0</v>
      </c>
      <c r="B2614" s="2">
        <v>42303.7875462963</v>
      </c>
      <c r="C2614">
        <v>0</v>
      </c>
      <c r="D2614">
        <v>32</v>
      </c>
      <c r="E2614" t="s">
        <v>2611</v>
      </c>
    </row>
    <row r="2615" spans="1:5">
      <c r="A2615">
        <f>HYPERLINK("http://www.twitter.com/NYCMayorsOffice/status/658716121600761857", "658716121600761857")</f>
        <v>0</v>
      </c>
      <c r="B2615" s="2">
        <v>42303.7816666667</v>
      </c>
      <c r="C2615">
        <v>9</v>
      </c>
      <c r="D2615">
        <v>9</v>
      </c>
      <c r="E2615" t="s">
        <v>2612</v>
      </c>
    </row>
    <row r="2616" spans="1:5">
      <c r="A2616">
        <f>HYPERLINK("http://www.twitter.com/NYCMayorsOffice/status/658706429856096258", "658706429856096258")</f>
        <v>0</v>
      </c>
      <c r="B2616" s="2">
        <v>42303.7549189815</v>
      </c>
      <c r="C2616">
        <v>0</v>
      </c>
      <c r="D2616">
        <v>5</v>
      </c>
      <c r="E2616" t="s">
        <v>2613</v>
      </c>
    </row>
    <row r="2617" spans="1:5">
      <c r="A2617">
        <f>HYPERLINK("http://www.twitter.com/NYCMayorsOffice/status/658703539036954624", "658703539036954624")</f>
        <v>0</v>
      </c>
      <c r="B2617" s="2">
        <v>42303.7469444444</v>
      </c>
      <c r="C2617">
        <v>3</v>
      </c>
      <c r="D2617">
        <v>0</v>
      </c>
      <c r="E2617" t="s">
        <v>2614</v>
      </c>
    </row>
    <row r="2618" spans="1:5">
      <c r="A2618">
        <f>HYPERLINK("http://www.twitter.com/NYCMayorsOffice/status/658692667849723908", "658692667849723908")</f>
        <v>0</v>
      </c>
      <c r="B2618" s="2">
        <v>42303.7169444444</v>
      </c>
      <c r="C2618">
        <v>0</v>
      </c>
      <c r="D2618">
        <v>4</v>
      </c>
      <c r="E2618" t="s">
        <v>2615</v>
      </c>
    </row>
    <row r="2619" spans="1:5">
      <c r="A2619">
        <f>HYPERLINK("http://www.twitter.com/NYCMayorsOffice/status/658678326245138433", "658678326245138433")</f>
        <v>0</v>
      </c>
      <c r="B2619" s="2">
        <v>42303.6773726852</v>
      </c>
      <c r="C2619">
        <v>3</v>
      </c>
      <c r="D2619">
        <v>1</v>
      </c>
      <c r="E2619" t="s">
        <v>2616</v>
      </c>
    </row>
    <row r="2620" spans="1:5">
      <c r="A2620">
        <f>HYPERLINK("http://www.twitter.com/NYCMayorsOffice/status/658659490993147904", "658659490993147904")</f>
        <v>0</v>
      </c>
      <c r="B2620" s="2">
        <v>42303.6253935185</v>
      </c>
      <c r="C2620">
        <v>6</v>
      </c>
      <c r="D2620">
        <v>4</v>
      </c>
      <c r="E2620" t="s">
        <v>2617</v>
      </c>
    </row>
    <row r="2621" spans="1:5">
      <c r="A2621">
        <f>HYPERLINK("http://www.twitter.com/NYCMayorsOffice/status/658652725434064897", "658652725434064897")</f>
        <v>0</v>
      </c>
      <c r="B2621" s="2">
        <v>42303.606724537</v>
      </c>
      <c r="C2621">
        <v>0</v>
      </c>
      <c r="D2621">
        <v>32</v>
      </c>
      <c r="E2621" t="s">
        <v>2618</v>
      </c>
    </row>
    <row r="2622" spans="1:5">
      <c r="A2622">
        <f>HYPERLINK("http://www.twitter.com/NYCMayorsOffice/status/658649190701121537", "658649190701121537")</f>
        <v>0</v>
      </c>
      <c r="B2622" s="2">
        <v>42303.5969675926</v>
      </c>
      <c r="C2622">
        <v>0</v>
      </c>
      <c r="D2622">
        <v>23</v>
      </c>
      <c r="E2622" t="s">
        <v>2619</v>
      </c>
    </row>
    <row r="2623" spans="1:5">
      <c r="A2623">
        <f>HYPERLINK("http://www.twitter.com/NYCMayorsOffice/status/658402927690829825", "658402927690829825")</f>
        <v>0</v>
      </c>
      <c r="B2623" s="2">
        <v>42302.9174189815</v>
      </c>
      <c r="C2623">
        <v>14</v>
      </c>
      <c r="D2623">
        <v>9</v>
      </c>
      <c r="E2623" t="s">
        <v>2620</v>
      </c>
    </row>
    <row r="2624" spans="1:5">
      <c r="A2624">
        <f>HYPERLINK("http://www.twitter.com/NYCMayorsOffice/status/658380234853634048", "658380234853634048")</f>
        <v>0</v>
      </c>
      <c r="B2624" s="2">
        <v>42302.8547916667</v>
      </c>
      <c r="C2624">
        <v>3</v>
      </c>
      <c r="D2624">
        <v>4</v>
      </c>
      <c r="E2624" t="s">
        <v>2621</v>
      </c>
    </row>
    <row r="2625" spans="1:5">
      <c r="A2625">
        <f>HYPERLINK("http://www.twitter.com/NYCMayorsOffice/status/658357621439639553", "658357621439639553")</f>
        <v>0</v>
      </c>
      <c r="B2625" s="2">
        <v>42302.7923958333</v>
      </c>
      <c r="C2625">
        <v>4</v>
      </c>
      <c r="D2625">
        <v>3</v>
      </c>
      <c r="E2625" t="s">
        <v>2622</v>
      </c>
    </row>
    <row r="2626" spans="1:5">
      <c r="A2626">
        <f>HYPERLINK("http://www.twitter.com/NYCMayorsOffice/status/658334874533801989", "658334874533801989")</f>
        <v>0</v>
      </c>
      <c r="B2626" s="2">
        <v>42302.7296296296</v>
      </c>
      <c r="C2626">
        <v>6</v>
      </c>
      <c r="D2626">
        <v>4</v>
      </c>
      <c r="E2626" t="s">
        <v>2623</v>
      </c>
    </row>
    <row r="2627" spans="1:5">
      <c r="A2627">
        <f>HYPERLINK("http://www.twitter.com/NYCMayorsOffice/status/658312228580519936", "658312228580519936")</f>
        <v>0</v>
      </c>
      <c r="B2627" s="2">
        <v>42302.6671296296</v>
      </c>
      <c r="C2627">
        <v>1</v>
      </c>
      <c r="D2627">
        <v>0</v>
      </c>
      <c r="E2627" t="s">
        <v>2624</v>
      </c>
    </row>
    <row r="2628" spans="1:5">
      <c r="A2628">
        <f>HYPERLINK("http://www.twitter.com/NYCMayorsOffice/status/658289492445515776", "658289492445515776")</f>
        <v>0</v>
      </c>
      <c r="B2628" s="2">
        <v>42302.6043981481</v>
      </c>
      <c r="C2628">
        <v>6</v>
      </c>
      <c r="D2628">
        <v>7</v>
      </c>
      <c r="E2628" t="s">
        <v>2625</v>
      </c>
    </row>
    <row r="2629" spans="1:5">
      <c r="A2629">
        <f>HYPERLINK("http://www.twitter.com/NYCMayorsOffice/status/658047940641034241", "658047940641034241")</f>
        <v>0</v>
      </c>
      <c r="B2629" s="2">
        <v>42301.9378356481</v>
      </c>
      <c r="C2629">
        <v>7</v>
      </c>
      <c r="D2629">
        <v>6</v>
      </c>
      <c r="E2629" t="s">
        <v>2626</v>
      </c>
    </row>
    <row r="2630" spans="1:5">
      <c r="A2630">
        <f>HYPERLINK("http://www.twitter.com/NYCMayorsOffice/status/658021475769851904", "658021475769851904")</f>
        <v>0</v>
      </c>
      <c r="B2630" s="2">
        <v>42301.8648032407</v>
      </c>
      <c r="C2630">
        <v>5</v>
      </c>
      <c r="D2630">
        <v>4</v>
      </c>
      <c r="E2630" t="s">
        <v>2627</v>
      </c>
    </row>
    <row r="2631" spans="1:5">
      <c r="A2631">
        <f>HYPERLINK("http://www.twitter.com/NYCMayorsOffice/status/657995151873286144", "657995151873286144")</f>
        <v>0</v>
      </c>
      <c r="B2631" s="2">
        <v>42301.7921643518</v>
      </c>
      <c r="C2631">
        <v>0</v>
      </c>
      <c r="D2631">
        <v>4</v>
      </c>
      <c r="E2631" t="s">
        <v>2628</v>
      </c>
    </row>
    <row r="2632" spans="1:5">
      <c r="A2632">
        <f>HYPERLINK("http://www.twitter.com/NYCMayorsOffice/status/657972406108225536", "657972406108225536")</f>
        <v>0</v>
      </c>
      <c r="B2632" s="2">
        <v>42301.7293981481</v>
      </c>
      <c r="C2632">
        <v>4</v>
      </c>
      <c r="D2632">
        <v>4</v>
      </c>
      <c r="E2632" t="s">
        <v>2629</v>
      </c>
    </row>
    <row r="2633" spans="1:5">
      <c r="A2633">
        <f>HYPERLINK("http://www.twitter.com/NYCMayorsOffice/status/657956938592948224", "657956938592948224")</f>
        <v>0</v>
      </c>
      <c r="B2633" s="2">
        <v>42301.686724537</v>
      </c>
      <c r="C2633">
        <v>0</v>
      </c>
      <c r="D2633">
        <v>9</v>
      </c>
      <c r="E2633" t="s">
        <v>2630</v>
      </c>
    </row>
    <row r="2634" spans="1:5">
      <c r="A2634">
        <f>HYPERLINK("http://www.twitter.com/NYCMayorsOffice/status/657925547226476548", "657925547226476548")</f>
        <v>0</v>
      </c>
      <c r="B2634" s="2">
        <v>42301.6000925926</v>
      </c>
      <c r="C2634">
        <v>11</v>
      </c>
      <c r="D2634">
        <v>13</v>
      </c>
      <c r="E2634" t="s">
        <v>2631</v>
      </c>
    </row>
    <row r="2635" spans="1:5">
      <c r="A2635">
        <f>HYPERLINK("http://www.twitter.com/NYCMayorsOffice/status/657693385948581888", "657693385948581888")</f>
        <v>0</v>
      </c>
      <c r="B2635" s="2">
        <v>42300.9594560185</v>
      </c>
      <c r="C2635">
        <v>10</v>
      </c>
      <c r="D2635">
        <v>8</v>
      </c>
      <c r="E2635" t="s">
        <v>2632</v>
      </c>
    </row>
    <row r="2636" spans="1:5">
      <c r="A2636">
        <f>HYPERLINK("http://www.twitter.com/NYCMayorsOffice/status/657681785149652992", "657681785149652992")</f>
        <v>0</v>
      </c>
      <c r="B2636" s="2">
        <v>42300.9274421296</v>
      </c>
      <c r="C2636">
        <v>5</v>
      </c>
      <c r="D2636">
        <v>2</v>
      </c>
      <c r="E2636" t="s">
        <v>2633</v>
      </c>
    </row>
    <row r="2637" spans="1:5">
      <c r="A2637">
        <f>HYPERLINK("http://www.twitter.com/NYCMayorsOffice/status/657670530837925889", "657670530837925889")</f>
        <v>0</v>
      </c>
      <c r="B2637" s="2">
        <v>42300.8963888889</v>
      </c>
      <c r="C2637">
        <v>2</v>
      </c>
      <c r="D2637">
        <v>10</v>
      </c>
      <c r="E2637" t="s">
        <v>2634</v>
      </c>
    </row>
    <row r="2638" spans="1:5">
      <c r="A2638">
        <f>HYPERLINK("http://www.twitter.com/NYCMayorsOffice/status/657659141197045765", "657659141197045765")</f>
        <v>0</v>
      </c>
      <c r="B2638" s="2">
        <v>42300.8649537037</v>
      </c>
      <c r="C2638">
        <v>3</v>
      </c>
      <c r="D2638">
        <v>6</v>
      </c>
      <c r="E2638" t="s">
        <v>2635</v>
      </c>
    </row>
    <row r="2639" spans="1:5">
      <c r="A2639">
        <f>HYPERLINK("http://www.twitter.com/NYCMayorsOffice/status/657648027423895552", "657648027423895552")</f>
        <v>0</v>
      </c>
      <c r="B2639" s="2">
        <v>42300.8342824074</v>
      </c>
      <c r="C2639">
        <v>5</v>
      </c>
      <c r="D2639">
        <v>1</v>
      </c>
      <c r="E2639" t="s">
        <v>2636</v>
      </c>
    </row>
    <row r="2640" spans="1:5">
      <c r="A2640">
        <f>HYPERLINK("http://www.twitter.com/NYCMayorsOffice/status/657639532519649280", "657639532519649280")</f>
        <v>0</v>
      </c>
      <c r="B2640" s="2">
        <v>42300.8108449074</v>
      </c>
      <c r="C2640">
        <v>0</v>
      </c>
      <c r="D2640">
        <v>8</v>
      </c>
      <c r="E2640" t="s">
        <v>2637</v>
      </c>
    </row>
    <row r="2641" spans="1:5">
      <c r="A2641">
        <f>HYPERLINK("http://www.twitter.com/NYCMayorsOffice/status/657636478097444865", "657636478097444865")</f>
        <v>0</v>
      </c>
      <c r="B2641" s="2">
        <v>42300.8024189815</v>
      </c>
      <c r="C2641">
        <v>3</v>
      </c>
      <c r="D2641">
        <v>4</v>
      </c>
      <c r="E2641" t="s">
        <v>2638</v>
      </c>
    </row>
    <row r="2642" spans="1:5">
      <c r="A2642">
        <f>HYPERLINK("http://www.twitter.com/NYCMayorsOffice/status/657625168878161921", "657625168878161921")</f>
        <v>0</v>
      </c>
      <c r="B2642" s="2">
        <v>42300.7712152778</v>
      </c>
      <c r="C2642">
        <v>2</v>
      </c>
      <c r="D2642">
        <v>2</v>
      </c>
      <c r="E2642" t="s">
        <v>2639</v>
      </c>
    </row>
    <row r="2643" spans="1:5">
      <c r="A2643">
        <f>HYPERLINK("http://www.twitter.com/NYCMayorsOffice/status/657613804843442177", "657613804843442177")</f>
        <v>0</v>
      </c>
      <c r="B2643" s="2">
        <v>42300.739849537</v>
      </c>
      <c r="C2643">
        <v>8</v>
      </c>
      <c r="D2643">
        <v>7</v>
      </c>
      <c r="E2643" t="s">
        <v>2640</v>
      </c>
    </row>
    <row r="2644" spans="1:5">
      <c r="A2644">
        <f>HYPERLINK("http://www.twitter.com/NYCMayorsOffice/status/657603206575427584", "657603206575427584")</f>
        <v>0</v>
      </c>
      <c r="B2644" s="2">
        <v>42300.7106018519</v>
      </c>
      <c r="C2644">
        <v>4</v>
      </c>
      <c r="D2644">
        <v>5</v>
      </c>
      <c r="E2644" t="s">
        <v>2641</v>
      </c>
    </row>
    <row r="2645" spans="1:5">
      <c r="A2645">
        <f>HYPERLINK("http://www.twitter.com/NYCMayorsOffice/status/657587451540742145", "657587451540742145")</f>
        <v>0</v>
      </c>
      <c r="B2645" s="2">
        <v>42300.6671296296</v>
      </c>
      <c r="C2645">
        <v>1</v>
      </c>
      <c r="D2645">
        <v>1</v>
      </c>
      <c r="E2645" t="s">
        <v>2642</v>
      </c>
    </row>
    <row r="2646" spans="1:5">
      <c r="A2646">
        <f>HYPERLINK("http://www.twitter.com/NYCMayorsOffice/status/657576896155275264", "657576896155275264")</f>
        <v>0</v>
      </c>
      <c r="B2646" s="2">
        <v>42300.6379976852</v>
      </c>
      <c r="C2646">
        <v>0</v>
      </c>
      <c r="D2646">
        <v>7</v>
      </c>
      <c r="E2646" t="s">
        <v>2643</v>
      </c>
    </row>
    <row r="2647" spans="1:5">
      <c r="A2647">
        <f>HYPERLINK("http://www.twitter.com/NYCMayorsOffice/status/657564147241086976", "657564147241086976")</f>
        <v>0</v>
      </c>
      <c r="B2647" s="2">
        <v>42300.6028240741</v>
      </c>
      <c r="C2647">
        <v>2</v>
      </c>
      <c r="D2647">
        <v>2</v>
      </c>
      <c r="E2647" t="s">
        <v>2124</v>
      </c>
    </row>
    <row r="2648" spans="1:5">
      <c r="A2648">
        <f>HYPERLINK("http://www.twitter.com/NYCMayorsOffice/status/657315681571086336", "657315681571086336")</f>
        <v>0</v>
      </c>
      <c r="B2648" s="2">
        <v>42299.9171875</v>
      </c>
      <c r="C2648">
        <v>6</v>
      </c>
      <c r="D2648">
        <v>10</v>
      </c>
      <c r="E2648" t="s">
        <v>2644</v>
      </c>
    </row>
    <row r="2649" spans="1:5">
      <c r="A2649">
        <f>HYPERLINK("http://www.twitter.com/NYCMayorsOffice/status/657313429909323776", "657313429909323776")</f>
        <v>0</v>
      </c>
      <c r="B2649" s="2">
        <v>42299.9109722222</v>
      </c>
      <c r="C2649">
        <v>0</v>
      </c>
      <c r="D2649">
        <v>11</v>
      </c>
      <c r="E2649" t="s">
        <v>2645</v>
      </c>
    </row>
    <row r="2650" spans="1:5">
      <c r="A2650">
        <f>HYPERLINK("http://www.twitter.com/NYCMayorsOffice/status/657304260783251461", "657304260783251461")</f>
        <v>0</v>
      </c>
      <c r="B2650" s="2">
        <v>42299.8856712963</v>
      </c>
      <c r="C2650">
        <v>4</v>
      </c>
      <c r="D2650">
        <v>4</v>
      </c>
      <c r="E2650" t="s">
        <v>2646</v>
      </c>
    </row>
    <row r="2651" spans="1:5">
      <c r="A2651">
        <f>HYPERLINK("http://www.twitter.com/NYCMayorsOffice/status/657293534454784001", "657293534454784001")</f>
        <v>0</v>
      </c>
      <c r="B2651" s="2">
        <v>42299.8560763889</v>
      </c>
      <c r="C2651">
        <v>5</v>
      </c>
      <c r="D2651">
        <v>1</v>
      </c>
      <c r="E2651" t="s">
        <v>2647</v>
      </c>
    </row>
    <row r="2652" spans="1:5">
      <c r="A2652">
        <f>HYPERLINK("http://www.twitter.com/NYCMayorsOffice/status/657273301342007296", "657273301342007296")</f>
        <v>0</v>
      </c>
      <c r="B2652" s="2">
        <v>42299.8002430556</v>
      </c>
      <c r="C2652">
        <v>0</v>
      </c>
      <c r="D2652">
        <v>10</v>
      </c>
      <c r="E2652" t="s">
        <v>2648</v>
      </c>
    </row>
    <row r="2653" spans="1:5">
      <c r="A2653">
        <f>HYPERLINK("http://www.twitter.com/NYCMayorsOffice/status/657266552119664640", "657266552119664640")</f>
        <v>0</v>
      </c>
      <c r="B2653" s="2">
        <v>42299.7816203704</v>
      </c>
      <c r="C2653">
        <v>10</v>
      </c>
      <c r="D2653">
        <v>11</v>
      </c>
      <c r="E2653" t="s">
        <v>2649</v>
      </c>
    </row>
    <row r="2654" spans="1:5">
      <c r="A2654">
        <f>HYPERLINK("http://www.twitter.com/NYCMayorsOffice/status/657232555314446336", "657232555314446336")</f>
        <v>0</v>
      </c>
      <c r="B2654" s="2">
        <v>42299.6878009259</v>
      </c>
      <c r="C2654">
        <v>7</v>
      </c>
      <c r="D2654">
        <v>5</v>
      </c>
      <c r="E2654" t="s">
        <v>2650</v>
      </c>
    </row>
    <row r="2655" spans="1:5">
      <c r="A2655">
        <f>HYPERLINK("http://www.twitter.com/NYCMayorsOffice/status/657206633739743234", "657206633739743234")</f>
        <v>0</v>
      </c>
      <c r="B2655" s="2">
        <v>42299.6162731481</v>
      </c>
      <c r="C2655">
        <v>11</v>
      </c>
      <c r="D2655">
        <v>11</v>
      </c>
      <c r="E2655" t="s">
        <v>2651</v>
      </c>
    </row>
    <row r="2656" spans="1:5">
      <c r="A2656">
        <f>HYPERLINK("http://www.twitter.com/NYCMayorsOffice/status/656960709276905472", "656960709276905472")</f>
        <v>0</v>
      </c>
      <c r="B2656" s="2">
        <v>42298.937650463</v>
      </c>
      <c r="C2656">
        <v>25</v>
      </c>
      <c r="D2656">
        <v>20</v>
      </c>
      <c r="E2656" t="s">
        <v>2652</v>
      </c>
    </row>
    <row r="2657" spans="1:5">
      <c r="A2657">
        <f>HYPERLINK("http://www.twitter.com/NYCMayorsOffice/status/656873879806345216", "656873879806345216")</f>
        <v>0</v>
      </c>
      <c r="B2657" s="2">
        <v>42298.6980439815</v>
      </c>
      <c r="C2657">
        <v>2</v>
      </c>
      <c r="D2657">
        <v>3</v>
      </c>
      <c r="E2657" t="s">
        <v>2653</v>
      </c>
    </row>
    <row r="2658" spans="1:5">
      <c r="A2658">
        <f>HYPERLINK("http://www.twitter.com/NYCMayorsOffice/status/656845938649075712", "656845938649075712")</f>
        <v>0</v>
      </c>
      <c r="B2658" s="2">
        <v>42298.6209490741</v>
      </c>
      <c r="C2658">
        <v>0</v>
      </c>
      <c r="D2658">
        <v>246</v>
      </c>
      <c r="E2658" t="s">
        <v>2654</v>
      </c>
    </row>
    <row r="2659" spans="1:5">
      <c r="A2659">
        <f>HYPERLINK("http://www.twitter.com/NYCMayorsOffice/status/656843687679414272", "656843687679414272")</f>
        <v>0</v>
      </c>
      <c r="B2659" s="2">
        <v>42298.6147337963</v>
      </c>
      <c r="C2659">
        <v>28</v>
      </c>
      <c r="D2659">
        <v>28</v>
      </c>
      <c r="E2659" t="s">
        <v>2655</v>
      </c>
    </row>
    <row r="2660" spans="1:5">
      <c r="A2660">
        <f>HYPERLINK("http://www.twitter.com/NYCMayorsOffice/status/656690732338696192", "656690732338696192")</f>
        <v>0</v>
      </c>
      <c r="B2660" s="2">
        <v>42298.192650463</v>
      </c>
      <c r="C2660">
        <v>51</v>
      </c>
      <c r="D2660">
        <v>45</v>
      </c>
      <c r="E2660" t="s">
        <v>2656</v>
      </c>
    </row>
    <row r="2661" spans="1:5">
      <c r="A2661">
        <f>HYPERLINK("http://www.twitter.com/NYCMayorsOffice/status/656678762382233600", "656678762382233600")</f>
        <v>0</v>
      </c>
      <c r="B2661" s="2">
        <v>42298.1596296296</v>
      </c>
      <c r="C2661">
        <v>37</v>
      </c>
      <c r="D2661">
        <v>26</v>
      </c>
      <c r="E2661" t="s">
        <v>2657</v>
      </c>
    </row>
    <row r="2662" spans="1:5">
      <c r="A2662">
        <f>HYPERLINK("http://www.twitter.com/NYCMayorsOffice/status/656654282792554497", "656654282792554497")</f>
        <v>0</v>
      </c>
      <c r="B2662" s="2">
        <v>42298.0920717593</v>
      </c>
      <c r="C2662">
        <v>16</v>
      </c>
      <c r="D2662">
        <v>24</v>
      </c>
      <c r="E2662" t="s">
        <v>2658</v>
      </c>
    </row>
    <row r="2663" spans="1:5">
      <c r="A2663">
        <f>HYPERLINK("http://www.twitter.com/NYCMayorsOffice/status/656621015389356032", "656621015389356032")</f>
        <v>0</v>
      </c>
      <c r="B2663" s="2">
        <v>42298.0002777778</v>
      </c>
      <c r="C2663">
        <v>10</v>
      </c>
      <c r="D2663">
        <v>6</v>
      </c>
      <c r="E2663" t="s">
        <v>2659</v>
      </c>
    </row>
    <row r="2664" spans="1:5">
      <c r="A2664">
        <f>HYPERLINK("http://www.twitter.com/NYCMayorsOffice/status/656609668551323648", "656609668551323648")</f>
        <v>0</v>
      </c>
      <c r="B2664" s="2">
        <v>42297.9689583333</v>
      </c>
      <c r="C2664">
        <v>6</v>
      </c>
      <c r="D2664">
        <v>9</v>
      </c>
      <c r="E2664" t="s">
        <v>2660</v>
      </c>
    </row>
    <row r="2665" spans="1:5">
      <c r="A2665">
        <f>HYPERLINK("http://www.twitter.com/NYCMayorsOffice/status/656575980069367808", "656575980069367808")</f>
        <v>0</v>
      </c>
      <c r="B2665" s="2">
        <v>42297.8759953704</v>
      </c>
      <c r="C2665">
        <v>8</v>
      </c>
      <c r="D2665">
        <v>6</v>
      </c>
      <c r="E2665" t="s">
        <v>2661</v>
      </c>
    </row>
    <row r="2666" spans="1:5">
      <c r="A2666">
        <f>HYPERLINK("http://www.twitter.com/NYCMayorsOffice/status/656560941698564096", "656560941698564096")</f>
        <v>0</v>
      </c>
      <c r="B2666" s="2">
        <v>42297.8345023148</v>
      </c>
      <c r="C2666">
        <v>4</v>
      </c>
      <c r="D2666">
        <v>3</v>
      </c>
      <c r="E2666" t="s">
        <v>2662</v>
      </c>
    </row>
    <row r="2667" spans="1:5">
      <c r="A2667">
        <f>HYPERLINK("http://www.twitter.com/NYCMayorsOffice/status/656550482756943872", "656550482756943872")</f>
        <v>0</v>
      </c>
      <c r="B2667" s="2">
        <v>42297.8056365741</v>
      </c>
      <c r="C2667">
        <v>10</v>
      </c>
      <c r="D2667">
        <v>8</v>
      </c>
      <c r="E2667" t="s">
        <v>2663</v>
      </c>
    </row>
    <row r="2668" spans="1:5">
      <c r="A2668">
        <f>HYPERLINK("http://www.twitter.com/NYCMayorsOffice/status/656541810588798977", "656541810588798977")</f>
        <v>0</v>
      </c>
      <c r="B2668" s="2">
        <v>42297.781712963</v>
      </c>
      <c r="C2668">
        <v>1</v>
      </c>
      <c r="D2668">
        <v>5</v>
      </c>
      <c r="E2668" t="s">
        <v>2664</v>
      </c>
    </row>
    <row r="2669" spans="1:5">
      <c r="A2669">
        <f>HYPERLINK("http://www.twitter.com/NYCMayorsOffice/status/656519124198277120", "656519124198277120")</f>
        <v>0</v>
      </c>
      <c r="B2669" s="2">
        <v>42297.7191087963</v>
      </c>
      <c r="C2669">
        <v>3</v>
      </c>
      <c r="D2669">
        <v>2</v>
      </c>
      <c r="E2669" t="s">
        <v>2665</v>
      </c>
    </row>
    <row r="2670" spans="1:5">
      <c r="A2670">
        <f>HYPERLINK("http://www.twitter.com/NYCMayorsOffice/status/656507843688951808", "656507843688951808")</f>
        <v>0</v>
      </c>
      <c r="B2670" s="2">
        <v>42297.687974537</v>
      </c>
      <c r="C2670">
        <v>5</v>
      </c>
      <c r="D2670">
        <v>5</v>
      </c>
      <c r="E2670" t="s">
        <v>2666</v>
      </c>
    </row>
    <row r="2671" spans="1:5">
      <c r="A2671">
        <f>HYPERLINK("http://www.twitter.com/NYCMayorsOffice/status/656496414957158400", "656496414957158400")</f>
        <v>0</v>
      </c>
      <c r="B2671" s="2">
        <v>42297.6564467593</v>
      </c>
      <c r="C2671">
        <v>4</v>
      </c>
      <c r="D2671">
        <v>0</v>
      </c>
      <c r="E2671" t="s">
        <v>2667</v>
      </c>
    </row>
    <row r="2672" spans="1:5">
      <c r="A2672">
        <f>HYPERLINK("http://www.twitter.com/NYCMayorsOffice/status/656486835477204992", "656486835477204992")</f>
        <v>0</v>
      </c>
      <c r="B2672" s="2">
        <v>42297.6300115741</v>
      </c>
      <c r="C2672">
        <v>0</v>
      </c>
      <c r="D2672">
        <v>12</v>
      </c>
      <c r="E2672" t="s">
        <v>2668</v>
      </c>
    </row>
    <row r="2673" spans="1:5">
      <c r="A2673">
        <f>HYPERLINK("http://www.twitter.com/NYCMayorsOffice/status/656472458053210112", "656472458053210112")</f>
        <v>0</v>
      </c>
      <c r="B2673" s="2">
        <v>42297.5903356482</v>
      </c>
      <c r="C2673">
        <v>9</v>
      </c>
      <c r="D2673">
        <v>6</v>
      </c>
      <c r="E2673" t="s">
        <v>2669</v>
      </c>
    </row>
    <row r="2674" spans="1:5">
      <c r="A2674">
        <f>HYPERLINK("http://www.twitter.com/NYCMayorsOffice/status/656235983902527488", "656235983902527488")</f>
        <v>0</v>
      </c>
      <c r="B2674" s="2">
        <v>42296.9377893519</v>
      </c>
      <c r="C2674">
        <v>4</v>
      </c>
      <c r="D2674">
        <v>2</v>
      </c>
      <c r="E2674" t="s">
        <v>2670</v>
      </c>
    </row>
    <row r="2675" spans="1:5">
      <c r="A2675">
        <f>HYPERLINK("http://www.twitter.com/NYCMayorsOffice/status/656203764962054144", "656203764962054144")</f>
        <v>0</v>
      </c>
      <c r="B2675" s="2">
        <v>42296.8488773148</v>
      </c>
      <c r="C2675">
        <v>0</v>
      </c>
      <c r="D2675">
        <v>5</v>
      </c>
      <c r="E2675" t="s">
        <v>2671</v>
      </c>
    </row>
    <row r="2676" spans="1:5">
      <c r="A2676">
        <f>HYPERLINK("http://www.twitter.com/NYCMayorsOffice/status/656198571042217986", "656198571042217986")</f>
        <v>0</v>
      </c>
      <c r="B2676" s="2">
        <v>42296.8345486111</v>
      </c>
      <c r="C2676">
        <v>7</v>
      </c>
      <c r="D2676">
        <v>8</v>
      </c>
      <c r="E2676" t="s">
        <v>2672</v>
      </c>
    </row>
    <row r="2677" spans="1:5">
      <c r="A2677">
        <f>HYPERLINK("http://www.twitter.com/NYCMayorsOffice/status/656175729269452801", "656175729269452801")</f>
        <v>0</v>
      </c>
      <c r="B2677" s="2">
        <v>42296.7715162037</v>
      </c>
      <c r="C2677">
        <v>5</v>
      </c>
      <c r="D2677">
        <v>2</v>
      </c>
      <c r="E2677" t="s">
        <v>2673</v>
      </c>
    </row>
    <row r="2678" spans="1:5">
      <c r="A2678">
        <f>HYPERLINK("http://www.twitter.com/NYCMayorsOffice/status/656160738965352449", "656160738965352449")</f>
        <v>0</v>
      </c>
      <c r="B2678" s="2">
        <v>42296.730150463</v>
      </c>
      <c r="C2678">
        <v>0</v>
      </c>
      <c r="D2678">
        <v>9</v>
      </c>
      <c r="E2678" t="s">
        <v>2674</v>
      </c>
    </row>
    <row r="2679" spans="1:5">
      <c r="A2679">
        <f>HYPERLINK("http://www.twitter.com/NYCMayorsOffice/status/656153185913016320", "656153185913016320")</f>
        <v>0</v>
      </c>
      <c r="B2679" s="2">
        <v>42296.7093055556</v>
      </c>
      <c r="C2679">
        <v>8</v>
      </c>
      <c r="D2679">
        <v>2</v>
      </c>
      <c r="E2679" t="s">
        <v>2675</v>
      </c>
    </row>
    <row r="2680" spans="1:5">
      <c r="A2680">
        <f>HYPERLINK("http://www.twitter.com/NYCMayorsOffice/status/656130322569015296", "656130322569015296")</f>
        <v>0</v>
      </c>
      <c r="B2680" s="2">
        <v>42296.6462152778</v>
      </c>
      <c r="C2680">
        <v>11</v>
      </c>
      <c r="D2680">
        <v>8</v>
      </c>
      <c r="E2680" t="s">
        <v>2676</v>
      </c>
    </row>
    <row r="2681" spans="1:5">
      <c r="A2681">
        <f>HYPERLINK("http://www.twitter.com/NYCMayorsOffice/status/656108782360113153", "656108782360113153")</f>
        <v>0</v>
      </c>
      <c r="B2681" s="2">
        <v>42296.5867824074</v>
      </c>
      <c r="C2681">
        <v>8</v>
      </c>
      <c r="D2681">
        <v>11</v>
      </c>
      <c r="E2681" t="s">
        <v>2677</v>
      </c>
    </row>
    <row r="2682" spans="1:5">
      <c r="A2682">
        <f>HYPERLINK("http://www.twitter.com/NYCMayorsOffice/status/655832057193603073", "655832057193603073")</f>
        <v>0</v>
      </c>
      <c r="B2682" s="2">
        <v>42295.8231597222</v>
      </c>
      <c r="C2682">
        <v>6</v>
      </c>
      <c r="D2682">
        <v>8</v>
      </c>
      <c r="E2682" t="s">
        <v>2678</v>
      </c>
    </row>
    <row r="2683" spans="1:5">
      <c r="A2683">
        <f>HYPERLINK("http://www.twitter.com/NYCMayorsOffice/status/655805708231966720", "655805708231966720")</f>
        <v>0</v>
      </c>
      <c r="B2683" s="2">
        <v>42295.7504513889</v>
      </c>
      <c r="C2683">
        <v>3</v>
      </c>
      <c r="D2683">
        <v>5</v>
      </c>
      <c r="E2683" t="s">
        <v>2679</v>
      </c>
    </row>
    <row r="2684" spans="1:5">
      <c r="A2684">
        <f>HYPERLINK("http://www.twitter.com/NYCMayorsOffice/status/655782983790669824", "655782983790669824")</f>
        <v>0</v>
      </c>
      <c r="B2684" s="2">
        <v>42295.6877430556</v>
      </c>
      <c r="C2684">
        <v>9</v>
      </c>
      <c r="D2684">
        <v>6</v>
      </c>
      <c r="E2684" t="s">
        <v>2680</v>
      </c>
    </row>
    <row r="2685" spans="1:5">
      <c r="A2685">
        <f>HYPERLINK("http://www.twitter.com/NYCMayorsOffice/status/655765688167067648", "655765688167067648")</f>
        <v>0</v>
      </c>
      <c r="B2685" s="2">
        <v>42295.6400231481</v>
      </c>
      <c r="C2685">
        <v>3</v>
      </c>
      <c r="D2685">
        <v>3</v>
      </c>
      <c r="E2685" t="s">
        <v>2681</v>
      </c>
    </row>
    <row r="2686" spans="1:5">
      <c r="A2686">
        <f>HYPERLINK("http://www.twitter.com/NYCMayorsOffice/status/655514963260407808", "655514963260407808")</f>
        <v>0</v>
      </c>
      <c r="B2686" s="2">
        <v>42294.9481481481</v>
      </c>
      <c r="C2686">
        <v>4</v>
      </c>
      <c r="D2686">
        <v>4</v>
      </c>
      <c r="E2686" t="s">
        <v>2682</v>
      </c>
    </row>
    <row r="2687" spans="1:5">
      <c r="A2687">
        <f>HYPERLINK("http://www.twitter.com/NYCMayorsOffice/status/655477181783625729", "655477181783625729")</f>
        <v>0</v>
      </c>
      <c r="B2687" s="2">
        <v>42294.8438888889</v>
      </c>
      <c r="C2687">
        <v>2</v>
      </c>
      <c r="D2687">
        <v>4</v>
      </c>
      <c r="E2687" t="s">
        <v>2683</v>
      </c>
    </row>
    <row r="2688" spans="1:5">
      <c r="A2688">
        <f>HYPERLINK("http://www.twitter.com/NYCMayorsOffice/status/655448051604176897", "655448051604176897")</f>
        <v>0</v>
      </c>
      <c r="B2688" s="2">
        <v>42294.7635069444</v>
      </c>
      <c r="C2688">
        <v>1</v>
      </c>
      <c r="D2688">
        <v>2</v>
      </c>
      <c r="E2688" t="s">
        <v>2684</v>
      </c>
    </row>
    <row r="2689" spans="1:5">
      <c r="A2689">
        <f>HYPERLINK("http://www.twitter.com/NYCMayorsOffice/status/655376896679636992", "655376896679636992")</f>
        <v>0</v>
      </c>
      <c r="B2689" s="2">
        <v>42294.5671643519</v>
      </c>
      <c r="C2689">
        <v>11</v>
      </c>
      <c r="D2689">
        <v>17</v>
      </c>
      <c r="E2689" t="s">
        <v>2685</v>
      </c>
    </row>
    <row r="2690" spans="1:5">
      <c r="A2690">
        <f>HYPERLINK("http://www.twitter.com/NYCMayorsOffice/status/655122430915182592", "655122430915182592")</f>
        <v>0</v>
      </c>
      <c r="B2690" s="2">
        <v>42293.8649652778</v>
      </c>
      <c r="C2690">
        <v>1</v>
      </c>
      <c r="D2690">
        <v>4</v>
      </c>
      <c r="E2690" t="s">
        <v>2686</v>
      </c>
    </row>
    <row r="2691" spans="1:5">
      <c r="A2691">
        <f>HYPERLINK("http://www.twitter.com/NYCMayorsOffice/status/655111333319327744", "655111333319327744")</f>
        <v>0</v>
      </c>
      <c r="B2691" s="2">
        <v>42293.8343402778</v>
      </c>
      <c r="C2691">
        <v>12</v>
      </c>
      <c r="D2691">
        <v>8</v>
      </c>
      <c r="E2691" t="s">
        <v>2687</v>
      </c>
    </row>
    <row r="2692" spans="1:5">
      <c r="A2692">
        <f>HYPERLINK("http://www.twitter.com/NYCMayorsOffice/status/655092247839514624", "655092247839514624")</f>
        <v>0</v>
      </c>
      <c r="B2692" s="2">
        <v>42293.7816782407</v>
      </c>
      <c r="C2692">
        <v>10</v>
      </c>
      <c r="D2692">
        <v>11</v>
      </c>
      <c r="E2692" t="s">
        <v>2688</v>
      </c>
    </row>
    <row r="2693" spans="1:5">
      <c r="A2693">
        <f>HYPERLINK("http://www.twitter.com/NYCMayorsOffice/status/655081089543852032", "655081089543852032")</f>
        <v>0</v>
      </c>
      <c r="B2693" s="2">
        <v>42293.7508912037</v>
      </c>
      <c r="C2693">
        <v>8</v>
      </c>
      <c r="D2693">
        <v>7</v>
      </c>
      <c r="E2693" t="s">
        <v>2689</v>
      </c>
    </row>
    <row r="2694" spans="1:5">
      <c r="A2694">
        <f>HYPERLINK("http://www.twitter.com/NYCMayorsOffice/status/655061996044468225", "655061996044468225")</f>
        <v>0</v>
      </c>
      <c r="B2694" s="2">
        <v>42293.6981944444</v>
      </c>
      <c r="C2694">
        <v>9</v>
      </c>
      <c r="D2694">
        <v>13</v>
      </c>
      <c r="E2694" t="s">
        <v>2690</v>
      </c>
    </row>
    <row r="2695" spans="1:5">
      <c r="A2695">
        <f>HYPERLINK("http://www.twitter.com/NYCMayorsOffice/status/655050848473645058", "655050848473645058")</f>
        <v>0</v>
      </c>
      <c r="B2695" s="2">
        <v>42293.6674421296</v>
      </c>
      <c r="C2695">
        <v>5</v>
      </c>
      <c r="D2695">
        <v>5</v>
      </c>
      <c r="E2695" t="s">
        <v>2691</v>
      </c>
    </row>
    <row r="2696" spans="1:5">
      <c r="A2696">
        <f>HYPERLINK("http://www.twitter.com/NYCMayorsOffice/status/655039323889401856", "655039323889401856")</f>
        <v>0</v>
      </c>
      <c r="B2696" s="2">
        <v>42293.6356365741</v>
      </c>
      <c r="C2696">
        <v>3</v>
      </c>
      <c r="D2696">
        <v>4</v>
      </c>
      <c r="E2696" t="s">
        <v>2692</v>
      </c>
    </row>
    <row r="2697" spans="1:5">
      <c r="A2697">
        <f>HYPERLINK("http://www.twitter.com/NYCMayorsOffice/status/655032962405240832", "655032962405240832")</f>
        <v>0</v>
      </c>
      <c r="B2697" s="2">
        <v>42293.6180787037</v>
      </c>
      <c r="C2697">
        <v>0</v>
      </c>
      <c r="D2697">
        <v>3</v>
      </c>
      <c r="E2697" t="s">
        <v>2693</v>
      </c>
    </row>
    <row r="2698" spans="1:5">
      <c r="A2698">
        <f>HYPERLINK("http://www.twitter.com/NYCMayorsOffice/status/655024072066248704", "655024072066248704")</f>
        <v>0</v>
      </c>
      <c r="B2698" s="2">
        <v>42293.5935532407</v>
      </c>
      <c r="C2698">
        <v>19</v>
      </c>
      <c r="D2698">
        <v>16</v>
      </c>
      <c r="E2698" t="s">
        <v>2694</v>
      </c>
    </row>
    <row r="2699" spans="1:5">
      <c r="A2699">
        <f>HYPERLINK("http://www.twitter.com/NYCMayorsOffice/status/654806683173040128", "654806683173040128")</f>
        <v>0</v>
      </c>
      <c r="B2699" s="2">
        <v>42292.9936689815</v>
      </c>
      <c r="C2699">
        <v>67</v>
      </c>
      <c r="D2699">
        <v>72</v>
      </c>
      <c r="E2699" t="s">
        <v>2695</v>
      </c>
    </row>
    <row r="2700" spans="1:5">
      <c r="A2700">
        <f>HYPERLINK("http://www.twitter.com/NYCMayorsOffice/status/654790227588857860", "654790227588857860")</f>
        <v>0</v>
      </c>
      <c r="B2700" s="2">
        <v>42292.9482638889</v>
      </c>
      <c r="C2700">
        <v>4</v>
      </c>
      <c r="D2700">
        <v>4</v>
      </c>
      <c r="E2700" t="s">
        <v>2696</v>
      </c>
    </row>
    <row r="2701" spans="1:5">
      <c r="A2701">
        <f>HYPERLINK("http://www.twitter.com/NYCMayorsOffice/status/654760059604373505", "654760059604373505")</f>
        <v>0</v>
      </c>
      <c r="B2701" s="2">
        <v>42292.8650115741</v>
      </c>
      <c r="C2701">
        <v>0</v>
      </c>
      <c r="D2701">
        <v>2</v>
      </c>
      <c r="E2701" t="s">
        <v>2697</v>
      </c>
    </row>
    <row r="2702" spans="1:5">
      <c r="A2702">
        <f>HYPERLINK("http://www.twitter.com/NYCMayorsOffice/status/654748750129164288", "654748750129164288")</f>
        <v>0</v>
      </c>
      <c r="B2702" s="2">
        <v>42292.8338078704</v>
      </c>
      <c r="C2702">
        <v>14</v>
      </c>
      <c r="D2702">
        <v>20</v>
      </c>
      <c r="E2702" s="3" t="s">
        <v>2698</v>
      </c>
    </row>
    <row r="2703" spans="1:5">
      <c r="A2703">
        <f>HYPERLINK("http://www.twitter.com/NYCMayorsOffice/status/654742648847142912", "654742648847142912")</f>
        <v>0</v>
      </c>
      <c r="B2703" s="2">
        <v>42292.8169675926</v>
      </c>
      <c r="C2703">
        <v>0</v>
      </c>
      <c r="D2703">
        <v>4</v>
      </c>
      <c r="E2703" t="s">
        <v>2699</v>
      </c>
    </row>
    <row r="2704" spans="1:5">
      <c r="A2704">
        <f>HYPERLINK("http://www.twitter.com/NYCMayorsOffice/status/654737401529503744", "654737401529503744")</f>
        <v>0</v>
      </c>
      <c r="B2704" s="2">
        <v>42292.8024884259</v>
      </c>
      <c r="C2704">
        <v>7</v>
      </c>
      <c r="D2704">
        <v>4</v>
      </c>
      <c r="E2704" t="s">
        <v>2700</v>
      </c>
    </row>
    <row r="2705" spans="1:5">
      <c r="A2705">
        <f>HYPERLINK("http://www.twitter.com/NYCMayorsOffice/status/654735429422284800", "654735429422284800")</f>
        <v>0</v>
      </c>
      <c r="B2705" s="2">
        <v>42292.7970486111</v>
      </c>
      <c r="C2705">
        <v>0</v>
      </c>
      <c r="D2705">
        <v>4</v>
      </c>
      <c r="E2705" t="s">
        <v>2701</v>
      </c>
    </row>
    <row r="2706" spans="1:5">
      <c r="A2706">
        <f>HYPERLINK("http://www.twitter.com/NYCMayorsOffice/status/654722287740911617", "654722287740911617")</f>
        <v>0</v>
      </c>
      <c r="B2706" s="2">
        <v>42292.760787037</v>
      </c>
      <c r="C2706">
        <v>1</v>
      </c>
      <c r="D2706">
        <v>0</v>
      </c>
      <c r="E2706" t="s">
        <v>2702</v>
      </c>
    </row>
    <row r="2707" spans="1:5">
      <c r="A2707">
        <f>HYPERLINK("http://www.twitter.com/NYCMayorsOffice/status/654710952374374401", "654710952374374401")</f>
        <v>0</v>
      </c>
      <c r="B2707" s="2">
        <v>42292.7295023148</v>
      </c>
      <c r="C2707">
        <v>10</v>
      </c>
      <c r="D2707">
        <v>8</v>
      </c>
      <c r="E2707" t="s">
        <v>2703</v>
      </c>
    </row>
    <row r="2708" spans="1:5">
      <c r="A2708">
        <f>HYPERLINK("http://www.twitter.com/NYCMayorsOffice/status/654699599513260032", "654699599513260032")</f>
        <v>0</v>
      </c>
      <c r="B2708" s="2">
        <v>42292.6981712963</v>
      </c>
      <c r="C2708">
        <v>13</v>
      </c>
      <c r="D2708">
        <v>9</v>
      </c>
      <c r="E2708" t="s">
        <v>2704</v>
      </c>
    </row>
    <row r="2709" spans="1:5">
      <c r="A2709">
        <f>HYPERLINK("http://www.twitter.com/NYCMayorsOffice/status/654682066060115968", "654682066060115968")</f>
        <v>0</v>
      </c>
      <c r="B2709" s="2">
        <v>42292.6497916667</v>
      </c>
      <c r="C2709">
        <v>0</v>
      </c>
      <c r="D2709">
        <v>12</v>
      </c>
      <c r="E2709" t="s">
        <v>2705</v>
      </c>
    </row>
    <row r="2710" spans="1:5">
      <c r="A2710">
        <f>HYPERLINK("http://www.twitter.com/NYCMayorsOffice/status/654680748855705601", "654680748855705601")</f>
        <v>0</v>
      </c>
      <c r="B2710" s="2">
        <v>42292.6461574074</v>
      </c>
      <c r="C2710">
        <v>6</v>
      </c>
      <c r="D2710">
        <v>8</v>
      </c>
      <c r="E2710" t="s">
        <v>2706</v>
      </c>
    </row>
    <row r="2711" spans="1:5">
      <c r="A2711">
        <f>HYPERLINK("http://www.twitter.com/NYCMayorsOffice/status/654658139388641281", "654658139388641281")</f>
        <v>0</v>
      </c>
      <c r="B2711" s="2">
        <v>42292.5837731482</v>
      </c>
      <c r="C2711">
        <v>2</v>
      </c>
      <c r="D2711">
        <v>1</v>
      </c>
      <c r="E2711" t="s">
        <v>2707</v>
      </c>
    </row>
    <row r="2712" spans="1:5">
      <c r="A2712">
        <f>HYPERLINK("http://www.twitter.com/NYCMayorsOffice/status/654446713940373504", "654446713940373504")</f>
        <v>0</v>
      </c>
      <c r="B2712" s="2">
        <v>42292.0003472222</v>
      </c>
      <c r="C2712">
        <v>5</v>
      </c>
      <c r="D2712">
        <v>6</v>
      </c>
      <c r="E2712" t="s">
        <v>2708</v>
      </c>
    </row>
    <row r="2713" spans="1:5">
      <c r="A2713">
        <f>HYPERLINK("http://www.twitter.com/NYCMayorsOffice/status/654439123214843904", "654439123214843904")</f>
        <v>0</v>
      </c>
      <c r="B2713" s="2">
        <v>42291.9793981481</v>
      </c>
      <c r="C2713">
        <v>1</v>
      </c>
      <c r="D2713">
        <v>5</v>
      </c>
      <c r="E2713" t="s">
        <v>2709</v>
      </c>
    </row>
    <row r="2714" spans="1:5">
      <c r="A2714">
        <f>HYPERLINK("http://www.twitter.com/NYCMayorsOffice/status/654431680606924800", "654431680606924800")</f>
        <v>0</v>
      </c>
      <c r="B2714" s="2">
        <v>42291.9588657407</v>
      </c>
      <c r="C2714">
        <v>8</v>
      </c>
      <c r="D2714">
        <v>4</v>
      </c>
      <c r="E2714" t="s">
        <v>2710</v>
      </c>
    </row>
    <row r="2715" spans="1:5">
      <c r="A2715">
        <f>HYPERLINK("http://www.twitter.com/NYCMayorsOffice/status/654416638079565824", "654416638079565824")</f>
        <v>0</v>
      </c>
      <c r="B2715" s="2">
        <v>42291.917349537</v>
      </c>
      <c r="C2715">
        <v>6</v>
      </c>
      <c r="D2715">
        <v>5</v>
      </c>
      <c r="E2715" t="s">
        <v>2711</v>
      </c>
    </row>
    <row r="2716" spans="1:5">
      <c r="A2716">
        <f>HYPERLINK("http://www.twitter.com/NYCMayorsOffice/status/654405124778033153", "654405124778033153")</f>
        <v>0</v>
      </c>
      <c r="B2716" s="2">
        <v>42291.8855787037</v>
      </c>
      <c r="C2716">
        <v>7</v>
      </c>
      <c r="D2716">
        <v>2</v>
      </c>
      <c r="E2716" t="s">
        <v>2712</v>
      </c>
    </row>
    <row r="2717" spans="1:5">
      <c r="A2717">
        <f>HYPERLINK("http://www.twitter.com/NYCMayorsOffice/status/654393834512740353", "654393834512740353")</f>
        <v>0</v>
      </c>
      <c r="B2717" s="2">
        <v>42291.8544212963</v>
      </c>
      <c r="C2717">
        <v>2</v>
      </c>
      <c r="D2717">
        <v>0</v>
      </c>
      <c r="E2717" t="s">
        <v>2713</v>
      </c>
    </row>
    <row r="2718" spans="1:5">
      <c r="A2718">
        <f>HYPERLINK("http://www.twitter.com/NYCMayorsOffice/status/654388871430598656", "654388871430598656")</f>
        <v>0</v>
      </c>
      <c r="B2718" s="2">
        <v>42291.8407291667</v>
      </c>
      <c r="C2718">
        <v>0</v>
      </c>
      <c r="D2718">
        <v>24</v>
      </c>
      <c r="E2718" t="s">
        <v>2714</v>
      </c>
    </row>
    <row r="2719" spans="1:5">
      <c r="A2719">
        <f>HYPERLINK("http://www.twitter.com/NYCMayorsOffice/status/654371398358593536", "654371398358593536")</f>
        <v>0</v>
      </c>
      <c r="B2719" s="2">
        <v>42291.7925115741</v>
      </c>
      <c r="C2719">
        <v>7</v>
      </c>
      <c r="D2719">
        <v>6</v>
      </c>
      <c r="E2719" t="s">
        <v>2715</v>
      </c>
    </row>
    <row r="2720" spans="1:5">
      <c r="A2720">
        <f>HYPERLINK("http://www.twitter.com/NYCMayorsOffice/status/654348557953183744", "654348557953183744")</f>
        <v>0</v>
      </c>
      <c r="B2720" s="2">
        <v>42291.7294907407</v>
      </c>
      <c r="C2720">
        <v>10</v>
      </c>
      <c r="D2720">
        <v>12</v>
      </c>
      <c r="E2720" t="s">
        <v>2716</v>
      </c>
    </row>
    <row r="2721" spans="1:5">
      <c r="A2721">
        <f>HYPERLINK("http://www.twitter.com/NYCMayorsOffice/status/654332112267542529", "654332112267542529")</f>
        <v>0</v>
      </c>
      <c r="B2721" s="2">
        <v>42291.6841087963</v>
      </c>
      <c r="C2721">
        <v>2</v>
      </c>
      <c r="D2721">
        <v>5</v>
      </c>
      <c r="E2721" t="s">
        <v>2717</v>
      </c>
    </row>
    <row r="2722" spans="1:5">
      <c r="A2722">
        <f>HYPERLINK("http://www.twitter.com/NYCMayorsOffice/status/654310906336292864", "654310906336292864")</f>
        <v>0</v>
      </c>
      <c r="B2722" s="2">
        <v>42291.6255902778</v>
      </c>
      <c r="C2722">
        <v>3</v>
      </c>
      <c r="D2722">
        <v>5</v>
      </c>
      <c r="E2722" t="s">
        <v>2718</v>
      </c>
    </row>
    <row r="2723" spans="1:5">
      <c r="A2723">
        <f>HYPERLINK("http://www.twitter.com/NYCMayorsOffice/status/654296338801295360", "654296338801295360")</f>
        <v>0</v>
      </c>
      <c r="B2723" s="2">
        <v>42291.5853935185</v>
      </c>
      <c r="C2723">
        <v>0</v>
      </c>
      <c r="D2723">
        <v>7</v>
      </c>
      <c r="E2723" t="s">
        <v>2719</v>
      </c>
    </row>
    <row r="2724" spans="1:5">
      <c r="A2724">
        <f>HYPERLINK("http://www.twitter.com/NYCMayorsOffice/status/654291388276842496", "654291388276842496")</f>
        <v>0</v>
      </c>
      <c r="B2724" s="2">
        <v>42291.571724537</v>
      </c>
      <c r="C2724">
        <v>6</v>
      </c>
      <c r="D2724">
        <v>7</v>
      </c>
      <c r="E2724" t="s">
        <v>2720</v>
      </c>
    </row>
    <row r="2725" spans="1:5">
      <c r="A2725">
        <f>HYPERLINK("http://www.twitter.com/NYCMayorsOffice/status/654061822497161216", "654061822497161216")</f>
        <v>0</v>
      </c>
      <c r="B2725" s="2">
        <v>42290.9382523148</v>
      </c>
      <c r="C2725">
        <v>19</v>
      </c>
      <c r="D2725">
        <v>13</v>
      </c>
      <c r="E2725" t="s">
        <v>2721</v>
      </c>
    </row>
    <row r="2726" spans="1:5">
      <c r="A2726">
        <f>HYPERLINK("http://www.twitter.com/NYCMayorsOffice/status/653993785454686208", "653993785454686208")</f>
        <v>0</v>
      </c>
      <c r="B2726" s="2">
        <v>42290.7504976852</v>
      </c>
      <c r="C2726">
        <v>10</v>
      </c>
      <c r="D2726">
        <v>13</v>
      </c>
      <c r="E2726" t="s">
        <v>2722</v>
      </c>
    </row>
    <row r="2727" spans="1:5">
      <c r="A2727">
        <f>HYPERLINK("http://www.twitter.com/NYCMayorsOffice/status/653978767694655488", "653978767694655488")</f>
        <v>0</v>
      </c>
      <c r="B2727" s="2">
        <v>42290.7090625</v>
      </c>
      <c r="C2727">
        <v>6</v>
      </c>
      <c r="D2727">
        <v>14</v>
      </c>
      <c r="E2727" t="s">
        <v>2723</v>
      </c>
    </row>
    <row r="2728" spans="1:5">
      <c r="A2728">
        <f>HYPERLINK("http://www.twitter.com/NYCMayorsOffice/status/653969868379828224", "653969868379828224")</f>
        <v>0</v>
      </c>
      <c r="B2728" s="2">
        <v>42290.6845023148</v>
      </c>
      <c r="C2728">
        <v>3</v>
      </c>
      <c r="D2728">
        <v>8</v>
      </c>
      <c r="E2728" t="s">
        <v>2724</v>
      </c>
    </row>
    <row r="2729" spans="1:5">
      <c r="A2729">
        <f>HYPERLINK("http://www.twitter.com/NYCMayorsOffice/status/653948452775313408", "653948452775313408")</f>
        <v>0</v>
      </c>
      <c r="B2729" s="2">
        <v>42290.6254050926</v>
      </c>
      <c r="C2729">
        <v>5</v>
      </c>
      <c r="D2729">
        <v>7</v>
      </c>
      <c r="E2729" t="s">
        <v>2725</v>
      </c>
    </row>
    <row r="2730" spans="1:5">
      <c r="A2730">
        <f>HYPERLINK("http://www.twitter.com/NYCMayorsOffice/status/653919248104996864", "653919248104996864")</f>
        <v>0</v>
      </c>
      <c r="B2730" s="2">
        <v>42290.5448148148</v>
      </c>
      <c r="C2730">
        <v>9</v>
      </c>
      <c r="D2730">
        <v>4</v>
      </c>
      <c r="E2730" t="s">
        <v>2726</v>
      </c>
    </row>
    <row r="2731" spans="1:5">
      <c r="A2731">
        <f>HYPERLINK("http://www.twitter.com/NYCMayorsOffice/status/653676738879295488", "653676738879295488")</f>
        <v>0</v>
      </c>
      <c r="B2731" s="2">
        <v>42289.8756134259</v>
      </c>
      <c r="C2731">
        <v>1</v>
      </c>
      <c r="D2731">
        <v>1</v>
      </c>
      <c r="E2731" t="s">
        <v>2727</v>
      </c>
    </row>
    <row r="2732" spans="1:5">
      <c r="A2732">
        <f>HYPERLINK("http://www.twitter.com/NYCMayorsOffice/status/653661797254344704", "653661797254344704")</f>
        <v>0</v>
      </c>
      <c r="B2732" s="2">
        <v>42289.8343865741</v>
      </c>
      <c r="C2732">
        <v>4</v>
      </c>
      <c r="D2732">
        <v>2</v>
      </c>
      <c r="E2732" t="s">
        <v>2728</v>
      </c>
    </row>
    <row r="2733" spans="1:5">
      <c r="A2733">
        <f>HYPERLINK("http://www.twitter.com/NYCMayorsOffice/status/653635110986760192", "653635110986760192")</f>
        <v>0</v>
      </c>
      <c r="B2733" s="2">
        <v>42289.7607523148</v>
      </c>
      <c r="C2733">
        <v>7</v>
      </c>
      <c r="D2733">
        <v>8</v>
      </c>
      <c r="E2733" t="s">
        <v>2729</v>
      </c>
    </row>
    <row r="2734" spans="1:5">
      <c r="A2734">
        <f>HYPERLINK("http://www.twitter.com/NYCMayorsOffice/status/653599808939290624", "653599808939290624")</f>
        <v>0</v>
      </c>
      <c r="B2734" s="2">
        <v>42289.6633333333</v>
      </c>
      <c r="C2734">
        <v>6</v>
      </c>
      <c r="D2734">
        <v>2</v>
      </c>
      <c r="E2734" t="s">
        <v>2730</v>
      </c>
    </row>
    <row r="2735" spans="1:5">
      <c r="A2735">
        <f>HYPERLINK("http://www.twitter.com/NYCMayorsOffice/status/653556511067779072", "653556511067779072")</f>
        <v>0</v>
      </c>
      <c r="B2735" s="2">
        <v>42289.5438541667</v>
      </c>
      <c r="C2735">
        <v>7</v>
      </c>
      <c r="D2735">
        <v>3</v>
      </c>
      <c r="E2735" t="s">
        <v>2731</v>
      </c>
    </row>
    <row r="2736" spans="1:5">
      <c r="A2736">
        <f>HYPERLINK("http://www.twitter.com/NYCMayorsOffice/status/653253973516881920", "653253973516881920")</f>
        <v>0</v>
      </c>
      <c r="B2736" s="2">
        <v>42288.7090046296</v>
      </c>
      <c r="C2736">
        <v>6</v>
      </c>
      <c r="D2736">
        <v>10</v>
      </c>
      <c r="E2736" t="s">
        <v>2732</v>
      </c>
    </row>
    <row r="2737" spans="1:5">
      <c r="A2737">
        <f>HYPERLINK("http://www.twitter.com/NYCMayorsOffice/status/653231219354771456", "653231219354771456")</f>
        <v>0</v>
      </c>
      <c r="B2737" s="2">
        <v>42288.6462152778</v>
      </c>
      <c r="C2737">
        <v>12</v>
      </c>
      <c r="D2737">
        <v>5</v>
      </c>
      <c r="E2737" t="s">
        <v>2733</v>
      </c>
    </row>
    <row r="2738" spans="1:5">
      <c r="A2738">
        <f>HYPERLINK("http://www.twitter.com/NYCMayorsOffice/status/653204704051265540", "653204704051265540")</f>
        <v>0</v>
      </c>
      <c r="B2738" s="2">
        <v>42288.5730555556</v>
      </c>
      <c r="C2738">
        <v>72</v>
      </c>
      <c r="D2738">
        <v>43</v>
      </c>
      <c r="E2738" t="s">
        <v>2734</v>
      </c>
    </row>
    <row r="2739" spans="1:5">
      <c r="A2739">
        <f>HYPERLINK("http://www.twitter.com/NYCMayorsOffice/status/653037013101359104", "653037013101359104")</f>
        <v>0</v>
      </c>
      <c r="B2739" s="2">
        <v>42288.1103125</v>
      </c>
      <c r="C2739">
        <v>20</v>
      </c>
      <c r="D2739">
        <v>21</v>
      </c>
      <c r="E2739" t="s">
        <v>2735</v>
      </c>
    </row>
    <row r="2740" spans="1:5">
      <c r="A2740">
        <f>HYPERLINK("http://www.twitter.com/NYCMayorsOffice/status/652946817798275072", "652946817798275072")</f>
        <v>0</v>
      </c>
      <c r="B2740" s="2">
        <v>42287.8614236111</v>
      </c>
      <c r="C2740">
        <v>19</v>
      </c>
      <c r="D2740">
        <v>14</v>
      </c>
      <c r="E2740" t="s">
        <v>2736</v>
      </c>
    </row>
    <row r="2741" spans="1:5">
      <c r="A2741">
        <f>HYPERLINK("http://www.twitter.com/NYCMayorsOffice/status/652930390030708736", "652930390030708736")</f>
        <v>0</v>
      </c>
      <c r="B2741" s="2">
        <v>42287.816087963</v>
      </c>
      <c r="C2741">
        <v>12</v>
      </c>
      <c r="D2741">
        <v>8</v>
      </c>
      <c r="E2741" t="s">
        <v>2737</v>
      </c>
    </row>
    <row r="2742" spans="1:5">
      <c r="A2742">
        <f>HYPERLINK("http://www.twitter.com/NYCMayorsOffice/status/652920378810048512", "652920378810048512")</f>
        <v>0</v>
      </c>
      <c r="B2742" s="2">
        <v>42287.7884606481</v>
      </c>
      <c r="C2742">
        <v>7</v>
      </c>
      <c r="D2742">
        <v>10</v>
      </c>
      <c r="E2742" t="s">
        <v>2738</v>
      </c>
    </row>
    <row r="2743" spans="1:5">
      <c r="A2743">
        <f>HYPERLINK("http://www.twitter.com/NYCMayorsOffice/status/652899191480545280", "652899191480545280")</f>
        <v>0</v>
      </c>
      <c r="B2743" s="2">
        <v>42287.73</v>
      </c>
      <c r="C2743">
        <v>4</v>
      </c>
      <c r="D2743">
        <v>2</v>
      </c>
      <c r="E2743" t="s">
        <v>2739</v>
      </c>
    </row>
    <row r="2744" spans="1:5">
      <c r="A2744">
        <f>HYPERLINK("http://www.twitter.com/NYCMayorsOffice/status/652883859328081920", "652883859328081920")</f>
        <v>0</v>
      </c>
      <c r="B2744" s="2">
        <v>42287.6876851852</v>
      </c>
      <c r="C2744">
        <v>9</v>
      </c>
      <c r="D2744">
        <v>13</v>
      </c>
      <c r="E2744" t="s">
        <v>2740</v>
      </c>
    </row>
    <row r="2745" spans="1:5">
      <c r="A2745">
        <f>HYPERLINK("http://www.twitter.com/NYCMayorsOffice/status/652853684481720321", "652853684481720321")</f>
        <v>0</v>
      </c>
      <c r="B2745" s="2">
        <v>42287.6044212963</v>
      </c>
      <c r="C2745">
        <v>13</v>
      </c>
      <c r="D2745">
        <v>8</v>
      </c>
      <c r="E2745" t="s">
        <v>2741</v>
      </c>
    </row>
    <row r="2746" spans="1:5">
      <c r="A2746">
        <f>HYPERLINK("http://www.twitter.com/NYCMayorsOffice/status/652594417203810304", "652594417203810304")</f>
        <v>0</v>
      </c>
      <c r="B2746" s="2">
        <v>42286.8889814815</v>
      </c>
      <c r="C2746">
        <v>13</v>
      </c>
      <c r="D2746">
        <v>8</v>
      </c>
      <c r="E2746" t="s">
        <v>2742</v>
      </c>
    </row>
    <row r="2747" spans="1:5">
      <c r="A2747">
        <f>HYPERLINK("http://www.twitter.com/NYCMayorsOffice/status/652574251036344320", "652574251036344320")</f>
        <v>0</v>
      </c>
      <c r="B2747" s="2">
        <v>42286.8333333333</v>
      </c>
      <c r="C2747">
        <v>6</v>
      </c>
      <c r="D2747">
        <v>9</v>
      </c>
      <c r="E2747" t="s">
        <v>2743</v>
      </c>
    </row>
    <row r="2748" spans="1:5">
      <c r="A2748">
        <f>HYPERLINK("http://www.twitter.com/NYCMayorsOffice/status/652553446256676865", "652553446256676865")</f>
        <v>0</v>
      </c>
      <c r="B2748" s="2">
        <v>42286.7759259259</v>
      </c>
      <c r="C2748">
        <v>6</v>
      </c>
      <c r="D2748">
        <v>10</v>
      </c>
      <c r="E2748" t="s">
        <v>2744</v>
      </c>
    </row>
    <row r="2749" spans="1:5">
      <c r="A2749">
        <f>HYPERLINK("http://www.twitter.com/NYCMayorsOffice/status/652538357537447937", "652538357537447937")</f>
        <v>0</v>
      </c>
      <c r="B2749" s="2">
        <v>42286.7342824074</v>
      </c>
      <c r="C2749">
        <v>13</v>
      </c>
      <c r="D2749">
        <v>12</v>
      </c>
      <c r="E2749" t="s">
        <v>2745</v>
      </c>
    </row>
    <row r="2750" spans="1:5">
      <c r="A2750">
        <f>HYPERLINK("http://www.twitter.com/NYCMayorsOffice/status/652521506413670400", "652521506413670400")</f>
        <v>0</v>
      </c>
      <c r="B2750" s="2">
        <v>42286.6877893519</v>
      </c>
      <c r="C2750">
        <v>4</v>
      </c>
      <c r="D2750">
        <v>4</v>
      </c>
      <c r="E2750" t="s">
        <v>2746</v>
      </c>
    </row>
    <row r="2751" spans="1:5">
      <c r="A2751">
        <f>HYPERLINK("http://www.twitter.com/NYCMayorsOffice/status/652510129049444352", "652510129049444352")</f>
        <v>0</v>
      </c>
      <c r="B2751" s="2">
        <v>42286.6563888889</v>
      </c>
      <c r="C2751">
        <v>7</v>
      </c>
      <c r="D2751">
        <v>2</v>
      </c>
      <c r="E2751" t="s">
        <v>2747</v>
      </c>
    </row>
    <row r="2752" spans="1:5">
      <c r="A2752">
        <f>HYPERLINK("http://www.twitter.com/NYCMayorsOffice/status/652499508643950593", "652499508643950593")</f>
        <v>0</v>
      </c>
      <c r="B2752" s="2">
        <v>42286.6270833333</v>
      </c>
      <c r="C2752">
        <v>3</v>
      </c>
      <c r="D2752">
        <v>3</v>
      </c>
      <c r="E2752" t="s">
        <v>2748</v>
      </c>
    </row>
    <row r="2753" spans="1:5">
      <c r="A2753">
        <f>HYPERLINK("http://www.twitter.com/NYCMayorsOffice/status/652488134131888128", "652488134131888128")</f>
        <v>0</v>
      </c>
      <c r="B2753" s="2">
        <v>42286.5956944444</v>
      </c>
      <c r="C2753">
        <v>0</v>
      </c>
      <c r="D2753">
        <v>39</v>
      </c>
      <c r="E2753" t="s">
        <v>2749</v>
      </c>
    </row>
    <row r="2754" spans="1:5">
      <c r="A2754">
        <f>HYPERLINK("http://www.twitter.com/NYCMayorsOffice/status/652218866517602304", "652218866517602304")</f>
        <v>0</v>
      </c>
      <c r="B2754" s="2">
        <v>42285.852662037</v>
      </c>
      <c r="C2754">
        <v>0</v>
      </c>
      <c r="D2754">
        <v>5</v>
      </c>
      <c r="E2754" t="s">
        <v>2750</v>
      </c>
    </row>
    <row r="2755" spans="1:5">
      <c r="A2755">
        <f>HYPERLINK("http://www.twitter.com/NYCMayorsOffice/status/652208165296148481", "652208165296148481")</f>
        <v>0</v>
      </c>
      <c r="B2755" s="2">
        <v>42285.823125</v>
      </c>
      <c r="C2755">
        <v>11</v>
      </c>
      <c r="D2755">
        <v>9</v>
      </c>
      <c r="E2755" t="s">
        <v>2751</v>
      </c>
    </row>
    <row r="2756" spans="1:5">
      <c r="A2756">
        <f>HYPERLINK("http://www.twitter.com/NYCMayorsOffice/status/652195932486959104", "652195932486959104")</f>
        <v>0</v>
      </c>
      <c r="B2756" s="2">
        <v>42285.789375</v>
      </c>
      <c r="C2756">
        <v>4</v>
      </c>
      <c r="D2756">
        <v>16</v>
      </c>
      <c r="E2756" t="s">
        <v>2752</v>
      </c>
    </row>
    <row r="2757" spans="1:5">
      <c r="A2757">
        <f>HYPERLINK("http://www.twitter.com/NYCMayorsOffice/status/652185023098060800", "652185023098060800")</f>
        <v>0</v>
      </c>
      <c r="B2757" s="2">
        <v>42285.7592708333</v>
      </c>
      <c r="C2757">
        <v>0</v>
      </c>
      <c r="D2757">
        <v>32</v>
      </c>
      <c r="E2757" t="s">
        <v>2753</v>
      </c>
    </row>
    <row r="2758" spans="1:5">
      <c r="A2758">
        <f>HYPERLINK("http://www.twitter.com/NYCMayorsOffice/status/652174454311768064", "652174454311768064")</f>
        <v>0</v>
      </c>
      <c r="B2758" s="2">
        <v>42285.7301041667</v>
      </c>
      <c r="C2758">
        <v>2</v>
      </c>
      <c r="D2758">
        <v>6</v>
      </c>
      <c r="E2758" t="s">
        <v>2754</v>
      </c>
    </row>
    <row r="2759" spans="1:5">
      <c r="A2759">
        <f>HYPERLINK("http://www.twitter.com/NYCMayorsOffice/status/652172896962539520", "652172896962539520")</f>
        <v>0</v>
      </c>
      <c r="B2759" s="2">
        <v>42285.7258101852</v>
      </c>
      <c r="C2759">
        <v>7</v>
      </c>
      <c r="D2759">
        <v>5</v>
      </c>
      <c r="E2759" t="s">
        <v>2755</v>
      </c>
    </row>
    <row r="2760" spans="1:5">
      <c r="A2760">
        <f>HYPERLINK("http://www.twitter.com/NYCMayorsOffice/status/652164147908472832", "652164147908472832")</f>
        <v>0</v>
      </c>
      <c r="B2760" s="2">
        <v>42285.7016666667</v>
      </c>
      <c r="C2760">
        <v>1</v>
      </c>
      <c r="D2760">
        <v>4</v>
      </c>
      <c r="E2760" t="s">
        <v>2756</v>
      </c>
    </row>
    <row r="2761" spans="1:5">
      <c r="A2761">
        <f>HYPERLINK("http://www.twitter.com/NYCMayorsOffice/status/652154106224599041", "652154106224599041")</f>
        <v>0</v>
      </c>
      <c r="B2761" s="2">
        <v>42285.6739583333</v>
      </c>
      <c r="C2761">
        <v>4</v>
      </c>
      <c r="D2761">
        <v>4</v>
      </c>
      <c r="E2761" t="s">
        <v>2757</v>
      </c>
    </row>
    <row r="2762" spans="1:5">
      <c r="A2762">
        <f>HYPERLINK("http://www.twitter.com/NYCMayorsOffice/status/652144882958467073", "652144882958467073")</f>
        <v>0</v>
      </c>
      <c r="B2762" s="2">
        <v>42285.6485069444</v>
      </c>
      <c r="C2762">
        <v>0</v>
      </c>
      <c r="D2762">
        <v>31</v>
      </c>
      <c r="E2762" t="s">
        <v>2758</v>
      </c>
    </row>
    <row r="2763" spans="1:5">
      <c r="A2763">
        <f>HYPERLINK("http://www.twitter.com/NYCMayorsOffice/status/652137697838952449", "652137697838952449")</f>
        <v>0</v>
      </c>
      <c r="B2763" s="2">
        <v>42285.6286689815</v>
      </c>
      <c r="C2763">
        <v>3</v>
      </c>
      <c r="D2763">
        <v>10</v>
      </c>
      <c r="E2763" t="s">
        <v>2759</v>
      </c>
    </row>
    <row r="2764" spans="1:5">
      <c r="A2764">
        <f>HYPERLINK("http://www.twitter.com/NYCMayorsOffice/status/652125112225898497", "652125112225898497")</f>
        <v>0</v>
      </c>
      <c r="B2764" s="2">
        <v>42285.5939467593</v>
      </c>
      <c r="C2764">
        <v>3</v>
      </c>
      <c r="D2764">
        <v>10</v>
      </c>
      <c r="E2764" t="s">
        <v>2760</v>
      </c>
    </row>
    <row r="2765" spans="1:5">
      <c r="A2765">
        <f>HYPERLINK("http://www.twitter.com/NYCMayorsOffice/status/652113986301886464", "652113986301886464")</f>
        <v>0</v>
      </c>
      <c r="B2765" s="2">
        <v>42285.5632407407</v>
      </c>
      <c r="C2765">
        <v>0</v>
      </c>
      <c r="D2765">
        <v>10</v>
      </c>
      <c r="E2765" t="s">
        <v>2761</v>
      </c>
    </row>
    <row r="2766" spans="1:5">
      <c r="A2766">
        <f>HYPERLINK("http://www.twitter.com/NYCMayorsOffice/status/651883512447004672", "651883512447004672")</f>
        <v>0</v>
      </c>
      <c r="B2766" s="2">
        <v>42284.9272569444</v>
      </c>
      <c r="C2766">
        <v>5</v>
      </c>
      <c r="D2766">
        <v>2</v>
      </c>
      <c r="E2766" t="s">
        <v>2762</v>
      </c>
    </row>
    <row r="2767" spans="1:5">
      <c r="A2767">
        <f>HYPERLINK("http://www.twitter.com/NYCMayorsOffice/status/651868411685916673", "651868411685916673")</f>
        <v>0</v>
      </c>
      <c r="B2767" s="2">
        <v>42284.8855902778</v>
      </c>
      <c r="C2767">
        <v>4</v>
      </c>
      <c r="D2767">
        <v>2</v>
      </c>
      <c r="E2767" t="s">
        <v>2763</v>
      </c>
    </row>
    <row r="2768" spans="1:5">
      <c r="A2768">
        <f>HYPERLINK("http://www.twitter.com/NYCMayorsOffice/status/651856730842877956", "651856730842877956")</f>
        <v>0</v>
      </c>
      <c r="B2768" s="2">
        <v>42284.8533564815</v>
      </c>
      <c r="C2768">
        <v>5</v>
      </c>
      <c r="D2768">
        <v>8</v>
      </c>
      <c r="E2768" t="s">
        <v>2764</v>
      </c>
    </row>
    <row r="2769" spans="1:5">
      <c r="A2769">
        <f>HYPERLINK("http://www.twitter.com/NYCMayorsOffice/status/651842347332972544", "651842347332972544")</f>
        <v>0</v>
      </c>
      <c r="B2769" s="2">
        <v>42284.8136574074</v>
      </c>
      <c r="C2769">
        <v>31</v>
      </c>
      <c r="D2769">
        <v>26</v>
      </c>
      <c r="E2769" t="s">
        <v>2765</v>
      </c>
    </row>
    <row r="2770" spans="1:5">
      <c r="A2770">
        <f>HYPERLINK("http://www.twitter.com/NYCMayorsOffice/status/651820725955895297", "651820725955895297")</f>
        <v>0</v>
      </c>
      <c r="B2770" s="2">
        <v>42284.7539930556</v>
      </c>
      <c r="C2770">
        <v>3</v>
      </c>
      <c r="D2770">
        <v>16</v>
      </c>
      <c r="E2770" t="s">
        <v>2766</v>
      </c>
    </row>
    <row r="2771" spans="1:5">
      <c r="A2771">
        <f>HYPERLINK("http://www.twitter.com/NYCMayorsOffice/status/651811809842831360", "651811809842831360")</f>
        <v>0</v>
      </c>
      <c r="B2771" s="2">
        <v>42284.7293981481</v>
      </c>
      <c r="C2771">
        <v>5</v>
      </c>
      <c r="D2771">
        <v>2</v>
      </c>
      <c r="E2771" t="s">
        <v>2767</v>
      </c>
    </row>
    <row r="2772" spans="1:5">
      <c r="A2772">
        <f>HYPERLINK("http://www.twitter.com/NYCMayorsOffice/status/651797943188615168", "651797943188615168")</f>
        <v>0</v>
      </c>
      <c r="B2772" s="2">
        <v>42284.6911342593</v>
      </c>
      <c r="C2772">
        <v>10</v>
      </c>
      <c r="D2772">
        <v>13</v>
      </c>
      <c r="E2772" t="s">
        <v>2768</v>
      </c>
    </row>
    <row r="2773" spans="1:5">
      <c r="A2773">
        <f>HYPERLINK("http://www.twitter.com/NYCMayorsOffice/status/651785393336123392", "651785393336123392")</f>
        <v>0</v>
      </c>
      <c r="B2773" s="2">
        <v>42284.6565046296</v>
      </c>
      <c r="C2773">
        <v>4</v>
      </c>
      <c r="D2773">
        <v>6</v>
      </c>
      <c r="E2773" t="s">
        <v>2769</v>
      </c>
    </row>
    <row r="2774" spans="1:5">
      <c r="A2774">
        <f>HYPERLINK("http://www.twitter.com/NYCMayorsOffice/status/651773759129579520", "651773759129579520")</f>
        <v>0</v>
      </c>
      <c r="B2774" s="2">
        <v>42284.6243981481</v>
      </c>
      <c r="C2774">
        <v>7</v>
      </c>
      <c r="D2774">
        <v>6</v>
      </c>
      <c r="E2774" t="s">
        <v>2770</v>
      </c>
    </row>
    <row r="2775" spans="1:5">
      <c r="A2775">
        <f>HYPERLINK("http://www.twitter.com/NYCMayorsOffice/status/651760248143912962", "651760248143912962")</f>
        <v>0</v>
      </c>
      <c r="B2775" s="2">
        <v>42284.5871064815</v>
      </c>
      <c r="C2775">
        <v>4</v>
      </c>
      <c r="D2775">
        <v>7</v>
      </c>
      <c r="E2775" t="s">
        <v>2771</v>
      </c>
    </row>
    <row r="2776" spans="1:5">
      <c r="A2776">
        <f>HYPERLINK("http://www.twitter.com/NYCMayorsOffice/status/651518769437777924", "651518769437777924")</f>
        <v>0</v>
      </c>
      <c r="B2776" s="2">
        <v>42283.9207523148</v>
      </c>
      <c r="C2776">
        <v>0</v>
      </c>
      <c r="D2776">
        <v>62</v>
      </c>
      <c r="E2776" t="s">
        <v>2772</v>
      </c>
    </row>
    <row r="2777" spans="1:5">
      <c r="A2777">
        <f>HYPERLINK("http://www.twitter.com/NYCMayorsOffice/status/651494750919462912", "651494750919462912")</f>
        <v>0</v>
      </c>
      <c r="B2777" s="2">
        <v>42283.8544791667</v>
      </c>
      <c r="C2777">
        <v>4</v>
      </c>
      <c r="D2777">
        <v>6</v>
      </c>
      <c r="E2777" t="s">
        <v>2773</v>
      </c>
    </row>
    <row r="2778" spans="1:5">
      <c r="A2778">
        <f>HYPERLINK("http://www.twitter.com/NYCMayorsOffice/status/651479785449897984", "651479785449897984")</f>
        <v>0</v>
      </c>
      <c r="B2778" s="2">
        <v>42283.8131828704</v>
      </c>
      <c r="C2778">
        <v>6</v>
      </c>
      <c r="D2778">
        <v>6</v>
      </c>
      <c r="E2778" t="s">
        <v>2774</v>
      </c>
    </row>
    <row r="2779" spans="1:5">
      <c r="A2779">
        <f>HYPERLINK("http://www.twitter.com/NYCMayorsOffice/status/651468350757974016", "651468350757974016")</f>
        <v>0</v>
      </c>
      <c r="B2779" s="2">
        <v>42283.7816319444</v>
      </c>
      <c r="C2779">
        <v>11</v>
      </c>
      <c r="D2779">
        <v>6</v>
      </c>
      <c r="E2779" t="s">
        <v>2775</v>
      </c>
    </row>
    <row r="2780" spans="1:5">
      <c r="A2780">
        <f>HYPERLINK("http://www.twitter.com/NYCMayorsOffice/status/651456902581370880", "651456902581370880")</f>
        <v>0</v>
      </c>
      <c r="B2780" s="2">
        <v>42283.7500347222</v>
      </c>
      <c r="C2780">
        <v>7</v>
      </c>
      <c r="D2780">
        <v>3</v>
      </c>
      <c r="E2780" t="s">
        <v>2776</v>
      </c>
    </row>
    <row r="2781" spans="1:5">
      <c r="A2781">
        <f>HYPERLINK("http://www.twitter.com/NYCMayorsOffice/status/651456716924669952", "651456716924669952")</f>
        <v>0</v>
      </c>
      <c r="B2781" s="2">
        <v>42283.749525463</v>
      </c>
      <c r="C2781">
        <v>30</v>
      </c>
      <c r="D2781">
        <v>24</v>
      </c>
      <c r="E2781" t="s">
        <v>2777</v>
      </c>
    </row>
    <row r="2782" spans="1:5">
      <c r="A2782">
        <f>HYPERLINK("http://www.twitter.com/NYCMayorsOffice/status/651442374229495808", "651442374229495808")</f>
        <v>0</v>
      </c>
      <c r="B2782" s="2">
        <v>42283.7099421296</v>
      </c>
      <c r="C2782">
        <v>0</v>
      </c>
      <c r="D2782">
        <v>2</v>
      </c>
      <c r="E2782" t="s">
        <v>2778</v>
      </c>
    </row>
    <row r="2783" spans="1:5">
      <c r="A2783">
        <f>HYPERLINK("http://www.twitter.com/NYCMayorsOffice/status/651426863638806528", "651426863638806528")</f>
        <v>0</v>
      </c>
      <c r="B2783" s="2">
        <v>42283.6671412037</v>
      </c>
      <c r="C2783">
        <v>3</v>
      </c>
      <c r="D2783">
        <v>1</v>
      </c>
      <c r="E2783" t="s">
        <v>2779</v>
      </c>
    </row>
    <row r="2784" spans="1:5">
      <c r="A2784">
        <f>HYPERLINK("http://www.twitter.com/NYCMayorsOffice/status/651426536608931840", "651426536608931840")</f>
        <v>0</v>
      </c>
      <c r="B2784" s="2">
        <v>42283.6662384259</v>
      </c>
      <c r="C2784">
        <v>4</v>
      </c>
      <c r="D2784">
        <v>1</v>
      </c>
      <c r="E2784" t="s">
        <v>2780</v>
      </c>
    </row>
    <row r="2785" spans="1:5">
      <c r="A2785">
        <f>HYPERLINK("http://www.twitter.com/NYCMayorsOffice/status/651419274741985281", "651419274741985281")</f>
        <v>0</v>
      </c>
      <c r="B2785" s="2">
        <v>42283.6462037037</v>
      </c>
      <c r="C2785">
        <v>2</v>
      </c>
      <c r="D2785">
        <v>3</v>
      </c>
      <c r="E2785" t="s">
        <v>2781</v>
      </c>
    </row>
    <row r="2786" spans="1:5">
      <c r="A2786">
        <f>HYPERLINK("http://www.twitter.com/NYCMayorsOffice/status/651407086933397504", "651407086933397504")</f>
        <v>0</v>
      </c>
      <c r="B2786" s="2">
        <v>42283.6125694444</v>
      </c>
      <c r="C2786">
        <v>0</v>
      </c>
      <c r="D2786">
        <v>18</v>
      </c>
      <c r="E2786" t="s">
        <v>2782</v>
      </c>
    </row>
    <row r="2787" spans="1:5">
      <c r="A2787">
        <f>HYPERLINK("http://www.twitter.com/NYCMayorsOffice/status/651154992129150976", "651154992129150976")</f>
        <v>0</v>
      </c>
      <c r="B2787" s="2">
        <v>42282.9169212963</v>
      </c>
      <c r="C2787">
        <v>0</v>
      </c>
      <c r="D2787">
        <v>9</v>
      </c>
      <c r="E2787" t="s">
        <v>2783</v>
      </c>
    </row>
    <row r="2788" spans="1:5">
      <c r="A2788">
        <f>HYPERLINK("http://www.twitter.com/NYCMayorsOffice/status/651139974348206081", "651139974348206081")</f>
        <v>0</v>
      </c>
      <c r="B2788" s="2">
        <v>42282.8754861111</v>
      </c>
      <c r="C2788">
        <v>3</v>
      </c>
      <c r="D2788">
        <v>6</v>
      </c>
      <c r="E2788" t="s">
        <v>2784</v>
      </c>
    </row>
    <row r="2789" spans="1:5">
      <c r="A2789">
        <f>HYPERLINK("http://www.twitter.com/NYCMayorsOffice/status/651132340463267840", "651132340463267840")</f>
        <v>0</v>
      </c>
      <c r="B2789" s="2">
        <v>42282.8544212963</v>
      </c>
      <c r="C2789">
        <v>1</v>
      </c>
      <c r="D2789">
        <v>7</v>
      </c>
      <c r="E2789" t="s">
        <v>2785</v>
      </c>
    </row>
    <row r="2790" spans="1:5">
      <c r="A2790">
        <f>HYPERLINK("http://www.twitter.com/NYCMayorsOffice/status/651118766214897664", "651118766214897664")</f>
        <v>0</v>
      </c>
      <c r="B2790" s="2">
        <v>42282.8169560185</v>
      </c>
      <c r="C2790">
        <v>12</v>
      </c>
      <c r="D2790">
        <v>8</v>
      </c>
      <c r="E2790" t="s">
        <v>2786</v>
      </c>
    </row>
    <row r="2791" spans="1:5">
      <c r="A2791">
        <f>HYPERLINK("http://www.twitter.com/NYCMayorsOffice/status/651108408813350912", "651108408813350912")</f>
        <v>0</v>
      </c>
      <c r="B2791" s="2">
        <v>42282.7883796296</v>
      </c>
      <c r="C2791">
        <v>3</v>
      </c>
      <c r="D2791">
        <v>7</v>
      </c>
      <c r="E2791" t="s">
        <v>2787</v>
      </c>
    </row>
    <row r="2792" spans="1:5">
      <c r="A2792">
        <f>HYPERLINK("http://www.twitter.com/NYCMayorsOffice/status/651095783119392769", "651095783119392769")</f>
        <v>0</v>
      </c>
      <c r="B2792" s="2">
        <v>42282.7535416667</v>
      </c>
      <c r="C2792">
        <v>1</v>
      </c>
      <c r="D2792">
        <v>2</v>
      </c>
      <c r="E2792" t="s">
        <v>2788</v>
      </c>
    </row>
    <row r="2793" spans="1:5">
      <c r="A2793">
        <f>HYPERLINK("http://www.twitter.com/NYCMayorsOffice/status/651083296089210880", "651083296089210880")</f>
        <v>0</v>
      </c>
      <c r="B2793" s="2">
        <v>42282.7190740741</v>
      </c>
      <c r="C2793">
        <v>6</v>
      </c>
      <c r="D2793">
        <v>8</v>
      </c>
      <c r="E2793" t="s">
        <v>2789</v>
      </c>
    </row>
    <row r="2794" spans="1:5">
      <c r="A2794">
        <f>HYPERLINK("http://www.twitter.com/NYCMayorsOffice/status/651072023221915648", "651072023221915648")</f>
        <v>0</v>
      </c>
      <c r="B2794" s="2">
        <v>42282.687974537</v>
      </c>
      <c r="C2794">
        <v>4</v>
      </c>
      <c r="D2794">
        <v>2</v>
      </c>
      <c r="E2794" t="s">
        <v>2790</v>
      </c>
    </row>
    <row r="2795" spans="1:5">
      <c r="A2795">
        <f>HYPERLINK("http://www.twitter.com/NYCMayorsOffice/status/651060634042400768", "651060634042400768")</f>
        <v>0</v>
      </c>
      <c r="B2795" s="2">
        <v>42282.6565393519</v>
      </c>
      <c r="C2795">
        <v>8</v>
      </c>
      <c r="D2795">
        <v>8</v>
      </c>
      <c r="E2795" t="s">
        <v>2791</v>
      </c>
    </row>
    <row r="2796" spans="1:5">
      <c r="A2796">
        <f>HYPERLINK("http://www.twitter.com/NYCMayorsOffice/status/651049887656734724", "651049887656734724")</f>
        <v>0</v>
      </c>
      <c r="B2796" s="2">
        <v>42282.6268865741</v>
      </c>
      <c r="C2796">
        <v>0</v>
      </c>
      <c r="D2796">
        <v>8</v>
      </c>
      <c r="E2796" t="s">
        <v>2792</v>
      </c>
    </row>
    <row r="2797" spans="1:5">
      <c r="A2797">
        <f>HYPERLINK("http://www.twitter.com/NYCMayorsOffice/status/651048054460678145", "651048054460678145")</f>
        <v>0</v>
      </c>
      <c r="B2797" s="2">
        <v>42282.6218287037</v>
      </c>
      <c r="C2797">
        <v>7</v>
      </c>
      <c r="D2797">
        <v>8</v>
      </c>
      <c r="E2797" t="s">
        <v>2793</v>
      </c>
    </row>
    <row r="2798" spans="1:5">
      <c r="A2798">
        <f>HYPERLINK("http://www.twitter.com/NYCMayorsOffice/status/651034658629656576", "651034658629656576")</f>
        <v>0</v>
      </c>
      <c r="B2798" s="2">
        <v>42282.5848611111</v>
      </c>
      <c r="C2798">
        <v>4</v>
      </c>
      <c r="D2798">
        <v>2</v>
      </c>
      <c r="E2798" t="s">
        <v>2794</v>
      </c>
    </row>
    <row r="2799" spans="1:5">
      <c r="A2799">
        <f>HYPERLINK("http://www.twitter.com/NYCMayorsOffice/status/650788772129456128", "650788772129456128")</f>
        <v>0</v>
      </c>
      <c r="B2799" s="2">
        <v>42281.9063541667</v>
      </c>
      <c r="C2799">
        <v>2</v>
      </c>
      <c r="D2799">
        <v>3</v>
      </c>
      <c r="E2799" t="s">
        <v>2795</v>
      </c>
    </row>
    <row r="2800" spans="1:5">
      <c r="A2800">
        <f>HYPERLINK("http://www.twitter.com/NYCMayorsOffice/status/650770783606849537", "650770783606849537")</f>
        <v>0</v>
      </c>
      <c r="B2800" s="2">
        <v>42281.856712963</v>
      </c>
      <c r="C2800">
        <v>9</v>
      </c>
      <c r="D2800">
        <v>6</v>
      </c>
      <c r="E2800" t="s">
        <v>2796</v>
      </c>
    </row>
    <row r="2801" spans="1:5">
      <c r="A2801">
        <f>HYPERLINK("http://www.twitter.com/NYCMayorsOffice/status/650762523013201921", "650762523013201921")</f>
        <v>0</v>
      </c>
      <c r="B2801" s="2">
        <v>42281.833912037</v>
      </c>
      <c r="C2801">
        <v>3</v>
      </c>
      <c r="D2801">
        <v>2</v>
      </c>
      <c r="E2801" t="s">
        <v>2797</v>
      </c>
    </row>
    <row r="2802" spans="1:5">
      <c r="A2802">
        <f>HYPERLINK("http://www.twitter.com/NYCMayorsOffice/status/650705724327202816", "650705724327202816")</f>
        <v>0</v>
      </c>
      <c r="B2802" s="2">
        <v>42281.6771759259</v>
      </c>
      <c r="C2802">
        <v>9</v>
      </c>
      <c r="D2802">
        <v>11</v>
      </c>
      <c r="E2802" t="s">
        <v>2798</v>
      </c>
    </row>
    <row r="2803" spans="1:5">
      <c r="A2803">
        <f>HYPERLINK("http://www.twitter.com/NYCMayorsOffice/status/650680148606496768", "650680148606496768")</f>
        <v>0</v>
      </c>
      <c r="B2803" s="2">
        <v>42281.6066087963</v>
      </c>
      <c r="C2803">
        <v>11</v>
      </c>
      <c r="D2803">
        <v>14</v>
      </c>
      <c r="E2803" t="s">
        <v>2799</v>
      </c>
    </row>
    <row r="2804" spans="1:5">
      <c r="A2804">
        <f>HYPERLINK("http://www.twitter.com/NYCMayorsOffice/status/650423516735668224", "650423516735668224")</f>
        <v>0</v>
      </c>
      <c r="B2804" s="2">
        <v>42280.8984375</v>
      </c>
      <c r="C2804">
        <v>0</v>
      </c>
      <c r="D2804">
        <v>75</v>
      </c>
      <c r="E2804" t="s">
        <v>2800</v>
      </c>
    </row>
    <row r="2805" spans="1:5">
      <c r="A2805">
        <f>HYPERLINK("http://www.twitter.com/NYCMayorsOffice/status/650423102673940480", "650423102673940480")</f>
        <v>0</v>
      </c>
      <c r="B2805" s="2">
        <v>42280.8972916667</v>
      </c>
      <c r="C2805">
        <v>0</v>
      </c>
      <c r="D2805">
        <v>74</v>
      </c>
      <c r="E2805" t="s">
        <v>2801</v>
      </c>
    </row>
    <row r="2806" spans="1:5">
      <c r="A2806">
        <f>HYPERLINK("http://www.twitter.com/NYCMayorsOffice/status/650412735440752640", "650412735440752640")</f>
        <v>0</v>
      </c>
      <c r="B2806" s="2">
        <v>42280.8686805556</v>
      </c>
      <c r="C2806">
        <v>25</v>
      </c>
      <c r="D2806">
        <v>20</v>
      </c>
      <c r="E2806" t="s">
        <v>2802</v>
      </c>
    </row>
    <row r="2807" spans="1:5">
      <c r="A2807">
        <f>HYPERLINK("http://www.twitter.com/NYCMayorsOffice/status/650399004883337216", "650399004883337216")</f>
        <v>0</v>
      </c>
      <c r="B2807" s="2">
        <v>42280.8307986111</v>
      </c>
      <c r="C2807">
        <v>5</v>
      </c>
      <c r="D2807">
        <v>6</v>
      </c>
      <c r="E2807" t="s">
        <v>2803</v>
      </c>
    </row>
    <row r="2808" spans="1:5">
      <c r="A2808">
        <f>HYPERLINK("http://www.twitter.com/NYCMayorsOffice/status/650387475379159041", "650387475379159041")</f>
        <v>0</v>
      </c>
      <c r="B2808" s="2">
        <v>42280.7989814815</v>
      </c>
      <c r="C2808">
        <v>7</v>
      </c>
      <c r="D2808">
        <v>11</v>
      </c>
      <c r="E2808" t="s">
        <v>2804</v>
      </c>
    </row>
    <row r="2809" spans="1:5">
      <c r="A2809">
        <f>HYPERLINK("http://www.twitter.com/NYCMayorsOffice/status/650362316849061888", "650362316849061888")</f>
        <v>0</v>
      </c>
      <c r="B2809" s="2">
        <v>42280.7295601852</v>
      </c>
      <c r="C2809">
        <v>17</v>
      </c>
      <c r="D2809">
        <v>18</v>
      </c>
      <c r="E2809" t="s">
        <v>2805</v>
      </c>
    </row>
    <row r="2810" spans="1:5">
      <c r="A2810">
        <f>HYPERLINK("http://www.twitter.com/NYCMayorsOffice/status/650328262674108416", "650328262674108416")</f>
        <v>0</v>
      </c>
      <c r="B2810" s="2">
        <v>42280.6355787037</v>
      </c>
      <c r="C2810">
        <v>3</v>
      </c>
      <c r="D2810">
        <v>8</v>
      </c>
      <c r="E2810" t="s">
        <v>2806</v>
      </c>
    </row>
    <row r="2811" spans="1:5">
      <c r="A2811">
        <f>HYPERLINK("http://www.twitter.com/NYCMayorsOffice/status/650075393689538560", "650075393689538560")</f>
        <v>0</v>
      </c>
      <c r="B2811" s="2">
        <v>42279.9378009259</v>
      </c>
      <c r="C2811">
        <v>9</v>
      </c>
      <c r="D2811">
        <v>11</v>
      </c>
      <c r="E2811" t="s">
        <v>2807</v>
      </c>
    </row>
    <row r="2812" spans="1:5">
      <c r="A2812">
        <f>HYPERLINK("http://www.twitter.com/NYCMayorsOffice/status/650052724625670148", "650052724625670148")</f>
        <v>0</v>
      </c>
      <c r="B2812" s="2">
        <v>42279.8752430556</v>
      </c>
      <c r="C2812">
        <v>21</v>
      </c>
      <c r="D2812">
        <v>38</v>
      </c>
      <c r="E2812" t="s">
        <v>2808</v>
      </c>
    </row>
    <row r="2813" spans="1:5">
      <c r="A2813">
        <f>HYPERLINK("http://www.twitter.com/NYCMayorsOffice/status/650049001501425664", "650049001501425664")</f>
        <v>0</v>
      </c>
      <c r="B2813" s="2">
        <v>42279.8649652778</v>
      </c>
      <c r="C2813">
        <v>13</v>
      </c>
      <c r="D2813">
        <v>10</v>
      </c>
      <c r="E2813" t="s">
        <v>2809</v>
      </c>
    </row>
    <row r="2814" spans="1:5">
      <c r="A2814">
        <f>HYPERLINK("http://www.twitter.com/NYCMayorsOffice/status/650037871374635008", "650037871374635008")</f>
        <v>0</v>
      </c>
      <c r="B2814" s="2">
        <v>42279.8342592593</v>
      </c>
      <c r="C2814">
        <v>10</v>
      </c>
      <c r="D2814">
        <v>16</v>
      </c>
      <c r="E2814" t="s">
        <v>2810</v>
      </c>
    </row>
    <row r="2815" spans="1:5">
      <c r="A2815">
        <f>HYPERLINK("http://www.twitter.com/NYCMayorsOffice/status/650022760681480193", "650022760681480193")</f>
        <v>0</v>
      </c>
      <c r="B2815" s="2">
        <v>42279.7925578704</v>
      </c>
      <c r="C2815">
        <v>7</v>
      </c>
      <c r="D2815">
        <v>8</v>
      </c>
      <c r="E2815" t="s">
        <v>2811</v>
      </c>
    </row>
    <row r="2816" spans="1:5">
      <c r="A2816">
        <f>HYPERLINK("http://www.twitter.com/NYCMayorsOffice/status/650009957853696000", "650009957853696000")</f>
        <v>0</v>
      </c>
      <c r="B2816" s="2">
        <v>42279.7572337963</v>
      </c>
      <c r="C2816">
        <v>5</v>
      </c>
      <c r="D2816">
        <v>15</v>
      </c>
      <c r="E2816" t="s">
        <v>2812</v>
      </c>
    </row>
    <row r="2817" spans="1:5">
      <c r="A2817">
        <f>HYPERLINK("http://www.twitter.com/NYCMayorsOffice/status/649996110937853952", "649996110937853952")</f>
        <v>0</v>
      </c>
      <c r="B2817" s="2">
        <v>42279.7190162037</v>
      </c>
      <c r="C2817">
        <v>13</v>
      </c>
      <c r="D2817">
        <v>12</v>
      </c>
      <c r="E2817" t="s">
        <v>2813</v>
      </c>
    </row>
    <row r="2818" spans="1:5">
      <c r="A2818">
        <f>HYPERLINK("http://www.twitter.com/NYCMayorsOffice/status/649984814939045889", "649984814939045889")</f>
        <v>0</v>
      </c>
      <c r="B2818" s="2">
        <v>42279.6878472222</v>
      </c>
      <c r="C2818">
        <v>6</v>
      </c>
      <c r="D2818">
        <v>9</v>
      </c>
      <c r="E2818" t="s">
        <v>2814</v>
      </c>
    </row>
    <row r="2819" spans="1:5">
      <c r="A2819">
        <f>HYPERLINK("http://www.twitter.com/NYCMayorsOffice/status/649973412018917376", "649973412018917376")</f>
        <v>0</v>
      </c>
      <c r="B2819" s="2">
        <v>42279.6563888889</v>
      </c>
      <c r="C2819">
        <v>3</v>
      </c>
      <c r="D2819">
        <v>4</v>
      </c>
      <c r="E2819" t="s">
        <v>2815</v>
      </c>
    </row>
    <row r="2820" spans="1:5">
      <c r="A2820">
        <f>HYPERLINK("http://www.twitter.com/NYCMayorsOffice/status/649962783904301056", "649962783904301056")</f>
        <v>0</v>
      </c>
      <c r="B2820" s="2">
        <v>42279.6270601852</v>
      </c>
      <c r="C2820">
        <v>4</v>
      </c>
      <c r="D2820">
        <v>12</v>
      </c>
      <c r="E2820" t="s">
        <v>2816</v>
      </c>
    </row>
    <row r="2821" spans="1:5">
      <c r="A2821">
        <f>HYPERLINK("http://www.twitter.com/NYCMayorsOffice/status/649954789711867904", "649954789711867904")</f>
        <v>0</v>
      </c>
      <c r="B2821" s="2">
        <v>42279.605</v>
      </c>
      <c r="C2821">
        <v>0</v>
      </c>
      <c r="D2821">
        <v>4</v>
      </c>
      <c r="E2821" t="s">
        <v>2817</v>
      </c>
    </row>
    <row r="2822" spans="1:5">
      <c r="A2822">
        <f>HYPERLINK("http://www.twitter.com/NYCMayorsOffice/status/649946869884416000", "649946869884416000")</f>
        <v>0</v>
      </c>
      <c r="B2822" s="2">
        <v>42279.5831365741</v>
      </c>
      <c r="C2822">
        <v>11</v>
      </c>
      <c r="D2822">
        <v>8</v>
      </c>
      <c r="E2822" t="s">
        <v>2818</v>
      </c>
    </row>
    <row r="2823" spans="1:5">
      <c r="A2823">
        <f>HYPERLINK("http://www.twitter.com/NYCMayorsOffice/status/649931635434123264", "649931635434123264")</f>
        <v>0</v>
      </c>
      <c r="B2823" s="2">
        <v>42279.541099537</v>
      </c>
      <c r="C2823">
        <v>0</v>
      </c>
      <c r="D2823">
        <v>73</v>
      </c>
      <c r="E2823" t="s">
        <v>2819</v>
      </c>
    </row>
    <row r="2824" spans="1:5">
      <c r="A2824">
        <f>HYPERLINK("http://www.twitter.com/NYCMayorsOffice/status/649754505656016897", "649754505656016897")</f>
        <v>0</v>
      </c>
      <c r="B2824" s="2">
        <v>42279.0523148148</v>
      </c>
      <c r="C2824">
        <v>5</v>
      </c>
      <c r="D2824">
        <v>5</v>
      </c>
      <c r="E2824" t="s">
        <v>2820</v>
      </c>
    </row>
    <row r="2825" spans="1:5">
      <c r="A2825">
        <f>HYPERLINK("http://www.twitter.com/NYCMayorsOffice/status/649743196415762432", "649743196415762432")</f>
        <v>0</v>
      </c>
      <c r="B2825" s="2">
        <v>42279.0211111111</v>
      </c>
      <c r="C2825">
        <v>9</v>
      </c>
      <c r="D2825">
        <v>11</v>
      </c>
      <c r="E2825" t="s">
        <v>2821</v>
      </c>
    </row>
    <row r="2826" spans="1:5">
      <c r="A2826">
        <f>HYPERLINK("http://www.twitter.com/NYCMayorsOffice/status/649731821274591232", "649731821274591232")</f>
        <v>0</v>
      </c>
      <c r="B2826" s="2">
        <v>42278.9897222222</v>
      </c>
      <c r="C2826">
        <v>4</v>
      </c>
      <c r="D2826">
        <v>10</v>
      </c>
      <c r="E2826" t="s">
        <v>2822</v>
      </c>
    </row>
    <row r="2827" spans="1:5">
      <c r="A2827">
        <f>HYPERLINK("http://www.twitter.com/NYCMayorsOffice/status/649716716713455616", "649716716713455616")</f>
        <v>0</v>
      </c>
      <c r="B2827" s="2">
        <v>42278.9480439815</v>
      </c>
      <c r="C2827">
        <v>14</v>
      </c>
      <c r="D2827">
        <v>23</v>
      </c>
      <c r="E2827" t="s">
        <v>2823</v>
      </c>
    </row>
    <row r="2828" spans="1:5">
      <c r="A2828">
        <f>HYPERLINK("http://www.twitter.com/NYCMayorsOffice/status/649706673112748032", "649706673112748032")</f>
        <v>0</v>
      </c>
      <c r="B2828" s="2">
        <v>42278.9203240741</v>
      </c>
      <c r="C2828">
        <v>7</v>
      </c>
      <c r="D2828">
        <v>10</v>
      </c>
      <c r="E2828" t="s">
        <v>2824</v>
      </c>
    </row>
    <row r="2829" spans="1:5">
      <c r="A2829">
        <f>HYPERLINK("http://www.twitter.com/NYCMayorsOffice/status/649698079059394560", "649698079059394560")</f>
        <v>0</v>
      </c>
      <c r="B2829" s="2">
        <v>42278.8966087963</v>
      </c>
      <c r="C2829">
        <v>15</v>
      </c>
      <c r="D2829">
        <v>23</v>
      </c>
      <c r="E2829" t="s">
        <v>2825</v>
      </c>
    </row>
    <row r="2830" spans="1:5">
      <c r="A2830">
        <f>HYPERLINK("http://www.twitter.com/NYCMayorsOffice/status/649686589925425152", "649686589925425152")</f>
        <v>0</v>
      </c>
      <c r="B2830" s="2">
        <v>42278.8649074074</v>
      </c>
      <c r="C2830">
        <v>31</v>
      </c>
      <c r="D2830">
        <v>22</v>
      </c>
      <c r="E2830" t="s">
        <v>2826</v>
      </c>
    </row>
    <row r="2831" spans="1:5">
      <c r="A2831">
        <f>HYPERLINK("http://www.twitter.com/NYCMayorsOffice/status/649682864397787137", "649682864397787137")</f>
        <v>0</v>
      </c>
      <c r="B2831" s="2">
        <v>42278.8546296296</v>
      </c>
      <c r="C2831">
        <v>0</v>
      </c>
      <c r="D2831">
        <v>10</v>
      </c>
      <c r="E2831" t="s">
        <v>2827</v>
      </c>
    </row>
    <row r="2832" spans="1:5">
      <c r="A2832">
        <f>HYPERLINK("http://www.twitter.com/NYCMayorsOffice/status/649671601303257089", "649671601303257089")</f>
        <v>0</v>
      </c>
      <c r="B2832" s="2">
        <v>42278.8235416667</v>
      </c>
      <c r="C2832">
        <v>1</v>
      </c>
      <c r="D2832">
        <v>5</v>
      </c>
      <c r="E2832" t="s">
        <v>2828</v>
      </c>
    </row>
    <row r="2833" spans="1:5">
      <c r="A2833">
        <f>HYPERLINK("http://www.twitter.com/NYCMayorsOffice/status/649660160856727552", "649660160856727552")</f>
        <v>0</v>
      </c>
      <c r="B2833" s="2">
        <v>42278.7919791667</v>
      </c>
      <c r="C2833">
        <v>3</v>
      </c>
      <c r="D2833">
        <v>6</v>
      </c>
      <c r="E2833" t="s">
        <v>2829</v>
      </c>
    </row>
    <row r="2834" spans="1:5">
      <c r="A2834">
        <f>HYPERLINK("http://www.twitter.com/NYCMayorsOffice/status/649648819680976896", "649648819680976896")</f>
        <v>0</v>
      </c>
      <c r="B2834" s="2">
        <v>42278.7606828704</v>
      </c>
      <c r="C2834">
        <v>3</v>
      </c>
      <c r="D2834">
        <v>4</v>
      </c>
      <c r="E2834" t="s">
        <v>2830</v>
      </c>
    </row>
    <row r="2835" spans="1:5">
      <c r="A2835">
        <f>HYPERLINK("http://www.twitter.com/NYCMayorsOffice/status/649640749437460480", "649640749437460480")</f>
        <v>0</v>
      </c>
      <c r="B2835" s="2">
        <v>42278.7384143519</v>
      </c>
      <c r="C2835">
        <v>0</v>
      </c>
      <c r="D2835">
        <v>102</v>
      </c>
      <c r="E2835" t="s">
        <v>2831</v>
      </c>
    </row>
    <row r="2836" spans="1:5">
      <c r="A2836">
        <f>HYPERLINK("http://www.twitter.com/NYCMayorsOffice/status/649630084970758144", "649630084970758144")</f>
        <v>0</v>
      </c>
      <c r="B2836" s="2">
        <v>42278.7089814815</v>
      </c>
      <c r="C2836">
        <v>3</v>
      </c>
      <c r="D2836">
        <v>4</v>
      </c>
      <c r="E2836" t="s">
        <v>2832</v>
      </c>
    </row>
    <row r="2837" spans="1:5">
      <c r="A2837">
        <f>HYPERLINK("http://www.twitter.com/NYCMayorsOffice/status/649619468709154816", "649619468709154816")</f>
        <v>0</v>
      </c>
      <c r="B2837" s="2">
        <v>42278.6796875</v>
      </c>
      <c r="C2837">
        <v>0</v>
      </c>
      <c r="D2837">
        <v>3</v>
      </c>
      <c r="E2837" t="s">
        <v>2833</v>
      </c>
    </row>
    <row r="2838" spans="1:5">
      <c r="A2838">
        <f>HYPERLINK("http://www.twitter.com/NYCMayorsOffice/status/649613662387372034", "649613662387372034")</f>
        <v>0</v>
      </c>
      <c r="B2838" s="2">
        <v>42278.6636689815</v>
      </c>
      <c r="C2838">
        <v>0</v>
      </c>
      <c r="D2838">
        <v>9</v>
      </c>
      <c r="E2838" t="s">
        <v>2834</v>
      </c>
    </row>
    <row r="2839" spans="1:5">
      <c r="A2839">
        <f>HYPERLINK("http://www.twitter.com/NYCMayorsOffice/status/649611035343749120", "649611035343749120")</f>
        <v>0</v>
      </c>
      <c r="B2839" s="2">
        <v>42278.656412037</v>
      </c>
      <c r="C2839">
        <v>3</v>
      </c>
      <c r="D2839">
        <v>5</v>
      </c>
      <c r="E2839" t="s">
        <v>2835</v>
      </c>
    </row>
    <row r="2840" spans="1:5">
      <c r="A2840">
        <f>HYPERLINK("http://www.twitter.com/NYCMayorsOffice/status/649601553263906818", "649601553263906818")</f>
        <v>0</v>
      </c>
      <c r="B2840" s="2">
        <v>42278.6302430556</v>
      </c>
      <c r="C2840">
        <v>6</v>
      </c>
      <c r="D2840">
        <v>6</v>
      </c>
      <c r="E2840" t="s">
        <v>2836</v>
      </c>
    </row>
    <row r="2841" spans="1:5">
      <c r="A2841">
        <f>HYPERLINK("http://www.twitter.com/NYCMayorsOffice/status/649581264312377344", "649581264312377344")</f>
        <v>0</v>
      </c>
      <c r="B2841" s="2">
        <v>42278.5742592593</v>
      </c>
      <c r="C2841">
        <v>0</v>
      </c>
      <c r="D2841">
        <v>22</v>
      </c>
      <c r="E2841" t="s">
        <v>2837</v>
      </c>
    </row>
    <row r="2842" spans="1:5">
      <c r="A2842">
        <f>HYPERLINK("http://www.twitter.com/NYCMayorsOffice/status/649538982708121600", "649538982708121600")</f>
        <v>0</v>
      </c>
      <c r="B2842" s="2">
        <v>42278.4575810185</v>
      </c>
      <c r="C2842">
        <v>0</v>
      </c>
      <c r="D2842">
        <v>13</v>
      </c>
      <c r="E2842" t="s">
        <v>2838</v>
      </c>
    </row>
    <row r="2843" spans="1:5">
      <c r="A2843">
        <f>HYPERLINK("http://www.twitter.com/NYCMayorsOffice/status/649538976144097280", "649538976144097280")</f>
        <v>0</v>
      </c>
      <c r="B2843" s="2">
        <v>42278.4575694444</v>
      </c>
      <c r="C2843">
        <v>0</v>
      </c>
      <c r="D2843">
        <v>5</v>
      </c>
      <c r="E2843" t="s">
        <v>2839</v>
      </c>
    </row>
    <row r="2844" spans="1:5">
      <c r="A2844">
        <f>HYPERLINK("http://www.twitter.com/NYCMayorsOffice/status/649325901835038721", "649325901835038721")</f>
        <v>0</v>
      </c>
      <c r="B2844" s="2">
        <v>42277.8695949074</v>
      </c>
      <c r="C2844">
        <v>0</v>
      </c>
      <c r="D2844">
        <v>18</v>
      </c>
      <c r="E2844" t="s">
        <v>2840</v>
      </c>
    </row>
    <row r="2845" spans="1:5">
      <c r="A2845">
        <f>HYPERLINK("http://www.twitter.com/NYCMayorsOffice/status/649324204387639296", "649324204387639296")</f>
        <v>0</v>
      </c>
      <c r="B2845" s="2">
        <v>42277.8649074074</v>
      </c>
      <c r="C2845">
        <v>2</v>
      </c>
      <c r="D2845">
        <v>2</v>
      </c>
      <c r="E2845" t="s">
        <v>2841</v>
      </c>
    </row>
    <row r="2846" spans="1:5">
      <c r="A2846">
        <f>HYPERLINK("http://www.twitter.com/NYCMayorsOffice/status/649322021139124224", "649322021139124224")</f>
        <v>0</v>
      </c>
      <c r="B2846" s="2">
        <v>42277.8588888889</v>
      </c>
      <c r="C2846">
        <v>0</v>
      </c>
      <c r="D2846">
        <v>317</v>
      </c>
      <c r="E2846" t="s">
        <v>2842</v>
      </c>
    </row>
    <row r="2847" spans="1:5">
      <c r="A2847">
        <f>HYPERLINK("http://www.twitter.com/NYCMayorsOffice/status/649305400530083840", "649305400530083840")</f>
        <v>0</v>
      </c>
      <c r="B2847" s="2">
        <v>42277.8130208333</v>
      </c>
      <c r="C2847">
        <v>2</v>
      </c>
      <c r="D2847">
        <v>6</v>
      </c>
      <c r="E2847" t="s">
        <v>2843</v>
      </c>
    </row>
    <row r="2848" spans="1:5">
      <c r="A2848">
        <f>HYPERLINK("http://www.twitter.com/NYCMayorsOffice/status/649287112274092032", "649287112274092032")</f>
        <v>0</v>
      </c>
      <c r="B2848" s="2">
        <v>42277.7625578704</v>
      </c>
      <c r="C2848">
        <v>0</v>
      </c>
      <c r="D2848">
        <v>11</v>
      </c>
      <c r="E2848" t="s">
        <v>2844</v>
      </c>
    </row>
    <row r="2849" spans="1:5">
      <c r="A2849">
        <f>HYPERLINK("http://www.twitter.com/NYCMayorsOffice/status/649286458591846400", "649286458591846400")</f>
        <v>0</v>
      </c>
      <c r="B2849" s="2">
        <v>42277.7607523148</v>
      </c>
      <c r="C2849">
        <v>4</v>
      </c>
      <c r="D2849">
        <v>7</v>
      </c>
      <c r="E2849" t="s">
        <v>2845</v>
      </c>
    </row>
    <row r="2850" spans="1:5">
      <c r="A2850">
        <f>HYPERLINK("http://www.twitter.com/NYCMayorsOffice/status/649281334259654656", "649281334259654656")</f>
        <v>0</v>
      </c>
      <c r="B2850" s="2">
        <v>42277.7466087963</v>
      </c>
      <c r="C2850">
        <v>0</v>
      </c>
      <c r="D2850">
        <v>30</v>
      </c>
      <c r="E2850" t="s">
        <v>2846</v>
      </c>
    </row>
    <row r="2851" spans="1:5">
      <c r="A2851">
        <f>HYPERLINK("http://www.twitter.com/NYCMayorsOffice/status/649275151536812033", "649275151536812033")</f>
        <v>0</v>
      </c>
      <c r="B2851" s="2">
        <v>42277.7295486111</v>
      </c>
      <c r="C2851">
        <v>0</v>
      </c>
      <c r="D2851">
        <v>5</v>
      </c>
      <c r="E2851" t="s">
        <v>2847</v>
      </c>
    </row>
    <row r="2852" spans="1:5">
      <c r="A2852">
        <f>HYPERLINK("http://www.twitter.com/NYCMayorsOffice/status/649256193257570304", "649256193257570304")</f>
        <v>0</v>
      </c>
      <c r="B2852" s="2">
        <v>42277.6772337963</v>
      </c>
      <c r="C2852">
        <v>2</v>
      </c>
      <c r="D2852">
        <v>4</v>
      </c>
      <c r="E2852" t="s">
        <v>2848</v>
      </c>
    </row>
    <row r="2853" spans="1:5">
      <c r="A2853">
        <f>HYPERLINK("http://www.twitter.com/NYCMayorsOffice/status/649238218433527808", "649238218433527808")</f>
        <v>0</v>
      </c>
      <c r="B2853" s="2">
        <v>42277.6276388889</v>
      </c>
      <c r="C2853">
        <v>0</v>
      </c>
      <c r="D2853">
        <v>5</v>
      </c>
      <c r="E2853" t="s">
        <v>2849</v>
      </c>
    </row>
    <row r="2854" spans="1:5">
      <c r="A2854">
        <f>HYPERLINK("http://www.twitter.com/NYCMayorsOffice/status/649214386968653824", "649214386968653824")</f>
        <v>0</v>
      </c>
      <c r="B2854" s="2">
        <v>42277.561875</v>
      </c>
      <c r="C2854">
        <v>3</v>
      </c>
      <c r="D2854">
        <v>2</v>
      </c>
      <c r="E2854" t="s">
        <v>2850</v>
      </c>
    </row>
    <row r="2855" spans="1:5">
      <c r="A2855">
        <f>HYPERLINK("http://www.twitter.com/NYCMayorsOffice/status/648969385848229888", "648969385848229888")</f>
        <v>0</v>
      </c>
      <c r="B2855" s="2">
        <v>42276.8857986111</v>
      </c>
      <c r="C2855">
        <v>3</v>
      </c>
      <c r="D2855">
        <v>2</v>
      </c>
      <c r="E2855" t="s">
        <v>2851</v>
      </c>
    </row>
    <row r="2856" spans="1:5">
      <c r="A2856">
        <f>HYPERLINK("http://www.twitter.com/NYCMayorsOffice/status/648961809483964416", "648961809483964416")</f>
        <v>0</v>
      </c>
      <c r="B2856" s="2">
        <v>42276.8648958333</v>
      </c>
      <c r="C2856">
        <v>0</v>
      </c>
      <c r="D2856">
        <v>3</v>
      </c>
      <c r="E2856" t="s">
        <v>2852</v>
      </c>
    </row>
    <row r="2857" spans="1:5">
      <c r="A2857">
        <f>HYPERLINK("http://www.twitter.com/NYCMayorsOffice/status/648958135999315968", "648958135999315968")</f>
        <v>0</v>
      </c>
      <c r="B2857" s="2">
        <v>42276.8547569444</v>
      </c>
      <c r="C2857">
        <v>3</v>
      </c>
      <c r="D2857">
        <v>5</v>
      </c>
      <c r="E2857" t="s">
        <v>2853</v>
      </c>
    </row>
    <row r="2858" spans="1:5">
      <c r="A2858">
        <f>HYPERLINK("http://www.twitter.com/NYCMayorsOffice/status/648939203011723264", "648939203011723264")</f>
        <v>0</v>
      </c>
      <c r="B2858" s="2">
        <v>42276.8025115741</v>
      </c>
      <c r="C2858">
        <v>2</v>
      </c>
      <c r="D2858">
        <v>1</v>
      </c>
      <c r="E2858" t="s">
        <v>2854</v>
      </c>
    </row>
    <row r="2859" spans="1:5">
      <c r="A2859">
        <f>HYPERLINK("http://www.twitter.com/NYCMayorsOffice/status/648936121100070912", "648936121100070912")</f>
        <v>0</v>
      </c>
      <c r="B2859" s="2">
        <v>42276.7940046296</v>
      </c>
      <c r="C2859">
        <v>0</v>
      </c>
      <c r="D2859">
        <v>97</v>
      </c>
      <c r="E2859" t="s">
        <v>2855</v>
      </c>
    </row>
    <row r="2860" spans="1:5">
      <c r="A2860">
        <f>HYPERLINK("http://www.twitter.com/NYCMayorsOffice/status/648927943448764416", "648927943448764416")</f>
        <v>0</v>
      </c>
      <c r="B2860" s="2">
        <v>42276.7714351852</v>
      </c>
      <c r="C2860">
        <v>1</v>
      </c>
      <c r="D2860">
        <v>5</v>
      </c>
      <c r="E2860" t="s">
        <v>2856</v>
      </c>
    </row>
    <row r="2861" spans="1:5">
      <c r="A2861">
        <f>HYPERLINK("http://www.twitter.com/NYCMayorsOffice/status/648916673106477056", "648916673106477056")</f>
        <v>0</v>
      </c>
      <c r="B2861" s="2">
        <v>42276.7403356481</v>
      </c>
      <c r="C2861">
        <v>0</v>
      </c>
      <c r="D2861">
        <v>12</v>
      </c>
      <c r="E2861" t="s">
        <v>2857</v>
      </c>
    </row>
    <row r="2862" spans="1:5">
      <c r="A2862">
        <f>HYPERLINK("http://www.twitter.com/NYCMayorsOffice/status/648910774979723264", "648910774979723264")</f>
        <v>0</v>
      </c>
      <c r="B2862" s="2">
        <v>42276.7240625</v>
      </c>
      <c r="C2862">
        <v>0</v>
      </c>
      <c r="D2862">
        <v>9</v>
      </c>
      <c r="E2862" t="s">
        <v>2858</v>
      </c>
    </row>
    <row r="2863" spans="1:5">
      <c r="A2863">
        <f>HYPERLINK("http://www.twitter.com/NYCMayorsOffice/status/648909117919244288", "648909117919244288")</f>
        <v>0</v>
      </c>
      <c r="B2863" s="2">
        <v>42276.7194907407</v>
      </c>
      <c r="C2863">
        <v>4</v>
      </c>
      <c r="D2863">
        <v>11</v>
      </c>
      <c r="E2863" t="s">
        <v>2859</v>
      </c>
    </row>
    <row r="2864" spans="1:5">
      <c r="A2864">
        <f>HYPERLINK("http://www.twitter.com/NYCMayorsOffice/status/648897710716780545", "648897710716780545")</f>
        <v>0</v>
      </c>
      <c r="B2864" s="2">
        <v>42276.6880092593</v>
      </c>
      <c r="C2864">
        <v>1</v>
      </c>
      <c r="D2864">
        <v>3</v>
      </c>
      <c r="E2864" t="s">
        <v>2860</v>
      </c>
    </row>
    <row r="2865" spans="1:5">
      <c r="A2865">
        <f>HYPERLINK("http://www.twitter.com/NYCMayorsOffice/status/648878738818658304", "648878738818658304")</f>
        <v>0</v>
      </c>
      <c r="B2865" s="2">
        <v>42276.6356597222</v>
      </c>
      <c r="C2865">
        <v>3</v>
      </c>
      <c r="D2865">
        <v>3</v>
      </c>
      <c r="E2865" t="s">
        <v>2861</v>
      </c>
    </row>
    <row r="2866" spans="1:5">
      <c r="A2866">
        <f>HYPERLINK("http://www.twitter.com/NYCMayorsOffice/status/648867423072972801", "648867423072972801")</f>
        <v>0</v>
      </c>
      <c r="B2866" s="2">
        <v>42276.6044328704</v>
      </c>
      <c r="C2866">
        <v>5</v>
      </c>
      <c r="D2866">
        <v>6</v>
      </c>
      <c r="E2866" t="s">
        <v>2862</v>
      </c>
    </row>
    <row r="2867" spans="1:5">
      <c r="A2867">
        <f>HYPERLINK("http://www.twitter.com/NYCMayorsOffice/status/648857078413553664", "648857078413553664")</f>
        <v>0</v>
      </c>
      <c r="B2867" s="2">
        <v>42276.5758912037</v>
      </c>
      <c r="C2867">
        <v>0</v>
      </c>
      <c r="D2867">
        <v>22</v>
      </c>
      <c r="E2867" t="s">
        <v>2863</v>
      </c>
    </row>
    <row r="2868" spans="1:5">
      <c r="A2868">
        <f>HYPERLINK("http://www.twitter.com/NYCMayorsOffice/status/648648611060969472", "648648611060969472")</f>
        <v>0</v>
      </c>
      <c r="B2868" s="2">
        <v>42276.000625</v>
      </c>
      <c r="C2868">
        <v>10</v>
      </c>
      <c r="D2868">
        <v>15</v>
      </c>
      <c r="E2868" t="s">
        <v>2864</v>
      </c>
    </row>
    <row r="2869" spans="1:5">
      <c r="A2869">
        <f>HYPERLINK("http://www.twitter.com/NYCMayorsOffice/status/648635804202500097", "648635804202500097")</f>
        <v>0</v>
      </c>
      <c r="B2869" s="2">
        <v>42275.9652893519</v>
      </c>
      <c r="C2869">
        <v>0</v>
      </c>
      <c r="D2869">
        <v>89</v>
      </c>
      <c r="E2869" t="s">
        <v>2865</v>
      </c>
    </row>
    <row r="2870" spans="1:5">
      <c r="A2870">
        <f>HYPERLINK("http://www.twitter.com/NYCMayorsOffice/status/648607429614284801", "648607429614284801")</f>
        <v>0</v>
      </c>
      <c r="B2870" s="2">
        <v>42275.8869907407</v>
      </c>
      <c r="C2870">
        <v>0</v>
      </c>
      <c r="D2870">
        <v>4</v>
      </c>
      <c r="E2870" t="s">
        <v>2866</v>
      </c>
    </row>
    <row r="2871" spans="1:5">
      <c r="A2871">
        <f>HYPERLINK("http://www.twitter.com/NYCMayorsOffice/status/648603406567870464", "648603406567870464")</f>
        <v>0</v>
      </c>
      <c r="B2871" s="2">
        <v>42275.8758912037</v>
      </c>
      <c r="C2871">
        <v>9</v>
      </c>
      <c r="D2871">
        <v>6</v>
      </c>
      <c r="E2871" t="s">
        <v>2867</v>
      </c>
    </row>
    <row r="2872" spans="1:5">
      <c r="A2872">
        <f>HYPERLINK("http://www.twitter.com/NYCMayorsOffice/status/648584268780847104", "648584268780847104")</f>
        <v>0</v>
      </c>
      <c r="B2872" s="2">
        <v>42275.8230787037</v>
      </c>
      <c r="C2872">
        <v>5</v>
      </c>
      <c r="D2872">
        <v>15</v>
      </c>
      <c r="E2872" t="s">
        <v>2868</v>
      </c>
    </row>
    <row r="2873" spans="1:5">
      <c r="A2873">
        <f>HYPERLINK("http://www.twitter.com/NYCMayorsOffice/status/648565535668633600", "648565535668633600")</f>
        <v>0</v>
      </c>
      <c r="B2873" s="2">
        <v>42275.7713888889</v>
      </c>
      <c r="C2873">
        <v>1</v>
      </c>
      <c r="D2873">
        <v>2</v>
      </c>
      <c r="E2873" t="s">
        <v>2869</v>
      </c>
    </row>
    <row r="2874" spans="1:5">
      <c r="A2874">
        <f>HYPERLINK("http://www.twitter.com/NYCMayorsOffice/status/648549465977171968", "648549465977171968")</f>
        <v>0</v>
      </c>
      <c r="B2874" s="2">
        <v>42275.727037037</v>
      </c>
      <c r="C2874">
        <v>0</v>
      </c>
      <c r="D2874">
        <v>33</v>
      </c>
      <c r="E2874" t="s">
        <v>2870</v>
      </c>
    </row>
    <row r="2875" spans="1:5">
      <c r="A2875">
        <f>HYPERLINK("http://www.twitter.com/NYCMayorsOffice/status/648542963073683456", "648542963073683456")</f>
        <v>0</v>
      </c>
      <c r="B2875" s="2">
        <v>42275.7090972222</v>
      </c>
      <c r="C2875">
        <v>1</v>
      </c>
      <c r="D2875">
        <v>8</v>
      </c>
      <c r="E2875" t="s">
        <v>2871</v>
      </c>
    </row>
    <row r="2876" spans="1:5">
      <c r="A2876">
        <f>HYPERLINK("http://www.twitter.com/NYCMayorsOffice/status/648520146189946880", "648520146189946880")</f>
        <v>0</v>
      </c>
      <c r="B2876" s="2">
        <v>42275.6461342593</v>
      </c>
      <c r="C2876">
        <v>4</v>
      </c>
      <c r="D2876">
        <v>3</v>
      </c>
      <c r="E2876" t="s">
        <v>2872</v>
      </c>
    </row>
    <row r="2877" spans="1:5">
      <c r="A2877">
        <f>HYPERLINK("http://www.twitter.com/NYCMayorsOffice/status/648496663288541184", "648496663288541184")</f>
        <v>0</v>
      </c>
      <c r="B2877" s="2">
        <v>42275.5813310185</v>
      </c>
      <c r="C2877">
        <v>4</v>
      </c>
      <c r="D2877">
        <v>2</v>
      </c>
      <c r="E2877" t="s">
        <v>2873</v>
      </c>
    </row>
    <row r="2878" spans="1:5">
      <c r="A2878">
        <f>HYPERLINK("http://www.twitter.com/NYCMayorsOffice/status/648169060765671425", "648169060765671425")</f>
        <v>0</v>
      </c>
      <c r="B2878" s="2">
        <v>42274.6773263889</v>
      </c>
      <c r="C2878">
        <v>3</v>
      </c>
      <c r="D2878">
        <v>1</v>
      </c>
      <c r="E2878" t="s">
        <v>2874</v>
      </c>
    </row>
    <row r="2879" spans="1:5">
      <c r="A2879">
        <f>HYPERLINK("http://www.twitter.com/NYCMayorsOffice/status/648142648595869696", "648142648595869696")</f>
        <v>0</v>
      </c>
      <c r="B2879" s="2">
        <v>42274.6044328704</v>
      </c>
      <c r="C2879">
        <v>5</v>
      </c>
      <c r="D2879">
        <v>1</v>
      </c>
      <c r="E2879" t="s">
        <v>2875</v>
      </c>
    </row>
    <row r="2880" spans="1:5">
      <c r="A2880">
        <f>HYPERLINK("http://www.twitter.com/NYCMayorsOffice/status/647863408096866305", "647863408096866305")</f>
        <v>0</v>
      </c>
      <c r="B2880" s="2">
        <v>42273.8338773148</v>
      </c>
      <c r="C2880">
        <v>4</v>
      </c>
      <c r="D2880">
        <v>7</v>
      </c>
      <c r="E2880" t="s">
        <v>2876</v>
      </c>
    </row>
    <row r="2881" spans="1:5">
      <c r="A2881">
        <f>HYPERLINK("http://www.twitter.com/NYCMayorsOffice/status/647840671659900928", "647840671659900928")</f>
        <v>0</v>
      </c>
      <c r="B2881" s="2">
        <v>42273.7711458333</v>
      </c>
      <c r="C2881">
        <v>7</v>
      </c>
      <c r="D2881">
        <v>3</v>
      </c>
      <c r="E2881" t="s">
        <v>2877</v>
      </c>
    </row>
    <row r="2882" spans="1:5">
      <c r="A2882">
        <f>HYPERLINK("http://www.twitter.com/NYCMayorsOffice/status/647818051811979264", "647818051811979264")</f>
        <v>0</v>
      </c>
      <c r="B2882" s="2">
        <v>42273.7087268519</v>
      </c>
      <c r="C2882">
        <v>5</v>
      </c>
      <c r="D2882">
        <v>6</v>
      </c>
      <c r="E2882" t="s">
        <v>2878</v>
      </c>
    </row>
    <row r="2883" spans="1:5">
      <c r="A2883">
        <f>HYPERLINK("http://www.twitter.com/NYCMayorsOffice/status/647795317384052736", "647795317384052736")</f>
        <v>0</v>
      </c>
      <c r="B2883" s="2">
        <v>42273.6459837963</v>
      </c>
      <c r="C2883">
        <v>57</v>
      </c>
      <c r="D2883">
        <v>36</v>
      </c>
      <c r="E2883" t="s">
        <v>2879</v>
      </c>
    </row>
    <row r="2884" spans="1:5">
      <c r="A2884">
        <f>HYPERLINK("http://www.twitter.com/NYCMayorsOffice/status/647783397591547904", "647783397591547904")</f>
        <v>0</v>
      </c>
      <c r="B2884" s="2">
        <v>42273.6130902778</v>
      </c>
      <c r="C2884">
        <v>0</v>
      </c>
      <c r="D2884">
        <v>47</v>
      </c>
      <c r="E2884" t="s">
        <v>2880</v>
      </c>
    </row>
    <row r="2885" spans="1:5">
      <c r="A2885">
        <f>HYPERLINK("http://www.twitter.com/NYCMayorsOffice/status/647558692636913665", "647558692636913665")</f>
        <v>0</v>
      </c>
      <c r="B2885" s="2">
        <v>42272.9930324074</v>
      </c>
      <c r="C2885">
        <v>38</v>
      </c>
      <c r="D2885">
        <v>33</v>
      </c>
      <c r="E2885" t="s">
        <v>2881</v>
      </c>
    </row>
    <row r="2886" spans="1:5">
      <c r="A2886">
        <f>HYPERLINK("http://www.twitter.com/NYCMayorsOffice/status/647517022809681921", "647517022809681921")</f>
        <v>0</v>
      </c>
      <c r="B2886" s="2">
        <v>42272.8780439815</v>
      </c>
      <c r="C2886">
        <v>0</v>
      </c>
      <c r="D2886">
        <v>421</v>
      </c>
      <c r="E2886" t="s">
        <v>2882</v>
      </c>
    </row>
    <row r="2887" spans="1:5">
      <c r="A2887">
        <f>HYPERLINK("http://www.twitter.com/NYCMayorsOffice/status/647485804848222208", "647485804848222208")</f>
        <v>0</v>
      </c>
      <c r="B2887" s="2">
        <v>42272.7918981481</v>
      </c>
      <c r="C2887">
        <v>0</v>
      </c>
      <c r="D2887">
        <v>24</v>
      </c>
      <c r="E2887" t="s">
        <v>2883</v>
      </c>
    </row>
    <row r="2888" spans="1:5">
      <c r="A2888">
        <f>HYPERLINK("http://www.twitter.com/NYCMayorsOffice/status/647470783732797440", "647470783732797440")</f>
        <v>0</v>
      </c>
      <c r="B2888" s="2">
        <v>42272.7504398148</v>
      </c>
      <c r="C2888">
        <v>41</v>
      </c>
      <c r="D2888">
        <v>28</v>
      </c>
      <c r="E2888" t="s">
        <v>2884</v>
      </c>
    </row>
    <row r="2889" spans="1:5">
      <c r="A2889">
        <f>HYPERLINK("http://www.twitter.com/NYCMayorsOffice/status/647455398220419072", "647455398220419072")</f>
        <v>0</v>
      </c>
      <c r="B2889" s="2">
        <v>42272.7079861111</v>
      </c>
      <c r="C2889">
        <v>0</v>
      </c>
      <c r="D2889">
        <v>60</v>
      </c>
      <c r="E2889" t="s">
        <v>2885</v>
      </c>
    </row>
    <row r="2890" spans="1:5">
      <c r="A2890">
        <f>HYPERLINK("http://www.twitter.com/NYCMayorsOffice/status/647452602024771585", "647452602024771585")</f>
        <v>0</v>
      </c>
      <c r="B2890" s="2">
        <v>42272.7002777778</v>
      </c>
      <c r="C2890">
        <v>0</v>
      </c>
      <c r="D2890">
        <v>33</v>
      </c>
      <c r="E2890" t="s">
        <v>2886</v>
      </c>
    </row>
    <row r="2891" spans="1:5">
      <c r="A2891">
        <f>HYPERLINK("http://www.twitter.com/NYCMayorsOffice/status/647442421211598848", "647442421211598848")</f>
        <v>0</v>
      </c>
      <c r="B2891" s="2">
        <v>42272.6721759259</v>
      </c>
      <c r="C2891">
        <v>0</v>
      </c>
      <c r="D2891">
        <v>3</v>
      </c>
      <c r="E2891" t="s">
        <v>2887</v>
      </c>
    </row>
    <row r="2892" spans="1:5">
      <c r="A2892">
        <f>HYPERLINK("http://www.twitter.com/NYCMayorsOffice/status/647440637860691968", "647440637860691968")</f>
        <v>0</v>
      </c>
      <c r="B2892" s="2">
        <v>42272.6672569444</v>
      </c>
      <c r="C2892">
        <v>11</v>
      </c>
      <c r="D2892">
        <v>7</v>
      </c>
      <c r="E2892" t="s">
        <v>2888</v>
      </c>
    </row>
    <row r="2893" spans="1:5">
      <c r="A2893">
        <f>HYPERLINK("http://www.twitter.com/NYCMayorsOffice/status/647421494616817664", "647421494616817664")</f>
        <v>0</v>
      </c>
      <c r="B2893" s="2">
        <v>42272.6144328704</v>
      </c>
      <c r="C2893">
        <v>4</v>
      </c>
      <c r="D2893">
        <v>12</v>
      </c>
      <c r="E2893" t="s">
        <v>2889</v>
      </c>
    </row>
    <row r="2894" spans="1:5">
      <c r="A2894">
        <f>HYPERLINK("http://www.twitter.com/NYCMayorsOffice/status/647403694988861440", "647403694988861440")</f>
        <v>0</v>
      </c>
      <c r="B2894" s="2">
        <v>42272.5653125</v>
      </c>
      <c r="C2894">
        <v>34</v>
      </c>
      <c r="D2894">
        <v>32</v>
      </c>
      <c r="E2894" t="s">
        <v>2890</v>
      </c>
    </row>
    <row r="2895" spans="1:5">
      <c r="A2895">
        <f>HYPERLINK("http://www.twitter.com/NYCMayorsOffice/status/647390213384347648", "647390213384347648")</f>
        <v>0</v>
      </c>
      <c r="B2895" s="2">
        <v>42272.5281134259</v>
      </c>
      <c r="C2895">
        <v>0</v>
      </c>
      <c r="D2895">
        <v>38</v>
      </c>
      <c r="E2895" t="s">
        <v>2891</v>
      </c>
    </row>
    <row r="2896" spans="1:5">
      <c r="A2896">
        <f>HYPERLINK("http://www.twitter.com/NYCMayorsOffice/status/647194671664484352", "647194671664484352")</f>
        <v>0</v>
      </c>
      <c r="B2896" s="2">
        <v>42271.9885185185</v>
      </c>
      <c r="C2896">
        <v>39</v>
      </c>
      <c r="D2896">
        <v>28</v>
      </c>
      <c r="E2896" t="s">
        <v>2892</v>
      </c>
    </row>
    <row r="2897" spans="1:5">
      <c r="A2897">
        <f>HYPERLINK("http://www.twitter.com/NYCMayorsOffice/status/647151843781529600", "647151843781529600")</f>
        <v>0</v>
      </c>
      <c r="B2897" s="2">
        <v>42271.8703356481</v>
      </c>
      <c r="C2897">
        <v>10</v>
      </c>
      <c r="D2897">
        <v>7</v>
      </c>
      <c r="E2897" t="s">
        <v>2893</v>
      </c>
    </row>
    <row r="2898" spans="1:5">
      <c r="A2898">
        <f>HYPERLINK("http://www.twitter.com/NYCMayorsOffice/status/647139542655467520", "647139542655467520")</f>
        <v>0</v>
      </c>
      <c r="B2898" s="2">
        <v>42271.8363888889</v>
      </c>
      <c r="C2898">
        <v>0</v>
      </c>
      <c r="D2898">
        <v>11</v>
      </c>
      <c r="E2898" t="s">
        <v>2894</v>
      </c>
    </row>
    <row r="2899" spans="1:5">
      <c r="A2899">
        <f>HYPERLINK("http://www.twitter.com/NYCMayorsOffice/status/647127230926192640", "647127230926192640")</f>
        <v>0</v>
      </c>
      <c r="B2899" s="2">
        <v>42271.8024189815</v>
      </c>
      <c r="C2899">
        <v>9</v>
      </c>
      <c r="D2899">
        <v>16</v>
      </c>
      <c r="E2899" t="s">
        <v>2895</v>
      </c>
    </row>
    <row r="2900" spans="1:5">
      <c r="A2900">
        <f>HYPERLINK("http://www.twitter.com/NYCMayorsOffice/status/647108496631140356", "647108496631140356")</f>
        <v>0</v>
      </c>
      <c r="B2900" s="2">
        <v>42271.7507175926</v>
      </c>
      <c r="C2900">
        <v>36</v>
      </c>
      <c r="D2900">
        <v>50</v>
      </c>
      <c r="E2900" t="s">
        <v>2896</v>
      </c>
    </row>
    <row r="2901" spans="1:5">
      <c r="A2901">
        <f>HYPERLINK("http://www.twitter.com/NYCMayorsOffice/status/647089473449238528", "647089473449238528")</f>
        <v>0</v>
      </c>
      <c r="B2901" s="2">
        <v>42271.6982291667</v>
      </c>
      <c r="C2901">
        <v>15</v>
      </c>
      <c r="D2901">
        <v>28</v>
      </c>
      <c r="E2901" t="s">
        <v>2897</v>
      </c>
    </row>
    <row r="2902" spans="1:5">
      <c r="A2902">
        <f>HYPERLINK("http://www.twitter.com/NYCMayorsOffice/status/647072295949873152", "647072295949873152")</f>
        <v>0</v>
      </c>
      <c r="B2902" s="2">
        <v>42271.6508333333</v>
      </c>
      <c r="C2902">
        <v>11</v>
      </c>
      <c r="D2902">
        <v>14</v>
      </c>
      <c r="E2902" t="s">
        <v>2898</v>
      </c>
    </row>
    <row r="2903" spans="1:5">
      <c r="A2903">
        <f>HYPERLINK("http://www.twitter.com/NYCMayorsOffice/status/647051817550004224", "647051817550004224")</f>
        <v>0</v>
      </c>
      <c r="B2903" s="2">
        <v>42271.5943171296</v>
      </c>
      <c r="C2903">
        <v>120</v>
      </c>
      <c r="D2903">
        <v>183</v>
      </c>
      <c r="E2903" t="s">
        <v>2899</v>
      </c>
    </row>
    <row r="2904" spans="1:5">
      <c r="A2904">
        <f>HYPERLINK("http://www.twitter.com/NYCMayorsOffice/status/646847882830704640", "646847882830704640")</f>
        <v>0</v>
      </c>
      <c r="B2904" s="2">
        <v>42271.0315625</v>
      </c>
      <c r="C2904">
        <v>10</v>
      </c>
      <c r="D2904">
        <v>20</v>
      </c>
      <c r="E2904" t="s">
        <v>2900</v>
      </c>
    </row>
    <row r="2905" spans="1:5">
      <c r="A2905">
        <f>HYPERLINK("http://www.twitter.com/NYCMayorsOffice/status/646836663235297280", "646836663235297280")</f>
        <v>0</v>
      </c>
      <c r="B2905" s="2">
        <v>42271.0006018519</v>
      </c>
      <c r="C2905">
        <v>7</v>
      </c>
      <c r="D2905">
        <v>7</v>
      </c>
      <c r="E2905" t="s">
        <v>2901</v>
      </c>
    </row>
    <row r="2906" spans="1:5">
      <c r="A2906">
        <f>HYPERLINK("http://www.twitter.com/NYCMayorsOffice/status/646787485683486720", "646787485683486720")</f>
        <v>0</v>
      </c>
      <c r="B2906" s="2">
        <v>42270.8648958333</v>
      </c>
      <c r="C2906">
        <v>4</v>
      </c>
      <c r="D2906">
        <v>10</v>
      </c>
      <c r="E2906" t="s">
        <v>2902</v>
      </c>
    </row>
    <row r="2907" spans="1:5">
      <c r="A2907">
        <f>HYPERLINK("http://www.twitter.com/NYCMayorsOffice/status/646768822733643776", "646768822733643776")</f>
        <v>0</v>
      </c>
      <c r="B2907" s="2">
        <v>42270.8134027778</v>
      </c>
      <c r="C2907">
        <v>11</v>
      </c>
      <c r="D2907">
        <v>8</v>
      </c>
      <c r="E2907" t="s">
        <v>2903</v>
      </c>
    </row>
    <row r="2908" spans="1:5">
      <c r="A2908">
        <f>HYPERLINK("http://www.twitter.com/NYCMayorsOffice/status/646757244072251394", "646757244072251394")</f>
        <v>0</v>
      </c>
      <c r="B2908" s="2">
        <v>42270.7814467593</v>
      </c>
      <c r="C2908">
        <v>2</v>
      </c>
      <c r="D2908">
        <v>7</v>
      </c>
      <c r="E2908" t="s">
        <v>2904</v>
      </c>
    </row>
    <row r="2909" spans="1:5">
      <c r="A2909">
        <f>HYPERLINK("http://www.twitter.com/NYCMayorsOffice/status/646738375706308609", "646738375706308609")</f>
        <v>0</v>
      </c>
      <c r="B2909" s="2">
        <v>42270.7293865741</v>
      </c>
      <c r="C2909">
        <v>9</v>
      </c>
      <c r="D2909">
        <v>14</v>
      </c>
      <c r="E2909" t="s">
        <v>2905</v>
      </c>
    </row>
    <row r="2910" spans="1:5">
      <c r="A2910">
        <f>HYPERLINK("http://www.twitter.com/NYCMayorsOffice/status/646727039949623296", "646727039949623296")</f>
        <v>0</v>
      </c>
      <c r="B2910" s="2">
        <v>42270.6981018518</v>
      </c>
      <c r="C2910">
        <v>4</v>
      </c>
      <c r="D2910">
        <v>1</v>
      </c>
      <c r="E2910" t="s">
        <v>2906</v>
      </c>
    </row>
    <row r="2911" spans="1:5">
      <c r="A2911">
        <f>HYPERLINK("http://www.twitter.com/NYCMayorsOffice/status/646708237941776385", "646708237941776385")</f>
        <v>0</v>
      </c>
      <c r="B2911" s="2">
        <v>42270.6462152778</v>
      </c>
      <c r="C2911">
        <v>7</v>
      </c>
      <c r="D2911">
        <v>2</v>
      </c>
      <c r="E2911" t="s">
        <v>2907</v>
      </c>
    </row>
    <row r="2912" spans="1:5">
      <c r="A2912">
        <f>HYPERLINK("http://www.twitter.com/NYCMayorsOffice/status/646705293896847360", "646705293896847360")</f>
        <v>0</v>
      </c>
      <c r="B2912" s="2">
        <v>42270.6380902778</v>
      </c>
      <c r="C2912">
        <v>0</v>
      </c>
      <c r="D2912">
        <v>129</v>
      </c>
      <c r="E2912" t="s">
        <v>2908</v>
      </c>
    </row>
    <row r="2913" spans="1:5">
      <c r="A2913">
        <f>HYPERLINK("http://www.twitter.com/NYCMayorsOffice/status/646689293730234368", "646689293730234368")</f>
        <v>0</v>
      </c>
      <c r="B2913" s="2">
        <v>42270.5939467593</v>
      </c>
      <c r="C2913">
        <v>2</v>
      </c>
      <c r="D2913">
        <v>10</v>
      </c>
      <c r="E2913" t="s">
        <v>2909</v>
      </c>
    </row>
    <row r="2914" spans="1:5">
      <c r="A2914">
        <f>HYPERLINK("http://www.twitter.com/NYCMayorsOffice/status/646443968801017856", "646443968801017856")</f>
        <v>0</v>
      </c>
      <c r="B2914" s="2">
        <v>42269.9169791667</v>
      </c>
      <c r="C2914">
        <v>0</v>
      </c>
      <c r="D2914">
        <v>15</v>
      </c>
      <c r="E2914" t="s">
        <v>2910</v>
      </c>
    </row>
    <row r="2915" spans="1:5">
      <c r="A2915">
        <f>HYPERLINK("http://www.twitter.com/NYCMayorsOffice/status/646443944218247168", "646443944218247168")</f>
        <v>0</v>
      </c>
      <c r="B2915" s="2">
        <v>42269.9169097222</v>
      </c>
      <c r="C2915">
        <v>0</v>
      </c>
      <c r="D2915">
        <v>3</v>
      </c>
      <c r="E2915" t="s">
        <v>2911</v>
      </c>
    </row>
    <row r="2916" spans="1:5">
      <c r="A2916">
        <f>HYPERLINK("http://www.twitter.com/NYCMayorsOffice/status/646430993587552257", "646430993587552257")</f>
        <v>0</v>
      </c>
      <c r="B2916" s="2">
        <v>42269.8811689815</v>
      </c>
      <c r="C2916">
        <v>0</v>
      </c>
      <c r="D2916">
        <v>8</v>
      </c>
      <c r="E2916" t="s">
        <v>2912</v>
      </c>
    </row>
    <row r="2917" spans="1:5">
      <c r="A2917">
        <f>HYPERLINK("http://www.twitter.com/NYCMayorsOffice/status/646425146153127936", "646425146153127936")</f>
        <v>0</v>
      </c>
      <c r="B2917" s="2">
        <v>42269.8650347222</v>
      </c>
      <c r="C2917">
        <v>4</v>
      </c>
      <c r="D2917">
        <v>5</v>
      </c>
      <c r="E2917" t="s">
        <v>2913</v>
      </c>
    </row>
    <row r="2918" spans="1:5">
      <c r="A2918">
        <f>HYPERLINK("http://www.twitter.com/NYCMayorsOffice/status/646406328022396928", "646406328022396928")</f>
        <v>0</v>
      </c>
      <c r="B2918" s="2">
        <v>42269.8131018519</v>
      </c>
      <c r="C2918">
        <v>3</v>
      </c>
      <c r="D2918">
        <v>6</v>
      </c>
      <c r="E2918" t="s">
        <v>2914</v>
      </c>
    </row>
    <row r="2919" spans="1:5">
      <c r="A2919">
        <f>HYPERLINK("http://www.twitter.com/NYCMayorsOffice/status/646387334385115136", "646387334385115136")</f>
        <v>0</v>
      </c>
      <c r="B2919" s="2">
        <v>42269.7606944444</v>
      </c>
      <c r="C2919">
        <v>2</v>
      </c>
      <c r="D2919">
        <v>7</v>
      </c>
      <c r="E2919" t="s">
        <v>2915</v>
      </c>
    </row>
    <row r="2920" spans="1:5">
      <c r="A2920">
        <f>HYPERLINK("http://www.twitter.com/NYCMayorsOffice/status/646368552908390400", "646368552908390400")</f>
        <v>0</v>
      </c>
      <c r="B2920" s="2">
        <v>42269.7088657407</v>
      </c>
      <c r="C2920">
        <v>4</v>
      </c>
      <c r="D2920">
        <v>13</v>
      </c>
      <c r="E2920" t="s">
        <v>2916</v>
      </c>
    </row>
    <row r="2921" spans="1:5">
      <c r="A2921">
        <f>HYPERLINK("http://www.twitter.com/NYCMayorsOffice/status/646367385285492736", "646367385285492736")</f>
        <v>0</v>
      </c>
      <c r="B2921" s="2">
        <v>42269.7056481481</v>
      </c>
      <c r="C2921">
        <v>0</v>
      </c>
      <c r="D2921">
        <v>4</v>
      </c>
      <c r="E2921" t="s">
        <v>2917</v>
      </c>
    </row>
    <row r="2922" spans="1:5">
      <c r="A2922">
        <f>HYPERLINK("http://www.twitter.com/NYCMayorsOffice/status/646367366557908992", "646367366557908992")</f>
        <v>0</v>
      </c>
      <c r="B2922" s="2">
        <v>42269.7055902778</v>
      </c>
      <c r="C2922">
        <v>0</v>
      </c>
      <c r="D2922">
        <v>6</v>
      </c>
      <c r="E2922" t="s">
        <v>2918</v>
      </c>
    </row>
    <row r="2923" spans="1:5">
      <c r="A2923">
        <f>HYPERLINK("http://www.twitter.com/NYCMayorsOffice/status/646367111053463553", "646367111053463553")</f>
        <v>0</v>
      </c>
      <c r="B2923" s="2">
        <v>42269.7048842593</v>
      </c>
      <c r="C2923">
        <v>0</v>
      </c>
      <c r="D2923">
        <v>1</v>
      </c>
      <c r="E2923" t="s">
        <v>2919</v>
      </c>
    </row>
    <row r="2924" spans="1:5">
      <c r="A2924">
        <f>HYPERLINK("http://www.twitter.com/NYCMayorsOffice/status/646353394463055872", "646353394463055872")</f>
        <v>0</v>
      </c>
      <c r="B2924" s="2">
        <v>42269.667037037</v>
      </c>
      <c r="C2924">
        <v>4</v>
      </c>
      <c r="D2924">
        <v>3</v>
      </c>
      <c r="E2924" t="s">
        <v>2920</v>
      </c>
    </row>
    <row r="2925" spans="1:5">
      <c r="A2925">
        <f>HYPERLINK("http://www.twitter.com/NYCMayorsOffice/status/646348973918265344", "646348973918265344")</f>
        <v>0</v>
      </c>
      <c r="B2925" s="2">
        <v>42269.654837963</v>
      </c>
      <c r="C2925">
        <v>0</v>
      </c>
      <c r="D2925">
        <v>919</v>
      </c>
      <c r="E2925" t="s">
        <v>2921</v>
      </c>
    </row>
    <row r="2926" spans="1:5">
      <c r="A2926">
        <f>HYPERLINK("http://www.twitter.com/NYCMayorsOffice/status/646340594810384384", "646340594810384384")</f>
        <v>0</v>
      </c>
      <c r="B2926" s="2">
        <v>42269.631712963</v>
      </c>
      <c r="C2926">
        <v>0</v>
      </c>
      <c r="D2926">
        <v>22</v>
      </c>
      <c r="E2926" t="s">
        <v>2922</v>
      </c>
    </row>
    <row r="2927" spans="1:5">
      <c r="A2927">
        <f>HYPERLINK("http://www.twitter.com/NYCMayorsOffice/status/646328172737351680", "646328172737351680")</f>
        <v>0</v>
      </c>
      <c r="B2927" s="2">
        <v>42269.5974421296</v>
      </c>
      <c r="C2927">
        <v>4</v>
      </c>
      <c r="D2927">
        <v>2</v>
      </c>
      <c r="E2927" t="s">
        <v>2923</v>
      </c>
    </row>
    <row r="2928" spans="1:5">
      <c r="A2928">
        <f>HYPERLINK("http://www.twitter.com/NYCMayorsOffice/status/646096684083249152", "646096684083249152")</f>
        <v>0</v>
      </c>
      <c r="B2928" s="2">
        <v>42268.9586574074</v>
      </c>
      <c r="C2928">
        <v>6</v>
      </c>
      <c r="D2928">
        <v>15</v>
      </c>
      <c r="E2928" t="s">
        <v>2924</v>
      </c>
    </row>
    <row r="2929" spans="1:5">
      <c r="A2929">
        <f>HYPERLINK("http://www.twitter.com/NYCMayorsOffice/status/646062715379785729", "646062715379785729")</f>
        <v>0</v>
      </c>
      <c r="B2929" s="2">
        <v>42268.8649189815</v>
      </c>
      <c r="C2929">
        <v>11</v>
      </c>
      <c r="D2929">
        <v>18</v>
      </c>
      <c r="E2929" t="s">
        <v>2925</v>
      </c>
    </row>
    <row r="2930" spans="1:5">
      <c r="A2930">
        <f>HYPERLINK("http://www.twitter.com/NYCMayorsOffice/status/646043929331240960", "646043929331240960")</f>
        <v>0</v>
      </c>
      <c r="B2930" s="2">
        <v>42268.8130787037</v>
      </c>
      <c r="C2930">
        <v>2</v>
      </c>
      <c r="D2930">
        <v>0</v>
      </c>
      <c r="E2930" t="s">
        <v>2926</v>
      </c>
    </row>
    <row r="2931" spans="1:5">
      <c r="A2931">
        <f>HYPERLINK("http://www.twitter.com/NYCMayorsOffice/status/646028707262529537", "646028707262529537")</f>
        <v>0</v>
      </c>
      <c r="B2931" s="2">
        <v>42268.7710763889</v>
      </c>
      <c r="C2931">
        <v>6</v>
      </c>
      <c r="D2931">
        <v>2</v>
      </c>
      <c r="E2931" t="s">
        <v>2927</v>
      </c>
    </row>
    <row r="2932" spans="1:5">
      <c r="A2932">
        <f>HYPERLINK("http://www.twitter.com/NYCMayorsOffice/status/646009875194060800", "646009875194060800")</f>
        <v>0</v>
      </c>
      <c r="B2932" s="2">
        <v>42268.7191087963</v>
      </c>
      <c r="C2932">
        <v>3</v>
      </c>
      <c r="D2932">
        <v>2</v>
      </c>
      <c r="E2932" t="s">
        <v>2928</v>
      </c>
    </row>
    <row r="2933" spans="1:5">
      <c r="A2933">
        <f>HYPERLINK("http://www.twitter.com/NYCMayorsOffice/status/645995705019072516", "645995705019072516")</f>
        <v>0</v>
      </c>
      <c r="B2933" s="2">
        <v>42268.68</v>
      </c>
      <c r="C2933">
        <v>0</v>
      </c>
      <c r="D2933">
        <v>11</v>
      </c>
      <c r="E2933" t="s">
        <v>2929</v>
      </c>
    </row>
    <row r="2934" spans="1:5">
      <c r="A2934">
        <f>HYPERLINK("http://www.twitter.com/NYCMayorsOffice/status/645991040353193984", "645991040353193984")</f>
        <v>0</v>
      </c>
      <c r="B2934" s="2">
        <v>42268.6671296296</v>
      </c>
      <c r="C2934">
        <v>3</v>
      </c>
      <c r="D2934">
        <v>2</v>
      </c>
      <c r="E2934" t="s">
        <v>2930</v>
      </c>
    </row>
    <row r="2935" spans="1:5">
      <c r="A2935">
        <f>HYPERLINK("http://www.twitter.com/NYCMayorsOffice/status/645969975505764352", "645969975505764352")</f>
        <v>0</v>
      </c>
      <c r="B2935" s="2">
        <v>42268.6090046296</v>
      </c>
      <c r="C2935">
        <v>7</v>
      </c>
      <c r="D2935">
        <v>6</v>
      </c>
      <c r="E2935" t="s">
        <v>2931</v>
      </c>
    </row>
    <row r="2936" spans="1:5">
      <c r="A2936">
        <f>HYPERLINK("http://www.twitter.com/NYCMayorsOffice/status/645730449021640704", "645730449021640704")</f>
        <v>0</v>
      </c>
      <c r="B2936" s="2">
        <v>42267.9480324074</v>
      </c>
      <c r="C2936">
        <v>15</v>
      </c>
      <c r="D2936">
        <v>7</v>
      </c>
      <c r="E2936" t="s">
        <v>2932</v>
      </c>
    </row>
    <row r="2937" spans="1:5">
      <c r="A2937">
        <f>HYPERLINK("http://www.twitter.com/NYCMayorsOffice/status/645677645284425728", "645677645284425728")</f>
        <v>0</v>
      </c>
      <c r="B2937" s="2">
        <v>42267.8023263889</v>
      </c>
      <c r="C2937">
        <v>1</v>
      </c>
      <c r="D2937">
        <v>7</v>
      </c>
      <c r="E2937" t="s">
        <v>2933</v>
      </c>
    </row>
    <row r="2938" spans="1:5">
      <c r="A2938">
        <f>HYPERLINK("http://www.twitter.com/NYCMayorsOffice/status/645650226053824512", "645650226053824512")</f>
        <v>0</v>
      </c>
      <c r="B2938" s="2">
        <v>42267.7266666667</v>
      </c>
      <c r="C2938">
        <v>3</v>
      </c>
      <c r="D2938">
        <v>4</v>
      </c>
      <c r="E2938" t="s">
        <v>2934</v>
      </c>
    </row>
    <row r="2939" spans="1:5">
      <c r="A2939">
        <f>HYPERLINK("http://www.twitter.com/NYCMayorsOffice/status/645602097518481408", "645602097518481408")</f>
        <v>0</v>
      </c>
      <c r="B2939" s="2">
        <v>42267.5938541667</v>
      </c>
      <c r="C2939">
        <v>8</v>
      </c>
      <c r="D2939">
        <v>8</v>
      </c>
      <c r="E2939" t="s">
        <v>2935</v>
      </c>
    </row>
    <row r="2940" spans="1:5">
      <c r="A2940">
        <f>HYPERLINK("http://www.twitter.com/NYCMayorsOffice/status/645345457330372609", "645345457330372609")</f>
        <v>0</v>
      </c>
      <c r="B2940" s="2">
        <v>42266.8856597222</v>
      </c>
      <c r="C2940">
        <v>3</v>
      </c>
      <c r="D2940">
        <v>6</v>
      </c>
      <c r="E2940" t="s">
        <v>2936</v>
      </c>
    </row>
    <row r="2941" spans="1:5">
      <c r="A2941">
        <f>HYPERLINK("http://www.twitter.com/NYCMayorsOffice/status/645307701430456320", "645307701430456320")</f>
        <v>0</v>
      </c>
      <c r="B2941" s="2">
        <v>42266.7814699074</v>
      </c>
      <c r="C2941">
        <v>8</v>
      </c>
      <c r="D2941">
        <v>4</v>
      </c>
      <c r="E2941" t="s">
        <v>2937</v>
      </c>
    </row>
    <row r="2942" spans="1:5">
      <c r="A2942">
        <f>HYPERLINK("http://www.twitter.com/NYCMayorsOffice/status/645281450061877248", "645281450061877248")</f>
        <v>0</v>
      </c>
      <c r="B2942" s="2">
        <v>42266.7090393519</v>
      </c>
      <c r="C2942">
        <v>11</v>
      </c>
      <c r="D2942">
        <v>18</v>
      </c>
      <c r="E2942" t="s">
        <v>2938</v>
      </c>
    </row>
    <row r="2943" spans="1:5">
      <c r="A2943">
        <f>HYPERLINK("http://www.twitter.com/NYCMayorsOffice/status/645244857204801537", "645244857204801537")</f>
        <v>0</v>
      </c>
      <c r="B2943" s="2">
        <v>42266.6080555556</v>
      </c>
      <c r="C2943">
        <v>0</v>
      </c>
      <c r="D2943">
        <v>3</v>
      </c>
      <c r="E2943" t="s">
        <v>2939</v>
      </c>
    </row>
    <row r="2944" spans="1:5">
      <c r="A2944">
        <f>HYPERLINK("http://www.twitter.com/NYCMayorsOffice/status/644950403344371712", "644950403344371712")</f>
        <v>0</v>
      </c>
      <c r="B2944" s="2">
        <v>42265.7955208333</v>
      </c>
      <c r="C2944">
        <v>0</v>
      </c>
      <c r="D2944">
        <v>4</v>
      </c>
      <c r="E2944" t="s">
        <v>2940</v>
      </c>
    </row>
    <row r="2945" spans="1:5">
      <c r="A2945">
        <f>HYPERLINK("http://www.twitter.com/NYCMayorsOffice/status/644941672737062912", "644941672737062912")</f>
        <v>0</v>
      </c>
      <c r="B2945" s="2">
        <v>42265.7714236111</v>
      </c>
      <c r="C2945">
        <v>5</v>
      </c>
      <c r="D2945">
        <v>12</v>
      </c>
      <c r="E2945" t="s">
        <v>2941</v>
      </c>
    </row>
    <row r="2946" spans="1:5">
      <c r="A2946">
        <f>HYPERLINK("http://www.twitter.com/NYCMayorsOffice/status/644913158767935488", "644913158767935488")</f>
        <v>0</v>
      </c>
      <c r="B2946" s="2">
        <v>42265.6927430556</v>
      </c>
      <c r="C2946">
        <v>5</v>
      </c>
      <c r="D2946">
        <v>1</v>
      </c>
      <c r="E2946" t="s">
        <v>2942</v>
      </c>
    </row>
    <row r="2947" spans="1:5">
      <c r="A2947">
        <f>HYPERLINK("http://www.twitter.com/NYCMayorsOffice/status/644677434005172225", "644677434005172225")</f>
        <v>0</v>
      </c>
      <c r="B2947" s="2">
        <v>42265.0422685185</v>
      </c>
      <c r="C2947">
        <v>12</v>
      </c>
      <c r="D2947">
        <v>9</v>
      </c>
      <c r="E2947" t="s">
        <v>2943</v>
      </c>
    </row>
    <row r="2948" spans="1:5">
      <c r="A2948">
        <f>HYPERLINK("http://www.twitter.com/NYCMayorsOffice/status/644658468645961728", "644658468645961728")</f>
        <v>0</v>
      </c>
      <c r="B2948" s="2">
        <v>42264.9899305556</v>
      </c>
      <c r="C2948">
        <v>8</v>
      </c>
      <c r="D2948">
        <v>10</v>
      </c>
      <c r="E2948" t="s">
        <v>2944</v>
      </c>
    </row>
    <row r="2949" spans="1:5">
      <c r="A2949">
        <f>HYPERLINK("http://www.twitter.com/NYCMayorsOffice/status/644639711408037888", "644639711408037888")</f>
        <v>0</v>
      </c>
      <c r="B2949" s="2">
        <v>42264.9381712963</v>
      </c>
      <c r="C2949">
        <v>7</v>
      </c>
      <c r="D2949">
        <v>7</v>
      </c>
      <c r="E2949" t="s">
        <v>2945</v>
      </c>
    </row>
    <row r="2950" spans="1:5">
      <c r="A2950">
        <f>HYPERLINK("http://www.twitter.com/NYCMayorsOffice/status/644620738067058688", "644620738067058688")</f>
        <v>0</v>
      </c>
      <c r="B2950" s="2">
        <v>42264.8858217593</v>
      </c>
      <c r="C2950">
        <v>7</v>
      </c>
      <c r="D2950">
        <v>13</v>
      </c>
      <c r="E2950" t="s">
        <v>2946</v>
      </c>
    </row>
    <row r="2951" spans="1:5">
      <c r="A2951">
        <f>HYPERLINK("http://www.twitter.com/NYCMayorsOffice/status/644605709204766720", "644605709204766720")</f>
        <v>0</v>
      </c>
      <c r="B2951" s="2">
        <v>42264.8443402778</v>
      </c>
      <c r="C2951">
        <v>17</v>
      </c>
      <c r="D2951">
        <v>17</v>
      </c>
      <c r="E2951" t="s">
        <v>2947</v>
      </c>
    </row>
    <row r="2952" spans="1:5">
      <c r="A2952">
        <f>HYPERLINK("http://www.twitter.com/NYCMayorsOffice/status/644582976068694017", "644582976068694017")</f>
        <v>0</v>
      </c>
      <c r="B2952" s="2">
        <v>42264.7816087963</v>
      </c>
      <c r="C2952">
        <v>7</v>
      </c>
      <c r="D2952">
        <v>7</v>
      </c>
      <c r="E2952" t="s">
        <v>2948</v>
      </c>
    </row>
    <row r="2953" spans="1:5">
      <c r="A2953">
        <f>HYPERLINK("http://www.twitter.com/NYCMayorsOffice/status/644571625480978432", "644571625480978432")</f>
        <v>0</v>
      </c>
      <c r="B2953" s="2">
        <v>42264.7502893519</v>
      </c>
      <c r="C2953">
        <v>5</v>
      </c>
      <c r="D2953">
        <v>1</v>
      </c>
      <c r="E2953" t="s">
        <v>2949</v>
      </c>
    </row>
    <row r="2954" spans="1:5">
      <c r="A2954">
        <f>HYPERLINK("http://www.twitter.com/NYCMayorsOffice/status/644545218876940288", "644545218876940288")</f>
        <v>0</v>
      </c>
      <c r="B2954" s="2">
        <v>42264.6774189815</v>
      </c>
      <c r="C2954">
        <v>10</v>
      </c>
      <c r="D2954">
        <v>11</v>
      </c>
      <c r="E2954" t="s">
        <v>2950</v>
      </c>
    </row>
    <row r="2955" spans="1:5">
      <c r="A2955">
        <f>HYPERLINK("http://www.twitter.com/NYCMayorsOffice/status/644531376973287426", "644531376973287426")</f>
        <v>0</v>
      </c>
      <c r="B2955" s="2">
        <v>42264.639224537</v>
      </c>
      <c r="C2955">
        <v>0</v>
      </c>
      <c r="D2955">
        <v>8</v>
      </c>
      <c r="E2955" t="s">
        <v>2951</v>
      </c>
    </row>
    <row r="2956" spans="1:5">
      <c r="A2956">
        <f>HYPERLINK("http://www.twitter.com/NYCMayorsOffice/status/644525821902868480", "644525821902868480")</f>
        <v>0</v>
      </c>
      <c r="B2956" s="2">
        <v>42264.623900463</v>
      </c>
      <c r="C2956">
        <v>0</v>
      </c>
      <c r="D2956">
        <v>6</v>
      </c>
      <c r="E2956" t="s">
        <v>2952</v>
      </c>
    </row>
    <row r="2957" spans="1:5">
      <c r="A2957">
        <f>HYPERLINK("http://www.twitter.com/NYCMayorsOffice/status/644518752722231296", "644518752722231296")</f>
        <v>0</v>
      </c>
      <c r="B2957" s="2">
        <v>42264.6043865741</v>
      </c>
      <c r="C2957">
        <v>6</v>
      </c>
      <c r="D2957">
        <v>7</v>
      </c>
      <c r="E2957" t="s">
        <v>2953</v>
      </c>
    </row>
    <row r="2958" spans="1:5">
      <c r="A2958">
        <f>HYPERLINK("http://www.twitter.com/NYCMayorsOffice/status/644510074132692992", "644510074132692992")</f>
        <v>0</v>
      </c>
      <c r="B2958" s="2">
        <v>42264.5804398148</v>
      </c>
      <c r="C2958">
        <v>0</v>
      </c>
      <c r="D2958">
        <v>19</v>
      </c>
      <c r="E2958" t="s">
        <v>2954</v>
      </c>
    </row>
    <row r="2959" spans="1:5">
      <c r="A2959">
        <f>HYPERLINK("http://www.twitter.com/NYCMayorsOffice/status/644510014951038976", "644510014951038976")</f>
        <v>0</v>
      </c>
      <c r="B2959" s="2">
        <v>42264.5802777778</v>
      </c>
      <c r="C2959">
        <v>0</v>
      </c>
      <c r="D2959">
        <v>14</v>
      </c>
      <c r="E2959" t="s">
        <v>2955</v>
      </c>
    </row>
    <row r="2960" spans="1:5">
      <c r="A2960">
        <f>HYPERLINK("http://www.twitter.com/NYCMayorsOffice/status/644311114289950721", "644311114289950721")</f>
        <v>0</v>
      </c>
      <c r="B2960" s="2">
        <v>42264.0314236111</v>
      </c>
      <c r="C2960">
        <v>7</v>
      </c>
      <c r="D2960">
        <v>4</v>
      </c>
      <c r="E2960" t="s">
        <v>2956</v>
      </c>
    </row>
    <row r="2961" spans="1:5">
      <c r="A2961">
        <f>HYPERLINK("http://www.twitter.com/NYCMayorsOffice/status/644284814464544768", "644284814464544768")</f>
        <v>0</v>
      </c>
      <c r="B2961" s="2">
        <v>42263.9588425926</v>
      </c>
      <c r="C2961">
        <v>3</v>
      </c>
      <c r="D2961">
        <v>2</v>
      </c>
      <c r="E2961" t="s">
        <v>2957</v>
      </c>
    </row>
    <row r="2962" spans="1:5">
      <c r="A2962">
        <f>HYPERLINK("http://www.twitter.com/NYCMayorsOffice/status/644258262918000641", "644258262918000641")</f>
        <v>0</v>
      </c>
      <c r="B2962" s="2">
        <v>42263.8855787037</v>
      </c>
      <c r="C2962">
        <v>6</v>
      </c>
      <c r="D2962">
        <v>3</v>
      </c>
      <c r="E2962" t="s">
        <v>2958</v>
      </c>
    </row>
    <row r="2963" spans="1:5">
      <c r="A2963">
        <f>HYPERLINK("http://www.twitter.com/NYCMayorsOffice/status/644216452191531009", "644216452191531009")</f>
        <v>0</v>
      </c>
      <c r="B2963" s="2">
        <v>42263.7701967593</v>
      </c>
      <c r="C2963">
        <v>0</v>
      </c>
      <c r="D2963">
        <v>41</v>
      </c>
      <c r="E2963" t="s">
        <v>2959</v>
      </c>
    </row>
    <row r="2964" spans="1:5">
      <c r="A2964">
        <f>HYPERLINK("http://www.twitter.com/NYCMayorsOffice/status/644185717313261568", "644185717313261568")</f>
        <v>0</v>
      </c>
      <c r="B2964" s="2">
        <v>42263.6853935185</v>
      </c>
      <c r="C2964">
        <v>9</v>
      </c>
      <c r="D2964">
        <v>7</v>
      </c>
      <c r="E2964" t="s">
        <v>2960</v>
      </c>
    </row>
    <row r="2965" spans="1:5">
      <c r="A2965">
        <f>HYPERLINK("http://www.twitter.com/NYCMayorsOffice/status/644177671841255424", "644177671841255424")</f>
        <v>0</v>
      </c>
      <c r="B2965" s="2">
        <v>42263.6631828704</v>
      </c>
      <c r="C2965">
        <v>10</v>
      </c>
      <c r="D2965">
        <v>13</v>
      </c>
      <c r="E2965" t="s">
        <v>2961</v>
      </c>
    </row>
    <row r="2966" spans="1:5">
      <c r="A2966">
        <f>HYPERLINK("http://www.twitter.com/NYCMayorsOffice/status/644175474369933312", "644175474369933312")</f>
        <v>0</v>
      </c>
      <c r="B2966" s="2">
        <v>42263.6571180556</v>
      </c>
      <c r="C2966">
        <v>12</v>
      </c>
      <c r="D2966">
        <v>16</v>
      </c>
      <c r="E2966" t="s">
        <v>2962</v>
      </c>
    </row>
    <row r="2967" spans="1:5">
      <c r="A2967">
        <f>HYPERLINK("http://www.twitter.com/NYCMayorsOffice/status/644175315552632833", "644175315552632833")</f>
        <v>0</v>
      </c>
      <c r="B2967" s="2">
        <v>42263.6566898148</v>
      </c>
      <c r="C2967">
        <v>5</v>
      </c>
      <c r="D2967">
        <v>10</v>
      </c>
      <c r="E2967" t="s">
        <v>2963</v>
      </c>
    </row>
    <row r="2968" spans="1:5">
      <c r="A2968">
        <f>HYPERLINK("http://www.twitter.com/NYCMayorsOffice/status/644173785004961792", "644173785004961792")</f>
        <v>0</v>
      </c>
      <c r="B2968" s="2">
        <v>42263.6524652778</v>
      </c>
      <c r="C2968">
        <v>23</v>
      </c>
      <c r="D2968">
        <v>39</v>
      </c>
      <c r="E2968" t="s">
        <v>2964</v>
      </c>
    </row>
    <row r="2969" spans="1:5">
      <c r="A2969">
        <f>HYPERLINK("http://www.twitter.com/NYCMayorsOffice/status/644173670835843072", "644173670835843072")</f>
        <v>0</v>
      </c>
      <c r="B2969" s="2">
        <v>42263.6521412037</v>
      </c>
      <c r="C2969">
        <v>5</v>
      </c>
      <c r="D2969">
        <v>14</v>
      </c>
      <c r="E2969" t="s">
        <v>2965</v>
      </c>
    </row>
    <row r="2970" spans="1:5">
      <c r="A2970">
        <f>HYPERLINK("http://www.twitter.com/NYCMayorsOffice/status/644173302114746368", "644173302114746368")</f>
        <v>0</v>
      </c>
      <c r="B2970" s="2">
        <v>42263.6511342593</v>
      </c>
      <c r="C2970">
        <v>5</v>
      </c>
      <c r="D2970">
        <v>7</v>
      </c>
      <c r="E2970" t="s">
        <v>2966</v>
      </c>
    </row>
    <row r="2971" spans="1:5">
      <c r="A2971">
        <f>HYPERLINK("http://www.twitter.com/NYCMayorsOffice/status/644173190470615040", "644173190470615040")</f>
        <v>0</v>
      </c>
      <c r="B2971" s="2">
        <v>42263.6508217593</v>
      </c>
      <c r="C2971">
        <v>7</v>
      </c>
      <c r="D2971">
        <v>11</v>
      </c>
      <c r="E2971" t="s">
        <v>2967</v>
      </c>
    </row>
    <row r="2972" spans="1:5">
      <c r="A2972">
        <f>HYPERLINK("http://www.twitter.com/NYCMayorsOffice/status/644171787996110849", "644171787996110849")</f>
        <v>0</v>
      </c>
      <c r="B2972" s="2">
        <v>42263.6469560185</v>
      </c>
      <c r="C2972">
        <v>9</v>
      </c>
      <c r="D2972">
        <v>13</v>
      </c>
      <c r="E2972" t="s">
        <v>2968</v>
      </c>
    </row>
    <row r="2973" spans="1:5">
      <c r="A2973">
        <f>HYPERLINK("http://www.twitter.com/NYCMayorsOffice/status/644171527592771584", "644171527592771584")</f>
        <v>0</v>
      </c>
      <c r="B2973" s="2">
        <v>42263.6462268519</v>
      </c>
      <c r="C2973">
        <v>1</v>
      </c>
      <c r="D2973">
        <v>11</v>
      </c>
      <c r="E2973" t="s">
        <v>2969</v>
      </c>
    </row>
    <row r="2974" spans="1:5">
      <c r="A2974">
        <f>HYPERLINK("http://www.twitter.com/NYCMayorsOffice/status/644171217000263680", "644171217000263680")</f>
        <v>0</v>
      </c>
      <c r="B2974" s="2">
        <v>42263.6453703704</v>
      </c>
      <c r="C2974">
        <v>3</v>
      </c>
      <c r="D2974">
        <v>8</v>
      </c>
      <c r="E2974" t="s">
        <v>2970</v>
      </c>
    </row>
    <row r="2975" spans="1:5">
      <c r="A2975">
        <f>HYPERLINK("http://www.twitter.com/NYCMayorsOffice/status/644170931808681985", "644170931808681985")</f>
        <v>0</v>
      </c>
      <c r="B2975" s="2">
        <v>42263.6445833333</v>
      </c>
      <c r="C2975">
        <v>6</v>
      </c>
      <c r="D2975">
        <v>13</v>
      </c>
      <c r="E2975" t="s">
        <v>2971</v>
      </c>
    </row>
    <row r="2976" spans="1:5">
      <c r="A2976">
        <f>HYPERLINK("http://www.twitter.com/NYCMayorsOffice/status/644170653503897601", "644170653503897601")</f>
        <v>0</v>
      </c>
      <c r="B2976" s="2">
        <v>42263.6438194444</v>
      </c>
      <c r="C2976">
        <v>6</v>
      </c>
      <c r="D2976">
        <v>9</v>
      </c>
      <c r="E2976" t="s">
        <v>2972</v>
      </c>
    </row>
    <row r="2977" spans="1:5">
      <c r="A2977">
        <f>HYPERLINK("http://www.twitter.com/NYCMayorsOffice/status/644170296493215745", "644170296493215745")</f>
        <v>0</v>
      </c>
      <c r="B2977" s="2">
        <v>42263.6428356481</v>
      </c>
      <c r="C2977">
        <v>12</v>
      </c>
      <c r="D2977">
        <v>19</v>
      </c>
      <c r="E2977" t="s">
        <v>2973</v>
      </c>
    </row>
    <row r="2978" spans="1:5">
      <c r="A2978">
        <f>HYPERLINK("http://www.twitter.com/NYCMayorsOffice/status/644170107359375360", "644170107359375360")</f>
        <v>0</v>
      </c>
      <c r="B2978" s="2">
        <v>42263.6423148148</v>
      </c>
      <c r="C2978">
        <v>5</v>
      </c>
      <c r="D2978">
        <v>5</v>
      </c>
      <c r="E2978" t="s">
        <v>2974</v>
      </c>
    </row>
    <row r="2979" spans="1:5">
      <c r="A2979">
        <f>HYPERLINK("http://www.twitter.com/NYCMayorsOffice/status/644168599662424068", "644168599662424068")</f>
        <v>0</v>
      </c>
      <c r="B2979" s="2">
        <v>42263.6381481482</v>
      </c>
      <c r="C2979">
        <v>16</v>
      </c>
      <c r="D2979">
        <v>27</v>
      </c>
      <c r="E2979" t="s">
        <v>2975</v>
      </c>
    </row>
    <row r="2980" spans="1:5">
      <c r="A2980">
        <f>HYPERLINK("http://www.twitter.com/NYCMayorsOffice/status/644168444212936704", "644168444212936704")</f>
        <v>0</v>
      </c>
      <c r="B2980" s="2">
        <v>42263.6377199074</v>
      </c>
      <c r="C2980">
        <v>3</v>
      </c>
      <c r="D2980">
        <v>5</v>
      </c>
      <c r="E2980" t="s">
        <v>2976</v>
      </c>
    </row>
    <row r="2981" spans="1:5">
      <c r="A2981">
        <f>HYPERLINK("http://www.twitter.com/NYCMayorsOffice/status/644166876495486976", "644166876495486976")</f>
        <v>0</v>
      </c>
      <c r="B2981" s="2">
        <v>42263.6334027778</v>
      </c>
      <c r="C2981">
        <v>3</v>
      </c>
      <c r="D2981">
        <v>9</v>
      </c>
      <c r="E2981" t="s">
        <v>2977</v>
      </c>
    </row>
    <row r="2982" spans="1:5">
      <c r="A2982">
        <f>HYPERLINK("http://www.twitter.com/NYCMayorsOffice/status/644165541284958208", "644165541284958208")</f>
        <v>0</v>
      </c>
      <c r="B2982" s="2">
        <v>42263.6297106482</v>
      </c>
      <c r="C2982">
        <v>3</v>
      </c>
      <c r="D2982">
        <v>8</v>
      </c>
      <c r="E2982" t="s">
        <v>2978</v>
      </c>
    </row>
    <row r="2983" spans="1:5">
      <c r="A2983">
        <f>HYPERLINK("http://www.twitter.com/NYCMayorsOffice/status/644164395858325504", "644164395858325504")</f>
        <v>0</v>
      </c>
      <c r="B2983" s="2">
        <v>42263.6265509259</v>
      </c>
      <c r="C2983">
        <v>26</v>
      </c>
      <c r="D2983">
        <v>39</v>
      </c>
      <c r="E2983" t="s">
        <v>2979</v>
      </c>
    </row>
    <row r="2984" spans="1:5">
      <c r="A2984">
        <f>HYPERLINK("http://www.twitter.com/NYCMayorsOffice/status/644161405290196992", "644161405290196992")</f>
        <v>0</v>
      </c>
      <c r="B2984" s="2">
        <v>42263.6182986111</v>
      </c>
      <c r="C2984">
        <v>6</v>
      </c>
      <c r="D2984">
        <v>10</v>
      </c>
      <c r="E2984" t="s">
        <v>2980</v>
      </c>
    </row>
    <row r="2985" spans="1:5">
      <c r="A2985">
        <f>HYPERLINK("http://www.twitter.com/NYCMayorsOffice/status/644161051953602561", "644161051953602561")</f>
        <v>0</v>
      </c>
      <c r="B2985" s="2">
        <v>42263.6173263889</v>
      </c>
      <c r="C2985">
        <v>17</v>
      </c>
      <c r="D2985">
        <v>28</v>
      </c>
      <c r="E2985" t="s">
        <v>2981</v>
      </c>
    </row>
    <row r="2986" spans="1:5">
      <c r="A2986">
        <f>HYPERLINK("http://www.twitter.com/NYCMayorsOffice/status/644153828330369024", "644153828330369024")</f>
        <v>0</v>
      </c>
      <c r="B2986" s="2">
        <v>42263.5973958333</v>
      </c>
      <c r="C2986">
        <v>5</v>
      </c>
      <c r="D2986">
        <v>9</v>
      </c>
      <c r="E2986" t="s">
        <v>2982</v>
      </c>
    </row>
    <row r="2987" spans="1:5">
      <c r="A2987">
        <f>HYPERLINK("http://www.twitter.com/NYCMayorsOffice/status/644121109433044992", "644121109433044992")</f>
        <v>0</v>
      </c>
      <c r="B2987" s="2">
        <v>42263.5071064815</v>
      </c>
      <c r="C2987">
        <v>44</v>
      </c>
      <c r="D2987">
        <v>57</v>
      </c>
      <c r="E2987" t="s">
        <v>2983</v>
      </c>
    </row>
    <row r="2988" spans="1:5">
      <c r="A2988">
        <f>HYPERLINK("http://www.twitter.com/NYCMayorsOffice/status/643928582968999938", "643928582968999938")</f>
        <v>0</v>
      </c>
      <c r="B2988" s="2">
        <v>42262.9758333333</v>
      </c>
      <c r="C2988">
        <v>5</v>
      </c>
      <c r="D2988">
        <v>2</v>
      </c>
      <c r="E2988" t="s">
        <v>2984</v>
      </c>
    </row>
    <row r="2989" spans="1:5">
      <c r="A2989">
        <f>HYPERLINK("http://www.twitter.com/NYCMayorsOffice/status/643923528803352576", "643923528803352576")</f>
        <v>0</v>
      </c>
      <c r="B2989" s="2">
        <v>42262.9618865741</v>
      </c>
      <c r="C2989">
        <v>14</v>
      </c>
      <c r="D2989">
        <v>20</v>
      </c>
      <c r="E2989" t="s">
        <v>2985</v>
      </c>
    </row>
    <row r="2990" spans="1:5">
      <c r="A2990">
        <f>HYPERLINK("http://www.twitter.com/NYCMayorsOffice/status/643829379462758401", "643829379462758401")</f>
        <v>0</v>
      </c>
      <c r="B2990" s="2">
        <v>42262.7020833333</v>
      </c>
      <c r="C2990">
        <v>5</v>
      </c>
      <c r="D2990">
        <v>6</v>
      </c>
      <c r="E2990" t="s">
        <v>2986</v>
      </c>
    </row>
    <row r="2991" spans="1:5">
      <c r="A2991">
        <f>HYPERLINK("http://www.twitter.com/NYCMayorsOffice/status/643810334927638528", "643810334927638528")</f>
        <v>0</v>
      </c>
      <c r="B2991" s="2">
        <v>42262.649525463</v>
      </c>
      <c r="C2991">
        <v>3</v>
      </c>
      <c r="D2991">
        <v>4</v>
      </c>
      <c r="E2991" t="s">
        <v>2987</v>
      </c>
    </row>
    <row r="2992" spans="1:5">
      <c r="A2992">
        <f>HYPERLINK("http://www.twitter.com/NYCMayorsOffice/status/643767892417376256", "643767892417376256")</f>
        <v>0</v>
      </c>
      <c r="B2992" s="2">
        <v>42262.5324074074</v>
      </c>
      <c r="C2992">
        <v>0</v>
      </c>
      <c r="D2992">
        <v>10</v>
      </c>
      <c r="E2992" t="s">
        <v>2988</v>
      </c>
    </row>
    <row r="2993" spans="1:5">
      <c r="A2993">
        <f>HYPERLINK("http://www.twitter.com/NYCMayorsOffice/status/643514977379315712", "643514977379315712")</f>
        <v>0</v>
      </c>
      <c r="B2993" s="2">
        <v>42261.8345023148</v>
      </c>
      <c r="C2993">
        <v>9</v>
      </c>
      <c r="D2993">
        <v>11</v>
      </c>
      <c r="E2993" t="s">
        <v>2989</v>
      </c>
    </row>
    <row r="2994" spans="1:5">
      <c r="A2994">
        <f>HYPERLINK("http://www.twitter.com/NYCMayorsOffice/status/643499581020471296", "643499581020471296")</f>
        <v>0</v>
      </c>
      <c r="B2994" s="2">
        <v>42261.7920138889</v>
      </c>
      <c r="C2994">
        <v>3</v>
      </c>
      <c r="D2994">
        <v>1</v>
      </c>
      <c r="E2994" t="s">
        <v>2990</v>
      </c>
    </row>
    <row r="2995" spans="1:5">
      <c r="A2995">
        <f>HYPERLINK("http://www.twitter.com/NYCMayorsOffice/status/643492118376378368", "643492118376378368")</f>
        <v>0</v>
      </c>
      <c r="B2995" s="2">
        <v>42261.7714236111</v>
      </c>
      <c r="C2995">
        <v>0</v>
      </c>
      <c r="D2995">
        <v>0</v>
      </c>
      <c r="E2995" t="s">
        <v>2991</v>
      </c>
    </row>
    <row r="2996" spans="1:5">
      <c r="A2996">
        <f>HYPERLINK("http://www.twitter.com/NYCMayorsOffice/status/643469503796506624", "643469503796506624")</f>
        <v>0</v>
      </c>
      <c r="B2996" s="2">
        <v>42261.7090162037</v>
      </c>
      <c r="C2996">
        <v>3</v>
      </c>
      <c r="D2996">
        <v>6</v>
      </c>
      <c r="E2996" t="s">
        <v>2992</v>
      </c>
    </row>
    <row r="2997" spans="1:5">
      <c r="A2997">
        <f>HYPERLINK("http://www.twitter.com/NYCMayorsOffice/status/643446720056164353", "643446720056164353")</f>
        <v>0</v>
      </c>
      <c r="B2997" s="2">
        <v>42261.6461458333</v>
      </c>
      <c r="C2997">
        <v>7</v>
      </c>
      <c r="D2997">
        <v>4</v>
      </c>
      <c r="E2997" t="s">
        <v>2993</v>
      </c>
    </row>
    <row r="2998" spans="1:5">
      <c r="A2998">
        <f>HYPERLINK("http://www.twitter.com/NYCMayorsOffice/status/643420720337420288", "643420720337420288")</f>
        <v>0</v>
      </c>
      <c r="B2998" s="2">
        <v>42261.5743981482</v>
      </c>
      <c r="C2998">
        <v>6</v>
      </c>
      <c r="D2998">
        <v>11</v>
      </c>
      <c r="E2998" t="s">
        <v>2994</v>
      </c>
    </row>
    <row r="2999" spans="1:5">
      <c r="A2999">
        <f>HYPERLINK("http://www.twitter.com/NYCMayorsOffice/status/643404467191316480", "643404467191316480")</f>
        <v>0</v>
      </c>
      <c r="B2999" s="2">
        <v>42261.5295486111</v>
      </c>
      <c r="C2999">
        <v>0</v>
      </c>
      <c r="D2999">
        <v>26</v>
      </c>
      <c r="E2999" t="s">
        <v>2995</v>
      </c>
    </row>
    <row r="3000" spans="1:5">
      <c r="A3000">
        <f>HYPERLINK("http://www.twitter.com/NYCMayorsOffice/status/643171129805438976", "643171129805438976")</f>
        <v>0</v>
      </c>
      <c r="B3000" s="2">
        <v>42260.8856597222</v>
      </c>
      <c r="C3000">
        <v>17</v>
      </c>
      <c r="D3000">
        <v>31</v>
      </c>
      <c r="E3000" t="s">
        <v>2996</v>
      </c>
    </row>
    <row r="3001" spans="1:5">
      <c r="A3001">
        <f>HYPERLINK("http://www.twitter.com/NYCMayorsOffice/status/643155288485457920", "643155288485457920")</f>
        <v>0</v>
      </c>
      <c r="B3001" s="2">
        <v>42260.8419444444</v>
      </c>
      <c r="C3001">
        <v>0</v>
      </c>
      <c r="D3001">
        <v>23</v>
      </c>
      <c r="E3001" t="s">
        <v>2997</v>
      </c>
    </row>
    <row r="3002" spans="1:5">
      <c r="A3002">
        <f>HYPERLINK("http://www.twitter.com/NYCMayorsOffice/status/643152253541588992", "643152253541588992")</f>
        <v>0</v>
      </c>
      <c r="B3002" s="2">
        <v>42260.8335763889</v>
      </c>
      <c r="C3002">
        <v>17</v>
      </c>
      <c r="D3002">
        <v>17</v>
      </c>
      <c r="E3002" t="s">
        <v>2998</v>
      </c>
    </row>
    <row r="3003" spans="1:5">
      <c r="A3003">
        <f>HYPERLINK("http://www.twitter.com/NYCMayorsOffice/status/643133371758051328", "643133371758051328")</f>
        <v>0</v>
      </c>
      <c r="B3003" s="2">
        <v>42260.7814699074</v>
      </c>
      <c r="C3003">
        <v>6</v>
      </c>
      <c r="D3003">
        <v>6</v>
      </c>
      <c r="E3003" t="s">
        <v>2999</v>
      </c>
    </row>
    <row r="3004" spans="1:5">
      <c r="A3004">
        <f>HYPERLINK("http://www.twitter.com/NYCMayorsOffice/status/643099442086809600", "643099442086809600")</f>
        <v>0</v>
      </c>
      <c r="B3004" s="2">
        <v>42260.6878356481</v>
      </c>
      <c r="C3004">
        <v>4</v>
      </c>
      <c r="D3004">
        <v>3</v>
      </c>
      <c r="E3004" t="s">
        <v>3000</v>
      </c>
    </row>
    <row r="3005" spans="1:5">
      <c r="A3005">
        <f>HYPERLINK("http://www.twitter.com/NYCMayorsOffice/status/643065380487962625", "643065380487962625")</f>
        <v>0</v>
      </c>
      <c r="B3005" s="2">
        <v>42260.5938425926</v>
      </c>
      <c r="C3005">
        <v>4</v>
      </c>
      <c r="D3005">
        <v>1</v>
      </c>
      <c r="E3005" t="s">
        <v>3001</v>
      </c>
    </row>
    <row r="3006" spans="1:5">
      <c r="A3006">
        <f>HYPERLINK("http://www.twitter.com/NYCMayorsOffice/status/642823816532623360", "642823816532623360")</f>
        <v>0</v>
      </c>
      <c r="B3006" s="2">
        <v>42259.9272569444</v>
      </c>
      <c r="C3006">
        <v>9</v>
      </c>
      <c r="D3006">
        <v>6</v>
      </c>
      <c r="E3006" t="s">
        <v>3002</v>
      </c>
    </row>
    <row r="3007" spans="1:5">
      <c r="A3007">
        <f>HYPERLINK("http://www.twitter.com/NYCMayorsOffice/status/642812592780640256", "642812592780640256")</f>
        <v>0</v>
      </c>
      <c r="B3007" s="2">
        <v>42259.8962847222</v>
      </c>
      <c r="C3007">
        <v>3</v>
      </c>
      <c r="D3007">
        <v>3</v>
      </c>
      <c r="E3007" t="s">
        <v>3003</v>
      </c>
    </row>
    <row r="3008" spans="1:5">
      <c r="A3008">
        <f>HYPERLINK("http://www.twitter.com/NYCMayorsOffice/status/642801163625218049", "642801163625218049")</f>
        <v>0</v>
      </c>
      <c r="B3008" s="2">
        <v>42259.8647453704</v>
      </c>
      <c r="C3008">
        <v>12</v>
      </c>
      <c r="D3008">
        <v>5</v>
      </c>
      <c r="E3008" t="s">
        <v>3004</v>
      </c>
    </row>
    <row r="3009" spans="1:5">
      <c r="A3009">
        <f>HYPERLINK("http://www.twitter.com/NYCMayorsOffice/status/642789999054823424", "642789999054823424")</f>
        <v>0</v>
      </c>
      <c r="B3009" s="2">
        <v>42259.8339351852</v>
      </c>
      <c r="C3009">
        <v>2</v>
      </c>
      <c r="D3009">
        <v>1</v>
      </c>
      <c r="E3009" t="s">
        <v>3005</v>
      </c>
    </row>
    <row r="3010" spans="1:5">
      <c r="A3010">
        <f>HYPERLINK("http://www.twitter.com/NYCMayorsOffice/status/642767272550006784", "642767272550006784")</f>
        <v>0</v>
      </c>
      <c r="B3010" s="2">
        <v>42259.7712268519</v>
      </c>
      <c r="C3010">
        <v>4</v>
      </c>
      <c r="D3010">
        <v>3</v>
      </c>
      <c r="E3010" t="s">
        <v>3006</v>
      </c>
    </row>
    <row r="3011" spans="1:5">
      <c r="A3011">
        <f>HYPERLINK("http://www.twitter.com/NYCMayorsOffice/status/642744678165688320", "642744678165688320")</f>
        <v>0</v>
      </c>
      <c r="B3011" s="2">
        <v>42259.7088773148</v>
      </c>
      <c r="C3011">
        <v>5</v>
      </c>
      <c r="D3011">
        <v>5</v>
      </c>
      <c r="E3011" t="s">
        <v>3007</v>
      </c>
    </row>
    <row r="3012" spans="1:5">
      <c r="A3012">
        <f>HYPERLINK("http://www.twitter.com/NYCMayorsOffice/status/642721927170232320", "642721927170232320")</f>
        <v>0</v>
      </c>
      <c r="B3012" s="2">
        <v>42259.646099537</v>
      </c>
      <c r="C3012">
        <v>7</v>
      </c>
      <c r="D3012">
        <v>0</v>
      </c>
      <c r="E3012" t="s">
        <v>3008</v>
      </c>
    </row>
    <row r="3013" spans="1:5">
      <c r="A3013">
        <f>HYPERLINK("http://www.twitter.com/NYCMayorsOffice/status/642699270873874433", "642699270873874433")</f>
        <v>0</v>
      </c>
      <c r="B3013" s="2">
        <v>42259.5835763889</v>
      </c>
      <c r="C3013">
        <v>4</v>
      </c>
      <c r="D3013">
        <v>6</v>
      </c>
      <c r="E3013" t="s">
        <v>3009</v>
      </c>
    </row>
    <row r="3014" spans="1:5">
      <c r="A3014">
        <f>HYPERLINK("http://www.twitter.com/NYCMayorsOffice/status/642501207584587776", "642501207584587776")</f>
        <v>0</v>
      </c>
      <c r="B3014" s="2">
        <v>42259.037025463</v>
      </c>
      <c r="C3014">
        <v>0</v>
      </c>
      <c r="D3014">
        <v>107</v>
      </c>
      <c r="E3014" t="s">
        <v>3010</v>
      </c>
    </row>
    <row r="3015" spans="1:5">
      <c r="A3015">
        <f>HYPERLINK("http://www.twitter.com/NYCMayorsOffice/status/642457024278695936", "642457024278695936")</f>
        <v>0</v>
      </c>
      <c r="B3015" s="2">
        <v>42258.9151041667</v>
      </c>
      <c r="C3015">
        <v>0</v>
      </c>
      <c r="D3015">
        <v>390</v>
      </c>
      <c r="E3015" t="s">
        <v>3011</v>
      </c>
    </row>
    <row r="3016" spans="1:5">
      <c r="A3016">
        <f>HYPERLINK("http://www.twitter.com/NYCMayorsOffice/status/642383315819995136", "642383315819995136")</f>
        <v>0</v>
      </c>
      <c r="B3016" s="2">
        <v>42258.711712963</v>
      </c>
      <c r="C3016">
        <v>0</v>
      </c>
      <c r="D3016">
        <v>279</v>
      </c>
      <c r="E3016" t="s">
        <v>3012</v>
      </c>
    </row>
    <row r="3017" spans="1:5">
      <c r="A3017">
        <f>HYPERLINK("http://www.twitter.com/NYCMayorsOffice/status/642368952967012352", "642368952967012352")</f>
        <v>0</v>
      </c>
      <c r="B3017" s="2">
        <v>42258.6720717593</v>
      </c>
      <c r="C3017">
        <v>19</v>
      </c>
      <c r="D3017">
        <v>15</v>
      </c>
      <c r="E3017" t="s">
        <v>3013</v>
      </c>
    </row>
    <row r="3018" spans="1:5">
      <c r="A3018">
        <f>HYPERLINK("http://www.twitter.com/NYCMayorsOffice/status/642348520637394944", "642348520637394944")</f>
        <v>0</v>
      </c>
      <c r="B3018" s="2">
        <v>42258.6156944444</v>
      </c>
      <c r="C3018">
        <v>0</v>
      </c>
      <c r="D3018">
        <v>44</v>
      </c>
      <c r="E3018" t="s">
        <v>3014</v>
      </c>
    </row>
    <row r="3019" spans="1:5">
      <c r="A3019">
        <f>HYPERLINK("http://www.twitter.com/NYCMayorsOffice/status/642344546161041408", "642344546161041408")</f>
        <v>0</v>
      </c>
      <c r="B3019" s="2">
        <v>42258.6047222222</v>
      </c>
      <c r="C3019">
        <v>0</v>
      </c>
      <c r="D3019">
        <v>1171</v>
      </c>
      <c r="E3019" t="s">
        <v>3015</v>
      </c>
    </row>
    <row r="3020" spans="1:5">
      <c r="A3020">
        <f>HYPERLINK("http://www.twitter.com/NYCMayorsOffice/status/642343907855044608", "642343907855044608")</f>
        <v>0</v>
      </c>
      <c r="B3020" s="2">
        <v>42258.602962963</v>
      </c>
      <c r="C3020">
        <v>0</v>
      </c>
      <c r="D3020">
        <v>111</v>
      </c>
      <c r="E3020" t="s">
        <v>3016</v>
      </c>
    </row>
    <row r="3021" spans="1:5">
      <c r="A3021">
        <f>HYPERLINK("http://www.twitter.com/NYCMayorsOffice/status/642343714778648577", "642343714778648577")</f>
        <v>0</v>
      </c>
      <c r="B3021" s="2">
        <v>42258.6024305556</v>
      </c>
      <c r="C3021">
        <v>0</v>
      </c>
      <c r="D3021">
        <v>547</v>
      </c>
      <c r="E3021" t="s">
        <v>3017</v>
      </c>
    </row>
    <row r="3022" spans="1:5">
      <c r="A3022">
        <f>HYPERLINK("http://www.twitter.com/NYCMayorsOffice/status/642314233103953920", "642314233103953920")</f>
        <v>0</v>
      </c>
      <c r="B3022" s="2">
        <v>42258.5210763889</v>
      </c>
      <c r="C3022">
        <v>19</v>
      </c>
      <c r="D3022">
        <v>21</v>
      </c>
      <c r="E3022" t="s">
        <v>3018</v>
      </c>
    </row>
    <row r="3023" spans="1:5">
      <c r="A3023">
        <f>HYPERLINK("http://www.twitter.com/NYCMayorsOffice/status/642306742752296961", "642306742752296961")</f>
        <v>0</v>
      </c>
      <c r="B3023" s="2">
        <v>42258.5004050926</v>
      </c>
      <c r="C3023">
        <v>716</v>
      </c>
      <c r="D3023">
        <v>891</v>
      </c>
      <c r="E3023" t="s">
        <v>3019</v>
      </c>
    </row>
    <row r="3024" spans="1:5">
      <c r="A3024">
        <f>HYPERLINK("http://www.twitter.com/NYCMayorsOffice/status/642169467607363586", "642169467607363586")</f>
        <v>0</v>
      </c>
      <c r="B3024" s="2">
        <v>42258.1215972222</v>
      </c>
      <c r="C3024">
        <v>13</v>
      </c>
      <c r="D3024">
        <v>4</v>
      </c>
      <c r="E3024" t="s">
        <v>3020</v>
      </c>
    </row>
    <row r="3025" spans="1:5">
      <c r="A3025">
        <f>HYPERLINK("http://www.twitter.com/NYCMayorsOffice/status/642099022430404608", "642099022430404608")</f>
        <v>0</v>
      </c>
      <c r="B3025" s="2">
        <v>42257.9272106482</v>
      </c>
      <c r="C3025">
        <v>8</v>
      </c>
      <c r="D3025">
        <v>2</v>
      </c>
      <c r="E3025" t="s">
        <v>3021</v>
      </c>
    </row>
    <row r="3026" spans="1:5">
      <c r="A3026">
        <f>HYPERLINK("http://www.twitter.com/NYCMayorsOffice/status/642076457611751424", "642076457611751424")</f>
        <v>0</v>
      </c>
      <c r="B3026" s="2">
        <v>42257.8649421296</v>
      </c>
      <c r="C3026">
        <v>7</v>
      </c>
      <c r="D3026">
        <v>8</v>
      </c>
      <c r="E3026" t="s">
        <v>3022</v>
      </c>
    </row>
    <row r="3027" spans="1:5">
      <c r="A3027">
        <f>HYPERLINK("http://www.twitter.com/NYCMayorsOffice/status/642050242817486849", "642050242817486849")</f>
        <v>0</v>
      </c>
      <c r="B3027" s="2">
        <v>42257.7926041667</v>
      </c>
      <c r="C3027">
        <v>2</v>
      </c>
      <c r="D3027">
        <v>1</v>
      </c>
      <c r="E3027" t="s">
        <v>3023</v>
      </c>
    </row>
    <row r="3028" spans="1:5">
      <c r="A3028">
        <f>HYPERLINK("http://www.twitter.com/NYCMayorsOffice/status/642024428298194945", "642024428298194945")</f>
        <v>0</v>
      </c>
      <c r="B3028" s="2">
        <v>42257.7213657407</v>
      </c>
      <c r="C3028">
        <v>0</v>
      </c>
      <c r="D3028">
        <v>6</v>
      </c>
      <c r="E3028" t="s">
        <v>3024</v>
      </c>
    </row>
    <row r="3029" spans="1:5">
      <c r="A3029">
        <f>HYPERLINK("http://www.twitter.com/NYCMayorsOffice/status/642014228728147969", "642014228728147969")</f>
        <v>0</v>
      </c>
      <c r="B3029" s="2">
        <v>42257.6932175926</v>
      </c>
      <c r="C3029">
        <v>0</v>
      </c>
      <c r="D3029">
        <v>35</v>
      </c>
      <c r="E3029" t="s">
        <v>3025</v>
      </c>
    </row>
    <row r="3030" spans="1:5">
      <c r="A3030">
        <f>HYPERLINK("http://www.twitter.com/NYCMayorsOffice/status/642013644360937472", "642013644360937472")</f>
        <v>0</v>
      </c>
      <c r="B3030" s="2">
        <v>42257.6916087963</v>
      </c>
      <c r="C3030">
        <v>0</v>
      </c>
      <c r="D3030">
        <v>13</v>
      </c>
      <c r="E3030" t="s">
        <v>3026</v>
      </c>
    </row>
    <row r="3031" spans="1:5">
      <c r="A3031">
        <f>HYPERLINK("http://www.twitter.com/NYCMayorsOffice/status/642012724386484224", "642012724386484224")</f>
        <v>0</v>
      </c>
      <c r="B3031" s="2">
        <v>42257.6890740741</v>
      </c>
      <c r="C3031">
        <v>0</v>
      </c>
      <c r="D3031">
        <v>8</v>
      </c>
      <c r="E3031" t="s">
        <v>3027</v>
      </c>
    </row>
    <row r="3032" spans="1:5">
      <c r="A3032">
        <f>HYPERLINK("http://www.twitter.com/NYCMayorsOffice/status/642010820256382977", "642010820256382977")</f>
        <v>0</v>
      </c>
      <c r="B3032" s="2">
        <v>42257.6838194444</v>
      </c>
      <c r="C3032">
        <v>6</v>
      </c>
      <c r="D3032">
        <v>7</v>
      </c>
      <c r="E3032" t="s">
        <v>3028</v>
      </c>
    </row>
    <row r="3033" spans="1:5">
      <c r="A3033">
        <f>HYPERLINK("http://www.twitter.com/NYCMayorsOffice/status/641973850264195072", "641973850264195072")</f>
        <v>0</v>
      </c>
      <c r="B3033" s="2">
        <v>42257.5817939815</v>
      </c>
      <c r="C3033">
        <v>3</v>
      </c>
      <c r="D3033">
        <v>5</v>
      </c>
      <c r="E3033" t="s">
        <v>3029</v>
      </c>
    </row>
    <row r="3034" spans="1:5">
      <c r="A3034">
        <f>HYPERLINK("http://www.twitter.com/NYCMayorsOffice/status/641744202653659136", "641744202653659136")</f>
        <v>0</v>
      </c>
      <c r="B3034" s="2">
        <v>42256.9480902778</v>
      </c>
      <c r="C3034">
        <v>6</v>
      </c>
      <c r="D3034">
        <v>3</v>
      </c>
      <c r="E3034" t="s">
        <v>3030</v>
      </c>
    </row>
    <row r="3035" spans="1:5">
      <c r="A3035">
        <f>HYPERLINK("http://www.twitter.com/NYCMayorsOffice/status/641732932982452224", "641732932982452224")</f>
        <v>0</v>
      </c>
      <c r="B3035" s="2">
        <v>42256.9169907407</v>
      </c>
      <c r="C3035">
        <v>6</v>
      </c>
      <c r="D3035">
        <v>5</v>
      </c>
      <c r="E3035" t="s">
        <v>3031</v>
      </c>
    </row>
    <row r="3036" spans="1:5">
      <c r="A3036">
        <f>HYPERLINK("http://www.twitter.com/NYCMayorsOffice/status/641727919740600320", "641727919740600320")</f>
        <v>0</v>
      </c>
      <c r="B3036" s="2">
        <v>42256.9031597222</v>
      </c>
      <c r="C3036">
        <v>0</v>
      </c>
      <c r="D3036">
        <v>25</v>
      </c>
      <c r="E3036" t="s">
        <v>3032</v>
      </c>
    </row>
    <row r="3037" spans="1:5">
      <c r="A3037">
        <f>HYPERLINK("http://www.twitter.com/NYCMayorsOffice/status/641721572512935937", "641721572512935937")</f>
        <v>0</v>
      </c>
      <c r="B3037" s="2">
        <v>42256.8856481481</v>
      </c>
      <c r="C3037">
        <v>6</v>
      </c>
      <c r="D3037">
        <v>5</v>
      </c>
      <c r="E3037" t="s">
        <v>3033</v>
      </c>
    </row>
    <row r="3038" spans="1:5">
      <c r="A3038">
        <f>HYPERLINK("http://www.twitter.com/NYCMayorsOffice/status/641710339936100353", "641710339936100353")</f>
        <v>0</v>
      </c>
      <c r="B3038" s="2">
        <v>42256.8546527778</v>
      </c>
      <c r="C3038">
        <v>8</v>
      </c>
      <c r="D3038">
        <v>3</v>
      </c>
      <c r="E3038" t="s">
        <v>3034</v>
      </c>
    </row>
    <row r="3039" spans="1:5">
      <c r="A3039">
        <f>HYPERLINK("http://www.twitter.com/NYCMayorsOffice/status/641705039392821248", "641705039392821248")</f>
        <v>0</v>
      </c>
      <c r="B3039" s="2">
        <v>42256.8400231482</v>
      </c>
      <c r="C3039">
        <v>0</v>
      </c>
      <c r="D3039">
        <v>10</v>
      </c>
      <c r="E3039" t="s">
        <v>3035</v>
      </c>
    </row>
    <row r="3040" spans="1:5">
      <c r="A3040">
        <f>HYPERLINK("http://www.twitter.com/NYCMayorsOffice/status/641704627512180736", "641704627512180736")</f>
        <v>0</v>
      </c>
      <c r="B3040" s="2">
        <v>42256.8388888889</v>
      </c>
      <c r="C3040">
        <v>0</v>
      </c>
      <c r="D3040">
        <v>9</v>
      </c>
      <c r="E3040" t="s">
        <v>3036</v>
      </c>
    </row>
    <row r="3041" spans="1:5">
      <c r="A3041">
        <f>HYPERLINK("http://www.twitter.com/NYCMayorsOffice/status/641703317115129856", "641703317115129856")</f>
        <v>0</v>
      </c>
      <c r="B3041" s="2">
        <v>42256.8352662037</v>
      </c>
      <c r="C3041">
        <v>0</v>
      </c>
      <c r="D3041">
        <v>9</v>
      </c>
      <c r="E3041" t="s">
        <v>3037</v>
      </c>
    </row>
    <row r="3042" spans="1:5">
      <c r="A3042">
        <f>HYPERLINK("http://www.twitter.com/NYCMayorsOffice/status/641702890369888256", "641702890369888256")</f>
        <v>0</v>
      </c>
      <c r="B3042" s="2">
        <v>42256.8340856481</v>
      </c>
      <c r="C3042">
        <v>6</v>
      </c>
      <c r="D3042">
        <v>8</v>
      </c>
      <c r="E3042" t="s">
        <v>3038</v>
      </c>
    </row>
    <row r="3043" spans="1:5">
      <c r="A3043">
        <f>HYPERLINK("http://www.twitter.com/NYCMayorsOffice/status/641691367022952449", "641691367022952449")</f>
        <v>0</v>
      </c>
      <c r="B3043" s="2">
        <v>42256.8022916667</v>
      </c>
      <c r="C3043">
        <v>1</v>
      </c>
      <c r="D3043">
        <v>0</v>
      </c>
      <c r="E3043" t="s">
        <v>3039</v>
      </c>
    </row>
    <row r="3044" spans="1:5">
      <c r="A3044">
        <f>HYPERLINK("http://www.twitter.com/NYCMayorsOffice/status/641685624454574080", "641685624454574080")</f>
        <v>0</v>
      </c>
      <c r="B3044" s="2">
        <v>42256.7864467593</v>
      </c>
      <c r="C3044">
        <v>0</v>
      </c>
      <c r="D3044">
        <v>19</v>
      </c>
      <c r="E3044" t="s">
        <v>3040</v>
      </c>
    </row>
    <row r="3045" spans="1:5">
      <c r="A3045">
        <f>HYPERLINK("http://www.twitter.com/NYCMayorsOffice/status/641683880341323776", "641683880341323776")</f>
        <v>0</v>
      </c>
      <c r="B3045" s="2">
        <v>42256.7816319444</v>
      </c>
      <c r="C3045">
        <v>1</v>
      </c>
      <c r="D3045">
        <v>3</v>
      </c>
      <c r="E3045" t="s">
        <v>3041</v>
      </c>
    </row>
    <row r="3046" spans="1:5">
      <c r="A3046">
        <f>HYPERLINK("http://www.twitter.com/NYCMayorsOffice/status/641677439605821440", "641677439605821440")</f>
        <v>0</v>
      </c>
      <c r="B3046" s="2">
        <v>42256.7638657407</v>
      </c>
      <c r="C3046">
        <v>1</v>
      </c>
      <c r="D3046">
        <v>2</v>
      </c>
      <c r="E3046" t="s">
        <v>3042</v>
      </c>
    </row>
    <row r="3047" spans="1:5">
      <c r="A3047">
        <f>HYPERLINK("http://www.twitter.com/NYCMayorsOffice/status/641668709396946944", "641668709396946944")</f>
        <v>0</v>
      </c>
      <c r="B3047" s="2">
        <v>42256.7397685185</v>
      </c>
      <c r="C3047">
        <v>4</v>
      </c>
      <c r="D3047">
        <v>5</v>
      </c>
      <c r="E3047" t="s">
        <v>3043</v>
      </c>
    </row>
    <row r="3048" spans="1:5">
      <c r="A3048">
        <f>HYPERLINK("http://www.twitter.com/NYCMayorsOffice/status/641663739142504448", "641663739142504448")</f>
        <v>0</v>
      </c>
      <c r="B3048" s="2">
        <v>42256.7260532407</v>
      </c>
      <c r="C3048">
        <v>0</v>
      </c>
      <c r="D3048">
        <v>10</v>
      </c>
      <c r="E3048" t="s">
        <v>3044</v>
      </c>
    </row>
    <row r="3049" spans="1:5">
      <c r="A3049">
        <f>HYPERLINK("http://www.twitter.com/NYCMayorsOffice/status/641659619568451584", "641659619568451584")</f>
        <v>0</v>
      </c>
      <c r="B3049" s="2">
        <v>42256.7146875</v>
      </c>
      <c r="C3049">
        <v>0</v>
      </c>
      <c r="D3049">
        <v>5</v>
      </c>
      <c r="E3049" t="s">
        <v>3045</v>
      </c>
    </row>
    <row r="3050" spans="1:5">
      <c r="A3050">
        <f>HYPERLINK("http://www.twitter.com/NYCMayorsOffice/status/641659034362318848", "641659034362318848")</f>
        <v>0</v>
      </c>
      <c r="B3050" s="2">
        <v>42256.7130671296</v>
      </c>
      <c r="C3050">
        <v>0</v>
      </c>
      <c r="D3050">
        <v>6</v>
      </c>
      <c r="E3050" t="s">
        <v>3046</v>
      </c>
    </row>
    <row r="3051" spans="1:5">
      <c r="A3051">
        <f>HYPERLINK("http://www.twitter.com/NYCMayorsOffice/status/641657645988978688", "641657645988978688")</f>
        <v>0</v>
      </c>
      <c r="B3051" s="2">
        <v>42256.7092361111</v>
      </c>
      <c r="C3051">
        <v>0</v>
      </c>
      <c r="D3051">
        <v>9</v>
      </c>
      <c r="E3051" t="s">
        <v>3047</v>
      </c>
    </row>
    <row r="3052" spans="1:5">
      <c r="A3052">
        <f>HYPERLINK("http://www.twitter.com/NYCMayorsOffice/status/641656972278939648", "641656972278939648")</f>
        <v>0</v>
      </c>
      <c r="B3052" s="2">
        <v>42256.7073842593</v>
      </c>
      <c r="C3052">
        <v>0</v>
      </c>
      <c r="D3052">
        <v>14</v>
      </c>
      <c r="E3052" t="s">
        <v>3048</v>
      </c>
    </row>
    <row r="3053" spans="1:5">
      <c r="A3053">
        <f>HYPERLINK("http://www.twitter.com/NYCMayorsOffice/status/641656970685116417", "641656970685116417")</f>
        <v>0</v>
      </c>
      <c r="B3053" s="2">
        <v>42256.7073726852</v>
      </c>
      <c r="C3053">
        <v>0</v>
      </c>
      <c r="D3053">
        <v>16</v>
      </c>
      <c r="E3053" t="s">
        <v>3049</v>
      </c>
    </row>
    <row r="3054" spans="1:5">
      <c r="A3054">
        <f>HYPERLINK("http://www.twitter.com/NYCMayorsOffice/status/641653641821188098", "641653641821188098")</f>
        <v>0</v>
      </c>
      <c r="B3054" s="2">
        <v>42256.6981944444</v>
      </c>
      <c r="C3054">
        <v>3</v>
      </c>
      <c r="D3054">
        <v>7</v>
      </c>
      <c r="E3054" t="s">
        <v>3050</v>
      </c>
    </row>
    <row r="3055" spans="1:5">
      <c r="A3055">
        <f>HYPERLINK("http://www.twitter.com/NYCMayorsOffice/status/641645361342382080", "641645361342382080")</f>
        <v>0</v>
      </c>
      <c r="B3055" s="2">
        <v>42256.6753356481</v>
      </c>
      <c r="C3055">
        <v>0</v>
      </c>
      <c r="D3055">
        <v>19</v>
      </c>
      <c r="E3055" t="s">
        <v>3051</v>
      </c>
    </row>
    <row r="3056" spans="1:5">
      <c r="A3056">
        <f>HYPERLINK("http://www.twitter.com/NYCMayorsOffice/status/641642518627635200", "641642518627635200")</f>
        <v>0</v>
      </c>
      <c r="B3056" s="2">
        <v>42256.6675</v>
      </c>
      <c r="C3056">
        <v>6</v>
      </c>
      <c r="D3056">
        <v>4</v>
      </c>
      <c r="E3056" t="s">
        <v>3052</v>
      </c>
    </row>
    <row r="3057" spans="1:5">
      <c r="A3057">
        <f>HYPERLINK("http://www.twitter.com/NYCMayorsOffice/status/641642088178839553", "641642088178839553")</f>
        <v>0</v>
      </c>
      <c r="B3057" s="2">
        <v>42256.6663078704</v>
      </c>
      <c r="C3057">
        <v>0</v>
      </c>
      <c r="D3057">
        <v>8</v>
      </c>
      <c r="E3057" t="s">
        <v>3053</v>
      </c>
    </row>
    <row r="3058" spans="1:5">
      <c r="A3058">
        <f>HYPERLINK("http://www.twitter.com/NYCMayorsOffice/status/641630970186235905", "641630970186235905")</f>
        <v>0</v>
      </c>
      <c r="B3058" s="2">
        <v>42256.635625</v>
      </c>
      <c r="C3058">
        <v>4</v>
      </c>
      <c r="D3058">
        <v>4</v>
      </c>
      <c r="E3058" t="s">
        <v>3054</v>
      </c>
    </row>
    <row r="3059" spans="1:5">
      <c r="A3059">
        <f>HYPERLINK("http://www.twitter.com/NYCMayorsOffice/status/641630431868264448", "641630431868264448")</f>
        <v>0</v>
      </c>
      <c r="B3059" s="2">
        <v>42256.6341435185</v>
      </c>
      <c r="C3059">
        <v>0</v>
      </c>
      <c r="D3059">
        <v>4</v>
      </c>
      <c r="E3059" t="s">
        <v>3055</v>
      </c>
    </row>
    <row r="3060" spans="1:5">
      <c r="A3060">
        <f>HYPERLINK("http://www.twitter.com/NYCMayorsOffice/status/641619670324379648", "641619670324379648")</f>
        <v>0</v>
      </c>
      <c r="B3060" s="2">
        <v>42256.6044444444</v>
      </c>
      <c r="C3060">
        <v>18</v>
      </c>
      <c r="D3060">
        <v>16</v>
      </c>
      <c r="E3060" t="s">
        <v>3056</v>
      </c>
    </row>
    <row r="3061" spans="1:5">
      <c r="A3061">
        <f>HYPERLINK("http://www.twitter.com/NYCMayorsOffice/status/641619458474250241", "641619458474250241")</f>
        <v>0</v>
      </c>
      <c r="B3061" s="2">
        <v>42256.6038657407</v>
      </c>
      <c r="C3061">
        <v>0</v>
      </c>
      <c r="D3061">
        <v>6</v>
      </c>
      <c r="E3061" t="s">
        <v>3057</v>
      </c>
    </row>
    <row r="3062" spans="1:5">
      <c r="A3062">
        <f>HYPERLINK("http://www.twitter.com/NYCMayorsOffice/status/641619387900895232", "641619387900895232")</f>
        <v>0</v>
      </c>
      <c r="B3062" s="2">
        <v>42256.6036689815</v>
      </c>
      <c r="C3062">
        <v>0</v>
      </c>
      <c r="D3062">
        <v>7</v>
      </c>
      <c r="E3062" t="s">
        <v>3058</v>
      </c>
    </row>
    <row r="3063" spans="1:5">
      <c r="A3063">
        <f>HYPERLINK("http://www.twitter.com/NYCMayorsOffice/status/641612335245885440", "641612335245885440")</f>
        <v>0</v>
      </c>
      <c r="B3063" s="2">
        <v>42256.5842013889</v>
      </c>
      <c r="C3063">
        <v>0</v>
      </c>
      <c r="D3063">
        <v>12</v>
      </c>
      <c r="E3063" t="s">
        <v>3059</v>
      </c>
    </row>
    <row r="3064" spans="1:5">
      <c r="A3064">
        <f>HYPERLINK("http://www.twitter.com/NYCMayorsOffice/status/641610197316861952", "641610197316861952")</f>
        <v>0</v>
      </c>
      <c r="B3064" s="2">
        <v>42256.5783101852</v>
      </c>
      <c r="C3064">
        <v>10</v>
      </c>
      <c r="D3064">
        <v>8</v>
      </c>
      <c r="E3064" t="s">
        <v>3060</v>
      </c>
    </row>
    <row r="3065" spans="1:5">
      <c r="A3065">
        <f>HYPERLINK("http://www.twitter.com/NYCMayorsOffice/status/641598435305619457", "641598435305619457")</f>
        <v>0</v>
      </c>
      <c r="B3065" s="2">
        <v>42256.5458449074</v>
      </c>
      <c r="C3065">
        <v>0</v>
      </c>
      <c r="D3065">
        <v>9</v>
      </c>
      <c r="E3065" t="s">
        <v>3061</v>
      </c>
    </row>
    <row r="3066" spans="1:5">
      <c r="A3066">
        <f>HYPERLINK("http://www.twitter.com/NYCMayorsOffice/status/641360260863672320", "641360260863672320")</f>
        <v>0</v>
      </c>
      <c r="B3066" s="2">
        <v>42255.8886111111</v>
      </c>
      <c r="C3066">
        <v>0</v>
      </c>
      <c r="D3066">
        <v>9</v>
      </c>
      <c r="E3066" t="s">
        <v>3062</v>
      </c>
    </row>
    <row r="3067" spans="1:5">
      <c r="A3067">
        <f>HYPERLINK("http://www.twitter.com/NYCMayorsOffice/status/641356660246601728", "641356660246601728")</f>
        <v>0</v>
      </c>
      <c r="B3067" s="2">
        <v>42255.8786805556</v>
      </c>
      <c r="C3067">
        <v>12</v>
      </c>
      <c r="D3067">
        <v>14</v>
      </c>
      <c r="E3067" t="s">
        <v>3063</v>
      </c>
    </row>
    <row r="3068" spans="1:5">
      <c r="A3068">
        <f>HYPERLINK("http://www.twitter.com/NYCMayorsOffice/status/641336589805817856", "641336589805817856")</f>
        <v>0</v>
      </c>
      <c r="B3068" s="2">
        <v>42255.8232986111</v>
      </c>
      <c r="C3068">
        <v>2</v>
      </c>
      <c r="D3068">
        <v>4</v>
      </c>
      <c r="E3068" t="s">
        <v>3064</v>
      </c>
    </row>
    <row r="3069" spans="1:5">
      <c r="A3069">
        <f>HYPERLINK("http://www.twitter.com/NYCMayorsOffice/status/641334842685321216", "641334842685321216")</f>
        <v>0</v>
      </c>
      <c r="B3069" s="2">
        <v>42255.8184722222</v>
      </c>
      <c r="C3069">
        <v>0</v>
      </c>
      <c r="D3069">
        <v>30</v>
      </c>
      <c r="E3069" t="s">
        <v>3065</v>
      </c>
    </row>
    <row r="3070" spans="1:5">
      <c r="A3070">
        <f>HYPERLINK("http://www.twitter.com/NYCMayorsOffice/status/641320361498443776", "641320361498443776")</f>
        <v>0</v>
      </c>
      <c r="B3070" s="2">
        <v>42255.7785069444</v>
      </c>
      <c r="C3070">
        <v>0</v>
      </c>
      <c r="D3070">
        <v>43</v>
      </c>
      <c r="E3070" t="s">
        <v>3066</v>
      </c>
    </row>
    <row r="3071" spans="1:5">
      <c r="A3071">
        <f>HYPERLINK("http://www.twitter.com/NYCMayorsOffice/status/641317815413284864", "641317815413284864")</f>
        <v>0</v>
      </c>
      <c r="B3071" s="2">
        <v>42255.7714814815</v>
      </c>
      <c r="C3071">
        <v>2</v>
      </c>
      <c r="D3071">
        <v>8</v>
      </c>
      <c r="E3071" t="s">
        <v>3067</v>
      </c>
    </row>
    <row r="3072" spans="1:5">
      <c r="A3072">
        <f>HYPERLINK("http://www.twitter.com/NYCMayorsOffice/status/641298903338512384", "641298903338512384")</f>
        <v>0</v>
      </c>
      <c r="B3072" s="2">
        <v>42255.7192939815</v>
      </c>
      <c r="C3072">
        <v>3</v>
      </c>
      <c r="D3072">
        <v>9</v>
      </c>
      <c r="E3072" t="s">
        <v>3068</v>
      </c>
    </row>
    <row r="3073" spans="1:5">
      <c r="A3073">
        <f>HYPERLINK("http://www.twitter.com/NYCMayorsOffice/status/641285936471482368", "641285936471482368")</f>
        <v>0</v>
      </c>
      <c r="B3073" s="2">
        <v>42255.6835185185</v>
      </c>
      <c r="C3073">
        <v>0</v>
      </c>
      <c r="D3073">
        <v>8</v>
      </c>
      <c r="E3073" t="s">
        <v>3069</v>
      </c>
    </row>
    <row r="3074" spans="1:5">
      <c r="A3074">
        <f>HYPERLINK("http://www.twitter.com/NYCMayorsOffice/status/641280092631662593", "641280092631662593")</f>
        <v>0</v>
      </c>
      <c r="B3074" s="2">
        <v>42255.6673958333</v>
      </c>
      <c r="C3074">
        <v>0</v>
      </c>
      <c r="D3074">
        <v>6</v>
      </c>
      <c r="E3074" t="s">
        <v>3070</v>
      </c>
    </row>
    <row r="3075" spans="1:5">
      <c r="A3075">
        <f>HYPERLINK("http://www.twitter.com/NYCMayorsOffice/status/641257606745604097", "641257606745604097")</f>
        <v>0</v>
      </c>
      <c r="B3075" s="2">
        <v>42255.6053472222</v>
      </c>
      <c r="C3075">
        <v>7</v>
      </c>
      <c r="D3075">
        <v>4</v>
      </c>
      <c r="E3075" t="s">
        <v>3071</v>
      </c>
    </row>
    <row r="3076" spans="1:5">
      <c r="A3076">
        <f>HYPERLINK("http://www.twitter.com/NYCMayorsOffice/status/641042054081085440", "641042054081085440")</f>
        <v>0</v>
      </c>
      <c r="B3076" s="2">
        <v>42255.0105324074</v>
      </c>
      <c r="C3076">
        <v>9</v>
      </c>
      <c r="D3076">
        <v>8</v>
      </c>
      <c r="E3076" t="s">
        <v>3072</v>
      </c>
    </row>
    <row r="3077" spans="1:5">
      <c r="A3077">
        <f>HYPERLINK("http://www.twitter.com/NYCMayorsOffice/status/640981790249885696", "640981790249885696")</f>
        <v>0</v>
      </c>
      <c r="B3077" s="2">
        <v>42254.8442361111</v>
      </c>
      <c r="C3077">
        <v>5</v>
      </c>
      <c r="D3077">
        <v>4</v>
      </c>
      <c r="E3077" t="s">
        <v>3073</v>
      </c>
    </row>
    <row r="3078" spans="1:5">
      <c r="A3078">
        <f>HYPERLINK("http://www.twitter.com/NYCMayorsOffice/status/640963252890025984", "640963252890025984")</f>
        <v>0</v>
      </c>
      <c r="B3078" s="2">
        <v>42254.7930787037</v>
      </c>
      <c r="C3078">
        <v>5</v>
      </c>
      <c r="D3078">
        <v>6</v>
      </c>
      <c r="E3078" t="s">
        <v>3074</v>
      </c>
    </row>
    <row r="3079" spans="1:5">
      <c r="A3079">
        <f>HYPERLINK("http://www.twitter.com/NYCMayorsOffice/status/640944067187220480", "640944067187220480")</f>
        <v>0</v>
      </c>
      <c r="B3079" s="2">
        <v>42254.7401388889</v>
      </c>
      <c r="C3079">
        <v>3</v>
      </c>
      <c r="D3079">
        <v>9</v>
      </c>
      <c r="E3079" t="s">
        <v>3075</v>
      </c>
    </row>
    <row r="3080" spans="1:5">
      <c r="A3080">
        <f>HYPERLINK("http://www.twitter.com/NYCMayorsOffice/status/640925593022935040", "640925593022935040")</f>
        <v>0</v>
      </c>
      <c r="B3080" s="2">
        <v>42254.6891550926</v>
      </c>
      <c r="C3080">
        <v>3</v>
      </c>
      <c r="D3080">
        <v>5</v>
      </c>
      <c r="E3080" t="s">
        <v>3076</v>
      </c>
    </row>
    <row r="3081" spans="1:5">
      <c r="A3081">
        <f>HYPERLINK("http://www.twitter.com/NYCMayorsOffice/status/640906290949173249", "640906290949173249")</f>
        <v>0</v>
      </c>
      <c r="B3081" s="2">
        <v>42254.6358912037</v>
      </c>
      <c r="C3081">
        <v>19</v>
      </c>
      <c r="D3081">
        <v>15</v>
      </c>
      <c r="E3081" t="s">
        <v>3077</v>
      </c>
    </row>
    <row r="3082" spans="1:5">
      <c r="A3082">
        <f>HYPERLINK("http://www.twitter.com/NYCMayorsOffice/status/640611815832035328", "640611815832035328")</f>
        <v>0</v>
      </c>
      <c r="B3082" s="2">
        <v>42253.8232986111</v>
      </c>
      <c r="C3082">
        <v>6</v>
      </c>
      <c r="D3082">
        <v>5</v>
      </c>
      <c r="E3082" t="s">
        <v>3078</v>
      </c>
    </row>
    <row r="3083" spans="1:5">
      <c r="A3083">
        <f>HYPERLINK("http://www.twitter.com/NYCMayorsOffice/status/640577942540693504", "640577942540693504")</f>
        <v>0</v>
      </c>
      <c r="B3083" s="2">
        <v>42253.7298263889</v>
      </c>
      <c r="C3083">
        <v>11</v>
      </c>
      <c r="D3083">
        <v>8</v>
      </c>
      <c r="E3083" t="s">
        <v>3079</v>
      </c>
    </row>
    <row r="3084" spans="1:5">
      <c r="A3084">
        <f>HYPERLINK("http://www.twitter.com/NYCMayorsOffice/status/640536336634630145", "640536336634630145")</f>
        <v>0</v>
      </c>
      <c r="B3084" s="2">
        <v>42253.6150115741</v>
      </c>
      <c r="C3084">
        <v>4</v>
      </c>
      <c r="D3084">
        <v>4</v>
      </c>
      <c r="E3084" t="s">
        <v>3080</v>
      </c>
    </row>
    <row r="3085" spans="1:5">
      <c r="A3085">
        <f>HYPERLINK("http://www.twitter.com/NYCMayorsOffice/status/640234275711938560", "640234275711938560")</f>
        <v>0</v>
      </c>
      <c r="B3085" s="2">
        <v>42252.7814814815</v>
      </c>
      <c r="C3085">
        <v>7</v>
      </c>
      <c r="D3085">
        <v>10</v>
      </c>
      <c r="E3085" t="s">
        <v>3081</v>
      </c>
    </row>
    <row r="3086" spans="1:5">
      <c r="A3086">
        <f>HYPERLINK("http://www.twitter.com/NYCMayorsOffice/status/640200315925622784", "640200315925622784")</f>
        <v>0</v>
      </c>
      <c r="B3086" s="2">
        <v>42252.6877777778</v>
      </c>
      <c r="C3086">
        <v>7</v>
      </c>
      <c r="D3086">
        <v>20</v>
      </c>
      <c r="E3086" t="s">
        <v>3082</v>
      </c>
    </row>
    <row r="3087" spans="1:5">
      <c r="A3087">
        <f>HYPERLINK("http://www.twitter.com/NYCMayorsOffice/status/640173825943015424", "640173825943015424")</f>
        <v>0</v>
      </c>
      <c r="B3087" s="2">
        <v>42252.6146759259</v>
      </c>
      <c r="C3087">
        <v>3</v>
      </c>
      <c r="D3087">
        <v>1</v>
      </c>
      <c r="E3087" t="s">
        <v>3083</v>
      </c>
    </row>
    <row r="3088" spans="1:5">
      <c r="A3088">
        <f>HYPERLINK("http://www.twitter.com/NYCMayorsOffice/status/639898508644995074", "639898508644995074")</f>
        <v>0</v>
      </c>
      <c r="B3088" s="2">
        <v>42251.8549421296</v>
      </c>
      <c r="C3088">
        <v>5</v>
      </c>
      <c r="D3088">
        <v>7</v>
      </c>
      <c r="E3088" t="s">
        <v>3084</v>
      </c>
    </row>
    <row r="3089" spans="1:5">
      <c r="A3089">
        <f>HYPERLINK("http://www.twitter.com/NYCMayorsOffice/status/639888348002275328", "639888348002275328")</f>
        <v>0</v>
      </c>
      <c r="B3089" s="2">
        <v>42251.8269097222</v>
      </c>
      <c r="C3089">
        <v>0</v>
      </c>
      <c r="D3089">
        <v>3</v>
      </c>
      <c r="E3089" t="s">
        <v>3085</v>
      </c>
    </row>
    <row r="3090" spans="1:5">
      <c r="A3090">
        <f>HYPERLINK("http://www.twitter.com/NYCMayorsOffice/status/639879469239562241", "639879469239562241")</f>
        <v>0</v>
      </c>
      <c r="B3090" s="2">
        <v>42251.8024074074</v>
      </c>
      <c r="C3090">
        <v>23</v>
      </c>
      <c r="D3090">
        <v>19</v>
      </c>
      <c r="E3090" t="s">
        <v>3086</v>
      </c>
    </row>
    <row r="3091" spans="1:5">
      <c r="A3091">
        <f>HYPERLINK("http://www.twitter.com/NYCMayorsOffice/status/639872835062624256", "639872835062624256")</f>
        <v>0</v>
      </c>
      <c r="B3091" s="2">
        <v>42251.7840972222</v>
      </c>
      <c r="C3091">
        <v>0</v>
      </c>
      <c r="D3091">
        <v>5</v>
      </c>
      <c r="E3091" t="s">
        <v>3087</v>
      </c>
    </row>
    <row r="3092" spans="1:5">
      <c r="A3092">
        <f>HYPERLINK("http://www.twitter.com/NYCMayorsOffice/status/639868257382592512", "639868257382592512")</f>
        <v>0</v>
      </c>
      <c r="B3092" s="2">
        <v>42251.7714699074</v>
      </c>
      <c r="C3092">
        <v>8</v>
      </c>
      <c r="D3092">
        <v>8</v>
      </c>
      <c r="E3092" t="s">
        <v>3088</v>
      </c>
    </row>
    <row r="3093" spans="1:5">
      <c r="A3093">
        <f>HYPERLINK("http://www.twitter.com/NYCMayorsOffice/status/639849254408822784", "639849254408822784")</f>
        <v>0</v>
      </c>
      <c r="B3093" s="2">
        <v>42251.7190277778</v>
      </c>
      <c r="C3093">
        <v>0</v>
      </c>
      <c r="D3093">
        <v>4</v>
      </c>
      <c r="E3093" t="s">
        <v>3089</v>
      </c>
    </row>
    <row r="3094" spans="1:5">
      <c r="A3094">
        <f>HYPERLINK("http://www.twitter.com/NYCMayorsOffice/status/639837983252836352", "639837983252836352")</f>
        <v>0</v>
      </c>
      <c r="B3094" s="2">
        <v>42251.6879282407</v>
      </c>
      <c r="C3094">
        <v>5</v>
      </c>
      <c r="D3094">
        <v>9</v>
      </c>
      <c r="E3094" t="s">
        <v>3090</v>
      </c>
    </row>
    <row r="3095" spans="1:5">
      <c r="A3095">
        <f>HYPERLINK("http://www.twitter.com/NYCMayorsOffice/status/639835112767623168", "639835112767623168")</f>
        <v>0</v>
      </c>
      <c r="B3095" s="2">
        <v>42251.6800115741</v>
      </c>
      <c r="C3095">
        <v>0</v>
      </c>
      <c r="D3095">
        <v>32</v>
      </c>
      <c r="E3095" t="s">
        <v>3091</v>
      </c>
    </row>
    <row r="3096" spans="1:5">
      <c r="A3096">
        <f>HYPERLINK("http://www.twitter.com/NYCMayorsOffice/status/639826611550978048", "639826611550978048")</f>
        <v>0</v>
      </c>
      <c r="B3096" s="2">
        <v>42251.6565509259</v>
      </c>
      <c r="C3096">
        <v>15</v>
      </c>
      <c r="D3096">
        <v>14</v>
      </c>
      <c r="E3096" t="s">
        <v>3092</v>
      </c>
    </row>
    <row r="3097" spans="1:5">
      <c r="A3097">
        <f>HYPERLINK("http://www.twitter.com/NYCMayorsOffice/status/639815311370358785", "639815311370358785")</f>
        <v>0</v>
      </c>
      <c r="B3097" s="2">
        <v>42251.6253703704</v>
      </c>
      <c r="C3097">
        <v>9</v>
      </c>
      <c r="D3097">
        <v>13</v>
      </c>
      <c r="E3097" t="s">
        <v>3093</v>
      </c>
    </row>
    <row r="3098" spans="1:5">
      <c r="A3098">
        <f>HYPERLINK("http://www.twitter.com/NYCMayorsOffice/status/639808311689379840", "639808311689379840")</f>
        <v>0</v>
      </c>
      <c r="B3098" s="2">
        <v>42251.6060532407</v>
      </c>
      <c r="C3098">
        <v>0</v>
      </c>
      <c r="D3098">
        <v>17</v>
      </c>
      <c r="E3098" t="s">
        <v>3094</v>
      </c>
    </row>
    <row r="3099" spans="1:5">
      <c r="A3099">
        <f>HYPERLINK("http://www.twitter.com/NYCMayorsOffice/status/639581304284127232", "639581304284127232")</f>
        <v>0</v>
      </c>
      <c r="B3099" s="2">
        <v>42250.9796296296</v>
      </c>
      <c r="C3099">
        <v>16</v>
      </c>
      <c r="D3099">
        <v>7</v>
      </c>
      <c r="E3099" t="s">
        <v>3095</v>
      </c>
    </row>
    <row r="3100" spans="1:5">
      <c r="A3100">
        <f>HYPERLINK("http://www.twitter.com/NYCMayorsOffice/status/639569902123253760", "639569902123253760")</f>
        <v>0</v>
      </c>
      <c r="B3100" s="2">
        <v>42250.9481597222</v>
      </c>
      <c r="C3100">
        <v>3</v>
      </c>
      <c r="D3100">
        <v>3</v>
      </c>
      <c r="E3100" t="s">
        <v>3096</v>
      </c>
    </row>
    <row r="3101" spans="1:5">
      <c r="A3101">
        <f>HYPERLINK("http://www.twitter.com/NYCMayorsOffice/status/639543601060540416", "639543601060540416")</f>
        <v>0</v>
      </c>
      <c r="B3101" s="2">
        <v>42250.8755902778</v>
      </c>
      <c r="C3101">
        <v>5</v>
      </c>
      <c r="D3101">
        <v>3</v>
      </c>
      <c r="E3101" t="s">
        <v>3097</v>
      </c>
    </row>
    <row r="3102" spans="1:5">
      <c r="A3102">
        <f>HYPERLINK("http://www.twitter.com/NYCMayorsOffice/status/639524589480116224", "639524589480116224")</f>
        <v>0</v>
      </c>
      <c r="B3102" s="2">
        <v>42250.823125</v>
      </c>
      <c r="C3102">
        <v>1</v>
      </c>
      <c r="D3102">
        <v>3</v>
      </c>
      <c r="E3102" t="s">
        <v>3098</v>
      </c>
    </row>
    <row r="3103" spans="1:5">
      <c r="A3103">
        <f>HYPERLINK("http://www.twitter.com/NYCMayorsOffice/status/639513347017297924", "639513347017297924")</f>
        <v>0</v>
      </c>
      <c r="B3103" s="2">
        <v>42250.7921064815</v>
      </c>
      <c r="C3103">
        <v>7</v>
      </c>
      <c r="D3103">
        <v>7</v>
      </c>
      <c r="E3103" t="s">
        <v>3099</v>
      </c>
    </row>
    <row r="3104" spans="1:5">
      <c r="A3104">
        <f>HYPERLINK("http://www.twitter.com/NYCMayorsOffice/status/639506748542468096", "639506748542468096")</f>
        <v>0</v>
      </c>
      <c r="B3104" s="2">
        <v>42250.7738888889</v>
      </c>
      <c r="C3104">
        <v>0</v>
      </c>
      <c r="D3104">
        <v>18</v>
      </c>
      <c r="E3104" t="s">
        <v>3100</v>
      </c>
    </row>
    <row r="3105" spans="1:5">
      <c r="A3105">
        <f>HYPERLINK("http://www.twitter.com/NYCMayorsOffice/status/639504401586110464", "639504401586110464")</f>
        <v>0</v>
      </c>
      <c r="B3105" s="2">
        <v>42250.7674189815</v>
      </c>
      <c r="C3105">
        <v>5</v>
      </c>
      <c r="D3105">
        <v>12</v>
      </c>
      <c r="E3105" t="s">
        <v>3101</v>
      </c>
    </row>
    <row r="3106" spans="1:5">
      <c r="A3106">
        <f>HYPERLINK("http://www.twitter.com/NYCMayorsOffice/status/639492882756411392", "639492882756411392")</f>
        <v>0</v>
      </c>
      <c r="B3106" s="2">
        <v>42250.7356365741</v>
      </c>
      <c r="C3106">
        <v>0</v>
      </c>
      <c r="D3106">
        <v>13</v>
      </c>
      <c r="E3106" t="s">
        <v>3102</v>
      </c>
    </row>
    <row r="3107" spans="1:5">
      <c r="A3107">
        <f>HYPERLINK("http://www.twitter.com/NYCMayorsOffice/status/639484903063687168", "639484903063687168")</f>
        <v>0</v>
      </c>
      <c r="B3107" s="2">
        <v>42250.7136111111</v>
      </c>
      <c r="C3107">
        <v>0</v>
      </c>
      <c r="D3107">
        <v>20</v>
      </c>
      <c r="E3107" t="s">
        <v>3103</v>
      </c>
    </row>
    <row r="3108" spans="1:5">
      <c r="A3108">
        <f>HYPERLINK("http://www.twitter.com/NYCMayorsOffice/status/639475535538728960", "639475535538728960")</f>
        <v>0</v>
      </c>
      <c r="B3108" s="2">
        <v>42250.6877662037</v>
      </c>
      <c r="C3108">
        <v>1</v>
      </c>
      <c r="D3108">
        <v>4</v>
      </c>
      <c r="E3108" t="s">
        <v>3104</v>
      </c>
    </row>
    <row r="3109" spans="1:5">
      <c r="A3109">
        <f>HYPERLINK("http://www.twitter.com/NYCMayorsOffice/status/639460864710602753", "639460864710602753")</f>
        <v>0</v>
      </c>
      <c r="B3109" s="2">
        <v>42250.6472800926</v>
      </c>
      <c r="C3109">
        <v>0</v>
      </c>
      <c r="D3109">
        <v>4</v>
      </c>
      <c r="E3109" t="s">
        <v>3105</v>
      </c>
    </row>
    <row r="3110" spans="1:5">
      <c r="A3110">
        <f>HYPERLINK("http://www.twitter.com/NYCMayorsOffice/status/639409818231570433", "639409818231570433")</f>
        <v>0</v>
      </c>
      <c r="B3110" s="2">
        <v>42250.506412037</v>
      </c>
      <c r="C3110">
        <v>8</v>
      </c>
      <c r="D3110">
        <v>17</v>
      </c>
      <c r="E3110" t="s">
        <v>3106</v>
      </c>
    </row>
    <row r="3111" spans="1:5">
      <c r="A3111">
        <f>HYPERLINK("http://www.twitter.com/NYCMayorsOffice/status/639178607051599872", "639178607051599872")</f>
        <v>0</v>
      </c>
      <c r="B3111" s="2">
        <v>42249.8683912037</v>
      </c>
      <c r="C3111">
        <v>4</v>
      </c>
      <c r="D3111">
        <v>3</v>
      </c>
      <c r="E3111" t="s">
        <v>3107</v>
      </c>
    </row>
    <row r="3112" spans="1:5">
      <c r="A3112">
        <f>HYPERLINK("http://www.twitter.com/NYCMayorsOffice/status/639167240739418112", "639167240739418112")</f>
        <v>0</v>
      </c>
      <c r="B3112" s="2">
        <v>42249.837037037</v>
      </c>
      <c r="C3112">
        <v>3</v>
      </c>
      <c r="D3112">
        <v>4</v>
      </c>
      <c r="E3112" t="s">
        <v>3108</v>
      </c>
    </row>
    <row r="3113" spans="1:5">
      <c r="A3113">
        <f>HYPERLINK("http://www.twitter.com/NYCMayorsOffice/status/639151210285694976", "639151210285694976")</f>
        <v>0</v>
      </c>
      <c r="B3113" s="2">
        <v>42249.7928009259</v>
      </c>
      <c r="C3113">
        <v>6</v>
      </c>
      <c r="D3113">
        <v>5</v>
      </c>
      <c r="E3113" t="s">
        <v>3109</v>
      </c>
    </row>
    <row r="3114" spans="1:5">
      <c r="A3114">
        <f>HYPERLINK("http://www.twitter.com/NYCMayorsOffice/status/639138939891281924", "639138939891281924")</f>
        <v>0</v>
      </c>
      <c r="B3114" s="2">
        <v>42249.7589351852</v>
      </c>
      <c r="C3114">
        <v>1</v>
      </c>
      <c r="D3114">
        <v>3</v>
      </c>
      <c r="E3114" t="s">
        <v>3110</v>
      </c>
    </row>
    <row r="3115" spans="1:5">
      <c r="A3115">
        <f>HYPERLINK("http://www.twitter.com/NYCMayorsOffice/status/639128316390309888", "639128316390309888")</f>
        <v>0</v>
      </c>
      <c r="B3115" s="2">
        <v>42249.7296180556</v>
      </c>
      <c r="C3115">
        <v>7</v>
      </c>
      <c r="D3115">
        <v>5</v>
      </c>
      <c r="E3115" t="s">
        <v>3111</v>
      </c>
    </row>
    <row r="3116" spans="1:5">
      <c r="A3116">
        <f>HYPERLINK("http://www.twitter.com/NYCMayorsOffice/status/639105634831630336", "639105634831630336")</f>
        <v>0</v>
      </c>
      <c r="B3116" s="2">
        <v>42249.667037037</v>
      </c>
      <c r="C3116">
        <v>16</v>
      </c>
      <c r="D3116">
        <v>10</v>
      </c>
      <c r="E3116" t="s">
        <v>3112</v>
      </c>
    </row>
    <row r="3117" spans="1:5">
      <c r="A3117">
        <f>HYPERLINK("http://www.twitter.com/NYCMayorsOffice/status/639082955399430144", "639082955399430144")</f>
        <v>0</v>
      </c>
      <c r="B3117" s="2">
        <v>42249.6044444444</v>
      </c>
      <c r="C3117">
        <v>3</v>
      </c>
      <c r="D3117">
        <v>4</v>
      </c>
      <c r="E3117" t="s">
        <v>3113</v>
      </c>
    </row>
    <row r="3118" spans="1:5">
      <c r="A3118">
        <f>HYPERLINK("http://www.twitter.com/NYCMayorsOffice/status/638849103057842176", "638849103057842176")</f>
        <v>0</v>
      </c>
      <c r="B3118" s="2">
        <v>42248.9591435185</v>
      </c>
      <c r="C3118">
        <v>4</v>
      </c>
      <c r="D3118">
        <v>2</v>
      </c>
      <c r="E3118" t="s">
        <v>3114</v>
      </c>
    </row>
    <row r="3119" spans="1:5">
      <c r="A3119">
        <f>HYPERLINK("http://www.twitter.com/NYCMayorsOffice/status/638840621386571776", "638840621386571776")</f>
        <v>0</v>
      </c>
      <c r="B3119" s="2">
        <v>42248.9357291667</v>
      </c>
      <c r="C3119">
        <v>0</v>
      </c>
      <c r="D3119">
        <v>22</v>
      </c>
      <c r="E3119" t="s">
        <v>3115</v>
      </c>
    </row>
    <row r="3120" spans="1:5">
      <c r="A3120">
        <f>HYPERLINK("http://www.twitter.com/NYCMayorsOffice/status/638813448349057024", "638813448349057024")</f>
        <v>0</v>
      </c>
      <c r="B3120" s="2">
        <v>42248.8607523148</v>
      </c>
      <c r="C3120">
        <v>28</v>
      </c>
      <c r="D3120">
        <v>26</v>
      </c>
      <c r="E3120" t="s">
        <v>3116</v>
      </c>
    </row>
    <row r="3121" spans="1:5">
      <c r="A3121">
        <f>HYPERLINK("http://www.twitter.com/NYCMayorsOffice/status/638799850528768000", "638799850528768000")</f>
        <v>0</v>
      </c>
      <c r="B3121" s="2">
        <v>42248.8232291667</v>
      </c>
      <c r="C3121">
        <v>18</v>
      </c>
      <c r="D3121">
        <v>5</v>
      </c>
      <c r="E3121" t="s">
        <v>3117</v>
      </c>
    </row>
    <row r="3122" spans="1:5">
      <c r="A3122">
        <f>HYPERLINK("http://www.twitter.com/NYCMayorsOffice/status/638773553748406272", "638773553748406272")</f>
        <v>0</v>
      </c>
      <c r="B3122" s="2">
        <v>42248.7506597222</v>
      </c>
      <c r="C3122">
        <v>5</v>
      </c>
      <c r="D3122">
        <v>2</v>
      </c>
      <c r="E3122" t="s">
        <v>3118</v>
      </c>
    </row>
    <row r="3123" spans="1:5">
      <c r="A3123">
        <f>HYPERLINK("http://www.twitter.com/NYCMayorsOffice/status/638769006099451904", "638769006099451904")</f>
        <v>0</v>
      </c>
      <c r="B3123" s="2">
        <v>42248.7381134259</v>
      </c>
      <c r="C3123">
        <v>0</v>
      </c>
      <c r="D3123">
        <v>17</v>
      </c>
      <c r="E3123" t="s">
        <v>3119</v>
      </c>
    </row>
    <row r="3124" spans="1:5">
      <c r="A3124">
        <f>HYPERLINK("http://www.twitter.com/NYCMayorsOffice/status/638746973806440448", "638746973806440448")</f>
        <v>0</v>
      </c>
      <c r="B3124" s="2">
        <v>42248.6773148148</v>
      </c>
      <c r="C3124">
        <v>5</v>
      </c>
      <c r="D3124">
        <v>5</v>
      </c>
      <c r="E3124" t="s">
        <v>3120</v>
      </c>
    </row>
    <row r="3125" spans="1:5">
      <c r="A3125">
        <f>HYPERLINK("http://www.twitter.com/NYCMayorsOffice/status/638739302822858752", "638739302822858752")</f>
        <v>0</v>
      </c>
      <c r="B3125" s="2">
        <v>42248.6561458333</v>
      </c>
      <c r="C3125">
        <v>0</v>
      </c>
      <c r="D3125">
        <v>6</v>
      </c>
      <c r="E3125" t="s">
        <v>3121</v>
      </c>
    </row>
    <row r="3126" spans="1:5">
      <c r="A3126">
        <f>HYPERLINK("http://www.twitter.com/NYCMayorsOffice/status/638739031304577025", "638739031304577025")</f>
        <v>0</v>
      </c>
      <c r="B3126" s="2">
        <v>42248.6553935185</v>
      </c>
      <c r="C3126">
        <v>1</v>
      </c>
      <c r="D3126">
        <v>1</v>
      </c>
      <c r="E3126" t="s">
        <v>3122</v>
      </c>
    </row>
    <row r="3127" spans="1:5">
      <c r="A3127">
        <f>HYPERLINK("http://www.twitter.com/NYCMayorsOffice/status/638715493499584512", "638715493499584512")</f>
        <v>0</v>
      </c>
      <c r="B3127" s="2">
        <v>42248.5904513889</v>
      </c>
      <c r="C3127">
        <v>0</v>
      </c>
      <c r="D3127">
        <v>65</v>
      </c>
      <c r="E3127" t="s">
        <v>3123</v>
      </c>
    </row>
    <row r="3128" spans="1:5">
      <c r="A3128">
        <f>HYPERLINK("http://www.twitter.com/NYCMayorsOffice/status/638449848048578560", "638449848048578560")</f>
        <v>0</v>
      </c>
      <c r="B3128" s="2">
        <v>42247.8574074074</v>
      </c>
      <c r="C3128">
        <v>4</v>
      </c>
      <c r="D3128">
        <v>2</v>
      </c>
      <c r="E3128" t="s">
        <v>3124</v>
      </c>
    </row>
    <row r="3129" spans="1:5">
      <c r="A3129">
        <f>HYPERLINK("http://www.twitter.com/NYCMayorsOffice/status/638428039479730177", "638428039479730177")</f>
        <v>0</v>
      </c>
      <c r="B3129" s="2">
        <v>42247.7972222222</v>
      </c>
      <c r="C3129">
        <v>3</v>
      </c>
      <c r="D3129">
        <v>3</v>
      </c>
      <c r="E3129" t="s">
        <v>3125</v>
      </c>
    </row>
    <row r="3130" spans="1:5">
      <c r="A3130">
        <f>HYPERLINK("http://www.twitter.com/NYCMayorsOffice/status/638404442174435328", "638404442174435328")</f>
        <v>0</v>
      </c>
      <c r="B3130" s="2">
        <v>42247.7321064815</v>
      </c>
      <c r="C3130">
        <v>0</v>
      </c>
      <c r="D3130">
        <v>12</v>
      </c>
      <c r="E3130" t="s">
        <v>3126</v>
      </c>
    </row>
    <row r="3131" spans="1:5">
      <c r="A3131">
        <f>HYPERLINK("http://www.twitter.com/NYCMayorsOffice/status/638404421223845888", "638404421223845888")</f>
        <v>0</v>
      </c>
      <c r="B3131" s="2">
        <v>42247.7320486111</v>
      </c>
      <c r="C3131">
        <v>0</v>
      </c>
      <c r="D3131">
        <v>10</v>
      </c>
      <c r="E3131" t="s">
        <v>3127</v>
      </c>
    </row>
    <row r="3132" spans="1:5">
      <c r="A3132">
        <f>HYPERLINK("http://www.twitter.com/NYCMayorsOffice/status/638404371269746688", "638404371269746688")</f>
        <v>0</v>
      </c>
      <c r="B3132" s="2">
        <v>42247.7319097222</v>
      </c>
      <c r="C3132">
        <v>0</v>
      </c>
      <c r="D3132">
        <v>16</v>
      </c>
      <c r="E3132" t="s">
        <v>3128</v>
      </c>
    </row>
    <row r="3133" spans="1:5">
      <c r="A3133">
        <f>HYPERLINK("http://www.twitter.com/NYCMayorsOffice/status/638404347886456832", "638404347886456832")</f>
        <v>0</v>
      </c>
      <c r="B3133" s="2">
        <v>42247.7318518519</v>
      </c>
      <c r="C3133">
        <v>0</v>
      </c>
      <c r="D3133">
        <v>16</v>
      </c>
      <c r="E3133" t="s">
        <v>3129</v>
      </c>
    </row>
    <row r="3134" spans="1:5">
      <c r="A3134">
        <f>HYPERLINK("http://www.twitter.com/NYCMayorsOffice/status/638402358888800256", "638402358888800256")</f>
        <v>0</v>
      </c>
      <c r="B3134" s="2">
        <v>42247.7263541667</v>
      </c>
      <c r="C3134">
        <v>0</v>
      </c>
      <c r="D3134">
        <v>35</v>
      </c>
      <c r="E3134" t="s">
        <v>3130</v>
      </c>
    </row>
    <row r="3135" spans="1:5">
      <c r="A3135">
        <f>HYPERLINK("http://www.twitter.com/NYCMayorsOffice/status/638400211778469888", "638400211778469888")</f>
        <v>0</v>
      </c>
      <c r="B3135" s="2">
        <v>42247.7204398148</v>
      </c>
      <c r="C3135">
        <v>0</v>
      </c>
      <c r="D3135">
        <v>28</v>
      </c>
      <c r="E3135" t="s">
        <v>3131</v>
      </c>
    </row>
    <row r="3136" spans="1:5">
      <c r="A3136">
        <f>HYPERLINK("http://www.twitter.com/NYCMayorsOffice/status/638398997980426240", "638398997980426240")</f>
        <v>0</v>
      </c>
      <c r="B3136" s="2">
        <v>42247.7170833333</v>
      </c>
      <c r="C3136">
        <v>0</v>
      </c>
      <c r="D3136">
        <v>19</v>
      </c>
      <c r="E3136" t="s">
        <v>3132</v>
      </c>
    </row>
    <row r="3137" spans="1:5">
      <c r="A3137">
        <f>HYPERLINK("http://www.twitter.com/NYCMayorsOffice/status/638398982583123968", "638398982583123968")</f>
        <v>0</v>
      </c>
      <c r="B3137" s="2">
        <v>42247.717037037</v>
      </c>
      <c r="C3137">
        <v>0</v>
      </c>
      <c r="D3137">
        <v>9</v>
      </c>
      <c r="E3137" t="s">
        <v>3133</v>
      </c>
    </row>
    <row r="3138" spans="1:5">
      <c r="A3138">
        <f>HYPERLINK("http://www.twitter.com/NYCMayorsOffice/status/638397937912020992", "638397937912020992")</f>
        <v>0</v>
      </c>
      <c r="B3138" s="2">
        <v>42247.7141550926</v>
      </c>
      <c r="C3138">
        <v>0</v>
      </c>
      <c r="D3138">
        <v>20</v>
      </c>
      <c r="E3138" t="s">
        <v>3134</v>
      </c>
    </row>
    <row r="3139" spans="1:5">
      <c r="A3139">
        <f>HYPERLINK("http://www.twitter.com/NYCMayorsOffice/status/638396126723448832", "638396126723448832")</f>
        <v>0</v>
      </c>
      <c r="B3139" s="2">
        <v>42247.7091666667</v>
      </c>
      <c r="C3139">
        <v>11</v>
      </c>
      <c r="D3139">
        <v>13</v>
      </c>
      <c r="E3139" t="s">
        <v>3135</v>
      </c>
    </row>
    <row r="3140" spans="1:5">
      <c r="A3140">
        <f>HYPERLINK("http://www.twitter.com/NYCMayorsOffice/status/638395718986809344", "638395718986809344")</f>
        <v>0</v>
      </c>
      <c r="B3140" s="2">
        <v>42247.7080324074</v>
      </c>
      <c r="C3140">
        <v>0</v>
      </c>
      <c r="D3140">
        <v>47</v>
      </c>
      <c r="E3140" t="s">
        <v>3136</v>
      </c>
    </row>
    <row r="3141" spans="1:5">
      <c r="A3141">
        <f>HYPERLINK("http://www.twitter.com/NYCMayorsOffice/status/638395700435386369", "638395700435386369")</f>
        <v>0</v>
      </c>
      <c r="B3141" s="2">
        <v>42247.7079861111</v>
      </c>
      <c r="C3141">
        <v>0</v>
      </c>
      <c r="D3141">
        <v>14</v>
      </c>
      <c r="E3141" t="s">
        <v>3137</v>
      </c>
    </row>
    <row r="3142" spans="1:5">
      <c r="A3142">
        <f>HYPERLINK("http://www.twitter.com/NYCMayorsOffice/status/638376837501046784", "638376837501046784")</f>
        <v>0</v>
      </c>
      <c r="B3142" s="2">
        <v>42247.6559375</v>
      </c>
      <c r="C3142">
        <v>5</v>
      </c>
      <c r="D3142">
        <v>4</v>
      </c>
      <c r="E3142" t="s">
        <v>3138</v>
      </c>
    </row>
    <row r="3143" spans="1:5">
      <c r="A3143">
        <f>HYPERLINK("http://www.twitter.com/NYCMayorsOffice/status/638349799503306752", "638349799503306752")</f>
        <v>0</v>
      </c>
      <c r="B3143" s="2">
        <v>42247.5813194444</v>
      </c>
      <c r="C3143">
        <v>8</v>
      </c>
      <c r="D3143">
        <v>13</v>
      </c>
      <c r="E3143" t="s">
        <v>3139</v>
      </c>
    </row>
    <row r="3144" spans="1:5">
      <c r="A3144">
        <f>HYPERLINK("http://www.twitter.com/NYCMayorsOffice/status/638082591397126145", "638082591397126145")</f>
        <v>0</v>
      </c>
      <c r="B3144" s="2">
        <v>42246.8439699074</v>
      </c>
      <c r="C3144">
        <v>7</v>
      </c>
      <c r="D3144">
        <v>7</v>
      </c>
      <c r="E3144" t="s">
        <v>3140</v>
      </c>
    </row>
    <row r="3145" spans="1:5">
      <c r="A3145">
        <f>HYPERLINK("http://www.twitter.com/NYCMayorsOffice/status/638056204577697794", "638056204577697794")</f>
        <v>0</v>
      </c>
      <c r="B3145" s="2">
        <v>42246.7711574074</v>
      </c>
      <c r="C3145">
        <v>17</v>
      </c>
      <c r="D3145">
        <v>18</v>
      </c>
      <c r="E3145" t="s">
        <v>3141</v>
      </c>
    </row>
    <row r="3146" spans="1:5">
      <c r="A3146">
        <f>HYPERLINK("http://www.twitter.com/NYCMayorsOffice/status/638019627990319104", "638019627990319104")</f>
        <v>0</v>
      </c>
      <c r="B3146" s="2">
        <v>42246.6702199074</v>
      </c>
      <c r="C3146">
        <v>2</v>
      </c>
      <c r="D3146">
        <v>7</v>
      </c>
      <c r="E3146" t="s">
        <v>3142</v>
      </c>
    </row>
    <row r="3147" spans="1:5">
      <c r="A3147">
        <f>HYPERLINK("http://www.twitter.com/NYCMayorsOffice/status/637697538359824384", "637697538359824384")</f>
        <v>0</v>
      </c>
      <c r="B3147" s="2">
        <v>42245.7814236111</v>
      </c>
      <c r="C3147">
        <v>5</v>
      </c>
      <c r="D3147">
        <v>6</v>
      </c>
      <c r="E3147" t="s">
        <v>3143</v>
      </c>
    </row>
    <row r="3148" spans="1:5">
      <c r="A3148">
        <f>HYPERLINK("http://www.twitter.com/NYCMayorsOffice/status/637633439093665792", "637633439093665792")</f>
        <v>0</v>
      </c>
      <c r="B3148" s="2">
        <v>42245.6045486111</v>
      </c>
      <c r="C3148">
        <v>13</v>
      </c>
      <c r="D3148">
        <v>7</v>
      </c>
      <c r="E3148" t="s">
        <v>3144</v>
      </c>
    </row>
    <row r="3149" spans="1:5">
      <c r="A3149">
        <f>HYPERLINK("http://www.twitter.com/NYCMayorsOffice/status/637346650042814465", "637346650042814465")</f>
        <v>0</v>
      </c>
      <c r="B3149" s="2">
        <v>42244.8131597222</v>
      </c>
      <c r="C3149">
        <v>19</v>
      </c>
      <c r="D3149">
        <v>18</v>
      </c>
      <c r="E3149" t="s">
        <v>3145</v>
      </c>
    </row>
    <row r="3150" spans="1:5">
      <c r="A3150">
        <f>HYPERLINK("http://www.twitter.com/NYCMayorsOffice/status/637316429075861504", "637316429075861504")</f>
        <v>0</v>
      </c>
      <c r="B3150" s="2">
        <v>42244.7297685185</v>
      </c>
      <c r="C3150">
        <v>6</v>
      </c>
      <c r="D3150">
        <v>9</v>
      </c>
      <c r="E3150" t="s">
        <v>3146</v>
      </c>
    </row>
    <row r="3151" spans="1:5">
      <c r="A3151">
        <f>HYPERLINK("http://www.twitter.com/NYCMayorsOffice/status/637305004710359045", "637305004710359045")</f>
        <v>0</v>
      </c>
      <c r="B3151" s="2">
        <v>42244.6982407407</v>
      </c>
      <c r="C3151">
        <v>4</v>
      </c>
      <c r="D3151">
        <v>4</v>
      </c>
      <c r="E3151" t="s">
        <v>3147</v>
      </c>
    </row>
    <row r="3152" spans="1:5">
      <c r="A3152">
        <f>HYPERLINK("http://www.twitter.com/NYCMayorsOffice/status/637284831794200577", "637284831794200577")</f>
        <v>0</v>
      </c>
      <c r="B3152" s="2">
        <v>42244.6425694444</v>
      </c>
      <c r="C3152">
        <v>11</v>
      </c>
      <c r="D3152">
        <v>21</v>
      </c>
      <c r="E3152" t="s">
        <v>3148</v>
      </c>
    </row>
    <row r="3153" spans="1:5">
      <c r="A3153">
        <f>HYPERLINK("http://www.twitter.com/NYCMayorsOffice/status/637276081293238273", "637276081293238273")</f>
        <v>0</v>
      </c>
      <c r="B3153" s="2">
        <v>42244.6184259259</v>
      </c>
      <c r="C3153">
        <v>4</v>
      </c>
      <c r="D3153">
        <v>3</v>
      </c>
      <c r="E3153" t="s">
        <v>3149</v>
      </c>
    </row>
    <row r="3154" spans="1:5">
      <c r="A3154">
        <f>HYPERLINK("http://www.twitter.com/NYCMayorsOffice/status/637266699486654464", "637266699486654464")</f>
        <v>0</v>
      </c>
      <c r="B3154" s="2">
        <v>42244.5925347222</v>
      </c>
      <c r="C3154">
        <v>0</v>
      </c>
      <c r="D3154">
        <v>23</v>
      </c>
      <c r="E3154" t="s">
        <v>3150</v>
      </c>
    </row>
    <row r="3155" spans="1:5">
      <c r="A3155">
        <f>HYPERLINK("http://www.twitter.com/NYCMayorsOffice/status/637067201393127424", "637067201393127424")</f>
        <v>0</v>
      </c>
      <c r="B3155" s="2">
        <v>42244.042025463</v>
      </c>
      <c r="C3155">
        <v>9</v>
      </c>
      <c r="D3155">
        <v>7</v>
      </c>
      <c r="E3155" t="s">
        <v>3151</v>
      </c>
    </row>
    <row r="3156" spans="1:5">
      <c r="A3156">
        <f>HYPERLINK("http://www.twitter.com/NYCMayorsOffice/status/637041567312801792", "637041567312801792")</f>
        <v>0</v>
      </c>
      <c r="B3156" s="2">
        <v>42243.9712847222</v>
      </c>
      <c r="C3156">
        <v>3</v>
      </c>
      <c r="D3156">
        <v>3</v>
      </c>
      <c r="E3156" t="s">
        <v>3152</v>
      </c>
    </row>
    <row r="3157" spans="1:5">
      <c r="A3157">
        <f>HYPERLINK("http://www.twitter.com/NYCMayorsOffice/status/637021975265853440", "637021975265853440")</f>
        <v>0</v>
      </c>
      <c r="B3157" s="2">
        <v>42243.9172222222</v>
      </c>
      <c r="C3157">
        <v>4</v>
      </c>
      <c r="D3157">
        <v>16</v>
      </c>
      <c r="E3157" t="s">
        <v>3153</v>
      </c>
    </row>
    <row r="3158" spans="1:5">
      <c r="A3158">
        <f>HYPERLINK("http://www.twitter.com/NYCMayorsOffice/status/636999299495272448", "636999299495272448")</f>
        <v>0</v>
      </c>
      <c r="B3158" s="2">
        <v>42243.8546527778</v>
      </c>
      <c r="C3158">
        <v>2</v>
      </c>
      <c r="D3158">
        <v>2</v>
      </c>
      <c r="E3158" t="s">
        <v>3154</v>
      </c>
    </row>
    <row r="3159" spans="1:5">
      <c r="A3159">
        <f>HYPERLINK("http://www.twitter.com/NYCMayorsOffice/status/636995510709145600", "636995510709145600")</f>
        <v>0</v>
      </c>
      <c r="B3159" s="2">
        <v>42243.8442013889</v>
      </c>
      <c r="C3159">
        <v>0</v>
      </c>
      <c r="D3159">
        <v>15</v>
      </c>
      <c r="E3159" t="s">
        <v>3155</v>
      </c>
    </row>
    <row r="3160" spans="1:5">
      <c r="A3160">
        <f>HYPERLINK("http://www.twitter.com/NYCMayorsOffice/status/636995375782567936", "636995375782567936")</f>
        <v>0</v>
      </c>
      <c r="B3160" s="2">
        <v>42243.8438310185</v>
      </c>
      <c r="C3160">
        <v>0</v>
      </c>
      <c r="D3160">
        <v>8</v>
      </c>
      <c r="E3160" t="s">
        <v>3156</v>
      </c>
    </row>
    <row r="3161" spans="1:5">
      <c r="A3161">
        <f>HYPERLINK("http://www.twitter.com/NYCMayorsOffice/status/636993995198103552", "636993995198103552")</f>
        <v>0</v>
      </c>
      <c r="B3161" s="2">
        <v>42243.8400115741</v>
      </c>
      <c r="C3161">
        <v>0</v>
      </c>
      <c r="D3161">
        <v>11</v>
      </c>
      <c r="E3161" t="s">
        <v>3157</v>
      </c>
    </row>
    <row r="3162" spans="1:5">
      <c r="A3162">
        <f>HYPERLINK("http://www.twitter.com/NYCMayorsOffice/status/636980290519478272", "636980290519478272")</f>
        <v>0</v>
      </c>
      <c r="B3162" s="2">
        <v>42243.8021990741</v>
      </c>
      <c r="C3162">
        <v>9</v>
      </c>
      <c r="D3162">
        <v>13</v>
      </c>
      <c r="E3162" t="s">
        <v>3158</v>
      </c>
    </row>
    <row r="3163" spans="1:5">
      <c r="A3163">
        <f>HYPERLINK("http://www.twitter.com/NYCMayorsOffice/status/636969030226702336", "636969030226702336")</f>
        <v>0</v>
      </c>
      <c r="B3163" s="2">
        <v>42243.7711226852</v>
      </c>
      <c r="C3163">
        <v>1</v>
      </c>
      <c r="D3163">
        <v>0</v>
      </c>
      <c r="E3163" t="s">
        <v>2990</v>
      </c>
    </row>
    <row r="3164" spans="1:5">
      <c r="A3164">
        <f>HYPERLINK("http://www.twitter.com/NYCMayorsOffice/status/636959418605793280", "636959418605793280")</f>
        <v>0</v>
      </c>
      <c r="B3164" s="2">
        <v>42243.7446064815</v>
      </c>
      <c r="C3164">
        <v>10</v>
      </c>
      <c r="D3164">
        <v>12</v>
      </c>
      <c r="E3164" t="s">
        <v>3159</v>
      </c>
    </row>
    <row r="3165" spans="1:5">
      <c r="A3165">
        <f>HYPERLINK("http://www.twitter.com/NYCMayorsOffice/status/636946746162200577", "636946746162200577")</f>
        <v>0</v>
      </c>
      <c r="B3165" s="2">
        <v>42243.7096296296</v>
      </c>
      <c r="C3165">
        <v>16</v>
      </c>
      <c r="D3165">
        <v>14</v>
      </c>
      <c r="E3165" t="s">
        <v>3160</v>
      </c>
    </row>
    <row r="3166" spans="1:5">
      <c r="A3166">
        <f>HYPERLINK("http://www.twitter.com/NYCMayorsOffice/status/636911470723375104", "636911470723375104")</f>
        <v>0</v>
      </c>
      <c r="B3166" s="2">
        <v>42243.6122916667</v>
      </c>
      <c r="C3166">
        <v>4</v>
      </c>
      <c r="D3166">
        <v>12</v>
      </c>
      <c r="E3166" t="s">
        <v>3161</v>
      </c>
    </row>
    <row r="3167" spans="1:5">
      <c r="A3167">
        <f>HYPERLINK("http://www.twitter.com/NYCMayorsOffice/status/636896239855005696", "636896239855005696")</f>
        <v>0</v>
      </c>
      <c r="B3167" s="2">
        <v>42243.5702662037</v>
      </c>
      <c r="C3167">
        <v>0</v>
      </c>
      <c r="D3167">
        <v>15</v>
      </c>
      <c r="E3167" t="s">
        <v>3162</v>
      </c>
    </row>
    <row r="3168" spans="1:5">
      <c r="A3168">
        <f>HYPERLINK("http://www.twitter.com/NYCMayorsOffice/status/636641547640025088", "636641547640025088")</f>
        <v>0</v>
      </c>
      <c r="B3168" s="2">
        <v>42242.8674421296</v>
      </c>
      <c r="C3168">
        <v>0</v>
      </c>
      <c r="D3168">
        <v>16</v>
      </c>
      <c r="E3168" t="s">
        <v>3163</v>
      </c>
    </row>
    <row r="3169" spans="1:5">
      <c r="A3169">
        <f>HYPERLINK("http://www.twitter.com/NYCMayorsOffice/status/636606851329720320", "636606851329720320")</f>
        <v>0</v>
      </c>
      <c r="B3169" s="2">
        <v>42242.7717013889</v>
      </c>
      <c r="C3169">
        <v>11</v>
      </c>
      <c r="D3169">
        <v>17</v>
      </c>
      <c r="E3169" t="s">
        <v>3164</v>
      </c>
    </row>
    <row r="3170" spans="1:5">
      <c r="A3170">
        <f>HYPERLINK("http://www.twitter.com/NYCMayorsOffice/status/636565158274441216", "636565158274441216")</f>
        <v>0</v>
      </c>
      <c r="B3170" s="2">
        <v>42242.6566550926</v>
      </c>
      <c r="C3170">
        <v>0</v>
      </c>
      <c r="D3170">
        <v>37</v>
      </c>
      <c r="E3170" t="s">
        <v>3165</v>
      </c>
    </row>
    <row r="3171" spans="1:5">
      <c r="A3171">
        <f>HYPERLINK("http://www.twitter.com/NYCMayorsOffice/status/636565098560126976", "636565098560126976")</f>
        <v>0</v>
      </c>
      <c r="B3171" s="2">
        <v>42242.6564814815</v>
      </c>
      <c r="C3171">
        <v>1</v>
      </c>
      <c r="D3171">
        <v>4</v>
      </c>
      <c r="E3171" t="s">
        <v>3166</v>
      </c>
    </row>
    <row r="3172" spans="1:5">
      <c r="A3172">
        <f>HYPERLINK("http://www.twitter.com/NYCMayorsOffice/status/636547179943993344", "636547179943993344")</f>
        <v>0</v>
      </c>
      <c r="B3172" s="2">
        <v>42242.607037037</v>
      </c>
      <c r="C3172">
        <v>15</v>
      </c>
      <c r="D3172">
        <v>8</v>
      </c>
      <c r="E3172" t="s">
        <v>3167</v>
      </c>
    </row>
    <row r="3173" spans="1:5">
      <c r="A3173">
        <f>HYPERLINK("http://www.twitter.com/NYCMayorsOffice/status/636532210976313344", "636532210976313344")</f>
        <v>0</v>
      </c>
      <c r="B3173" s="2">
        <v>42242.5657291667</v>
      </c>
      <c r="C3173">
        <v>0</v>
      </c>
      <c r="D3173">
        <v>7</v>
      </c>
      <c r="E3173" t="s">
        <v>3168</v>
      </c>
    </row>
    <row r="3174" spans="1:5">
      <c r="A3174">
        <f>HYPERLINK("http://www.twitter.com/NYCMayorsOffice/status/636310104921522176", "636310104921522176")</f>
        <v>0</v>
      </c>
      <c r="B3174" s="2">
        <v>42241.9528356481</v>
      </c>
      <c r="C3174">
        <v>9</v>
      </c>
      <c r="D3174">
        <v>7</v>
      </c>
      <c r="E3174" t="s">
        <v>3169</v>
      </c>
    </row>
    <row r="3175" spans="1:5">
      <c r="A3175">
        <f>HYPERLINK("http://www.twitter.com/NYCMayorsOffice/status/636297345022468096", "636297345022468096")</f>
        <v>0</v>
      </c>
      <c r="B3175" s="2">
        <v>42241.9176273148</v>
      </c>
      <c r="C3175">
        <v>13</v>
      </c>
      <c r="D3175">
        <v>10</v>
      </c>
      <c r="E3175" t="s">
        <v>3170</v>
      </c>
    </row>
    <row r="3176" spans="1:5">
      <c r="A3176">
        <f>HYPERLINK("http://www.twitter.com/NYCMayorsOffice/status/636274595578966016", "636274595578966016")</f>
        <v>0</v>
      </c>
      <c r="B3176" s="2">
        <v>42241.854849537</v>
      </c>
      <c r="C3176">
        <v>14</v>
      </c>
      <c r="D3176">
        <v>7</v>
      </c>
      <c r="E3176" t="s">
        <v>3171</v>
      </c>
    </row>
    <row r="3177" spans="1:5">
      <c r="A3177">
        <f>HYPERLINK("http://www.twitter.com/NYCMayorsOffice/status/636252238831333376", "636252238831333376")</f>
        <v>0</v>
      </c>
      <c r="B3177" s="2">
        <v>42241.7931597222</v>
      </c>
      <c r="C3177">
        <v>2</v>
      </c>
      <c r="D3177">
        <v>7</v>
      </c>
      <c r="E3177" t="s">
        <v>3172</v>
      </c>
    </row>
    <row r="3178" spans="1:5">
      <c r="A3178">
        <f>HYPERLINK("http://www.twitter.com/NYCMayorsOffice/status/636248344952741888", "636248344952741888")</f>
        <v>0</v>
      </c>
      <c r="B3178" s="2">
        <v>42241.7824189815</v>
      </c>
      <c r="C3178">
        <v>0</v>
      </c>
      <c r="D3178">
        <v>48</v>
      </c>
      <c r="E3178" t="s">
        <v>3173</v>
      </c>
    </row>
    <row r="3179" spans="1:5">
      <c r="A3179">
        <f>HYPERLINK("http://www.twitter.com/NYCMayorsOffice/status/636242281188720640", "636242281188720640")</f>
        <v>0</v>
      </c>
      <c r="B3179" s="2">
        <v>42241.7656828704</v>
      </c>
      <c r="C3179">
        <v>0</v>
      </c>
      <c r="D3179">
        <v>18</v>
      </c>
      <c r="E3179" t="s">
        <v>3174</v>
      </c>
    </row>
    <row r="3180" spans="1:5">
      <c r="A3180">
        <f>HYPERLINK("http://www.twitter.com/NYCMayorsOffice/status/636229235473010688", "636229235473010688")</f>
        <v>0</v>
      </c>
      <c r="B3180" s="2">
        <v>42241.7296759259</v>
      </c>
      <c r="C3180">
        <v>4</v>
      </c>
      <c r="D3180">
        <v>9</v>
      </c>
      <c r="E3180" t="s">
        <v>3175</v>
      </c>
    </row>
    <row r="3181" spans="1:5">
      <c r="A3181">
        <f>HYPERLINK("http://www.twitter.com/NYCMayorsOffice/status/636214772946632704", "636214772946632704")</f>
        <v>0</v>
      </c>
      <c r="B3181" s="2">
        <v>42241.6897685185</v>
      </c>
      <c r="C3181">
        <v>0</v>
      </c>
      <c r="D3181">
        <v>60</v>
      </c>
      <c r="E3181" t="s">
        <v>3176</v>
      </c>
    </row>
    <row r="3182" spans="1:5">
      <c r="A3182">
        <f>HYPERLINK("http://www.twitter.com/NYCMayorsOffice/status/636210216565108736", "636210216565108736")</f>
        <v>0</v>
      </c>
      <c r="B3182" s="2">
        <v>42241.6771990741</v>
      </c>
      <c r="C3182">
        <v>1</v>
      </c>
      <c r="D3182">
        <v>3</v>
      </c>
      <c r="E3182" t="s">
        <v>3177</v>
      </c>
    </row>
    <row r="3183" spans="1:5">
      <c r="A3183">
        <f>HYPERLINK("http://www.twitter.com/NYCMayorsOffice/status/636183823353556992", "636183823353556992")</f>
        <v>0</v>
      </c>
      <c r="B3183" s="2">
        <v>42241.6043634259</v>
      </c>
      <c r="C3183">
        <v>19</v>
      </c>
      <c r="D3183">
        <v>15</v>
      </c>
      <c r="E3183" t="s">
        <v>3178</v>
      </c>
    </row>
    <row r="3184" spans="1:5">
      <c r="A3184">
        <f>HYPERLINK("http://www.twitter.com/NYCMayorsOffice/status/635923386087145472", "635923386087145472")</f>
        <v>0</v>
      </c>
      <c r="B3184" s="2">
        <v>42240.8856944444</v>
      </c>
      <c r="C3184">
        <v>14</v>
      </c>
      <c r="D3184">
        <v>11</v>
      </c>
      <c r="E3184" t="s">
        <v>3179</v>
      </c>
    </row>
    <row r="3185" spans="1:5">
      <c r="A3185">
        <f>HYPERLINK("http://www.twitter.com/NYCMayorsOffice/status/635900687835099136", "635900687835099136")</f>
        <v>0</v>
      </c>
      <c r="B3185" s="2">
        <v>42240.8230671296</v>
      </c>
      <c r="C3185">
        <v>4</v>
      </c>
      <c r="D3185">
        <v>10</v>
      </c>
      <c r="E3185" t="s">
        <v>3180</v>
      </c>
    </row>
    <row r="3186" spans="1:5">
      <c r="A3186">
        <f>HYPERLINK("http://www.twitter.com/NYCMayorsOffice/status/635895646562701312", "635895646562701312")</f>
        <v>0</v>
      </c>
      <c r="B3186" s="2">
        <v>42240.8091550926</v>
      </c>
      <c r="C3186">
        <v>0</v>
      </c>
      <c r="D3186">
        <v>10</v>
      </c>
      <c r="E3186" t="s">
        <v>3181</v>
      </c>
    </row>
    <row r="3187" spans="1:5">
      <c r="A3187">
        <f>HYPERLINK("http://www.twitter.com/NYCMayorsOffice/status/635895571505643520", "635895571505643520")</f>
        <v>0</v>
      </c>
      <c r="B3187" s="2">
        <v>42240.8089467593</v>
      </c>
      <c r="C3187">
        <v>0</v>
      </c>
      <c r="D3187">
        <v>11</v>
      </c>
      <c r="E3187" t="s">
        <v>3182</v>
      </c>
    </row>
    <row r="3188" spans="1:5">
      <c r="A3188">
        <f>HYPERLINK("http://www.twitter.com/NYCMayorsOffice/status/635893166076493824", "635893166076493824")</f>
        <v>0</v>
      </c>
      <c r="B3188" s="2">
        <v>42240.8023032407</v>
      </c>
      <c r="C3188">
        <v>0</v>
      </c>
      <c r="D3188">
        <v>2</v>
      </c>
      <c r="E3188" t="s">
        <v>3183</v>
      </c>
    </row>
    <row r="3189" spans="1:5">
      <c r="A3189">
        <f>HYPERLINK("http://www.twitter.com/NYCMayorsOffice/status/635893134761791489", "635893134761791489")</f>
        <v>0</v>
      </c>
      <c r="B3189" s="2">
        <v>42240.8022222222</v>
      </c>
      <c r="C3189">
        <v>0</v>
      </c>
      <c r="D3189">
        <v>4</v>
      </c>
      <c r="E3189" t="s">
        <v>3184</v>
      </c>
    </row>
    <row r="3190" spans="1:5">
      <c r="A3190">
        <f>HYPERLINK("http://www.twitter.com/NYCMayorsOffice/status/635881896665350144", "635881896665350144")</f>
        <v>0</v>
      </c>
      <c r="B3190" s="2">
        <v>42240.7712037037</v>
      </c>
      <c r="C3190">
        <v>1</v>
      </c>
      <c r="D3190">
        <v>2</v>
      </c>
      <c r="E3190" t="s">
        <v>2869</v>
      </c>
    </row>
    <row r="3191" spans="1:5">
      <c r="A3191">
        <f>HYPERLINK("http://www.twitter.com/NYCMayorsOffice/status/635866793534468096", "635866793534468096")</f>
        <v>0</v>
      </c>
      <c r="B3191" s="2">
        <v>42240.729537037</v>
      </c>
      <c r="C3191">
        <v>1</v>
      </c>
      <c r="D3191">
        <v>5</v>
      </c>
      <c r="E3191" t="s">
        <v>3185</v>
      </c>
    </row>
    <row r="3192" spans="1:5">
      <c r="A3192">
        <f>HYPERLINK("http://www.twitter.com/NYCMayorsOffice/status/635850369852174336", "635850369852174336")</f>
        <v>0</v>
      </c>
      <c r="B3192" s="2">
        <v>42240.684212963</v>
      </c>
      <c r="C3192">
        <v>3</v>
      </c>
      <c r="D3192">
        <v>9</v>
      </c>
      <c r="E3192" t="s">
        <v>3186</v>
      </c>
    </row>
    <row r="3193" spans="1:5">
      <c r="A3193">
        <f>HYPERLINK("http://www.twitter.com/NYCMayorsOffice/status/635836838704451584", "635836838704451584")</f>
        <v>0</v>
      </c>
      <c r="B3193" s="2">
        <v>42240.646875</v>
      </c>
      <c r="C3193">
        <v>0</v>
      </c>
      <c r="D3193">
        <v>9</v>
      </c>
      <c r="E3193" t="s">
        <v>3187</v>
      </c>
    </row>
    <row r="3194" spans="1:5">
      <c r="A3194">
        <f>HYPERLINK("http://www.twitter.com/NYCMayorsOffice/status/635836821654622208", "635836821654622208")</f>
        <v>0</v>
      </c>
      <c r="B3194" s="2">
        <v>42240.6468287037</v>
      </c>
      <c r="C3194">
        <v>0</v>
      </c>
      <c r="D3194">
        <v>4</v>
      </c>
      <c r="E3194" t="s">
        <v>3188</v>
      </c>
    </row>
    <row r="3195" spans="1:5">
      <c r="A3195">
        <f>HYPERLINK("http://www.twitter.com/NYCMayorsOffice/status/635836811961569280", "635836811961569280")</f>
        <v>0</v>
      </c>
      <c r="B3195" s="2">
        <v>42240.6467939815</v>
      </c>
      <c r="C3195">
        <v>0</v>
      </c>
      <c r="D3195">
        <v>6</v>
      </c>
      <c r="E3195" t="s">
        <v>3189</v>
      </c>
    </row>
    <row r="3196" spans="1:5">
      <c r="A3196">
        <f>HYPERLINK("http://www.twitter.com/NYCMayorsOffice/status/635813912642985984", "635813912642985984")</f>
        <v>0</v>
      </c>
      <c r="B3196" s="2">
        <v>42240.5836111111</v>
      </c>
      <c r="C3196">
        <v>7</v>
      </c>
      <c r="D3196">
        <v>4</v>
      </c>
      <c r="E3196" t="s">
        <v>3190</v>
      </c>
    </row>
    <row r="3197" spans="1:5">
      <c r="A3197">
        <f>HYPERLINK("http://www.twitter.com/NYCMayorsOffice/status/635534639034159104", "635534639034159104")</f>
        <v>0</v>
      </c>
      <c r="B3197" s="2">
        <v>42239.812962963</v>
      </c>
      <c r="C3197">
        <v>2</v>
      </c>
      <c r="D3197">
        <v>2</v>
      </c>
      <c r="E3197" t="s">
        <v>3191</v>
      </c>
    </row>
    <row r="3198" spans="1:5">
      <c r="A3198">
        <f>HYPERLINK("http://www.twitter.com/NYCMayorsOffice/status/635462790485049344", "635462790485049344")</f>
        <v>0</v>
      </c>
      <c r="B3198" s="2">
        <v>42239.6146990741</v>
      </c>
      <c r="C3198">
        <v>3</v>
      </c>
      <c r="D3198">
        <v>2</v>
      </c>
      <c r="E3198" t="s">
        <v>3192</v>
      </c>
    </row>
    <row r="3199" spans="1:5">
      <c r="A3199">
        <f>HYPERLINK("http://www.twitter.com/NYCMayorsOffice/status/635296744373272576", "635296744373272576")</f>
        <v>0</v>
      </c>
      <c r="B3199" s="2">
        <v>42239.1564930556</v>
      </c>
      <c r="C3199">
        <v>0</v>
      </c>
      <c r="D3199">
        <v>5</v>
      </c>
      <c r="E3199" t="s">
        <v>3193</v>
      </c>
    </row>
    <row r="3200" spans="1:5">
      <c r="A3200">
        <f>HYPERLINK("http://www.twitter.com/NYCMayorsOffice/status/635202429273903104", "635202429273903104")</f>
        <v>0</v>
      </c>
      <c r="B3200" s="2">
        <v>42238.8962384259</v>
      </c>
      <c r="C3200">
        <v>7</v>
      </c>
      <c r="D3200">
        <v>9</v>
      </c>
      <c r="E3200" t="s">
        <v>3194</v>
      </c>
    </row>
  </sheetData>
  <hyperlinks>
    <hyperlink ref="E642" r:id="rId1"/>
    <hyperlink ref="E772" r:id="rId2"/>
    <hyperlink ref="E1143" r:id="rId3"/>
    <hyperlink ref="E270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2016-12-12T19:24:13Z</dcterms:created>
  <dcterms:modified xsi:type="dcterms:W3CDTF">2016-12-12T19:24:13Z</dcterms:modified>
</cp:coreProperties>
</file>