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<sst xmlns="http://schemas.openxmlformats.org/spreadsheetml/2006/main" count="3205" uniqueCount="2532">
  <si>
    <t>link</t>
  </si>
  <si>
    <t>created_at</t>
  </si>
  <si>
    <t>fav</t>
  </si>
  <si>
    <t>rt</t>
  </si>
  <si>
    <t>text</t>
  </si>
  <si>
    <t>RT @NYC_SBS: NEW THIS AM:  @GothamGazette on our work connecting all East New York residents to good jobs, opportunities. https://t.co/SheZ…</t>
  </si>
  <si>
    <t>One small act of kindness inspires countless others. Thank you @NYPDNews. #AlwaysNewYork https://t.co/SDAfBgSHMD</t>
  </si>
  <si>
    <t>RT @NYCMayorsOffice: @NYCMayor spoke with @ABC7NY's @billritter7 on security, Fair Workweek &amp;amp; a host of issues concerning all NYers. https:…</t>
  </si>
  <si>
    <t>RT @NYCMayor: The American people deserve to know the sanctity of our electoral process is sound. The fate of our nation is at stake. #Russ…</t>
  </si>
  <si>
    <t>RT @NYCMayor: Our electoral process was attacked by a foreign nation via these hacking incidents. We’ve never seen anything like that in Am…</t>
  </si>
  <si>
    <t>RT @NYCMayorsOffice: @santacon -- Be nice, not naughty, during your time in NYC. The NYPD has sleighs too...🎅🗽</t>
  </si>
  <si>
    <t>RT @nyc311: No heat/hot water? File online here: https://t.co/wVq7MQ1MTr, w/our free App: https://t.co/k8GfaclMHD or DM weekdays 9AM-5PM ht…</t>
  </si>
  <si>
    <t>Today's high is 41 and 🌤 but the 🌬 will keep it cold. Pack a hat!</t>
  </si>
  <si>
    <t>Get the facts on how the City is #FightingForFamilies: https://t.co/4q9g9CyZwP https://t.co/W7FGCf9VlW</t>
  </si>
  <si>
    <t>RT @NYCDDC: Curious about NYC's environmental and health data? Check out this portal from @nychealthy https://t.co/XeYegPgvrf https://t.co/…</t>
  </si>
  <si>
    <t>The new Collision Report Portal shortens the distance between getting in a collision and moving on.… https://t.co/lpcrczBtVc</t>
  </si>
  <si>
    <t>RT @NYCMayorsOffice: TODAY at 10am is your weekly opportunity to #AskTheMayor on @WNYC with @BrianLehrer and @NYCMayor Bill de Blasio. ☕️📻☎️</t>
  </si>
  <si>
    <t>RT @NYCMayor: NYC taxpayers shouldn't be on the hook for 80% of the national bill to protect Trump Tower. DC must step up to pay us back wh…</t>
  </si>
  <si>
    <t>The City &amp;amp; the Water Board are standing up for families &amp;amp; to reform how we pay for water. https://t.co/4q9g9CyZwP… https://t.co/ew2N71cVsy</t>
  </si>
  <si>
    <t>Congratulations @Guaje7villa, the new @MLS MVP! Well deserved after an incredible season! 👏👏⚽️#MVillaP #NYCFC… https://t.co/JJn5wTSP1d</t>
  </si>
  <si>
    <t>RT @NYCMayor: There’s someone I’d like you to meet. #AlwaysNewYork https://t.co/1Aqe1vB87k</t>
  </si>
  <si>
    <t>This morning, @NYCMayor and @NYDPNews announced November 2016 crime stats for New York City. https://t.co/q7se22WsMi</t>
  </si>
  <si>
    <t>RT @NYCMayor: Today I’m sending letters to the White House and Congress to request reimbursement for the NYPD’s role in protecting Trump To…</t>
  </si>
  <si>
    <t>RT @JohnLeguizamo: Thank u #mayor #notinourcity @NYCMayorsOffice @NYCMayor https://t.co/fCTsJ4Mfov</t>
  </si>
  <si>
    <t>RT @StevePasquale: Not in our city. https://t.co/PLToz7XMxR</t>
  </si>
  <si>
    <t>RT @NYCMayor: Sending Mayor @LibbySchaaf &amp;amp; Oakland, CA, the condolences of 8.5 million New Yorkers.</t>
  </si>
  <si>
    <t>RT @NYCMayor: The fight against climate change has the possibility of unifying us. The way forward is together. Thanks @c40cities. https://…</t>
  </si>
  <si>
    <t>The nation's largest memorial to those lost in the HIV/AIDS epidemic was dedicated on #WorldAIDSDay: https://t.co/jJ4XXeVoGp</t>
  </si>
  <si>
    <t>RT @ajplus: The mayor of New York has some powerful words in light of Trump's election. https://t.co/tVPu2LPT9B</t>
  </si>
  <si>
    <t>RT @NYCFirstLady: We're losing too many loved ones as they attempt to self-medicate mental illnesses. #ThriveNYC https://t.co/a4aXSblmCS</t>
  </si>
  <si>
    <t>RT @NYCMayor: This simple change could save 1.8 million lives a year and would end a decades-long discriminatory practice. https://t.co/KA6…</t>
  </si>
  <si>
    <t>RT @CynthiaEriVo: #WorldAIDSDay https://t.co/zqP0H6HHXH</t>
  </si>
  <si>
    <t>#VisionZero is making NYC streets safer. https://t.co/dcnqSXPUEs</t>
  </si>
  <si>
    <t>#VisionZero at work. https://t.co/H3k88OTmwV</t>
  </si>
  <si>
    <t>New Yorkers have been at the center of the fight against AIDS since the beginning. In 2016, #WorldAIDSDay reminds u… https://t.co/xcDcOLPopc</t>
  </si>
  <si>
    <t>RT @NYCFirstLady: If you feel like you're in a place where there is no hope --reach out. #ThriveNYC https://t.co/jze48h1tDL</t>
  </si>
  <si>
    <t>Victims of domestic violence often experience multiple forms of trauma. Now, a new initiative to help survivors. https://t.co/1M8AWGNGrs</t>
  </si>
  <si>
    <t>RT @nycHealthy: #NYCWell is here to listen to New Yorkers and help with problems like drug and alcohol misuse. Talk to a counselor: https:/…</t>
  </si>
  <si>
    <t>RT @mayorsCAU: "We share a set of universal values-we must pursue peace" prayer service w @NYPDCommAffairs @StJohnDivineNYC https://t.co/ze…</t>
  </si>
  <si>
    <t>RT @NYPDCentralPark: Wonderful gathering @stjohnthedivine @NYPDPBMN #InterfaithPrayerService @NYPDCommAffairs #Community @NYCMayorsOffice h…</t>
  </si>
  <si>
    <t>RT @mayorsCAU: Thank you to NYC faith leaders and @NYPDCommAffairs for building bridges across differences that unite and strengthen us. #A…</t>
  </si>
  <si>
    <t>RT @mayorsCAU: Building an "enduring bridge" btw police &amp;amp; community w @NYPDnews_ @StJohnDivineNYC #interfaith #AlwaysNewYork https://t.co/7…</t>
  </si>
  <si>
    <t>Dec is the darkest &amp;amp; most dangerous month on our streets. Be safe. @NYPDNews is out in force to combat violations l… https://t.co/iD3wNELn1q</t>
  </si>
  <si>
    <t>RT @NYCParks: Last chance to see "My Father's Son", a photo exhibit of NYC public spaces in the 1950s vs. today. https://t.co/XARH8piYdC ht…</t>
  </si>
  <si>
    <t>RT @NYCMayor: Let there be no doubt — to everyone who calls NYC their home, we will always stand by you. We are #AlwaysNewYork. https://t.c…</t>
  </si>
  <si>
    <t>RT @nycHealthy: The holiday season can be stressful for NYers. #NYCWell is here for you. 
☎ 1-888-NYC-WELL 📱 Text WELL to 65173 💻 https://t…</t>
  </si>
  <si>
    <t>RT @MsLeaSalonga: #AlwaysNewYork When I was 19 years old I moved to New York. From that first footstep on the pavement, I knew this was hom…</t>
  </si>
  <si>
    <t>RT @JanMercerDahms: Must watch video. "We Will Protect You" To NYC Latino, African American, Women, Muslim, Jewish, LGBT communities. #Alwa…</t>
  </si>
  <si>
    <t>It's finally happening! Get ready for Wednesday... https://t.co/41dojKc0ey https://t.co/EbsIU4Ai9k</t>
  </si>
  <si>
    <t>RT @NYCMayor: I say with no fear of contradiction, we’re the greatest city in the world. Now we get a chance to show it. #AlwaysNewYork</t>
  </si>
  <si>
    <t>RT @NYCMayor: There is something special in these streets. NYC is an example of liberty and unity for the rest of the country. #AlwaysNewYo…</t>
  </si>
  <si>
    <t>RT @NYCMayor: People are looking to NYC for the way forward. Harmony, prosperity and respect all live here. #AlwaysNewYork</t>
  </si>
  <si>
    <t>RT @NYCMayorsOffice: Heading out for an afternoon stroll? @NYTMetro has a great round up of the spots to visit as the Holiday Season hits N…</t>
  </si>
  <si>
    <t>Got folks visiting for the holidays? Give them a personalized NYC tour with the new interactive @nyclandmarks map!… https://t.co/AU86U1yBRM</t>
  </si>
  <si>
    <t>RT @NYPDnews: She said yes!!!
Officer Dossi proposed to his girlfriend alongside the NYPD Band at today's @Macys Thanksgiving Day Parade.…</t>
  </si>
  <si>
    <t>RT @NYC_DOT: Reminder @NYCASP regulations are suspended Thurs 11/24 for #Thanksgiving Day. Parking meters are also suspended. @nyc311 
#Hap…</t>
  </si>
  <si>
    <t>This is one of the many reasons we call the @NYPDnews New York's finest. https://t.co/XcMXqxOW08</t>
  </si>
  <si>
    <t>RT @NYCMayor: Today we also recognize that there are many in this city who aren't as fortunate. Visit https://t.co/gIdOasFMan for how you c…</t>
  </si>
  <si>
    <t>RT @NYCMayor: Today is a day that we take stock of our blessings. One thing I’m thankful for every year is the spirit of this city. Happy T…</t>
  </si>
  <si>
    <t>RT @arielmai: Thankful to be in service to New York City today and every day. Wishing you a Happy Thanksgiving! https://t.co/aHoORvdE0w</t>
  </si>
  <si>
    <t>RT @NYPDnews: Happy Thanksgiving from the NYPD's Mounted Unit! https://t.co/qWgFTL6sxl</t>
  </si>
  <si>
    <t>RT @NYCMayorsOffice: From all of us at City Hall, Happy Thanksgiving NYC! 🦃 https://t.co/fqFRlsLW84</t>
  </si>
  <si>
    <t>"We expect amazing attendance tomorrow, and I want to assure all NYers there's no credible or specific threats to t… https://t.co/nAPgmq9nPq</t>
  </si>
  <si>
    <t>RT @NYCMayor: My promise to ALL New Yorkers. #AlwaysNewYork https://t.co/F6IUfYBeRp</t>
  </si>
  <si>
    <t>RT @NYPDnews: "It's very well protected. We encourage everyone to come &amp;amp; have a good time," Deputy Commissioner of Intel &amp;amp; @NYPDCT on Thank…</t>
  </si>
  <si>
    <t>Our ferries from @NYCEDC &amp;amp; @CitywideFerry are on track to launch this summer! Where will you take one?… https://t.co/iwloxt2F2H</t>
  </si>
  <si>
    <t>Stay safe this Thanksgiving with these tips from @FDNY! https://t.co/NJdtWZEcAn</t>
  </si>
  <si>
    <t>It's more satisfying than snapping that last puzzle piece into place. #HeresOurPark https://t.co/aS1vYi30J9</t>
  </si>
  <si>
    <t>RT @Anne_Hidalgo: Fière de relayer la promesse de Bill de Blasio d'une ville de New-York protectrice et inclusive #AlwaysNewYork https://t.…</t>
  </si>
  <si>
    <t>RT @JenniferPerillo: I love my slower, quiet life in the country, but this makes me ache for NYC. Can't wait to live there again one day. h…</t>
  </si>
  <si>
    <t>RT @embeedub: I'm so proud to be raising my daughters in this messy, exasperating, beautiful, diverse city. Plus we have Hamilton! #AlwaysN…</t>
  </si>
  <si>
    <t>RT @Anne_Hidalgo: Proud to share @NYCMayor’s promise to All New Yorkers for an inclusive and protective city. #AlwaysNewYork https://t.co/n…</t>
  </si>
  <si>
    <t>RT @josephamodeo: A powerful and important message from Mayor @BilldeBlasio. I love the city I call home. NYC represents the best of Americ…</t>
  </si>
  <si>
    <t>RT @thisisweber: 👏🏻👏🏼👏🏽👏🏾👏🏿 https://t.co/5qufZaYXRw</t>
  </si>
  <si>
    <t>RT @PeteDominick: Pretty great https://t.co/ea0dAkUMEw</t>
  </si>
  <si>
    <t>RT @jtorraca: Thank you @nycgov. These are the New York Values I’m so proud of.
https://t.co/0fhsN3NE9a</t>
  </si>
  <si>
    <t>RT @PANYNJ_HT: The Holland Tunnel to NJ currently has all lanes blocked due to a motor vehicle crash.   [50]</t>
  </si>
  <si>
    <t>RT @mb: Never been prouder of my city. https://t.co/QKwWcNECqv</t>
  </si>
  <si>
    <t>RT @gretchenpeters: I❤️NY https://t.co/MnomaOBjks</t>
  </si>
  <si>
    <t>RT @NYCMayorsOffice: To our new Hudson River resident: On behalf of City Hall, we'd like to say Welcome to Meuuuuu York! 🐳🐋 https://t.co/MT…</t>
  </si>
  <si>
    <t>RT @StevePasquale: Our city. America's heartbeat. Well done Mr Mayor. https://t.co/uqPn1ZalrA</t>
  </si>
  <si>
    <t>RT @brainpicker: This made me well up with pride and gratitude for my city. Thank you, @NYCMayor. #AlwaysNewYork https://t.co/ioq6nlVUHJ</t>
  </si>
  <si>
    <t>RT @NYPDnews: Protecting Our Police Officers 
WATCH more about today's announcement: https://t.co/ZdhB2KgLrm https://t.co/uJ2lPyuH5k</t>
  </si>
  <si>
    <t>RT @NYCMayorsOffice: Yes, raccoons are cute, but they're wild. For your safety, and theirs, keep your distance. 🗑🐼 https://t.co/Fz2t3aHggO</t>
  </si>
  <si>
    <t>RT @NYCFirstLady: NYC takes its responsibility as a sanctuary seriously. We will do what it takes to protect our people #NotInOurCity https…</t>
  </si>
  <si>
    <t>Higher education costs have left too many NYers unable to afford college degrees. #NYCKidsRise will help. https://t.co/AQ8QzLxooQ</t>
  </si>
  <si>
    <t>RT @NYPDnews: Watch the @NYCMayor &amp;amp; @NYPDONeill press conference live now: https://t.co/JvfX41SoH7</t>
  </si>
  <si>
    <t>RT @NYCMayor: We kept our promise: Today, NYC is better &amp;amp; fairer with purchase of land to complete Bushwick Inlet Park.</t>
  </si>
  <si>
    <t>🤗 https://t.co/givy90GK3w</t>
  </si>
  <si>
    <t>RT @NYCMayorsOffice: 🚨 Great news! NYC has acquired the last parcel of land needed to complete Bushwick Inlet Park. https://t.co/HAdVwB8w5q</t>
  </si>
  <si>
    <t>Did you miss @NYCMayor's address today? #AlwaysNewYork — read it on @medium: https://t.co/lNCg0PjcJV</t>
  </si>
  <si>
    <t>NYC, we stand by you. #AlwaysNewYork https://t.co/fizcGrOOvs</t>
  </si>
  <si>
    <t>Women, we stand by you. #AlwaysNewYork https://t.co/3cWB3VU31D</t>
  </si>
  <si>
    <t>RT @NYCMayoralPhoto: "Governments derive their just powers from the consent of the governed. We don't consent to hatred." - @NYCMayor. #Alw…</t>
  </si>
  <si>
    <t>Jewish Community, we stand by you. #AlwaysNewYork https://t.co/ULYG7AIXgx</t>
  </si>
  <si>
    <t>LGBT Community, we stand by you. #AlwaysNewYork https://t.co/LzxZ1BMtAz</t>
  </si>
  <si>
    <t>Muslim Community, we stand by you. #AlwaysNewYork https://t.co/tLLdlaYsqI</t>
  </si>
  <si>
    <t>African American Community, we stand by you. #AlwaysNewYork https://t.co/rZnJYSpVAh</t>
  </si>
  <si>
    <t>Latino Community, we stand by you. #AlwaysNewYork https://t.co/pGAH42RlLg</t>
  </si>
  <si>
    <t>RT @NYCMayor: To all of you – we will protect you. This is your home. We are #AlwaysNewYork.</t>
  </si>
  <si>
    <t>RT @NYCMayor: To all those in the LGBT community who have heard a message of taking us backward – we will never go backward. We stand by yo…</t>
  </si>
  <si>
    <t>RT @NYCMayor: To all those in the Jewish community who have heard a resonance from history that gave them real fear and pause – we stand by…</t>
  </si>
  <si>
    <t>RT @NYCMayor: To all the Muslims who have have heard their faith belittled – we stand by you.</t>
  </si>
  <si>
    <t>RT @NYCMayor: To all the women who have heard their rights being threatened – we stand by you.</t>
  </si>
  <si>
    <t>RT @NYCMayor: To all the African Americans who have heard their history denied – we stand by you.</t>
  </si>
  <si>
    <t>RT @NYCMayor: To all Latinos who have heard their culture denigrated – we stand by you.</t>
  </si>
  <si>
    <t>RT @TrueIslamUSA: Now this is what makes America great. Thank you Mr. Mayor @BilldeBlasio 
#MuslimAlly @NYCMayorsOffice https://t.co/fWAgBy…</t>
  </si>
  <si>
    <t>We love ya back! Keep up the great work! 🗽 #AlwaysNewYork https://t.co/kjUCfV9jpQ</t>
  </si>
  <si>
    <t>RT @NYCMayoralPhoto: "We won't trade neighborhood policing for racial profiling." - @NYCMayor #AlwaysNewYork https://t.co/xNnh3ktNTO</t>
  </si>
  <si>
    <t>RT @NYCMayor: A single election does not change who we are - we are 8.5 million strong. We are #AlwaysNewYork.</t>
  </si>
  <si>
    <t>RT @RichardBuery: Anyone who doesn't have #idnyc should get 1. We'll never turn records over to Feds. Sign up under #ACA. Register to vote.…</t>
  </si>
  <si>
    <t>RT @NYCMayoralPhoto: "To all those in the LGBT community...we will never go backwards. We stand by you." - @NYCMayor #AlwaysNewYork https:/…</t>
  </si>
  <si>
    <t>RT @NYCMayoralPhoto: "We became great because this is a place for everyone." - @NYCMayor 
LIVE NOW: https://t.co/R8eSvmqp6e https://t.co/8…</t>
  </si>
  <si>
    <t>RT @NYCImmigrants: "NYC está lista para defender a nuestros hermanos y hermanas inmigrantes". — @NYCMayor y presidente @MMViverito https://…</t>
  </si>
  <si>
    <t>Watch @NYCMayor live from @CooperUnion now. https://t.co/1Y2uLLzU9K</t>
  </si>
  <si>
    <t>RT @PPNYCAction: We're @cooperunion ready to hear Mayor @BilldeBlasio talk about the NY values that will always unite us. #AlwaysNewYork ht…</t>
  </si>
  <si>
    <t>Join @NYCMayor Bill de Blasio LIVE on Facebook at 11am – https://t.co/LgBkqF2iLe https://t.co/LSyOFhufne</t>
  </si>
  <si>
    <t>RT @NYCImmigrants: Language access team ready to serve anyone who needs interpretation at @NYCMayor public address 🎙#AlwaysNewYork #siempre…</t>
  </si>
  <si>
    <t>RT @nycoem: @NYCMayor will be speaking today at 11AM at @cooperunion  #AlwaysNewYork https://t.co/jsdV5jZ4zg</t>
  </si>
  <si>
    <t>RT @StevePasquale: Our mayor talking about inclusiveness. New York City. America's beating heart. https://t.co/7sB0C2azqr</t>
  </si>
  <si>
    <t>@NYCMayor Bill de Blasio will be live tomorrow at 11am ET from https://t.co/1Y2uLLzU9K https://t.co/AsGEjAXVEy</t>
  </si>
  <si>
    <t>Today, we remember all who we have lost. Tomorrow, we continue working to save lives together. #VisionZero https://t.co/macBu321Il</t>
  </si>
  <si>
    <t>RT @nycHealthy: You need a new flu shot every year to protect you from the terrible symptoms of the flu. https://t.co/wIxXdNur1u https://t.…</t>
  </si>
  <si>
    <t>RT @NYPDSpecialops: #NYPD #K9 are searching for a suspect wanted for stealing a car w/ child inside in #statenisland, the child was found u…</t>
  </si>
  <si>
    <t>RT @NYCMayorsOffice: Bravo to the @HamiltonMusical cast for respectfully encouraging VP-Elect @mike_pence to work on behalf of ALL people.…</t>
  </si>
  <si>
    <t>RT @NYCMayor: This week I told President-elect Trump that there are 900 Muslim Americans in the NYPD protecting us every day. https://t.co/…</t>
  </si>
  <si>
    <t>@NYCMayor &amp;amp; @nycpublicdesign announced winners of the 34th Annual Awards for Excellence in Design today - read more… https://t.co/QUyLKfZTxE</t>
  </si>
  <si>
    <t>RT @NYPD19Pct: Thank you to our amazing #NYPD Explorers for helping us beautify the #UpperEastSide &amp;amp; rid it of #Graffiti. #GraffitiFreeNYC…</t>
  </si>
  <si>
    <t>So much good news in The 2015-16 School Quality Reports: A record 55% of NYC grads are heading to college. https://t.co/q5K6QnXpz0</t>
  </si>
  <si>
    <t>RT @nycHealthy: Today is the #GreatAmericanSmokeout. New Yorkers: If you can quit for one day, you can quit for good! Tips: https://t.co/Tj…</t>
  </si>
  <si>
    <t>RT @NYCFirstLady: NYC is and will remain a safe haven for women. To all my sisters out there, know I'll never stop fighting for you. https:…</t>
  </si>
  <si>
    <t>WATCH: after a meeting with President-elect Trump, @NYCMayor holds a press conference from Trump Tower in Manhattan. https://t.co/tQfjhrwgz2</t>
  </si>
  <si>
    <t>RT @sree: NOW! Learn about climate change issues from @dzarrilli of @NYClimate, @NYCgov's Chief Resilience Officer: https://t.co/fmuinmkhdG…</t>
  </si>
  <si>
    <t>Visitors from across the world will join NYers on Thanksgiving. @NYPDNews has important updates on keeping NYC safe. https://t.co/ZiBUq0Z4Kn</t>
  </si>
  <si>
    <t>紐約市永遠支持您。當您面對著難以應付的事件的時候，應該主動尋求幫助。每周七天，每天24小時均可打電話、傳簡訊或是以線上聊天方式連繫#NYCWell（紐約市迎向健康）https://t.co/0uMqgevsER。</t>
  </si>
  <si>
    <t>¿Sientes que no puedes más? NYC Well te ofrece ayuda confidencial. Llama, textea o chatea las 24/7 con #NYCWell https://t.co/0uMqgeN3wp</t>
  </si>
  <si>
    <t>مدينة نيو يورك هنا ليساعدك. اذا تشعر بقلق، اتصل بنا ليل و نهار على برنامج (NYCWell#) و على موقعنا: https://t.co/0uMqgeN3wp</t>
  </si>
  <si>
    <t>Did you know that #NYCWell services are available in over 200 languages? https://t.co/h268O0j1zl</t>
  </si>
  <si>
    <t>RT @NYCMayor: We will protect NYers. Please contact @NYPDNews with any info on this attack. This won’t be tolerated. #NotInOurCity https://…</t>
  </si>
  <si>
    <t>RT @NYCFirstLady: Hate and violence will NEVER be welcome here. If you see harassment call 911. We won’t stand for it. #NotInOurCity https:…</t>
  </si>
  <si>
    <t>NYC says #ThankYouFrank. We'll miss you! ⚽️ https://t.co/ogVG2CiAOY</t>
  </si>
  <si>
    <t>Is anxiety keeping you awake at night? We've got 24/7support for a 24/7 city. Call, text, or chat anonymously https://t.co/scpxa4rqvT</t>
  </si>
  <si>
    <t>NYC is here for you. If you're struggling to cope, reach out. Call, text, or chat #NYCWell 24/7 https://t.co/scpxa4J1nr</t>
  </si>
  <si>
    <t>A week in pictures from runners on the road to runners at the polls. Together, we can write a future to be proud of… https://t.co/XYSC5yiN2o</t>
  </si>
  <si>
    <t>RT @NYCMayor: Concerned NYers: Rest assured, we will use all the power of this city to protect your rights. We will stand up for you.</t>
  </si>
  <si>
    <t>Today’s a day to think about the millions who have served us over generations and how New York can serve them in re… https://t.co/GyqKdiYEcG</t>
  </si>
  <si>
    <t>RT @NYCFirstLady: Celebrating all the women who broke new barriers this week. You are a light for all of us. https://t.co/bKdBWYiob2</t>
  </si>
  <si>
    <t>RT @NYCMayorsOffice: "NY believes in liberty. We stand behind Lady Liberty with open arms to welcome immigrants and refugees. We always hav…</t>
  </si>
  <si>
    <t>RT @NYCMayorsOffice: We're almost there, NYC. Inhale, Exhale. 🌬 #PostVotingStressRelief https://t.co/fQTqolFwnN</t>
  </si>
  <si>
    <t>RT @NYCMayorsOffice: You've worked hard today, NYC. Grab a slice and take care of each other tonight. #NYCVotes https://t.co/BPKofpQeui</t>
  </si>
  <si>
    <t>RT @NYCMayorsOffice: Polls now closed (unless you're in line)! Celebrating NY'ers who turned out today to participate in our democracy 🇺🇸.…</t>
  </si>
  <si>
    <t>RT @NYCMayorsOffice: 👏 NYC 👏 polls 👏 close 👏 in 👏 30 👏 minutes 👏. You can still vote as long as you’re in line by 9 PM! #ElectionDay #NYCVo…</t>
  </si>
  <si>
    <t>RT @NYCMayorsOffice: Run (safely), don’t walk, New York! Polls close in just 60 minutes! If you’re in line by 9, you can still vote! #Elect…</t>
  </si>
  <si>
    <t>Stand and be counted, New York. #NYCVotes https://t.co/7IYWwjhMVF</t>
  </si>
  <si>
    <t>This Election Day means road closures and potential complications to your commute. Know where you can and cannot go… https://t.co/dxPdRuXBb0</t>
  </si>
  <si>
    <t>Voters in Harlem are showing up – because they know their voice matters. Get in line by 9pm to vote! #NYCVotes https://t.co/bsglZh6WfY</t>
  </si>
  <si>
    <t>RT @BOENYC: https://t.co/U6yMcxVCt1</t>
  </si>
  <si>
    <t>Remember! Alternate side parking is suspended but parking meters are not. No ♻️ or 🗑. And lots of street closures. https://t.co/VQwnDQsZdl</t>
  </si>
  <si>
    <t>RT @sree: Love this graphic from @nycgov for #ElectionDay. https://t.co/JTaqq1IXCC</t>
  </si>
  <si>
    <t>RT @nycgov: It's been a long ride.
Happy #ElectionDay, New York City! https://t.co/PPgwLywhey</t>
  </si>
  <si>
    <t>It's been a long ride.
Happy #ElectionDay, New York City! https://t.co/PPgwLywhey</t>
  </si>
  <si>
    <t>Be ready at the polls, and take a moment to learn about all the races you will vote for tomorrow. https://t.co/GUffrPAy8k</t>
  </si>
  <si>
    <t>If you’re registered, you’re ready. Know your rights. https://t.co/jmwoXNS5Np https://t.co/WVtbiPkAdF</t>
  </si>
  <si>
    <t>Do you know where you’re going to vote tomorrow? @Google it! https://t.co/160hDd5Jee</t>
  </si>
  <si>
    <t>RT @NYCMayor: 2016 Marathon ends without incident. God bless NYC! The things we make look easy that other places couldn't even imagine. Tha…</t>
  </si>
  <si>
    <t>Don't miss our gallery of street scenes from this unseasonably warm first week of November, shot by @Edwinjtorres:… https://t.co/6M5RYD9POL</t>
  </si>
  <si>
    <t>RT @NYCMayoralPhoto: Almost there! #nycmarathon runners follow the late afternoon light towards the finish line in Central Park. https://t.…</t>
  </si>
  <si>
    <t>RT @NYCMayorsOffice: 🏅🏅🏅🏅 https://t.co/lpZTYuuihI</t>
  </si>
  <si>
    <t>Tonight we turn back the clocks – remember to stay alert and safe. More pedestrians are hurt in crashes around suns… https://t.co/kJ1yp8zAhE</t>
  </si>
  <si>
    <t>RT @NYCMayoralPhoto: @NYCMayor and @NYPDONeill at Jacobi Medical Center walk to brief the public on the status of two officers shot in the…</t>
  </si>
  <si>
    <t>RT @NYCMayoralPhoto: @NYPDONeill updates reporters at Jacobi Medical Center on the status of two police officers shot in the Bronx. https:/…</t>
  </si>
  <si>
    <t>Per @NYCMayor all New York City flags are to fly at half-staff in honor of @NYPDnews Sgt. Paul Tuozzolo. https://t.co/sQjGP5VmY1</t>
  </si>
  <si>
    <t>This is live now: https://t.co/B7SKV1PeD3</t>
  </si>
  <si>
    <t>RT @Cosmopolitan: .@BilldeBlasio: A Bold Step Toward Achieving Equal Pay for Women https://t.co/YV8AsCgx9a https://t.co/pWpUxEHJtK</t>
  </si>
  <si>
    <t>RT @NYCMayorsOffice: "No one should be blocked from a fair salary and from the value they have earned." -@NYCMayor #EqualPayNYC. More: http…</t>
  </si>
  <si>
    <t>RT @MaraGay: Mayor de Blasio to sign executive order barring city agencies from seeking salary history of potential employees. Aimed at clo…</t>
  </si>
  <si>
    <t>TUNE IN now for an announcement from @NYCMayor and @NYCFirstLady – LIVE from the rotunda. #EqualPayNYC https://t.co/tQfjhrNRXC</t>
  </si>
  <si>
    <t>RT @petapixel: 30 years, 5 mayors, 1 photographer: Ed Reed's view of NYC history: https://t.co/6iw08TZXkq https://t.co/KujRvmOESq</t>
  </si>
  <si>
    <t>RT @sree: So what does a Chief Digital Officer do? Two weeks in, here's what I'm up to, via my @Medium post for @nycgov https://t.co/03kTeu…</t>
  </si>
  <si>
    <t>RT @c40cities: "Today, our curbside composting program reaches more than 700,000 New Yorkers and is expanding" @NYCMayor https://t.co/mmmwe…</t>
  </si>
  <si>
    <t>RT @NYCMayorsOffice: Our new CDO @sree hit the ground running. Here’s a look at his first 2 weeks on the job. https://t.co/qFTd69zqNg</t>
  </si>
  <si>
    <t>HAPPENING NOW: Veterans Week flag ceremony on the steps of City Hall. https://t.co/43lsbRcpeI</t>
  </si>
  <si>
    <t>RT @NYCMayorsOffice: 🕰 = 💵 New bail payment options will lower needless incarceration in 2017. https://t.co/zMCiVsWX7L</t>
  </si>
  <si>
    <t>NYPD is setting new records and keeping NYC the safest big city in America: https://t.co/QCslEXiVUc</t>
  </si>
  <si>
    <t>RT @NYCMayor: Thrilled to join the East Village and all NYC to welcome back an old friend and icon, the Cube, to its spot in Astor Place. h…</t>
  </si>
  <si>
    <t>RT @NYCMayorsOffice: We ❤ @Chobani for supporting refugees, treating employees fairly, and oh yeah - it's delicious, too!
https://t.co/jwi…</t>
  </si>
  <si>
    <t>ICYMI: over the wknd @NYCFirstLady &amp;amp; @NYCMayor welcomed thousands of costumed NYers to Gracie Mansion for a special… https://t.co/V6QE9ibrWD</t>
  </si>
  <si>
    <t>RT @NYCMayoralPhoto: Governor Mario Cuomo and Mayor Koch on the Williamsburg Bridge discussing transportation infrastructure in 1988. @edre…</t>
  </si>
  <si>
    <t>RT @NYCMayoralPhoto: Mayor David Dinkins shows family photos to the 14th Dalai Lama, during a courtesy meeting at a midtown hotel in 1990.…</t>
  </si>
  <si>
    <t>RT @NYCMayor: Thank you Det. Carter &amp;amp; Ofc. Barker. Exceptional work. Identified and arrested man wanted for assaulting a senior - all on th…</t>
  </si>
  <si>
    <t>For the past 130 years you’ve stood for freedom, progress, and inclusion – happy birthday Lady Liberty. https://t.co/QH2QELYmSB</t>
  </si>
  <si>
    <t>RT @NYCMayor: Please come along as we thank @FDNY firefighters for their heroic rescue on the UES Thursday morning. https://t.co/cMLbgfdsGt</t>
  </si>
  <si>
    <t>RT @NYCMayorsOffice: LIVE NOW: #AskTheMayor with @NYCMayor and @BrianLehrer on @WNYC: https://t.co/vzRqS4DtpJ</t>
  </si>
  <si>
    <t>@NYCMayor &amp;amp; @NYCFirstLady announce new policies to protect victims and survivors of domestic violence. You are not… https://t.co/wodzup2uQs</t>
  </si>
  <si>
    <t>@NYCFirstLady is LIVE NOW with this month’s #GracieBookClub: ‘Panic in a Suitcase’ by Yelena Akhtiorskaya.… https://t.co/AUtGe05pSv</t>
  </si>
  <si>
    <t>Peer counseling, referrals, and crisis intervention. #NYCWell coverage in the @NYDailyNews: https://t.co/tG1GJNQfRG</t>
  </si>
  <si>
    <t>#NYCWell is launched! "NYC now has its own round-the-clock mental health hotline called NYC Well" @Gothamist https://t.co/Y8Li2y5Dnv</t>
  </si>
  <si>
    <t>"NYC Well also can follow up with callers." Just one of the new services from #NYCWell https://t.co/iYmldjf6DE</t>
  </si>
  <si>
    <t>Call 1-888-NYC-WELL, text "WELL" to 65173, or chat at https://t.co/h86fJc7Yuu #NYCWell https://t.co/xdMqNi5r7K</t>
  </si>
  <si>
    <t>RT @nyc311: #NYCWell - 24/7 confidential &amp;amp; free mental health assistance for all NYers. Learn more: https://t.co/z7dsxTtQpS https://t.co/dn…</t>
  </si>
  <si>
    <t>RT @JulissaFerreras: Mental health services are most needed after 9-5pm hours - #NYCWell will connect to pro's. At all hours. @AndrewCohenN…</t>
  </si>
  <si>
    <t>Thank you Brett, for supporting mental health and sharing your story with #ThriveNYC. https://t.co/qGNCqfgmBY</t>
  </si>
  <si>
    <t>"Change the culture and end the stigma." - @NYCFirstLady #ThriveNYC #NYCWell https://t.co/YAhfgAYCG2</t>
  </si>
  <si>
    <t>#NYCWell is available by phone call, text, or chat, 24/7/365 in 200+ languages. https://t.co/sAJ6OUz1Df</t>
  </si>
  <si>
    <t>RT @NYCMayorsOffice: HAPPENING NOW: @NYCFirstLady Announcing mental health support in the palm of your hand with #NYCWell. Watch: https://t…</t>
  </si>
  <si>
    <t>RT @NYCFirstLady: Today I’m announcing a big, new resource for every single NYer. Together, we #ThriveNYC. Watch live at 11am. https://t.co…</t>
  </si>
  <si>
    <t>HAPPENING NOW: @NYCMayor de Blasio talks college with HS seniors from the BX. https://t.co/7K0KYJLXgB #EEforALL</t>
  </si>
  <si>
    <t>RT @NYCMayorsOffice: 10:45 catch the @NYCMayor live - students from Bronx HS pick his brain on applying for college: https://t.co/k45GqxLBhf</t>
  </si>
  <si>
    <t>RT @NYCMayor: Approx 70% in shelters are families/kids. Many working parents. Sheltering all who need it is legal+moral necessity. https://…</t>
  </si>
  <si>
    <t>RT @NYCFirstLady: 👏🏾 Still the same Chirlane! My handle changed, but I’ll keep using this account to tweet in my official capacity as First…</t>
  </si>
  <si>
    <t>RT @NYCMayor: I'll use @NYCMayor to tweet in my official capacity as Mayor of the greatest city in the world. @BilldeBlasio will be my pers…</t>
  </si>
  <si>
    <t>RT @NYCMayor: NEWS: My twitter handle has changed to @NYCMayor. My mission to make our city fairer remains unchanged.</t>
  </si>
  <si>
    <t>RT @NYCMayorsOffice: Mayor @BilldeBlasio on tonight's police-involved shooting: https://t.co/TQKwUjyURX</t>
  </si>
  <si>
    <t>RT @NYCMayorsOffice: Got our report card back→ for the 5th year in a row, we couldn’t be prouder 🌈
https://t.co/tExoVa2r6d https://t.co/RQA…</t>
  </si>
  <si>
    <t>RT @NYCMayoralPhoto: We must send a clear and unequivocal message to Washington that now is the time for commonsense #gunsafety. @Chirlane…</t>
  </si>
  <si>
    <t>Our partnership with @FEMA to update our flood maps means insurance remains affordable for New Yorkers. #resiliency #equity #OneNYC</t>
  </si>
  <si>
    <t>WATCH: *Equity and Excellence for All* gives the opportunity for a bright future to every single NYC student.… https://t.co/pogCFnVVkG</t>
  </si>
  <si>
    <t>RT @NYCMayorsOffice: TUNE IN: First Lady @Chirlane is live now to celebrate @PPFA’s centennial. #100YearsStrong https://t.co/WteBAraI57</t>
  </si>
  <si>
    <t>RT @BilldeBlasio: NY's finest protecting NY's smallest. Thank you Officers Baez &amp;amp; Laguna and @NYPDnews for all you do. https://t.co/jteFazJ…</t>
  </si>
  <si>
    <t>RT @NYCMayorsOffice: Here's what happens when you combine your favorite thing with a really important thing... #NoshTheVote https://t.co/do…</t>
  </si>
  <si>
    <t>RT @NYCMayorsOffice: Voting - as American as souvlaki. Come get registered with #NoshTheVote today at the @ElpidasSouvlaki truck in Queens!…</t>
  </si>
  <si>
    <t>RT @Chirlane: Food &amp;amp; voting: two points of American pride. Do both w/ #NoshTheVote. It couldn’t be easier or more delicious. I can taste th…</t>
  </si>
  <si>
    <t>RT @NYCMayorsOffice: TODAY: Here are all the places you can register to vote while you pick up a tasty NYC lunch. #NoshTheVote https://t.co…</t>
  </si>
  <si>
    <t>RT @NYCMayorsOffice: 🍴 + 🚐 + ✅ 🇺🇸 = 👏👏👏  #NoshTheVote with us tomorrow.</t>
  </si>
  <si>
    <t>RT @BilldeBlasio: We’re fighting for every voice to count. Tomorrow, we’re registering voters at food trucks. Stay tuned for details. #Nosh…</t>
  </si>
  <si>
    <t>RT @BilldeBlasio: @michaelluo - Shouldn't have to affirm it, but EVERYONE belongs in NYC. What doesn't belong here are comments like you he…</t>
  </si>
  <si>
    <t>RT @NYCMayorsOffice: Moving photographs from official events. Here is the week in photos brought to you by the @NYCMayoralPhoto Office: htt…</t>
  </si>
  <si>
    <t>Don’t wait – check the date! #FirePreventionWeek is a great time to check &amp;amp; test your smoke/CO alarm. https://t.co/gzcTctiPzL</t>
  </si>
  <si>
    <t>RT @BilldeBlasio: .@Lin_Manuel blew the top off the @nbcsnl opener. Instant classic on a classic NYC stage. #SNLinManuel 
https://t.co/SGDk…</t>
  </si>
  <si>
    <t>RT @NYCMayorsOffice: Statement from NYC Mayor @BilldeBlasio and First Lady @Chirlane McCray: https://t.co/YrMi1te6g6</t>
  </si>
  <si>
    <t>It's #FirePreventionWeek &amp;amp; you can help make NYC safer by attending these #FDNY events in all 5 boroughs. https://t.co/rywBndN1YW</t>
  </si>
  <si>
    <t>RT @NYCMayorsOffice: Mayor @BilldeBlasio &amp;amp; First Lady @Chirlane McCray’s statement on #HurricaneMatthew. Donate to relief efforts at: https…</t>
  </si>
  <si>
    <t>RT @NYCMayorsOffice: Welcome #NYCC! Mayor @BilldeBlasio has officially proclaimed today, 10/7/16, as STAN LEE DAY! https://t.co/UrRtM69qfY</t>
  </si>
  <si>
    <t>RT @BilldeBlasio: More and more, working people are ending up in shelters. They can’t afford the rent. We are going to put a roof over peop…</t>
  </si>
  <si>
    <t>Another reason to be one of @LinkNYC’s 500K (and growing) users: you can now register to vote! Hurry up, deadline i… https://t.co/nAdLItscvR</t>
  </si>
  <si>
    <t>RT @NYCFinance: Potentially 77k eligible individuals for SCRIE/DRIE still remain. Pls tell a neighbor or friend about #NYCRentFreeze @nyc31…</t>
  </si>
  <si>
    <t>RT @nycveterans: Did you know that veterans with service-connected disabilities are eligible for @NYCFinance #NYCRentFreeze? https://t.co/B…</t>
  </si>
  <si>
    <t>In NYC, we do not and will not accept hatred, violence or discrimination of any kind. https://t.co/NMD9AzRO2x https://t.co/hnIj0GIMOJ</t>
  </si>
  <si>
    <t>RT @BilldeBlasio: Thank you, @Mets, for honoring and comforting the beautiful @FDNY Fahy family. #LGM https://t.co/2OPX2GKfxI</t>
  </si>
  <si>
    <t>RT @NYCMayoralPhoto: Mayor @BilldeBlasio observes a moment of silence for @FDNY Chief Michael Fahy at tonight's @Mets #WildCard playoff gam…</t>
  </si>
  <si>
    <t>RT @BilldeBlasio: We’re monitoring Hurricane Matthew closely. Very low chance NYC will be in its path. Thinking of those who are.</t>
  </si>
  <si>
    <t>RT @NYCMayorsOffice: A more perfect union begins with YOU registering to vote. Do it now: https://t.co/3LIPVl12UD https://t.co/o42oMudPjL</t>
  </si>
  <si>
    <t>RT @NYCMayorsOffice: 🚔 5 FAST FACTS 🚔 on new NYPD Commissioner Jimmy O’Neill (@NYPDONeill). https://t.co/eoIkwNYjaB</t>
  </si>
  <si>
    <t>RT @NYCMayorsOffice: Changes to the affordable housing lottery make it more equal for veterans, shelter residents, and the elderly:
https:/…</t>
  </si>
  <si>
    <t>Only 10 days left. Visit https://t.co/985JYNcdZf https://t.co/Olcq3OzaqJ</t>
  </si>
  <si>
    <t>RT @BilldeBlasio: Our thoughts are with @BrooklynDA Ken Thompson. Can’t wait to see him back at work, serving the people of Brooklyn and NY…</t>
  </si>
  <si>
    <t>“I think we have that moral obligation to keep pushing crime down as low as we can get it.” -@NYPDONeill https://t.co/mucIPT3Q5s</t>
  </si>
  <si>
    <t>We’re not just creating affordable homes, we’re fighting to keep homes affordable, too. We believe in fairness for… https://t.co/idtFwsWbIR</t>
  </si>
  <si>
    <t>RT @NYCMayorsOffice: Mayor @BilldeBlasio setting the record straight on stop-and-frisk: https://t.co/yQhceaW4nK</t>
  </si>
  <si>
    <t>RT @NYCMayorsOffice: Comparing this point in 2016 w/ the same exact point in 2015, overall index crime is ⬇️ 3%, murder is ⬇️ 3.7%, shootin…</t>
  </si>
  <si>
    <t>RT @BilldeBlasio: This year, Rosh Hashanah coincides with the new Islamic year. Best wishes to our Jewish and Muslim brothers and sisters.</t>
  </si>
  <si>
    <t>Mayor @BilldeBlasio's remarks from funeral for fallen @FDNY Deputy Chief Michael J. Fahy: https://t.co/fNLGLzkA3M https://t.co/xeWLKnOn6D</t>
  </si>
  <si>
    <t>RT @NYCMayoralPhoto: Today - and every day - we honor the life and sacrifice of @FDNY Deputy Chief Michael Fahy. May you rest in peace. htt…</t>
  </si>
  <si>
    <t>Our official NYC Mayoral Photographers bring you the week in pictures. For more follow @NYCMayoralPhoto. https://t.co/g5sEVm5Nib</t>
  </si>
  <si>
    <t>RT @NYCMayorsOffice: TWO
WEEKS
LEFT
TO
REGISTER
😱
Good thing we made it easy! Go to https://t.co/EiHsx5DODB TODAY. https://t.co/7HwXvdG1Xw</t>
  </si>
  <si>
    <t>Mayor @BilldeBlasio &amp;amp; @FPHNYC launch "Building Healthy Communities" to improve health outcomes in 12 of NYC’s high-… https://t.co/QIAPEyitEr</t>
  </si>
  <si>
    <t>RT @NYCMayorsOffice: .@FDNY deployed its Medical Evacuation Transport Unit (can carry 30+ patients) to Hoboken – @nycoem working w/ NJ coun…</t>
  </si>
  <si>
    <t>RT @BilldeBlasio: We don’t do business with companies that defraud Americans, @WellsFargo. We’ll take our transactions elsewhere unless you…</t>
  </si>
  <si>
    <t>RT @BilldeBlasio: Tonight New Yorkers mourn Shimon Peres, a tireless advocate for Israel and a visionary crusader for peace. https://t.co/j…</t>
  </si>
  <si>
    <t>RT @NYCMayorsOffice: https://t.co/hL3Gl3lDnG</t>
  </si>
  <si>
    <t>Our hearts are with those who loved Battalion Chief Fahy. https://t.co/M5IWzF5vtk</t>
  </si>
  <si>
    <t>RT @BilldeBlasio: In NYC, crime is down...and so is stop-and-frisk. See chart. https://t.co/aLbmJmxobN</t>
  </si>
  <si>
    <t>Mayor @BilldeBlasio announcement: partnership between @NYCSchools &amp;amp; CUNY will waive college application fees for lo… https://t.co/fzIJIIfnuU</t>
  </si>
  <si>
    <t>RT @BilldeBlasio: Every child is a gift. Thank you @cmomnyc for making this a special day for some exceptional young New Yorkers. https://t…</t>
  </si>
  <si>
    <t>Faced with the prospect of 150 protestors chanting at families housed in a temporary homeless shelter, @NYCHRA offi… https://t.co/0ZtxATcL61</t>
  </si>
  <si>
    <t>RT @NYCMayorsOffice: "How do you explain to children why angry adults are out in front of the place they’re living and want to throw them i…</t>
  </si>
  <si>
    <t>RT @nycgov: One more example of why we're the #GreatestCity in the world. https://t.co/gB9UYBHIxt</t>
  </si>
  <si>
    <t>One more example of why we're the #GreatestCity in the world. https://t.co/gB9UYBHIxt</t>
  </si>
  <si>
    <t>RT @NYClimate: Proud to be recognized as a finalist for @C40Cities Annual Cities awards for our #OneNYC efforts to address #sustainability…</t>
  </si>
  <si>
    <t>RT @NotifyNYC: Following police activity, W 23rd St btwn 6th/7th Aves  reopened to vehicular traffic. North side W 23rd St closed to pedest…</t>
  </si>
  <si>
    <t>RT @BilldeBlasio: The important thing is to get this individual quickly and to continue to be strong and vigilant. https://t.co/2dDoxEr4Lu</t>
  </si>
  <si>
    <t>RT @NYCMayorsOffice: Wanted: Ahmad Khan Rahami, 28 year old male, is being sought in connection with the Chelsea bombing. 1-800-577-TIPS ht…</t>
  </si>
  <si>
    <t>Wanted: Ahmad Khan Rahami, 28 year old male, is being sought in connection with the Chelsea bombing. 1-800-577-TIPS https://t.co/UVjzVEHcMx</t>
  </si>
  <si>
    <t>RT @NYCMayorsOffice: WATCH:
After the explosion in Chelsea last night, Mayor @BilldeBlasio asks all New Yorkers to stay vigilant. https://t…</t>
  </si>
  <si>
    <t>RT @NYPDnews: NYPD controlled detonation activity is scheduled to occur today, 9/18, from 4:30 PM - 6:30 PM, near Rodman's Neck in the Bron…</t>
  </si>
  <si>
    <t>RT @NYCMayorsOffice: After #ChelseaExplosion presser, Mayor @BilldeBlasio is LIVE in conversation w/ London Mayor @SadiqKhan: https://t.co/…</t>
  </si>
  <si>
    <t>RT @NYCMayoralPhoto: NYC Mayor @BilldeBlasio, @NYGovCuomo receive tour of #ChelseaExplosion scene on West 23rd Street in Manhattan. https:/…</t>
  </si>
  <si>
    <t>RT @NYCMayorsOffice: NYers "not intimidated by anything" –@BilldeBlasio w/ @NYGovCuomo talking to locals, AM after #ChelseaExplosion https:…</t>
  </si>
  <si>
    <t>RT @NYCMayorsOffice: .@BilldeBlasio and @NYGovCuomo review damage from last night’s explosion in Chelsea. Mayor to NYers: “Be vigilant." ht…</t>
  </si>
  <si>
    <t>RT @NYCMayorsOffice: Mayor @BilldeBlasio, @NYPDONeill, &amp;amp; @NewYorkFBI LIVE with updates on #ChelseaExplosion – https://t.co/k64rDETbwN</t>
  </si>
  <si>
    <t>RT @NYPDONeill: We do think this was an intentional act. You can help your #NYPD. If you saw/heard something, please call 800-577-TIPS and/…</t>
  </si>
  <si>
    <t>RT @BilldeBlasio: Investigation is ongoing. Though we believe this was an intentional act, there is no credible terror threat against NYC a…</t>
  </si>
  <si>
    <t>RT @NYCMayorsOffice: Mayor @BilldeBlasio on the scene and about to update public re: earlier explosion tonight on 23rd and 6th. https://t.c…</t>
  </si>
  <si>
    <t>RT @BilldeBlasio: .@NYPDnews &amp;amp; EMS on scene of apparent explosion on 23rd &amp;amp; 6th. Monitoring closely. Will provide updates w/ confirmed info…</t>
  </si>
  <si>
    <t>RT @NYCMayoralPhoto: Farewell, legend. https://t.co/CW45ReZXBu</t>
  </si>
  <si>
    <t>RT @BilldeBlasio: Just wished our injured @NYPDnews officers a speedy recovery on behalf of 8.5M New Yorkers. Deeply grateful all in good s…</t>
  </si>
  <si>
    <t>We are grateful for their service to all New Yorkers every day. https://t.co/ueHQtz8M9J</t>
  </si>
  <si>
    <t>RT @BilldeBlasio: Today, we begin the fight for a fair workweek in the fast-food industry. #ReliableSchedule https://t.co/XuKPWSVluo</t>
  </si>
  <si>
    <t>RT @NYCMayorsOffice: Mayor @BilldeBlasio praises some increased @FDNY disability benefits over a slice 🍕 (no 🍴!) https://t.co/IxcZgpvJHo</t>
  </si>
  <si>
    <t>RT @nycveterans: Great news for military families: new law improves employment opportunities for military spouses relocating to NY https://…</t>
  </si>
  <si>
    <t>RT @NYCMayorsOffice: Good night, New York City. https://t.co/RvXf3TYLCv</t>
  </si>
  <si>
    <t>RT @NYCMayorsOffice: We must come together to comfort the mourning, treat the sick, and move forward towards peace. #NeverForget https://t.…</t>
  </si>
  <si>
    <t>RT @BilldeBlasio: September 11, 2001 touched every single NYer, but the terrorists did not prevail, because 15 years later we are strong, a…</t>
  </si>
  <si>
    <t>RT @NYCMayorsOffice: https://t.co/ROVGC2ay6L</t>
  </si>
  <si>
    <t>Today is World #SuicidePrevention Day. #TalkToMe Here’s tips on what you can do: https://t.co/xsVXlA01rE</t>
  </si>
  <si>
    <t>A message from an NYPD Hostage Negotiator for World #SuicidePrevention Day https://t.co/RqQlJfkg1t #TalkToMe</t>
  </si>
  <si>
    <t>RT @NYCMayoralPhoto: The first day is always the hardest. #BackToSchoolNYC https://t.co/yyZz39fwNQ</t>
  </si>
  <si>
    <t>Hint: it involves @BilldeBlasio, @Chirlane and @CarmenFarinaDOE.  https://t.co/aZOWo5bayt</t>
  </si>
  <si>
    <t>RT @NYCMayorsOffice: The Mayor's going to school today, &amp;amp; we're going with him! Follow our Instagram Stories: https://t.co/3yLipLtSMm https…</t>
  </si>
  <si>
    <t>Tomorrow's a big day for a million+ NYers, pre-K thru 12th grade. Info on what you'll need: https://t.co/cWCWUBctsn https://t.co/CRptUYYQWr</t>
  </si>
  <si>
    <t>Pencils ✏️, pens 🖊, notebooks 📓 – What else do you need for the first day of school tomorrow? https://t.co/cWCWUBctsn</t>
  </si>
  <si>
    <t>RT @BilldeBlasio: Thanks for spreading the word and doing your part to keep your fellow New Yorkers safe and our First Responders out of ha…</t>
  </si>
  <si>
    <t>RT @BilldeBlasio: The SI Ferry faces possibility of delays/cancellations, too. Bridges remain open but could be closed if wind gusts go hig…</t>
  </si>
  <si>
    <t>RT @BilldeBlasio: We could see strong winds today until Tuesday. Please secure loose objects in yards or balconies.</t>
  </si>
  <si>
    <t>RT @BilldeBlasio: Strong rip currents are hard to see and can be deadly. Stay out of the water. Beaches closed for swimming today, Mon. and…</t>
  </si>
  <si>
    <t>RT @BilldeBlasio: We still may see flooding in low-lying areas, starting with tonight’s high tide. Be prepared. https://t.co/wkGOUDeeMQ</t>
  </si>
  <si>
    <t>RT @BilldeBlasio: Hermine update. A beautiful day today. Tomorrow as well. But there are real risks created by this unusual storm.</t>
  </si>
  <si>
    <t>RT @BilldeBlasio: Our teams at @NYCMayorsOffice and @nycoem are monitoring and will keep you informed thru the storm. Now's a good time to…</t>
  </si>
  <si>
    <t>RT @BilldeBlasio: There is a risk of Hermine causing coastal flooding. If you're in a flood-prone area, please prepare now. More info: http…</t>
  </si>
  <si>
    <t>RT @BilldeBlasio: Due to life-threatening rip tides, NYC beaches are closed to swimming, surfing, and bathing today. Please do not enter th…</t>
  </si>
  <si>
    <t>RT @BilldeBlasio: Hermine brings strong winds, so be sure to secure loose objects from yards and balconies. Info and tips here: https://t.c…</t>
  </si>
  <si>
    <t>RT @BilldeBlasio: New Yorkers should take actions now to prepare for high winds, possible coastal flooding, rain, life-threatening rip tide…</t>
  </si>
  <si>
    <t>RT @BilldeBlasio: Hermine is a powerful storm with significant hazards and she’s headed our way. Please do not underestimate the risk this…</t>
  </si>
  <si>
    <t>RT @NYCMayorsOffice: We’re tracking Hermine for you. Follow @NotifyNYC for updates, prepare a Go bag, charge your phones, check in on frien…</t>
  </si>
  <si>
    <t>New equipment + add'l @CorrectionNYC officers are latest in @BilldeBlasio’s commitment to make jails safer for staff, visitors, &amp;amp; inmates.</t>
  </si>
  <si>
    <t>Follow @nycoem for updates on #Hermine and hurricane season. https://t.co/1Y8xCfSx8J</t>
  </si>
  <si>
    <t>RT @BilldeBlasio: Congrats Trinidad and Tobago! NYC wishes Trinis and Tobagonians everywhere a happy 54th Independence Day! 🇹🇹</t>
  </si>
  <si>
    <t>Have HIV? Need help? NYC's HIV/AIDS services program can help with housing, food and more: https://t.co/i9xyJmim28</t>
  </si>
  <si>
    <t>A new @BilldeBlasio initiative will help NYC immigrants complete the educational requirement for #DACA eligibility: https://t.co/SWoXl1WVZ5</t>
  </si>
  <si>
    <t>RT @FDNY: Teach kids to NEVER play with fire. Read our #FDNYSmart tips at https://t.co/Es7EkEZPtC https://t.co/iKBboFULJ4</t>
  </si>
  <si>
    <t>RT @NYCMayorsOffice: NYC is a cultural gem 🎨🎻🎭 &amp;amp; @IDNYC cardholders now get access to 40 different institutions with 400K memberships redee…</t>
  </si>
  <si>
    <t>RT @NYCMayorsOffice: Can an ID make you feel safer? 59% of @IDNYC cardholders report ↑ confidence when dealing with NYPD. #IDNYCstats</t>
  </si>
  <si>
    <t>RT @NYCMayorsOffice: Still a meltingpot: 77% of immigrant cardholders say their @IDNYC card ↑ their sense of belonging. ❤️🗽 #IDNYCstats</t>
  </si>
  <si>
    <t>RT @NYCMayorsOffice: Save $$$ on what matters. The @IDNYC card helped NYers save a combined total of $633,000 on groceries &amp;amp; medicines. #ID…</t>
  </si>
  <si>
    <t>RT @NYCMayorsOffice: The @IDNYC program has registered 30,000+ NYers as first time organ donors.  #IDNYCstats</t>
  </si>
  <si>
    <t>RT @NYCMayorsOffice: What are you waiting for? The @IDNYC card is user friendly - 94% of cardholders report getting their card is somewhat/…</t>
  </si>
  <si>
    <t>RT @NYCMayorsOffice: At 863,646 cardholders, roughly 1 in 10 NYers already have an @IDNYC. #IDNYCstats</t>
  </si>
  <si>
    <t>RT @NYCMayorsOffice: A huge &amp;amp; independent survey of 77,000 @IDNYC cardholders has got us going 🙌 We’ll share the best #IDNYCstats here. htt…</t>
  </si>
  <si>
    <t>How do YOU cross the Brooklyn Bridge? Announcing a new study to expand the NYC icon's walking &amp;amp; bike path: https://t.co/JQekm5SmW7</t>
  </si>
  <si>
    <t>RT @NYCMayorsOffice: The @ParadetoPeace movement is about love, harmony, and cultural
celebration. #WeAreJOuvert! https://t.co/C0uKScgRv7</t>
  </si>
  <si>
    <t>Our New York leaders are urging Congress to act now on #Zika. https://t.co/qMTkyn97CZ</t>
  </si>
  <si>
    <t>RT @BilldeBlasio: Good luck to Dalilah Muhammad from Rochdale, Queens, in the 400M hurdles tonight! #Rio2016</t>
  </si>
  <si>
    <t>RT @NYCMayoralPhoto: Mayor @BilldeBlasio stands with Muslim community at funeral for slain Imam Maulana Akonjee &amp;amp; assistant Thara Uddin. ht…</t>
  </si>
  <si>
    <t>Feel like you’re melting? We’re keeping cooling centers open today so you can #BeatTheHeat. https://t.co/ej3qxYQhpH</t>
  </si>
  <si>
    <t>Today’s extreme heat can be dangerous. Stay cool with AC. To find a cooling center call 311 or visit https://t.co/A9pGRg33Cx</t>
  </si>
  <si>
    <t>RT @BilldeBlasio: ¡Qué bonita bandera! 🇵🇷 And what a beautiful match from @MonicaAce93 to win Puerto Rico's first-ever gold medal. #Rio2016</t>
  </si>
  <si>
    <t>It’s a hot one NYC! Don’t forget to check on family, friends &amp;amp; neighbors. To find a cooling center call 311 or visit https://t.co/A9pGRg33Cx</t>
  </si>
  <si>
    <t>ICYMI Mosquito control is returning to the outer boroughs! Aug 8-10. https://t.co/Mjmujzpmcu</t>
  </si>
  <si>
    <t>7 miles of car-free streets, bike rides, ziplines, live music, a 300' giant slide and more... Must be @SummerStreets! Sat's 8/6, 8/13 &amp;amp; 8/20</t>
  </si>
  <si>
    <t>NYC has a plan to end the AIDS epidemic, but we need your help. Get tested regularly – for free or little cost. https://t.co/dud7OEDQzv]</t>
  </si>
  <si>
    <t>RT @NYCMayorsOffice: Get to know your local cops! Tonight, NYC celebrates 33rd annual National Night Out all across the city. #NNO2016 http…</t>
  </si>
  <si>
    <t>RT @NYCMayorsOffice: Way to go NYC kids, teachers, and parents! https://t.co/gbG3lymATv</t>
  </si>
  <si>
    <t>Get low-cost health care with ActionHealthNYC - regardless of citizenship. Enrollment ends 8/13 so call 3-1-1 today! https://t.co/Z6Cf73k8OF</t>
  </si>
  <si>
    <t>Stay cool NYC, and don't forget to check on all the 4-legged and furry NYers out there! 🐶 Call 311 or visit https://t.co/A9pGRg33Cx</t>
  </si>
  <si>
    <t>Heat advisory NYC! Drink water, check on kids and the elderly, and drop by a cooling center. Call 311 or visit https://t.co/A9pGRg33Cx</t>
  </si>
  <si>
    <t>RT @NYCEDC: #NYC added over 26,000 jobs in June. Unemployment fell to 5%, down from 5.5% in June 2015: https://t.co/brv3SYqs4N https://t.co…</t>
  </si>
  <si>
    <t>RT @NYCMayorsOffice: NYC is hot hot hot! ☀ Fri &amp;amp; Sat calls for brutal weather. Find a cooling center at https://t.co/jbRm4djfot or call 311.</t>
  </si>
  <si>
    <t>RT @NYPDnews: #HappeningNow: @CommissBratton &amp;amp; leadership updating the public on the #ColumbusCircle https://t.co/7yobcmrwOd</t>
  </si>
  <si>
    <t>RT @NYCMayorsOffice: Grateful for the hard, smart work of our @NYPDnews personnel overnight in Columbus Circle. World's finest, at the read…</t>
  </si>
  <si>
    <t>Coming summer 2017: Citywide Ferry Service in Red Hook w/ landing at Atlantic Basin. Red Hook residents, rejoice! https://t.co/i91jZzHzEI</t>
  </si>
  <si>
    <t>A true hero from the NYPD came to the rescue #OnStatenIsland. Thank you, Officer Joseph Villarreal. https://t.co/7xRzGFsU70</t>
  </si>
  <si>
    <t>RT @NYCMayorsOffice: Behind-the-scenes photos taken by award-winning photographers. Pictures of the week here: https://t.co/hikfeA4NuH http…</t>
  </si>
  <si>
    <t>RT @BilldeBlasio: Sickened by news of another senseless attack. On this #BastilleDay we are all patriots of France. Nice, we are with you.</t>
  </si>
  <si>
    <t>RT @NYCMayorsOffice: You’re not a real New Yorker till you’ve been through this. Did someone say caption contest? Use #nycdownpour. Go! htt…</t>
  </si>
  <si>
    <t>RT @NYCMayorsOffice: All builders, contractors, crane operators, and property owners should secure their construction sites, buildings and…</t>
  </si>
  <si>
    <t>RT @NYCMayorsOffice: Storms will move fast but carry the potential for gusts up to 70 mph.💨</t>
  </si>
  <si>
    <t>RT @NYCMayorsOffice: There is the potential for scattered, severe thunderstorms in our area between 4:15 PM and 5:15 PM today.⛈</t>
  </si>
  <si>
    <t>RT @NYCMayorsOffice: We ❤️ NYC. #Manhattanhenge https://t.co/AbdxisYZcH</t>
  </si>
  <si>
    <t>RT @BilldeBlasio: We've only just gotten started, we are going to go farther. We're going to make this city even safer. #CrimeStats https:/…</t>
  </si>
  <si>
    <t>RT @BilldeBlasio: No first half of any year was better than 2016 in terms of reducing robberies, burglaries, &amp;amp; auto theft. #CrimeStats http…</t>
  </si>
  <si>
    <t>RT @BilldeBlasio: Shootings are down 20%, the fewest shootings in the first 6 months of any year in our history. #CrimeStats https://t.co/w…</t>
  </si>
  <si>
    <t>RT @BilldeBlasio: Sorry Pikachu, we've been busy catching criminals. ICYMI, NYC crime rates are at historic lows. #CrimeStats https://t.co/…</t>
  </si>
  <si>
    <t>RT @NYPDnews: "These low crime numbers reflect the extraordinary work of the members of the NYPD," says Mayor @BilldeBlasio WATCH https://t…</t>
  </si>
  <si>
    <t>RT @NYPDnews: #HappeningNow: Mayor @BilldeBlasio &amp;amp; @CommissBratton announce historic low crime rate in NYC. WATCH LIVE: https://t.co/rxjfzW…</t>
  </si>
  <si>
    <t>RT @Chirlane: After a week of unimaginable pain, here are some self-care resources &amp;amp; guidance about when to seek help: https://t.co/4BdmQF6…</t>
  </si>
  <si>
    <t>RT @NYCMayorsOffice: Real talk from @BilldeBlasio: we can "build something better in our time." https://t.co/7TXXTyvp7g</t>
  </si>
  <si>
    <t>RT @NYCMayoralPhoto: Mayor @BilldeBlasio, @CommissBratton at @NYPDnews senior leadership meeting to discuss the events in Dallas. https://t…</t>
  </si>
  <si>
    <t>“This is not what America is supposed to be.” #BlackLivesMatter #AltonSterling #PhilandoCastile https://t.co/QJKACwp21O</t>
  </si>
  <si>
    <t>NYC: We've got a heat advisory in effect today &amp;amp; tmrw afternoon. Take a hot second and learn how to beat the heat: https://t.co/CTDo19PqqL</t>
  </si>
  <si>
    <t>RT @BilldeBlasio: He celebrated New Yorkers with real style by turning our sidewalks into runways, so we're naming 57th &amp;amp; 5th for him. http…</t>
  </si>
  <si>
    <t>RT @BilldeBlasio: In honor of Dr. Roscoe C. Brown Jr., all flags in NYC will fly at half-staff through sunset on Saturday, July 9th. https:…</t>
  </si>
  <si>
    <t>RT @NYCMayorsOffice: Tonight’s @Macys fireworks display starts around 9:25pm and can be viewed all along the East River. #FourthofJuly http…</t>
  </si>
  <si>
    <t>RT @BilldeBlasio: NYC stands in solidarity with the people of Dhaka &amp;amp; Bangladesh.</t>
  </si>
  <si>
    <t>.@NWSNewYorkNY has issued a Tornado Watch for NYC until 10 PM. For forecast updates: https://t.co/FJBuNf9tkY.</t>
  </si>
  <si>
    <t>Yesterday, First Lady @Chirlane met with the @Surgeon_General to discuss opioid abuse @MontefioreNYC. #TurnTheTide https://t.co/n5x2dioDHf</t>
  </si>
  <si>
    <t>NYC is fighting foreclosures &amp;amp; purchasing mortgages so homeowners can stay in the neighborhoods they helped build. https://t.co/0z1E709CSV</t>
  </si>
  <si>
    <t>RT @NYCBuilditBack: Reports of individuals claiming to represent BIB calling homeowners for personal info. Do not provide. Call 212-615-832…</t>
  </si>
  <si>
    <t>A new Family Justice Center #onstatenisland provides free legal help, counseling, and job help. We’re here to help. https://t.co/Ig059UZ4eB</t>
  </si>
  <si>
    <t>RT @BilldeBlasio: Unprecedented, until now: 2 years with NO RENT INCREASE for 1-year rent-stabilized apts. #affordablehousing https://t.co/…</t>
  </si>
  <si>
    <t>RT @NYCMayorsOffice: Today we lost a Living Landmark, not that he ever stood still. Let's all be more fabulous in Bill's memory. https://t.…</t>
  </si>
  <si>
    <t>RT @BilldeBlasio: We will remember Bill's blue jacket and bicycle. But most of all we will remember the vivid, vivacious New York he captur…</t>
  </si>
  <si>
    <t>Come, join us as we march together for #Pride2016 in the greatest city in the world. Sunday at noon. https://t.co/QzdUCn6mc4</t>
  </si>
  <si>
    <t>RT @NYCMayorsOffice: “Summer movies, had me a blast…” Catch Grease and more for free this week! https://t.co/NoCWPAeC18</t>
  </si>
  <si>
    <t>RT @NYCMayorsOffice: 1:45 TODAY: Join @BilldeBlasio at City Hall as NYC denounces the Supreme Court immigration decision. Also live at http…</t>
  </si>
  <si>
    <t>RT @NYCMayorsOffice: Millions of NYers could benefit from expanded internet via #Lifeline. Congress CANNOT gut it for mobile users. Stop HR…</t>
  </si>
  <si>
    <t>UPDATE: The @MTA reports 5 train service has resumed with residual delays. Please allow extra time, and we hope you have a great day.</t>
  </si>
  <si>
    <t>Good morning, New York! Might need your umbrella. A few showers early, then partly sunny with scattered showers in the afternoon. High 87º.</t>
  </si>
  <si>
    <t>Attention 5 train riders: Please allow extra time. https://t.co/NiHBsD3oJn</t>
  </si>
  <si>
    <t>RT @BilldeBlasio: Thank you to @ChrisMurphyCT, @SenFeinstein, and @SenSchumer for pushing the Senate toward the right side of history.</t>
  </si>
  <si>
    <t>RT @BilldeBlasio: One day we will finally close terrorist loopholes and institute common sense background checks. One day the American peop…</t>
  </si>
  <si>
    <t>RT @BilldeBlasio: Orlando. San Bernardino. Newtown. How many more cities have to become synonyms for tragedy before @GOP puts U.S. lives be…</t>
  </si>
  <si>
    <t>RT @NYCEDC: International entrepreneurs: Want to bring your business to New York City? #IN2NYC can help: https://t.co/Zbv9Tkp6Xg https://t.…</t>
  </si>
  <si>
    <t>NYC is proud to continue our pledge to welcome refugees. #RefugeesWelcome https://t.co/SEKzRYRaU1</t>
  </si>
  <si>
    <t>RT @NYCMayorsOffice: NYC gives 20K employees 6 weeks parental leave, because we believe happy families make a better city. Yep, that means…</t>
  </si>
  <si>
    <t>RT @BilldeBlasio: To all the role models, mentors, advice-givers, homework helpers, bedtime story-readers and corny joke tellers… https://t…</t>
  </si>
  <si>
    <t>That's just a taste of our Pictures of the Week. See the rest on @Medium at https://t.co/VPbzkgwcWU  https://t.co/5arVKMvasR</t>
  </si>
  <si>
    <t>Powerful photos here. https://t.co/OmvVZDbhxR</t>
  </si>
  <si>
    <t>RT @NYCMayorsOffice: More outdoor movies this week! Smell the grass instead of the popcorn. https://t.co/IuJvSUTxsm</t>
  </si>
  <si>
    <t>RT @NYCMayoralPhoto: Now on @Medium: Moving photo essay of NYC supporting #Orlando, from lighting City Hall to the vigil. https://t.co/EMfT…</t>
  </si>
  <si>
    <t>Coping with the traumatic events in #Orlando can be hard. If you need help there are resources and hotlines. https://t.co/fACgGMk9Rx</t>
  </si>
  <si>
    <t>“The NYPD and the Gay Officers Action League stands with you, Orlando.” https://t.co/BLqZbEXEdf</t>
  </si>
  <si>
    <t>RT @NYCMayorsOffice: In case you missed last night's #WeAreOrlando vigil at @TheStonewallNYC, our livestreams are posted here: https://t.co…</t>
  </si>
  <si>
    <t>RT @NYCMayorsOffice: We are live again at the #WeAreOrlando vigil at @TheStonewallNYC. Watch with us here: https://t.co/8RUvV9Dt3s</t>
  </si>
  <si>
    <t>RT @NYCMayorsOffice: We are live now at the #WeAreOrlando vigil at @TheStonewallNYC. Watch with us here: https://t.co/42d0UwZ5z1</t>
  </si>
  <si>
    <t>Tonight at 7: #WeAreOrlando vigil @TheStonewallNYC to remember lives lost and stand united with survivors. #LoveWins https://t.co/xwCQIimov2</t>
  </si>
  <si>
    <t>Tonight: #WeAreOrlando vigil @TheStonewallNYC w/@BilldeBlasio &amp;amp; @Chirlane. #LoveWins in New York &amp;amp; around the world. https://t.co/inl45eEVdn</t>
  </si>
  <si>
    <t>RT @BilldeBlasio: "Love is love is love is love is love is love is love is love." - @Lin_Manuel #lovewins https://t.co/4lKJYN71j6</t>
  </si>
  <si>
    <t>RT @NYCMayorsOffice: Live now: NYC lights City Hall with the colors of LGBT Pride in tribute to the lives lost in #Orlando. https://t.co/tM…</t>
  </si>
  <si>
    <t>RT @BilldeBlasio: Tomorrow, join myself &amp;amp; @Chirlane in remembering victims of the #PulseShooting. Help us prove that love still wins. https…</t>
  </si>
  <si>
    <t>RT @BilldeBlasio: I assure all NYers that we are well-protected by the best anti-terrorism forces our city has ever known. @NYPDnews.</t>
  </si>
  <si>
    <t>RT @BilldeBlasio: This is not just an attack on people - it's an attack on our core values of tolerance and freedom. And our values will wi…</t>
  </si>
  <si>
    <t>RT @BilldeBlasio: Yet again, the eyes of the world turn to another act of terrorism. We will not flinch, and we will never forget those we…</t>
  </si>
  <si>
    <t>RT @NYCMayorsOffice: https://t.co/mEsRDuxlPu</t>
  </si>
  <si>
    <t>Free AND family friendly! https://t.co/wKMIND3LLH</t>
  </si>
  <si>
    <t>RT @NYCMayorsOffice: Link to the emotional live reading of the letter from the Stanford rape survivor to her attacker. https://t.co/rJeEUyt…</t>
  </si>
  <si>
    <t>RT @Chirlane: A heartfelt thank you to @CNNAshleigh for inspiring us to read the Stanford rape letter ourselves. https://t.co/zmjwF5JzTL</t>
  </si>
  <si>
    <t>@BilldeBlasio @madgifts There are many paths to successful treatment, and sometimes long-term medication is helpful! https://t.co/2gza52tNxV</t>
  </si>
  <si>
    <t>Yesterday, @Chirlane led an emotional live reading of the letter from the @Stanford rape survivor to her attacker. https://t.co/6oOVr4y8s4</t>
  </si>
  <si>
    <t>RT @BilldeBlasio: There are ways to treat a survivor, and ways not to. This story won a @PulitzerPrize https://t.co/6MYW1uyKQS #20MinutesOf…</t>
  </si>
  <si>
    <t>RT @BilldeBlasio: Women &amp;amp; children are more likely to experience violence. Here's to a future @WithoutViolence. https://t.co/msisUMwsxh #20…</t>
  </si>
  <si>
    <t>RT @BilldeBlasio: Know fact from fiction. Important facts &amp;amp; myths about sexual violence and men via @1in6org: https://t.co/HY3c25k7fu #20Mi…</t>
  </si>
  <si>
    <t>RT @BilldeBlasio: Rape is an issue that affects everyone - guys, we can be better allies. Join @mencanstoprape: https://t.co/5lIAKG0DyS #20…</t>
  </si>
  <si>
    <t>RT @BilldeBlasio: Read the First Aid for Emotional Trauma from @madgifts: https://t.co/l5w8GzVEyJ #20MinutesOfAdvocacy</t>
  </si>
  <si>
    <t>RT @BilldeBlasio: Get involved with @knowyourIX, helping end campus assault and violence. https://t.co/d7umlDIrYT #20MinutesOfAdvocacy</t>
  </si>
  <si>
    <t>RT @BilldeBlasio: Friend, bystander, survivor, or student: Whichever you are, get advice and know your rights. https://t.co/NT9PbdvF0A #20M…</t>
  </si>
  <si>
    <t>RT @BilldeBlasio: Use your voice to stand up for what's right, as both the survivor and @CNNAshleigh have done. #20MinutesOfAdvocacy https:…</t>
  </si>
  <si>
    <t>RT @BilldeBlasio: It's simple. 'Sexual assault is *any* sexual contact without consent.' https://t.co/PTzttZhkIs #20MinutesOfAdvocacy</t>
  </si>
  <si>
    <t>RT @BilldeBlasio: NYC decided to @ENDTHEBACKLOG of untested rape kits &amp;amp; it led to a 30% increase in rape arrests. https://t.co/RoqBFcDgWC #…</t>
  </si>
  <si>
    <t>RT @BilldeBlasio: If you are a victim, there is confidential legal info and advocacy help available. Call @CONNECT_NYC: 212-683-0605 #20Min…</t>
  </si>
  <si>
    <t>RT @BilldeBlasio: Brave survivors share their stories with @RAINN01, helping to end the stigma around assault. https://t.co/ChF0OraMcC #20M…</t>
  </si>
  <si>
    <t>RT @BilldeBlasio: Learn how @SafeHorizon has helped more than 250K people heal from sexual assault: https://t.co/KcfrMkFLu8 #20MinutesOfAdv…</t>
  </si>
  <si>
    <t>RT @BilldeBlasio: As a victim of sexual violence, there's help no matter where you are. Find it here: https://t.co/XMii32bfJp #20MinutesOfA…</t>
  </si>
  <si>
    <t>RT @BilldeBlasio: Make a difference daily. Tips from @endrapeoncampus on everyday activism: https://t.co/s34F8q8TCD #20MinutesOfAdvocacy</t>
  </si>
  <si>
    <t>RT @BilldeBlasio: Consent is not confusing. It's a lot like drinking tea. https://t.co/VNqwwfU38l #20MinutesOfAdvocacy</t>
  </si>
  <si>
    <t>RT @BilldeBlasio: .@antiviolence provides resources specific to LGBT and HIV-affected survivors. Learn more: https://t.co/H94ea76eve #20Min…</t>
  </si>
  <si>
    <t>RT @BilldeBlasio: Learn how to talk to transgender victims of sexual assault: https://t.co/aUvubonfuQ #20MinutesOfAdvocacy</t>
  </si>
  <si>
    <t>RT @BilldeBlasio: Here's how you can safely intervene when you see someone in danger of sexual assault #20MinutesOfAdvocacy https://t.co/VU…</t>
  </si>
  <si>
    <t>RT @BilldeBlasio: There are places you can go in NYC when you need help. @NYCagainstabuse is here for you. https://t.co/RYQYuqgqkX #20Minut…</t>
  </si>
  <si>
    <t>RT @BilldeBlasio: In honor of the survivor (her powerful statement: https://t.co/Q6KVQzoH3p), here are 20 ways to take real action. #20Minu…</t>
  </si>
  <si>
    <t>RT @BilldeBlasio: .@chirlane and I believe that referring to a sexual assault as “20 minutes of action” is a violent act in and of itself.…</t>
  </si>
  <si>
    <t>Heads up, NYC. Some heavy weather moving this way from N.J. https://t.co/fzdbOY2xFj</t>
  </si>
  <si>
    <t>RT @BilldeBlasio: We honor decorated vet and dedicated dad Staff Sgt Miguel Colon-Vazquez, who died in a tragic accident at Ft Hood. https:…</t>
  </si>
  <si>
    <t>He’s on @TheGarden’s walk of fame, now walk down Muhammad Ali Way at West 33rd St. https://t.co/ut3NASFmWD</t>
  </si>
  <si>
    <t>RT @NYCTSubway: #ServiceAlert: b/d, no 2, 3, 4, 5 b/t Bowling Green and New Lots Av, due to signal problems at Bowling Green. See https://t…</t>
  </si>
  <si>
    <t>New disability pension agreements for @FDNY, @NYCSanitation, &amp;amp; @CorrectionNYC protect our workforce &amp;amp; our taxpayers. https://t.co/P6aeLJP10s</t>
  </si>
  <si>
    <t>When it comes to the Zika virus, NYC is working hard to protect you. More about our efforts: https://t.co/wACgej2l6a https://t.co/waKuMWTuq9</t>
  </si>
  <si>
    <t>Today NYC signs onto the Paris Declaration, committing to reach 90-90-90 treatment targets by 2020 and end AIDS by 2030. #CitiesEndingAIDS</t>
  </si>
  <si>
    <t>Heads up, New York. Several trains are affected by this switch problem. https://t.co/a8kCpLJkTJ</t>
  </si>
  <si>
    <t>RT @BilldeBlasio: .@Chirlane &amp;amp; I wish Muslim New Yorkers #RamadanMubarak! May the month of fasting bring you joy and fulfillment.</t>
  </si>
  <si>
    <t>Thunderstorms capable of producing heavy rains and flooding are headed this way. Severe thunderstorm watch until 10. https://t.co/pWWFvrEcmr</t>
  </si>
  <si>
    <t>Severe thunderstorm watch for all 5 boroughs until 10 pm. Heaviest weather expected between 5 and 10. Follow @NotifyNYC for updates.</t>
  </si>
  <si>
    <t>RT @NotifyNYC: .@NWSNewYorkNY Severe Thunderstorm Watch until 10PM. Dangerous lightning, strong winds &amp;amp; heavy rain possible. https://t.co/t…</t>
  </si>
  <si>
    <t>RT @NYCMayorsOffice: The soul of our city resides in its people. @BilldeBlasio talks about his vision for Harlem’s future. https://t.co/bXU…</t>
  </si>
  <si>
    <t>RT @GovBallNYC: Due to severe weather &amp;amp; likelihood of lightning in the area, GOVBALLNYC is officially cancelled for DAY 3.MORE INFO: https:…</t>
  </si>
  <si>
    <t>We're live now on Facebook from 125th St. &amp;amp; St. Nicholas Ave. in Harlem, where we're paying tribute to Muhammad Ali. https://t.co/zsv6TlReZy</t>
  </si>
  <si>
    <t>A Muhammad Ali quote for the ages. https://t.co/v47S3tFi7d</t>
  </si>
  <si>
    <t>Join us TONIGHT at the NYC Muhammad Ali Tribute, W.125th and St Nicholas Ave. in Harlem. Starts at sunset (8:20) https://t.co/ELGdbKylcg</t>
  </si>
  <si>
    <t>TONIGHT. The City of New York is honoring Muhammed Ali. You should come. Harlem. #RIPMuhammadAli https://t.co/mlXBOvQ3TX</t>
  </si>
  <si>
    <t>TONIGHT: NYC remembers Muhammad Ali in a big way. Join us at sunset at W.125th and St. Nicholas Ave. in Harlem. https://t.co/8QhlWq1mo8</t>
  </si>
  <si>
    <t>TONIGHT IN HARLEM: The City of New York is paying tribute to Muhammad Ali, and you're invited. #RIPMuhammadAli https://t.co/yMuj8F5AVk</t>
  </si>
  <si>
    <t>RT @BilldeBlasio: Saying farewell to the man who fought for justice until the final bell. RIP to the people's champ: Muhammad Ali. https://…</t>
  </si>
  <si>
    <t>@Filmfoodfur He certainly did, Carol. He will be missed. -scott</t>
  </si>
  <si>
    <t>From the greatest city in the world to the greatest of all time. RIP: Muhammad Ali. https://t.co/ECEUElWhjd</t>
  </si>
  <si>
    <t>May’s crime stats are in – NYC is still the “Safest big city in America.” https://t.co/YWZjnYM5se https://t.co/0vhzFuUtS9</t>
  </si>
  <si>
    <t>RT @NYCMayorsOffice: City Hall &amp;amp; David N. Dinkins Municipal Building glow orange for the Gun Violence Awareness Day #WearOrange campaign. h…</t>
  </si>
  <si>
    <t>June is #GunViolence Awareness Month, and @NYPDnews is committed to keeping NYC safe. We're making great strides. https://t.co/QVezfGAoOm</t>
  </si>
  <si>
    <t>RT @NYCMayorsOffice: .@Chirlane &amp;amp; @RichardBuery want to bring access to mental health care &amp;amp; services to all neighborhoods &amp;amp; all incomes. h…</t>
  </si>
  <si>
    <t>207 NYC schools will offer new tech training and coding courses starting this fall. Now that’s #CSforAll. https://t.co/b4HvzZlB1u</t>
  </si>
  <si>
    <t>It's #ServiceDesignDay! We’re committed to design, as is our partner @citi Community Development. The impact on you: https://t.co/W3lIPoY2Zj</t>
  </si>
  <si>
    <t>New discounted $25 recreation center membership for veterans &amp;amp; people with disabilities starts today. More at https://t.co/gpecvsLEHN</t>
  </si>
  <si>
    <t>Coming up at 2 p.m. https://t.co/3H6phUHf2d</t>
  </si>
  <si>
    <t>It's "Nathan's Famous Day" in New York City.  https://t.co/1DTnmybiZX</t>
  </si>
  <si>
    <t>LIsten to the livestream from @WNYC here: https://t.co/dGnzBgWztR https://t.co/q0WEQyvs2A</t>
  </si>
  <si>
    <t>Heads up, commuters. https://t.co/365FDqBRL5</t>
  </si>
  <si>
    <t>We're live again on Facebook, bringing you beautiful views from the USS Bataan during #FleetWeekNYC. Watch with us: https://t.co/vH7SFIqQef</t>
  </si>
  <si>
    <t>The views are stunning. Watch with us. We're LIVE now on Facebook for #FleetWeekNYC from the deck of the USS Bataan. https://t.co/23HO4f9Cbn</t>
  </si>
  <si>
    <t>RT @NYCSmallBizSvcs: Mayor @BilldeBlasio discussing @nycgov efforts to boost #MWBEs &amp;amp; build a fairer economy at #NYCProcurementFair https:/…</t>
  </si>
  <si>
    <t>RT @NYCParks: Watch live now from the Parks Without Borders Summit: https://t.co/H1ps93fIQU. Use #PWBNYC to join the conversation. https://…</t>
  </si>
  <si>
    <t>A free #NYCID that gets you unique discounts across the city? Time to get on this map. https://t.co/b3hqqDFtpu https://t.co/LNvtL51ORO</t>
  </si>
  <si>
    <t>RT @DrTorian: Enjoyed visiting Salem Missionary Baptist Church to highlight #ThriveNYC  for the Mental Health Weekend of Faith. https://t.c…</t>
  </si>
  <si>
    <t>RT @Chirlane: Riverside Church is a beacon of NYC faith &amp;amp; NYC values! Thank you Pastor Amy for letting us speak about #ThriveNYC. https://t…</t>
  </si>
  <si>
    <t>RT @FaithinNewYork: Important conversations related to social justice! Let's turn conversations into faith in action! #ThriveNYC https://t.…</t>
  </si>
  <si>
    <t>RT @mayorsCAU: Amazing time at the Bed-Stuy Senior Prom! Supporting #ThriveNYC #Scrie #Brooklyn https://t.co/Sln9btA1w3</t>
  </si>
  <si>
    <t>#ThriveNYC Weekend of Faith continues today, over 1,000 houses of worship are talking openly about #mentalhealth. https://t.co/Nac64VFszm</t>
  </si>
  <si>
    <t>RT @RamRajuMD: Talking about mental health is an important step to improving mental wellness in #NYC. Untreated mental illness becomes a ba…</t>
  </si>
  <si>
    <t>RT @mayorsCAU: We are so excited to be working with more than 1,000 houses of worship and @chirlane on #ThriveNYC this weekend! https://t.c…</t>
  </si>
  <si>
    <t>RT @RichardBuery: Faith leaders r on front lines. Weekend of Faith will reach 250,000 New Yorkers. We must talk about mental health. #Thriv…</t>
  </si>
  <si>
    <t>RT @nycHealthy: 1,000 houses of worship will be focusing on mental health during their services: https://t.co/U82ccLARjw #ThriveNYC https:/…</t>
  </si>
  <si>
    <t>Updated! Free entertainment as its finally warming up. Check https://t.co/fgGt7I2wi4 for more info. https://t.co/9s9UI4vJ3Y</t>
  </si>
  <si>
    <t>1,000 houses of worship are talking openly to remove the stigma around #mentalhealth. #ThriveNYC https://t.co/RDfWoHLlFu</t>
  </si>
  <si>
    <t>RT @BilldeBlasio: Good news, but we must stay vigilant! @GovMaryFallin vetoes bill that would have made performing abortion a felony. https…</t>
  </si>
  <si>
    <t>RT @DrGaryBelkin: It’s Faith Weekend for #mentalhealth &amp;amp; we’re in the news thanks  @metronewyork  #ThriveNYC https://t.co/TBXm6ZpsWs</t>
  </si>
  <si>
    <t>Join @Chirlane and 1,000 houses of worship in #ThriveNYC faith weekend to talk about how we all can be better. https://t.co/4td6YdyeUT</t>
  </si>
  <si>
    <t>RT @NYCEDC: Read more about our Global Biz Exchange with #Milan on our blog: https://t.co/REbncbR7e3  #GBX #NYCMilanGBX #NYCGBX https://t.c…</t>
  </si>
  <si>
    <t>A 100-yr-old house is raised 6' above the floodplain by @NYCBuildItBack #onstatenisland, making it more resilient. https://t.co/aLa8l5AOUL</t>
  </si>
  <si>
    <t>Healthy, environmentally friendly, and popular. We’re adding more #citibikes to new neighborhoods this summer. https://t.co/t84BAauHgJ</t>
  </si>
  <si>
    <t>RT @BilldeBlasio: Morley Safer represented best of journalism. With fairness and a dogged NY attitude, he saw it all and loved it all. http…</t>
  </si>
  <si>
    <t>Want an awesome paying job in a cool new field but not sure how to get it? NYC has you covered. Join the https://t.co/drq2vDG1K0.</t>
  </si>
  <si>
    <t>.@BilldeBlasio: My message to undocumented New Yorkers: https://t.co/gyLUmN1McE #immigration  https://t.co/bZZaWiCfTz</t>
  </si>
  <si>
    <t>As part of our effort to train 250K people in #mentalhealthfirstaid, we're training our City Hall staff. #ThriveNYC https://t.co/PCdZbhbCpQ</t>
  </si>
  <si>
    <t>Instead of designing a website for you, we’re designing one with you. Introducing https://t.co/QBZ4FHjHxz. Better together. #NYCDigital</t>
  </si>
  <si>
    <t>Tune in! The first-ever #GracieBookClub with First Lady @Chirlane, featuring @hiwildflower's Bright Lines is at 6pm. https://t.co/seFRAIfdDn</t>
  </si>
  <si>
    <t>The crushing is soon to begin... https://t.co/OlS1FUiegZ</t>
  </si>
  <si>
    <t>This is how Mayor @BilldeBlasio gets ready for the #CopaAmericaCentenario! https://t.co/YewjUQXfyv</t>
  </si>
  <si>
    <t>Thanks to Bicycle Safe Passage, the @NYPDnews is cracking down on traffic violations that endanger our cyclists. https://t.co/IJ9PfmwLT9</t>
  </si>
  <si>
    <t>It's #BikeToWorkWeek! With the weather warming, 750,000 NYers who regularly bike are hitting the streets. You can feel safer joining them.</t>
  </si>
  <si>
    <t>Searchable open budget data is an important way we're making our
#nycdigital playbook a reality. Learn more here: https://t.co/0PsSm5Xo1m</t>
  </si>
  <si>
    <t>Happy anniversary to New York City's First Couple. Here's to many more happy years together.  https://t.co/H5ESPjSIMd</t>
  </si>
  <si>
    <t>RT @BilldeBlasio: Happy 22nd anniversary @Chirlane! My love, my soul mate, my rock. I'm blessed to be with you. https://t.co/0TauCufJ3F</t>
  </si>
  <si>
    <t>#ThriveNYC is building solutions we need now to live with a healthy mind and spirit. https://t.co/83j6FGGnJn</t>
  </si>
  <si>
    <t>Tweet your questions for @BilldeBlasio using #AskTheMayor. https://t.co/6H2FhtC99s</t>
  </si>
  <si>
    <t>RT @NYCMayorsOffice: Tweet your questions for @BilldeBlasio now using #AskTheMayor - he’ll be on with @BrianLehrer at 10 on @WNYC.</t>
  </si>
  <si>
    <t>RT @NYCMayorsOffice: The world's oldest person, "Miss Susie," has died. She lived in Brooklyn and was 116. R.I.P. https://t.co/MsWDCDhl0t h…</t>
  </si>
  <si>
    <t>RT @NYCParks: At the 28th Fleet Show with @NYCDCAS, check out greener tools we're using to care for parks https://t.co/DG1SItZ417 https://t…</t>
  </si>
  <si>
    <t>We're working for you. It's that simple. https://t.co/eZVa1H0eSt #nycdigital https://t.co/pwHHwaKxrt</t>
  </si>
  <si>
    <t>RT @SecBurwell: It’s up to all of us to talk about #mentalhealth. Kudos @BilldeBlasio @Chirlane for making this a priority in NYC. #MentalH…</t>
  </si>
  <si>
    <t>RT @NYCMayorsOffice: We stand on the side of equality, acceptance and love. Let’s make The Stonewall Inn a national monument. https://t.co/…</t>
  </si>
  <si>
    <t>RT @Vanessalgibson: Thx to @NYCMayorsOffice for today's Announcement on #NYCDigital Civic Engagement between people &amp;amp; government https://t.…</t>
  </si>
  <si>
    <t>RT @PaulVallone: With @nycgov Digital Playbook, all NYers will be served better by city agencies. Thx @NYCMayorsOffice! #nycdigital https:/…</t>
  </si>
  <si>
    <t>RT @BenKallos: Proud to join @AriannaHuff and @GaleMBP to launch @BilldeBlasio and @NYCgov's #Digital Play Book https://t.co/FxFmfKVKVo</t>
  </si>
  <si>
    <t>RT @Rasiej: Read @BilldeBlasio about his new #NYCDigital Playbook aiming to expand access to ALL #NYC #NYTech @NYTM https://t.co/rCfiGt9t0P</t>
  </si>
  <si>
    <t>RT @TechNYC: "New Yorkers can view the city as a platform." - @BilldeBlasio. A call to action to geeks citywide. #nycdigital</t>
  </si>
  <si>
    <t>RT @TechNYC: .@BilldeBlasio and team have launched the Digital Playbook. Important roadmap for tech and the city. #nycdigital https://t.co/…</t>
  </si>
  <si>
    <t>RT @HelenRosenthal: Looking forward to NYer input @nypl @NYCHA to improve govt sites #nycdigital https://t.co/xe6xD8pwMG</t>
  </si>
  <si>
    <t>RT @jamyn: I can get behind #11 in the #NYCDigital Playbook. See more at https://t.co/9sqX7bXMUb cc @minervatweet @jessay286 https://t.co/u…</t>
  </si>
  <si>
    <t>RT @noneck: .@BetaNYC's statement on the launch of @nycgov's digital playbook. https://t.co/pfGDrkvtNq #NYCdigital</t>
  </si>
  <si>
    <t>No matter what language you speak or where you live, #nycdigital is for you. https://t.co/eZVa1H0eSt https://t.co/XzC722yuHz</t>
  </si>
  <si>
    <t>RT @NYCMayorsOffice: .@BilldeBlasio writes about the Digital Playbook and what it means for New Yorkers. Read it on @Medium: https://t.co/j…</t>
  </si>
  <si>
    <t>We're committed to creating a more equitable city. Here's how we're improving #nycdigital: https://t.co/eZVa1H0eSt https://t.co/dntskh42Xy</t>
  </si>
  <si>
    <t>What a weekend! #LVACWSNY https://t.co/03bfVNAbjx</t>
  </si>
  <si>
    <t>RT @NYCMayorsOffice: We love our moms! https://t.co/pofktSPmkT</t>
  </si>
  <si>
    <t>RT @NYCMayorsOffice: Because racing in the Hudson is awesome. @americascup sets sail in NYC this weekend for the first time since 1920. htt…</t>
  </si>
  <si>
    <t>RT @NotifyNYC: NYC experiencing wind gusts in excess of 40MPH. Caution when walking/driving, wind causes flying debris. https://t.co/VYE0sy…</t>
  </si>
  <si>
    <t>RT @NYCMayorsOffice: Coastal flooding possible Friday night, potentially moderate on south shores of Queens and Brooklyn, &amp;amp; on Staten Islan…</t>
  </si>
  <si>
    <t>Thank you, Willie. The City of New York wishes you a very happy 85th birthday. https://t.co/xPMTLI3sx0</t>
  </si>
  <si>
    <t>Our NYC teachers help shape more than 1 million minds. Thank you for your dedication and excellence to @NYCSchools. https://t.co/0Bi1BmsOzY</t>
  </si>
  <si>
    <t>Art, in an immersive cultural experience. @FriezeNewYork at Randall’s Island Park, May 5-8. Photos by @mikappleton https://t.co/91OHTQm9lX</t>
  </si>
  <si>
    <t>RT @BilldeBlasio: This legislation is not just backwards, it's also unconstitutional. Don't allow it, @GovMaryFallin. https://t.co/vpra7kPw…</t>
  </si>
  <si>
    <t>RT @NYCMayorsOffice: May is Mental Health Awareness Month. NYC is here to help and we'll be showing you how - all month long. #ThriveNYC ht…</t>
  </si>
  <si>
    <t>RT @NYCMayorsOffice: Staying silent would be letting injustice prevail. https://t.co/KKfoy4k0Sy</t>
  </si>
  <si>
    <t>RT @BilldeBlasio: Congress must allow Puerto Rico to restructure their debt, strengthen its health system and protect workers’ wages. https…</t>
  </si>
  <si>
    <t>RT @NYCMayorsOffice: NYC is staying ahead of Zika - see how on @Snapchat's New York Live story with help from @nycHealthy! https://t.co/Hcz…</t>
  </si>
  <si>
    <t>Way to go @CitiField, @LeBernardinNY, @WholeFoods, @DisneyABCTV, @barclayscenter @TheNewSchool, @Viacom &amp;amp; more! https://t.co/eN41cGfam0</t>
  </si>
  <si>
    <t>RT @NYCMayorsOffice: UPDATE: The @FDNY is still on the scene of a 4-alarm church fire at 15 W. 25th. Thank you. Please stay safe. https://t…</t>
  </si>
  <si>
    <t>18 NYCHA roofs replaced, reducing mold and asthma. #OneNYCProgress - https://t.co/wA3Ffj3hrr</t>
  </si>
  <si>
    <t>500+ Wi-Fi kiosks installed and activated in all five boroughs by the end of July 2016. #OneNYCProgress - https://t.co/jfHofx5XSi</t>
  </si>
  <si>
    <t>#Reentry works in NYC. Thx to @CeoWorks, Andre Gaskin found stability &amp;amp; success after #incarceration #ReentryWeek https://t.co/RudLqMrQwL</t>
  </si>
  <si>
    <t>New citywide ferry service will launch in 2017. #OneNYCProgress - https://t.co/PTitCogq9R</t>
  </si>
  <si>
    <t>19 of New York City’s iconic hotels joined the NYC Carbon Challenge program. #OneNYCProgress - https://t.co/PaYXPfSbol</t>
  </si>
  <si>
    <t>Solar capacity has tripled since 2013: city is now at almost 75 MW. #OneNYCProgress - https://t.co/8725VAWXEn</t>
  </si>
  <si>
    <t>Launched ThriveNYC – an $850 million investment to transform our mental health care system. #OneNYCProgress - https://t.co/yvu33aNYqr</t>
  </si>
  <si>
    <t>Every four-year-old in NYC now has access to free, full-day, high-quality pre-K. #OneNYCProgress - https://t.co/a6jHC8BlZq</t>
  </si>
  <si>
    <t>Over 1,000 miles of bike lanes and 10,000,000 Citi Bike trips. #OneNYCProgress - https://t.co/eOOXzxOaZJ</t>
  </si>
  <si>
    <t>Want to grow food in your community or at your school? Learn more about gardening in NYC: https://t.co/ucUYjBW74X https://t.co/kGzq1nEaYI</t>
  </si>
  <si>
    <t>There are over 140 farmers markets in NYC and almost all accept SNAP. Shop fresh and local: https://t.co/37DcIHDXn2 https://t.co/zWns0ZvIJm</t>
  </si>
  <si>
    <t>Contributed $2.5 billion to MTA Capital Program. #OneNYCProgress - https://t.co/QcvQFBjeyf</t>
  </si>
  <si>
    <t>MIH establishes the most rigorous zoning requirements for affordable housing of any major US city. #OneNYCProgress - https://t.co/Srmuq73Y4O</t>
  </si>
  <si>
    <t>Secured $9.2 billion for the City’s infrastructure and public services. #OneNYCProgress - https://t.co/Whiz8doCoX</t>
  </si>
  <si>
    <t>Nearly 1,000 projects already signed up for energy efficiency investments in Retrofit Accelerator. #OneNYCProgress - https://t.co/CffnU0onON</t>
  </si>
  <si>
    <t>Justice Reboot has resolved 77.5% of target cases that had been pending for longer than a year. #OneNYCProgress - https://t.co/PjUCdTEYcG</t>
  </si>
  <si>
    <t>Over 40,000 affordable apartments financed and preserved, home to 100,000 New Yorkers. #OneNYCProgress - https://t.co/9ywaA9iD6o</t>
  </si>
  <si>
    <t>Women &amp;amp; POC now represent the majority of administrators &amp;amp; officials in City government. #OneNYCProgress - https://t.co/HKGeQtXLGC</t>
  </si>
  <si>
    <t>Secured up to $5 million in annual flood insurance savings for New Yorkers. #OneNYCProgress - https://t.co/xcE3BbC1Vi</t>
  </si>
  <si>
    <t>Launched NYC Clean Fleet to add 2,000 electric vehicles to the City fleet by 2025. #OneNYCProgress - https://t.co/1FxnnKLkly</t>
  </si>
  <si>
    <t>2015 was the safest year on New York City streets since record-keeping began in 1910. #OneNYCProgress - https://t.co/mmoC3ZgINB</t>
  </si>
  <si>
    <t>Launched Hire NYC, to provide job opportunities to thousands of New Yorkers. #OneNYCProgress - https://t.co/4zan3KqEmN</t>
  </si>
  <si>
    <t>Invested $54 million in Sandy-impacted small businesses to create and retain thousands of jobs. #OneNYCProgress - https://t.co/WYef7O33in</t>
  </si>
  <si>
    <t>Phased-out the dirtiest heating oil. #OneNYCProgress - https://t.co/WOraHCcCTT</t>
  </si>
  <si>
    <t>Successfully fought to increase the minimum wage to $15 for New York City workers by 2019. #OneNYCProgress - https://t.co/icar1rNSEx</t>
  </si>
  <si>
    <t>4.29 million jobs, the highest on record. #OneNYCProgress - https://t.co/iMNVLN9OAb</t>
  </si>
  <si>
    <t>RT @NYCMayoralPhoto: Climate activists Mayor @BilldeBlasio, @algore, and @LeoDiCaprio at the @UN for the signing of #ParisAgreement. https:…</t>
  </si>
  <si>
    <t>80% less greenhouse gas emissions by 2050! The safest big city in America is on track to be the greenest big city. https://t.co/Tgu01Vam9e</t>
  </si>
  <si>
    <t>Get outside! It’s #EarthDay. Today we reclaim the streets from the cars -- thanks to @CarFreeNYC. https://t.co/Yr2yohYOSW</t>
  </si>
  <si>
    <t>Unwind at a free yoga class at Williamsbridge Oval Recreation Center in the Bronx. https://t.co/rbn2d70MxD https://t.co/0WWHUltRLH @NYCParks</t>
  </si>
  <si>
    <t>.@NYCHousing's Affordable Housing for Rent Listings are updated monthly. https://t.co/LCURi3stuq https://t.co/nNWnnWW9LG</t>
  </si>
  <si>
    <t>We can all prevent the spread of #Zika and other mosquito-borne viruses. Here’s how.
https://t.co/HPhazSVMM1
https://t.co/zF8iwhAMbu</t>
  </si>
  <si>
    <t>RT @NYCSchools: Join our #InternationalWeek featuring menus from Asia, LatAm, West India &amp;amp; Italy https://t.co/cUJ0dFNkyp https://t.co/w1Fvz…</t>
  </si>
  <si>
    <t>#PoetweetNYC day five / Poetweeters look alive / Of your poetic talents, do not us deprive https://t.co/teBFVLfa0F</t>
  </si>
  <si>
    <t>#PoetweetNYC, the final day / Haven't entered? That's okay / You've got til 5pm, rules say: https://t.co/teBFVLfa0F</t>
  </si>
  <si>
    <t>RT @NYCDCA: Touring NYC's amazing sights?
Take a moment to review your consumer rights!
https://t.co/7gL69Z00CS
#PoetweetNYC https://t.co/z…</t>
  </si>
  <si>
    <t>Spread the word, NYC is hosting an event to connect loved ones of missing persons to help &amp;amp; resources:
https://t.co/YA1M0jx43w l #NYCMPD2016</t>
  </si>
  <si>
    <t>All families and friends of missing persons are welcome to come to the NYC Missing Persons Day event for support--&amp;gt;https://t.co/YA1M0jx43w</t>
  </si>
  <si>
    <t>Send us your #PoetweetNYC / But please be succinct / Or your chances at winning / will become extinct https://t.co/teBFVLfa0F</t>
  </si>
  <si>
    <t>Scroll with purpose! Search &amp;amp; apply for volunteer opportunities on the @NYCService app: https://t.co/6Q6Uf7aBYy https://t.co/HID7mwKTre</t>
  </si>
  <si>
    <t>On 4/21, winners announced / Check @MetroNewYork to see who trounced / the #PoetweetNYC competition https://t.co/teBFVLfa0F</t>
  </si>
  <si>
    <t>You can create #healthyhabits for yourself and your family. Start with these simple tips: https://t.co/joX8viuikJ https://t.co/GkIKVQvdvD</t>
  </si>
  <si>
    <t>Help @NYCParks plant trees in Pelham Bay Park! Sign up here: https://t.co/Ti92He0H0Q https://t.co/AEvG6FwU64</t>
  </si>
  <si>
    <t>If temps drop outside, heat should be on inside. Report no heat/hot water with @nyc311 https://t.co/JEpiGYcNTL https://t.co/0YGpotL1pV</t>
  </si>
  <si>
    <t>#NYCASP rules are in effect on Thu, April 14.</t>
  </si>
  <si>
    <t>RT @NYCImmigrants: Immigrant Heritage Wk is here! Check out all of the events on our brand new website https://t.co/VMxwJww2zm #IHW2016 htt…</t>
  </si>
  <si>
    <t>#NYC landlords can't discriminate against u because u collect #Section8 or other assistance: https://t.co/71pB9LobOv https://t.co/wUtIJPMH90</t>
  </si>
  <si>
    <t>13,000 ppl were reported missing last year. #NYCMPD2016 connects families to real resources that can help them --&amp;gt; https://t.co/YA1M0jx43w</t>
  </si>
  <si>
    <t>RT @NYCzerowaste: Starting this summer, all NYC businesses will be required to comply w/ NEW recycling rules. https://t.co/OmjS5e1fDh https…</t>
  </si>
  <si>
    <t>#PoetweetNYC, day three / But not the only festivity / In New York, film lovers unite / @Tribeca Film Fest starts tonight</t>
  </si>
  <si>
    <t>RT @NYCParks: Tweet a rhyme, your own flow, or haiku/Use #poetweetNYC and the winner could be you. https://t.co/GrZoR9gFBX https://t.co/EEE…</t>
  </si>
  <si>
    <t>It's Tax Time! Use @NYCDCA’s interactive map to find a #FreeTaxPrep site near you: https://t.co/FB6Jh88UWK https://t.co/aYrDz7jXOp</t>
  </si>
  <si>
    <t>You can now request a "Know Your Rights Workshop" in your community on @NYCImmigrants' new website! https://t.co/iTNmBhYiRD</t>
  </si>
  <si>
    <t>RT @FDNY: Learn how to be #FDNYSmart with spring safety tips from @SirenFDNY! https://t.co/bXFlNPoNFF https://t.co/0Nln75mgrl</t>
  </si>
  <si>
    <t>We New Yorkers like our theater / Just look at #Ham4Ham / A front row seat? / Ain’t nothing sweeter https://t.co/teBFVLfa0F</t>
  </si>
  <si>
    <t>Don't go hungry. Get immediate and long-term assistance with @NYCHRA: https://t.co/6u7K5dZtXP #SNAPhelps https://t.co/qOnOsyslHa</t>
  </si>
  <si>
    <t>What’s your #PoetweetNYC strategy? / Visit https://t.co/teBFVLfa0F so you can see / How last year’s winners achieved victory</t>
  </si>
  <si>
    <t>A summer job isn’t just a job—it’s a beginning, for youth &amp;amp; your business.
Get started today: https://t.co/UHwbgob7lB #YouthWorkforce</t>
  </si>
  <si>
    <t>NYC Missing Persons Day returns on Sat Apr 16. For help finding a loved one, call 212 323 1201 to schedule an appt. https://t.co/vT6oOPJUY4</t>
  </si>
  <si>
    <t>RT @Chirlane: Same job? Same pay. #ThatsIt 
#EqualPayDay #EqualPayCantWait https://t.co/1Lpy8bGNEo</t>
  </si>
  <si>
    <t>#PoetweetNYC, day two  / Two-sday / Whose day? / Could be you’s day / Poetweet away! https://t.co/teBFVLfa0F</t>
  </si>
  <si>
    <t>Report any unsafe fire escape conditions for inspection. #livesafe https://t.co/oYoaKJLpk8 https://t.co/SkRAdgxsrH via @NYC_Buildings</t>
  </si>
  <si>
    <t>RT @mftanyc: Visit the warehouse/ elevator to third floor/in every aisle/ an object is ready to be transformed #PoetweetNYC https://t.co/zQ…</t>
  </si>
  <si>
    <t>#PoetweetNYC, an annual rite / Make 140 characters soar like a kite / To see it #trending would be such a sight https://t.co/teBFVLfa0F</t>
  </si>
  <si>
    <t>Show off your poetry skills this National Poetry Month. Write a poem this week to enter #PoetweetNYC: https://t.co/teBFVLfa0F #NPM2016</t>
  </si>
  <si>
    <t>#PoetweetNYC is now underway / Tweet your best haiku, limerick, or rhyme today! https://t.co/teBFVLfa0F</t>
  </si>
  <si>
    <t>Applications now being accepted for 78 affordable housing apartments in Harlem https://t.co/9JjCJjInqr https://t.co/Sp672AsnFM @NYCHousing</t>
  </si>
  <si>
    <t>200+ #FreeTaxPrep sites across the five boroughs! Use @NYCDCA’s map to find one near you: https://t.co/FB6Jh88UWK https://t.co/uaH2NInw6u</t>
  </si>
  <si>
    <t>#PoetweetNYC runs April five through April one-one / So tweet us your best sonnet or, if you must, pun https://t.co/teBFVLfa0F</t>
  </si>
  <si>
    <t>RT @NYCParks: We're building a better #Astoria Health Plgd. Share your ideas at our community meeting: https://t.co/8OnfMgvvKZ https://t.co…</t>
  </si>
  <si>
    <t>RT @NYCService: This weekend we're celebrating @GoodDeedsDay at Herald Square! Help us #sharethegood https://t.co/kb2APJfPzO</t>
  </si>
  <si>
    <t>Recycle your electronics with @NYCzerowaste. Find electronic drop off locations in NYC. https://t.co/FjNXuEZik8 https://t.co/bs6FMI73gM</t>
  </si>
  <si>
    <t>The 2016 #bikenyc map from @NYC_DOT is here! 
Check it out: https://t.co/BYm7N2nGNz 🚲 https://t.co/gKNvpdI4Yr</t>
  </si>
  <si>
    <t>.@NYCDCA offers 2 ways to file your taxes safely &amp;amp; for free: IN PERSON &amp;amp; ONLINE https://t.co/FB6Jh88UWK #FreeTaxPrep https://t.co/870l8PQqoQ</t>
  </si>
  <si>
    <t>Want to know what goes in the #BrownBin? Visit @NYCzerowaste to find out: https://t.co/1c0sChywf6 #EarthMonth https://t.co/PaDxGbaEOS</t>
  </si>
  <si>
    <t>TechOpps is a program through @NYCParks' Computer Resource Centers, where members 16+ receive free computer training https://t.co/yBQy7E30Ck</t>
  </si>
  <si>
    <t>RT @NYCzerowaste: Reduce #foodwaste: Plan meals ahead, stick to grocery lists, and serve leftovers. #EarthMonth https://t.co/ZlJq2nVIbQ</t>
  </si>
  <si>
    <t>Do your kids eat enough fruits &amp;amp; veggies? Print this plate planner: https://t.co/gSw11z7niR https://t.co/5WiF9PQ7PK @nycHealthy</t>
  </si>
  <si>
    <t>RT @NYCParks: Save the date: on April 30, we're bringing games from the 60s &amp;amp; 70s to our Street Games fest https://t.co/3BWQNse1Sm https://…</t>
  </si>
  <si>
    <t>One tip to keep a #healthyheart is to manage your stress. Get more tips from @NYCHealthSystem : https://t.co/PX4VBTKfyw</t>
  </si>
  <si>
    <t>Having trouble #sleeping? Spend the last hour of you day doing calm activities such as reading. Get more tips: https://t.co/4Hpqg0inOd</t>
  </si>
  <si>
    <t>Explore landmarks near you with @nyclandmarks' interactive map! https://t.co/e4rbfKCeAs https://t.co/aNbRS5boSy</t>
  </si>
  <si>
    <t>Apr 18 is deadline to file 2015 taxes. Are you eligible for free tax prep or #EITC tax credit? Find out: https://t.co/c2s5vbZZZz @NYCDCA</t>
  </si>
  <si>
    <t>#Naloxone can prevent opioid overdoses and is available at many pharmacies in NYC: https://t.co/xeqEgPI3IY https://t.co/r9zTbt6RLi</t>
  </si>
  <si>
    <t>Did you know that @NYCParks offers various @ShapeUpNYC classes at @NYCHA Community Centers? https://t.co/Nt0gwEG3o3</t>
  </si>
  <si>
    <t>Download the Ready NYC app to make your plan on the go. Use a smartphone or tablet! https://t.co/mxAkUGxBe3 https://t.co/oW00zhXl98</t>
  </si>
  <si>
    <t>The City offers #free #adulteducation classes throughout the 5 boroughs. Find more info here: https://t.co/HmPNoVxCon @nyc311</t>
  </si>
  <si>
    <t>RT @NYCService: April is #NationalVolunteerMonth! @NYCService is excited to recognize and celebrate our City's volunteers! https://t.co/cD2…</t>
  </si>
  <si>
    <t>If you don’t have enough money to feed your kids, #SNAPHelps. Watch Wendy's story: https://t.co/WPhs3J1y2q @NYCHRA</t>
  </si>
  <si>
    <t>Tax Day is April 18. Have you filed yet? Use @NYCDCA’s interactive map to find a #FreeTaxPrep site near you: https://t.co/FB6Jh88UWK</t>
  </si>
  <si>
    <t>Are you living in #NYC and in need of #food or #grocery assistance? Applying for SNAP #benefits is now easier. Go to https://t.co/6u7K5dZtXP</t>
  </si>
  <si>
    <t>DYK? You can subscribe to alerts, outages in your development+view inspection appointments? #MyNYCHA online: https://t.co/J4cf8e7qGi @NYCHA</t>
  </si>
  <si>
    <t>Get rid of harmful products in NYC w/ @NYCZerowaste's 2016 #SAFEdisposal events! https://t.co/Z4xKWNnXQ6 https://t.co/AQZrQ8qfzl</t>
  </si>
  <si>
    <t>Talking to your baby is critical for early brain development. Get info &amp;amp; weekly texts from @nycHealthy: https://t.co/WqL8pGzw1T</t>
  </si>
  <si>
    <t>Did you know @NYC_DOT's sign shop in Maspeth, Queens produces over 120,000 signs a year? A behind the "signs" look: https://t.co/foWgzbDIcE</t>
  </si>
  <si>
    <t>.@NYCDCA offers 2 ways to file your taxes safely &amp;amp; for free: IN PERSON &amp;amp; ONLINE https://t.co/FB6Jh88UWK #FreeTaxPrep https://t.co/34qL95BcKf</t>
  </si>
  <si>
    <t>Don’t fear your taxes! If you earn $62K or less, you may qualify for @NYCDCA’s #FreeTaxPrep https://t.co/o7AaLlusvW https://t.co/0m5pXFZ3GK</t>
  </si>
  <si>
    <t>Tip of the hat, @NYCParks...  https://t.co/6LANkY5afD</t>
  </si>
  <si>
    <t>RT @NYCService: Get out the vote! NYC Votes is looking for volunteers to engage and register New Yorkers to vote @NYCCFB https://t.co/ZIhye…</t>
  </si>
  <si>
    <t>Don't let April Showers hold you back from riding NYC's bike network. @NYC_DOT's 2016 bike map is available online: https://t.co/KjWsrptNlY</t>
  </si>
  <si>
    <t>Need tax help? Click to see VITA &amp;amp; Virtual VITA free tax prep locations in @NYCHA Communities. #VitaWorks https://t.co/kKqQgA9hOy</t>
  </si>
  <si>
    <t>.@NYCSchools' 2016–17 #Schoolcalendar is available to download: https://t.co/4bpxjN3Zo8</t>
  </si>
  <si>
    <t>April 18 is deadline to file 2015 taxes. Are you eligible for free tax prep or #EITC tax credit? Find out: https://t.co/c2s5vbZZZz @NYCDCA</t>
  </si>
  <si>
    <t>Get rent protection &amp;amp; affordable housing info at @NYCHousing's Tenant Resource Fair 4/7, 6:30. https://t.co/gbia1Nl46t</t>
  </si>
  <si>
    <t>RT @NYCMayorsFund: The NYC Center for Youth Employment can show you why you should support our #YouthWorkforce AND how you can: https://t.c…</t>
  </si>
  <si>
    <t>RT @NYCCHR: Check out our guidelines on protections for #gender ID &amp;amp; expression: https://t.co/9k9tPNlRvP #TransDayOfVisibility https://t.co…</t>
  </si>
  <si>
    <t>RT @nypl: On #TransDayofVisibility, a list of books about transgender issues for teens: https://t.co/e3z7BZ7wuK #TDOV https://t.co/QwKmcwGf…</t>
  </si>
  <si>
    <t>RT @NYCDDC: How the city supplies New Yorkers with some of the healthiest water in the nation. https://t.co/YXqyl51Hm9 https://t.co/c9XgYzQ…</t>
  </si>
  <si>
    <t>Strong communities deserve the best transportation. We're creating one New York we all can live in. #citywideferry. https://t.co/tn7jvcsmA2</t>
  </si>
  <si>
    <t>"Now, we have the MOST progressive affordable housing legislation of any major city in America." – @BilldeBlasio https://t.co/v6MWC6aMXC</t>
  </si>
  <si>
    <t>Beginning 7/19, certain NYC businesses will be required by law to separate organic waste. https://t.co/ycqJswBEMk https://t.co/ngk4txcWva</t>
  </si>
  <si>
    <t>RT @NYCMayorsOffice: "Two young siblings were taken from us far too soon..." - Mayor @BilldeBlasio #Brusselsattack https://t.co/3etouBksEQ</t>
  </si>
  <si>
    <t>Interested in #communityservice? You can find opportunities &amp;amp; organizations to volunteer with through @NYCService: https://t.co/7stHXpf6kz</t>
  </si>
  <si>
    <t>#NYCASP rules are suspended on Fri, March 25 for Good Friday. Meters will be in effect.</t>
  </si>
  <si>
    <t>Don't miss one tweet! Info regarding incidents can now be found with @FDNYAlerts, @FDNY's new 24/7 automated feed: https://t.co/tg578Gdy3C</t>
  </si>
  <si>
    <t>4/18/16 is the deadline to file 2015 taxes. Find out if you’re eligible for free tax prep from @NYCDCA here: https://t.co/c2s5vbZZZz</t>
  </si>
  <si>
    <t>RT @NYCMayorsOffice: In honor of Nicholas Scoppetta's passing, all flags in New York City will be lowered today. https://t.co/PX6GXDCKcZ</t>
  </si>
  <si>
    <t>Welcome, Ford, Robbie, Abe, Kevin, Vin, Maddy, Randy and Paulie – supersniffing counterterror @NYPDNews K9s at work. https://t.co/Rvhne0UZit</t>
  </si>
  <si>
    <t>RT @NYCMayorsOffice: "NYC is better today because of Nick Scoppetta, and our heart goes out to his family and friends." - @BilldeBlasio htt…</t>
  </si>
  <si>
    <t>RT @BilldeBlasio: Sending strength to @CharlesMichel and the people of #Brussels. @NYPDnews on increased alert across NYC. We will not live…</t>
  </si>
  <si>
    <t>.@NYCDCA is here to help consumers and businesses. See their brochure in six languages: https://t.co/ox6tnIkXkc https://t.co/z914DQqHUx</t>
  </si>
  <si>
    <t>Alternate Side Parking rules suspended Monday.  https://t.co/ZBv3Lcina9</t>
  </si>
  <si>
    <t>Prepping your meals for the work week? Here are tips for planning a healthy meal: https://t.co/joX8viuikJ https://t.co/gspSwZYmOW</t>
  </si>
  <si>
    <t>.@NYCLandmarks just launched an interactive #nyclandmarks map! Explore landmarks near you! https://t.co/e4rbfKCeAs https://t.co/aNbRS5boSy</t>
  </si>
  <si>
    <t>Open call for NYC artists! Beautify NYC through @NYC_DOT's Asphalt Art Spring 2016 Program. https://t.co/j1udsW72Oz https://t.co/aIKm7Z5Gkl</t>
  </si>
  <si>
    <t>Find events in @NYCParks celebrating #WomensHistoryMonth: https://t.co/Y30qedgWTm https://t.co/qUy4kNFp0x</t>
  </si>
  <si>
    <t>Get rid of harmful products in NYC w/ @NYCZerowaste's first five 2016 #SAFEdisposal events! https://t.co/Z4xKWNnXQ6 https://t.co/AQZrQ8qfzl</t>
  </si>
  <si>
    <t>Parents/families: students between ages 16-22 can apply for the #NYCLadders for Leaders program with @NYCYouth: https://t.co/8c0oqnNHWE</t>
  </si>
  <si>
    <t>Visiting NYC? Some consumer tips for tourists, available in 4 languages from @NYCDCA: https://t.co/fBAxSclPCE https://t.co/PbvqmgafgK</t>
  </si>
  <si>
    <t>Meet NYC's newest landmark: the East New York Savings Bank Building! https://t.co/L05bTRBz2s https://t.co/ttUVIMpMqY @NYCLandmarks</t>
  </si>
  <si>
    <t>RT @BilldeBlasio: Happy #StPatricksDay, New York City!
Who's ready for a parade? https://t.co/istLorDmSb</t>
  </si>
  <si>
    <t>Mayor @BilldeBlasio went to DC to urge Congress to maintain anti-terror funding in NYC. #neverforget #neveragain https://t.co/WL6eR81evm</t>
  </si>
  <si>
    <t>RT @BilldeBlasio: My message is simple and urgent. We need Congress to do its part to protect New York City. #NeverAgain https://t.co/Dvo5D…</t>
  </si>
  <si>
    <t>RT @NYCMayorsOffice: Today in DC, @BilldeBlasio argued against a proposed 50% cut in NYC's anti-terror funding. #NeverForget #NeverAgain ht…</t>
  </si>
  <si>
    <t>.@NYCDCA's #FreeTaxPrep map lets you find sites where preparers speak your language: https://t.co/FB6Jh88UWK https://t.co/36GykX70TI</t>
  </si>
  <si>
    <t>Planning a fun summer for your kids? Sign them up for @NYCParks' summer camp program: https://t.co/PGfHKE4RyK https://t.co/xq2pa2Mn0N</t>
  </si>
  <si>
    <t>RT @NYPDnews: In Manhattan tonight? Designate a sober driver. We are out ensuring those who are driving are sober. #VisionZero https://t.co…</t>
  </si>
  <si>
    <t>UPDATE: #AmberAlert canceled - Ariel Revello has been found safe. https://t.co/AQXIEtWZBb</t>
  </si>
  <si>
    <t>AMBER ALERT: Ariel Revello, 4'8" 75lbs. Could be in the #Bronx w/ bald Hispanic male 5'9" 190lbs. If seen, call 911. https://t.co/Fv9vLSY2mo</t>
  </si>
  <si>
    <t>Where in #NYC can you get affordable #coloncancer screenings? Find out with @NYCHealthSystem https://t.co/vVVTYrTC1K https://t.co/Z3Tv6lpmcV</t>
  </si>
  <si>
    <t>.@NYCHousing's March Listings for #HousingConnect #affordablehousing - complete list here: https://t.co/ePIZvwY1hC https://t.co/7XCImIkyUY</t>
  </si>
  <si>
    <t>Be wary of rental listing scams. Read about 10 scams and how to avoid them: https://t.co/6EDDS65nGg @nycdca</t>
  </si>
  <si>
    <t>Commission's Equal Access program works for equal rights for people w/disabilities https://t.co/drYvXUDYBm https://t.co/AOEwabFuX5 @NYCCHR</t>
  </si>
  <si>
    <t>Live in NYC &amp;amp; in need of food or grocery assistance? Applying for SNAP benefits is now easier #SNAPHelps https://t.co/6u7K5dZtXP</t>
  </si>
  <si>
    <t>Is your child’s car seat being used correctly? Join @NYC_DOT 3/15 in #Brooklyn for a free car seat check! https://t.co/VLwZI7T6cy</t>
  </si>
  <si>
    <t>Be part of the community that’s bigger than the gym. Check out these free classes all over @NYCHA https://t.co/wjiP8Kofkw</t>
  </si>
  <si>
    <t>By improving park entrances, @NYCParks is making our parks more open &amp;amp; welcoming. https://t.co/C8MZ8SLZ98 https://t.co/qIvSaDEqwI</t>
  </si>
  <si>
    <t>It's Tax Time! Use @NYCDCA’s interactive map to find a #FreeTaxPrep site near you: https://t.co/FB6Jh88UWK</t>
  </si>
  <si>
    <t>RT @BilldeBlasio: Our housing plan helps people stay in their neighborhoods. #affordablenyc
https://t.co/MhWJmMLii7 https://t.co/lb70GS0MFT</t>
  </si>
  <si>
    <t>RT @nyc311: It’s #NYC311’s #LuckyNumber13 #bday. Check out how our #WeAreNYC311 family got ready to celebrate on #YouTube: https://t.co/77v…</t>
  </si>
  <si>
    <t>Having trouble #sleeping? Check out some helpful tips: https://t.co/V0UzfNivrB https://t.co/Dzwmyc8i69 via @NYCHealthSystem</t>
  </si>
  <si>
    <t>Follow @NYCDisabilities for informative, inclusive information on #accessibility and #disability in our city.</t>
  </si>
  <si>
    <t>RT @BilldeBlasio: Not a gilded city. Not a gated community. A city for everyone. #affordablenyc https://t.co/9NCL8lblLw</t>
  </si>
  <si>
    <t>RT @BilldeBlasio: This is how we fight inequality, securing housing for families who need it. https://t.co/Zg7uv6zHjR #affordablenyc https:…</t>
  </si>
  <si>
    <t>RT @BilldeBlasio: Affordable housing shouldn’t be an afterthought! The people of our neighborhoods must be protected. #affordablenyc https:…</t>
  </si>
  <si>
    <t>DYK? @nyc311 has a free mobile app. File a complaint with just a few taps. Download here: https://t.co/LXzdzzl7qt https://t.co/fiN7nS9GMi</t>
  </si>
  <si>
    <t>Don’t fear your taxes! If you earn $62K or less, you may qualify for @NYCDCA’s #FreeTaxPrep https://t.co/FB6Jh88UWK</t>
  </si>
  <si>
    <t>Find free indoor fitness and dance classes across NYC with @ShapeUpNYC. https://t.co/AUFIO1cmrS #mondaymotivation https://t.co/ClEhguGgrE</t>
  </si>
  <si>
    <t>LAST DAY to apply to #preKforAll:
Online: https://t.co/YfUEhmOx7B
By phone: 311
In person: https://t.co/S4okIoyIAR https://t.co/yMEcZ8nlVr</t>
  </si>
  <si>
    <t>Prepare for the unexpected with @nychealty. More on #EmergencyPrep: https://t.co/lnD5K4qmCq https://t.co/GlJMQijMbn</t>
  </si>
  <si>
    <t>Recycle your electronics with @NYCZerowaste. Find electronic drop off locations in NYC. https://t.co/FjNXuEZik8 https://t.co/bs6FMI73gM</t>
  </si>
  <si>
    <t>If you lost something in a yellow taxi, use the @nyc311 Lost &amp;amp; Found service to try to track it down: https://t.co/TJNiYFFzD7</t>
  </si>
  <si>
    <t>RT @BilldeBlasio: On #IWD2016 we can't just celebrate the strong women in our lives. We must recommit to building a more equal world. https…</t>
  </si>
  <si>
    <t>RT @Chirlane: Happy International Women’s Day! Celebrating womanhood in all its diversity, complexity &amp;amp; beauty!</t>
  </si>
  <si>
    <t>RT @NYCEDC: Record #NYC job growth under Mayor @BilldeBlasio ! #nycedc #economy #economicgrowth https://t.co/zV2XlLoLCX</t>
  </si>
  <si>
    <t>RT @NYCMayorsOffice: "Because no New Yorker deserves to be treated like a second-class citizen." - @BilldeBlasio #GenderEquityNYC https://t…</t>
  </si>
  <si>
    <t>RT @NYCMayorsOffice: As a mark of respect for Former First Lady Nancy Reagan, who was born in NYC, all City flags are lowered thru Fri. htt…</t>
  </si>
  <si>
    <t>#CollegeAccessForAll: searching and applying for scholarships. Visit @NYCSChools for more info: https://t.co/VBPSCt3UFu</t>
  </si>
  <si>
    <t>You can request homeless outreach support for a NYer in need w/ the free #NYC311 App or by calling 311: https://t.co/5SMNYR2FmP @nyc311</t>
  </si>
  <si>
    <t>2 DAYS LEFT to apply to #preKforAll: https://t.co/YfUEhmOx7B https://t.co/JSeVOLgt9e</t>
  </si>
  <si>
    <t>RT @NYPDnews: WANTED: James Patrick Dillon regarding 2 slashings &amp;amp; pushing a 17y/o onto subway tracks in Queens. Call #800577TIPS https://t…</t>
  </si>
  <si>
    <t>Nearly 80% of the #sodium you consume comes from processed food. Why this matters: https://t.co/h9fprsI7H7 https://t.co/DKilulWrFK</t>
  </si>
  <si>
    <t>Find places to donate gently used items with @NYCZerowaste: https://t.co/io6dpCtMY9 https://t.co/XRCfQZoiOF</t>
  </si>
  <si>
    <t>Are you a grad student interested in public service? Apply for @nycoem’s John D. Solomon Fellowship by 3/31: https://t.co/OkCyVSaclt</t>
  </si>
  <si>
    <t>Parents of children born in 2012: just 3 DAYS LEFT to apply to #preKforAll → https://t.co/YfUEhmOx7B https://t.co/mcYi2Bi6R7</t>
  </si>
  <si>
    <t>Beautify NYC! @NYC_DOT's #DOTArt Spring 2016 Community Commissions Open Call! Apply here: https://t.co/aHt9ZKdHUQ https://t.co/KdCjMKDSoR</t>
  </si>
  <si>
    <t>It's #NationalNutritionMonth! @nychealthy has a fantastic guide with healthy eating tips: https://t.co/joX8viuikJ https://t.co/k8UaTu5S1p</t>
  </si>
  <si>
    <t>Ready for a new year of #PreKforAll? Just 4 DAYS to apply: https://t.co/YfUEhmOx7B https://t.co/Tj54mFHd1z</t>
  </si>
  <si>
    <t>RT @NYCParks: Happy Friday! Here are 14 fun things to do in NYC's parks this weekend: https://t.co/GwJAqVBp02 https://t.co/B28WJu1CiO</t>
  </si>
  <si>
    <t>5 DAYS LEFT to apply to #preKforAll: https://t.co/YfUEhmOx7B https://t.co/mCPICch56C</t>
  </si>
  <si>
    <t>Interested in emergency management? Serve with #ReadyNY and #CERT @nycoem as a #CityServiceCorps member Apply at https://t.co/xih4gYoLEi</t>
  </si>
  <si>
    <t>UPDATE: #NYCASP rules will be suspended tomorrow, Fri, March 4 to facilitate snow removal. Meters will remain in effect. @NYCASP</t>
  </si>
  <si>
    <t>RT @BilldeBlasio: Inclusivity. Progress. Celebration. #MyNewYorkValues 
cc: @StPatsParadeNYC + @bfmirish https://t.co/q96cJ4yPtA</t>
  </si>
  <si>
    <t>Good news! The #preKforAll application deadline has been extended until March 9! Apply now: https://t.co/YfUEhmOx7B https://t.co/tsqvRlvGWD</t>
  </si>
  <si>
    <t>RT @BilldeBlasio: New York City just got a little bit better. 
Thank you, @StPatsParadeNYC! 👏👏👏 https://t.co/5lPVsahQ8o</t>
  </si>
  <si>
    <t>RT @NYCSanitation: DSNY issues 'snow alert' for 10pm Thurs, 3/3. Salt spreaders will be ready. Drive carefully. https://t.co/u4BRBiHfdq htt…</t>
  </si>
  <si>
    <t>.@NYCHealthy tips: Let your kids be produce pickers. They can help pick out fruits &amp;amp; veggies https://t.co/joX8viuikJ https://t.co/uuKopo6wZp</t>
  </si>
  <si>
    <t>March is #ColonCancer Awareness Month! @NYCHealthy has some easy ways to reduce your risk: https://t.co/msx1ZecXny https://t.co/a6kIwbuXno</t>
  </si>
  <si>
    <t>.@NYCSchools' Chancellor Fariña announced the launch of #SummerInTheCity! Learn more: https://t.co/oqLIEIyOAA https://t.co/aFiQaVKJmY</t>
  </si>
  <si>
    <t>RT @NYCMayorsOffice: The kid's right - there are no monsters at Pre-K.
So go ahead and sign up your born-in-2012 child! #PreKforAll 
http…</t>
  </si>
  <si>
    <t>Parents of children born in 2012: just 3 DAYS LEFT to apply to #preKforAll → https://t.co/YfUEhmOx7B https://t.co/PFjrbqIgVa</t>
  </si>
  <si>
    <t>Don't fear your taxes! If you earn $62k or less, you may qualify for #FreeTaxPrep More info: https://t.co/FB6Jh88UWK https://t.co/ooinI3YZ1m</t>
  </si>
  <si>
    <t>When a menu item has too much sodium, @nycHealthy's #WatchTheSalt label lets you know: https://t.co/h9fprsI7H7 https://t.co/gxtNkyqIPi</t>
  </si>
  <si>
    <t>.@nycoem’s #ReadyNYC, @nyc311, @NYCHA, and more free apps to help you navigate our city. Download them today: https://t.co/3oPZ8Ql2po</t>
  </si>
  <si>
    <t>This winter, warm up, save money, and win some gear from @Birdie_NYC: https://t.co/NT2htcdA8G #SimpleStepsGiveaway https://t.co/HexltjG3t3</t>
  </si>
  <si>
    <t>#AstoriaPark will have 3.6 protected #bikeNYC miles installed this year thanks to @NYC_DOT. https://t.co/DqLhOMFTrZ https://t.co/fvhJeMEQfI</t>
  </si>
  <si>
    <t>Top Things Renters Need to Know: https://t.co/bWTxwkB2KI via @NYCHousing</t>
  </si>
  <si>
    <t>Emergencies happen at any time. Be prepared &amp;amp; start a rainy day fund with @NYCDCA. https://t.co/osoIpnHiAa https://t.co/zw4KDnDW1C</t>
  </si>
  <si>
    <t>By improving park entrances, @NYCParks is making our parks more open &amp;amp; welcoming. https://t.co/C8MZ8SunKy https://t.co/qIvSaDmP88</t>
  </si>
  <si>
    <t>RT @NYCParks: At noon, join our live tour of @Gracie_Mansion, NYC mayor's official residence. Tune in at https://t.co/IWbP4OFCYu. https://t…</t>
  </si>
  <si>
    <t>Ready for a new year of #PreKforAll? Just 4 DAYS to apply: https://t.co/YfUEhmOx7B https://t.co/6PbAsaKwo9</t>
  </si>
  <si>
    <t>5 DAYS LEFT to apply to #preKforAll: https://t.co/YfUEhmOx7B https://t.co/bEaEoUaHh6</t>
  </si>
  <si>
    <t>What are you waiting for? 6 DAYS LEFT to apply to #preKforAll! https://t.co/YfUEhmOx7B https://t.co/U6lO09QDIG</t>
  </si>
  <si>
    <t>RT @NYCParks: It's nicer out this weekend. Head outdoors &amp;amp; explore these lovely views of NYC from a park https://t.co/h9MqZonFVQ https://t.…</t>
  </si>
  <si>
    <t>Just 7 DAYS LEFT to apply to #preKforAll! Find programs in your area with our Pre-K Finder: https://t.co/IctjvMBqnz https://t.co/kPku3V2dZY</t>
  </si>
  <si>
    <t>Sign up for @LinkNYC's newsletter and follow them to see when and where free Wi-Fi will hit the streets next. https://t.co/MoBBS78or6</t>
  </si>
  <si>
    <t>Having trouble #sleeping? Check out these helpful tips from @NYCHealthSystem: https://t.co/nphVrgORG0 https://t.co/CAVVIdBHWq</t>
  </si>
  <si>
    <t>Did you know that @NYCParks' @ShapeUpNYC offer various classes at @NYCHA Community Centers? https://t.co/AYpMFhk1Dn</t>
  </si>
  <si>
    <t>No one should have to decide between buying food or paying for heat. Apply for HEAP to help with heating costs. https://t.co/LyOUWLSn0f</t>
  </si>
  <si>
    <t>RT @nycHealthy: See this icon in NYC? That item has more salt than you should have all day: https://t.co/dOuUmTzMVq #WatchTheSalt https://t…</t>
  </si>
  <si>
    <t>How much do you know about #Zika virus? Learn the facts with @NYCHealthy: https://t.co/HPhazSVMM1 https://t.co/2KNQ0WGwWx</t>
  </si>
  <si>
    <t>Don’t fear your taxes! If you earn $62K or less, you may qualify for @NYCDCA’s #FreeTaxPrep https://t.co/FB6Jh88UWK https://t.co/dd7ZDBF7H7</t>
  </si>
  <si>
    <t>Attend #PreKforAll tours and open houses to learn more about the programs that interest you: https://t.co/DAzkIYNruQ</t>
  </si>
  <si>
    <t>Our bodies need salt to function, but too much can be harmful. More on #WatchTheSalt: https://t.co/h9fprsI7H7 https://t.co/CfuVTosApe</t>
  </si>
  <si>
    <t>Learn more about #PreKforAll and find programs in your area with Pre-K Finder: https://t.co/IctjvMBqnz</t>
  </si>
  <si>
    <t>Law says when it’s below 40° at night, from 10PM to 6AM, your apartment should be at least 55 degrees #NYCHeatSeason https://t.co/4o3qp079jc</t>
  </si>
  <si>
    <t>#EcycleNYC is the free &amp;amp; easy way to recycle electronics from home. Check out @NYCZeroWaste https://t.co/RSa0goh8h5 https://t.co/bs6FMI73gM</t>
  </si>
  <si>
    <t>You don't have to join a gym to get to get active &amp;amp; stay healthy. #MakeNYCYourGym with these ideas: https://t.co/dbFyyNpXy6</t>
  </si>
  <si>
    <t>Did you know? You can sign up for @NYCWorkforce1’s career bulletin for the latest job opening announcements. Visit: https://t.co/WfR9ECrxxn</t>
  </si>
  <si>
    <t>Need to find the nearest Link? Check out @LinkNYC's updated #FindALink map for locations: https://t.co/d1tXTBpeKX https://t.co/YBLrPKYA9O</t>
  </si>
  <si>
    <t>Looking for new child care services in your area? Check out @nycHealthy's #ChildCareConnect: https://t.co/mQLWsmNiA8 https://t.co/2M3ELvIAEp</t>
  </si>
  <si>
    <t>RT @sree: Excited to be at Gracie Mansion, home of First Lady @Chirlane -  panel on Black history &amp;amp; art. #GracieConversations https://t.co/…</t>
  </si>
  <si>
    <t>RT @BilldeBlasio: 60 years ago today.
Remember #RosaParks and her example of perseverance as we continue the push for equity.
 https://t.c…</t>
  </si>
  <si>
    <t>To encourage more #WomenInSTEM, @nycparks offers free digital tech programs for teen girls: https://t.co/bOtkRiS79D https://t.co/Drays0fXtw</t>
  </si>
  <si>
    <t>RT @Paris: .@nycgov hmmmmm, it’s a delicate question, we need some time to answer you 🤔. #1MillionParis</t>
  </si>
  <si>
    <t>.@Paris - #WouldYouRather have 1 million followers or have the best burgers? 
We choose the #GreatestBurgers. 
👑🍔👑
#1MillionParis</t>
  </si>
  <si>
    <t>RT @Paris: .@nycgov well, thanks for the recipe. But one day, French burgers will run the world 🇫🇷 🍔 🇫🇷 .
#1MillionParis</t>
  </si>
  <si>
    <t>.@Paris - Don’t cry, City of Light. We are now following you. Let’s celebrate this around the trendiest meal in Paris. 🍔 😉 #1MillionParis</t>
  </si>
  <si>
    <t>RT @Paris: .@nycgov 1 million followers, but you don't follow us :’( #sadness #1MillionParis</t>
  </si>
  <si>
    <t>You can request homeless outreach support for a New Yorker in need w/ the @nyc311 App or by calling 311: https://t.co/5SMNYR2FmP</t>
  </si>
  <si>
    <t>Are you a graduate student interested in emergency management? Check out @nycoem's exciting fellowship opportunity! https://t.co/NfyskC0PRo</t>
  </si>
  <si>
    <t>Get health coverage that won’t break the bank at $1 a day or less: https://t.co/h4UQyoYw9K #NYED2016 https://t.co/7jeAnt7r9I</t>
  </si>
  <si>
    <t>Apply NOW for #preKforall:
- Online: https://t.co/YfUEhmOx7B  
- By phone: 311
- In person: https://t.co/S4okIoyIAR https://t.co/6Tg7Ny3ZfP</t>
  </si>
  <si>
    <t>#Naloxone is a lifesaving overdose-reversal drug that's now more accessible in NYC: https://t.co/xeqEgPI3IY https://t.co/td6uo5BrnG</t>
  </si>
  <si>
    <t>Winterizing Tip: Loose windows and doors are major sources of heat loss. Seal them with weatherproofing materials. https://t.co/6sguV3vJGs</t>
  </si>
  <si>
    <t>Heat is req’d 10/1-5/31 &amp;amp; hot water 365 days/yr. Report no heat/hot water with @NYC311 app: https://t.co/GelL1LnbMy https://t.co/kiw0WgMUiT</t>
  </si>
  <si>
    <t>Discrimination is illegal in NYC.  If you believe you’ve been a victim of any kind, report it w/ @NYCCHR: https://t.co/emgNWrAhcm</t>
  </si>
  <si>
    <t>REMINDER: @NYCSchools students return to class on Monday, Feb. 22. See public school calendar: https://t.co/y9p7deiOpJ</t>
  </si>
  <si>
    <t>RT @JLRichardson: "Thank God both these officers will be making a full recovery. Thank God for what they do for us." - @BilldeBlasio https:…</t>
  </si>
  <si>
    <t>If you need food right now, food pantries and community kitchens can help. Find one near you: https://t.co/jjLkwwZJol #SNAPHelps @NYCHRA</t>
  </si>
  <si>
    <t>RT @BilldeBlasio: Bulletproof vest saved an @NYPDnews life tonight. ShotSpotter helping capture gun criminals. Mobile devices feed critical…</t>
  </si>
  <si>
    <t>RT @BilldeBlasio: While our @NYPDnews brothers and sisters serve w/ vigor + focus, @nycgov will keep backing them up w/ finest tech availab…</t>
  </si>
  <si>
    <t>RT @BilldeBlasio: A grateful city thanks the @FDNY, EMS, Kings County Hospital, and @NYCHealthSystem personnel who came to the aid of these…</t>
  </si>
  <si>
    <t>RT @BilldeBlasio: I've met with them both and can report that they are alert, talkative and in the warm embrace of their families.</t>
  </si>
  <si>
    <t>RT @BilldeBlasio: Two of our @NYPDnews finest from the @NYPD81Pct were shot overnight while pursuing a criminal with a gun.</t>
  </si>
  <si>
    <t>RT @BilldeBlasio: Our @NYPDnews officers do dangerous, crucial work 24/7. They step up and put their lives on the line every day to keep th…</t>
  </si>
  <si>
    <t>#NYCASP rules are in effect on Sat, Feb. 20.</t>
  </si>
  <si>
    <t>Be @FDNY smart, never plug more than 2 appliances into an outlet at once or piggyback extra appliances on extension cords or wall outlets.</t>
  </si>
  <si>
    <t>Happy Friday, NYC! Here are 13 fun things to do this weekend: https://t.co/UIadH52PGe @NYCParks</t>
  </si>
  <si>
    <t>Download "Understanding #FAFSA: A How-to Guide for High School Students on FAFSA" → https://t.co/hIpdEJwKRN #CollegeAccessforAll @nycschools</t>
  </si>
  <si>
    <t>Sign up for web design, Photoshop, animation, &amp;amp; video production courses at a rec center: https://t.co/XY1J2SRfiG https://t.co/zLZXo4mBdx</t>
  </si>
  <si>
    <t>Looking for a #PreKforAll center near you? Simply search all five boroughs with this map: https://t.co/uaEEUml0Hl https://t.co/oTa7mAAy1y</t>
  </si>
  <si>
    <t>RT @NYCMayorsOffice: New York City will never be the same. #LinkNYC https://t.co/QhDACKrnyq</t>
  </si>
  <si>
    <t>RT @BilldeBlasio: You can count on it, @anildash. #LinkNYC  https://t.co/PDcau7hYjB</t>
  </si>
  <si>
    <t>RT @NYCHealthSystem: Vote now to help our CEO @RamRajuMD earn a spot among the Most Influential Physician Leaders! #MHVote50Most https://t.…</t>
  </si>
  <si>
    <t>#SNAPHelps feed NYC families and grow the local economy. Help us spread the word to qualified NYers https://t.co/6u7K5dZtXP</t>
  </si>
  <si>
    <t>Questions about your #NYCSchoolsAccount? Check out @nycschools' FAQs:: https://t.co/DpXQiu8WMP</t>
  </si>
  <si>
    <t>Brrrr! NYers it’s too cold. Warm up, save $ &amp;amp; get hot swag https://t.co/jBuYV5Fb8i  #SimpleStepsGiveaway https://t.co/mnNRO3GKdi</t>
  </si>
  <si>
    <t>You can request homeless outreach support for a New Yorker in need w/ the @NYC311 App or by calling 311: https://t.co/5SMNYR2FmP</t>
  </si>
  <si>
    <t>HIICAP #Volunteers provide unbiased #counseling on #Medicare, #Medicaid and prescription drugs. Visit: https://t.co/SRTKP7mj6M @NYCSeniors</t>
  </si>
  <si>
    <t>RT @NYC_DOT: Not 1,2 but 3.6 protected #bikenyc miles will be installed around #AstoriaPark this year! https://t.co/8IUnoDuoBG https://t.co…</t>
  </si>
  <si>
    <t>DYK? @NYCParks Rec center memberships are free for kids &amp;amp; teens under 18! https://t.co/30BcNN9Igt https://t.co/atKOEgsy48</t>
  </si>
  <si>
    <t>Where in #NYC can you get affordable #coloncancer screenings? Find out with @NYCHealthSystem https://t.co/7uYa0W1Xcy https://t.co/Z3Tv6lpmcV</t>
  </si>
  <si>
    <t>RT @NYCSeniors: STAYWELL Exercise #Volunteers are needed on Manhattan’s Upper West Side.  Complete an interest form: https://t.co/CJaBG7fmU…</t>
  </si>
  <si>
    <t>RT @NYCSchools: Apply NOW for #preKforall:
- Online: https://t.co/uca7K4CQyZ  
- By phone: 311
- In person: https://t.co/DLKJizpS8D https:/…</t>
  </si>
  <si>
    <t>#GreatestCity https://t.co/2rJyElEzWD</t>
  </si>
  <si>
    <t>#Obesity ‘s impact on health can be both physical and emotional. https://t.co/3hUdBOUKqm https://t.co/bZhOtb4P58 @NYCHealthSystem</t>
  </si>
  <si>
    <t>RT @NYCMayorsOffice: The team engaged two homeless individuals on the platform and were able to convince one of them to move to shelter. ht…</t>
  </si>
  <si>
    <t>RT @NYCMayorsOffice: 👱🏼🌹👩🏾 https://t.co/HoWVybLK5G</t>
  </si>
  <si>
    <t>School's out next week! Find fun &amp;amp; educational things for your kids to do during the break: https://t.co/im2ZPHWPbv https://t.co/4jrU0bN8yy</t>
  </si>
  <si>
    <t>#NYCASP will be suspended on Mon. 2/15, for Washington’s Birthday (Presidents Day). Parking meters remain in effect. Follow @NYCASP</t>
  </si>
  <si>
    <t>Check out @NYC_DOT's NYC Street Design Manual v2.5 featuring new content and images. https://t.co/16zBC0C0Q2 https://t.co/LIP4iOyRzM</t>
  </si>
  <si>
    <t>RT @BilldeBlasio: .@Chirlane and I send our thoughts and prayers to Supreme Court Justice Scalia's wife, children and other family members.</t>
  </si>
  <si>
    <t>RT @BilldeBlasio: He was proud to be a New Yorker, and New Yorkers were proud to have one of their own serve as a Supreme Court Justice</t>
  </si>
  <si>
    <t>RT @BilldeBlasio: He grew up in Queens, went to school in Manhattan and became the country's first Italian American Supreme Court Justice.</t>
  </si>
  <si>
    <t>RT @BilldeBlasio: We mourn tonight for the loss of Justice Antonin Scalia.</t>
  </si>
  <si>
    <t>RT @NYCMayorsOffice: New York City flags coming to half-staff for #Scalia per Mayor @BilldeBlasio and @globalnyc Cmsr. @PAbeywardena. https…</t>
  </si>
  <si>
    <t>RT @Chirlane: As a First Lady, you don't get a manual. But you do get a platform. https://t.co/5GPxYVSs67</t>
  </si>
  <si>
    <t>To encourage more #WomenInSTEM, @NYCParks is offering free digital tech programs for teen girls: https://t.co/bOtkRiS79D</t>
  </si>
  <si>
    <t>Happy Friday, NYC! Here are 14 fun things to do this weekend: https://t.co/UIadH52PGe https://t.co/DLGT4R4CQN @nycparks</t>
  </si>
  <si>
    <t>You can request homeless outreach support for NYers in need w/ @NYC311 app. Or call 311 or 212-NEW-YORK: https://t.co/GelL1LnbMy</t>
  </si>
  <si>
    <t>Extremely cold temps this weekend, wind chills as low as 25 below. Stay indoors, report loss of heat or hot water to 311. via @NotifyNYC</t>
  </si>
  <si>
    <t>RT @NYCDHS: This weekend, report heat and hot water conditions to @nyc311, and check in on vulnerable friends, relatives and neighbors. #Co…</t>
  </si>
  <si>
    <t>RT @Birdie_NYC: As if saving $ weren’t enough motivation, GreeNYC has goodies for you! Learn more below + https://t.co/WoE3jc5yZy https://t…</t>
  </si>
  <si>
    <t>#NYC Businesses: Need help understanding the new #CommuterBenefits law? Check out @NYCDCA's open house tomorrow! https://t.co/X3Vy7RHd9V</t>
  </si>
  <si>
    <t>Go for a swim at one of @NYCParks' indoor pools. Find one that's near you at: https://t.co/H43Vi2cK3a https://t.co/Jwj9a8qSpi</t>
  </si>
  <si>
    <t>Learn about how #PreKForAll prepares your child for success in school and life: https://t.co/As48WyjDRO</t>
  </si>
  <si>
    <t>Emergencies like severe weather can affect your property. Take steps to prepare: https://t.co/PP0rqYHchJ</t>
  </si>
  <si>
    <t>Straight from @Birdie_NYC's beak, simple tips to save $$$ and stay warm this winter: https://t.co/wzYB9bzFVV https://t.co/Iq7O9b9j5I</t>
  </si>
  <si>
    <t>Get ready for the unexpected with help from @nycoem's Ready New York guides &amp;amp; resources: https://t.co/s00wo7RGhQ https://t.co/GSWrjbvYSH</t>
  </si>
  <si>
    <t>RT @BilldeBlasio: On behalf of all NYers, I offer a warm 'benvenuto' to the President of Italy, Sergio Mattarella. cc:@QuirinaleStampa http…</t>
  </si>
  <si>
    <t>TIP: No heat or hot water? Report it on @nyc311's free mobile app: https://t.co/3oPZ8Ql2po https://t.co/2fQ5UWNB53</t>
  </si>
  <si>
    <t>.@nycoem urges New Yorkers to prepare for extreme cold expected Thursday night through Monday. More: https://t.co/I3ysZ9Fruf</t>
  </si>
  <si>
    <t>Need help filling out your #FAFSA? → https://t.co/hIpdEJwKRN #CollegeAccessforAll cc @nycschools</t>
  </si>
  <si>
    <t>Having heat or hot water issues? Prepare for the cold weather with @NYCHA. https://t.co/cMHGmbmFec https://t.co/qrcHsunbfm</t>
  </si>
  <si>
    <t>RT @NYCDHS: Learn about @IDNYC and #GetAlarmedNYC with @mayorsCAU, DM @RichardBuery, and more at #thriveNYC, Thursday morning! https://t.co…</t>
  </si>
  <si>
    <t>Read @HHCnyc’s Healthy living tips to help you avoid stress. https://t.co/yv1Q0N1Ls0</t>
  </si>
  <si>
    <t>.@NYCCHR not only enforces Human Rights Law, but educates #NYC'ers on it also - https://t.co/DOXgAFSMa5 https://t.co/jKQik0LEFt</t>
  </si>
  <si>
    <t>#NYC Businesses: Need help understanding the new #CommuterBenefits law? Come to @NYCDCA's open house tomorrow! https://t.co/X3Vy7RHd9V</t>
  </si>
  <si>
    <t>RT @NYCParks: Our @NYCSchools are out next week! Visit https://t.co/288eisa6az to find great kid-friendly nature activities. https://t.co/g…</t>
  </si>
  <si>
    <t>Did you know that @NYCParks @ShapeUpNYC offer various classes at @NYCHA Community Centers?   https://t.co/fp7QbQvsRZ</t>
  </si>
  <si>
    <t>File no heat/hot water w/311 app: https://t.co/GelL1LnbMy or online: https://t.co/4rsxcPOTI9 https://t.co/R2GHRlbyID #HeatSeason</t>
  </si>
  <si>
    <t>Don't spend $250 for a paid tax preparer! Get trusted, professional filing at @NYCDCA's #FreeTaxPrep sites: https://t.co/FB6Jh88UWK</t>
  </si>
  <si>
    <t>Learn more about our #CleaNYC initiative: https://t.co/iFvAaW8Nfo #OurCity</t>
  </si>
  <si>
    <t>Learn about @NYCParks and sculptures in NYC that honor black history: https://t.co/wRGVQY30d7 #BlackHistoryMonth https://t.co/furOj3fbl1</t>
  </si>
  <si>
    <t>Do you know what to do in case of an overdose? #Naloxone may help. More facts: https://t.co/QiEtV2ApFw https://t.co/EUWlDmE7ST @nychealthy</t>
  </si>
  <si>
    <t>Reminder, @NYCSchools are closed on Monday, February 8 for Lunar New Year.   https://t.co/1UAn9YUzbD</t>
  </si>
  <si>
    <t>.@NYCDHS HOPE survey has been rescheduled for Monday, February 8. Sign up to join the effort with fellow NYers: https://t.co/e53qc2pIKK</t>
  </si>
  <si>
    <t>#NYCASP rules are in effect on Sat, Feb. 6.</t>
  </si>
  <si>
    <t>RT @NYCImmigrants: "New Yorkers deserve strong neighborhoods...that lift up their people." Mayor @BilldeBlasio #OurCity https://t.co/PCHbp3…</t>
  </si>
  <si>
    <t>RT @NYCEDC: With $307M in City investment &amp;amp; 30 acres of new open space, @Gov_Island is ready for its next great chapter #OurCity https://t.…</t>
  </si>
  <si>
    <t>RT @NYCMayorsOffice: Linking #SunsetPark to #Astoria, Brooklyn to Queens, a new public street car will generate $25B for #OurCity: https://…</t>
  </si>
  <si>
    <t>WATCH → #OurCity is helping small business owners like Lori #OnStatenIsland https://t.co/yH4y7tj4Cp</t>
  </si>
  <si>
    <t>RT @NYCEDC: We’ll keep #OurCity clean w/ #CleaNYC: power-washed sidewalks, more basket pickup &amp;amp; an expanded #GraffitiFree. https://t.co/rmR…</t>
  </si>
  <si>
    <t>RT @NYCMayorsOffice: Learn more about our #CleaNYC initiative: https://t.co/Q6fTePCJ29 #OurCity</t>
  </si>
  <si>
    <t>RT @NYCMayorsOffice: #OurCity: more than 220,000 jobs were added in 2014 and 2015 —that’s the highest two-year gain ever! https://t.co/CCtL…</t>
  </si>
  <si>
    <t>RT @globalnyc: #VisionZero worked in #Sweden and it's working in #OurCity : Fatalities down 27% https://t.co/NhYeA5tNj0</t>
  </si>
  <si>
    <t>RT @NYCDHS: Mayor @BilldeBlasio: "We honored our commitment to end chronic veteran homelessness in New York City." #MissionHome #SOTC2016 #…</t>
  </si>
  <si>
    <t>We are building and preserving 200,000 affordable apartments by 2024. #OurCity https://t.co/vJXTNuX2Oc</t>
  </si>
  <si>
    <t>RT @NYCMayorsOffice: In 2019 a new vessel will launch in the New York Harbor with the name of @USArmy Staff Sgt. Michael Ollis. #OurCity ht…</t>
  </si>
  <si>
    <t>RT @NYCMayorsOffice: Mayor @BilldeBlasio honors brave men or women in blue who protects all of us every day. Watch live: https://t.co/Xfq1N…</t>
  </si>
  <si>
    <t>"Crime within our neighborhoods has gone down 5.8% in two years" - Mayor @BilldeBlasio #OurCity https://t.co/CobOARlBQa</t>
  </si>
  <si>
    <t>RT @nycgob: “El Estado de la Ciudad significa el Estado de Nuestra Gente”. Alcalde @BilldeBlasio. https://t.co/U3oqi5pgmW #OurCity #Nuestra…</t>
  </si>
  <si>
    <t>RT @NYCMayorsOffice: "Our #vision is One New York, Working for Our Neighborhoods. ALL of our neighborhoods" - Mayor @BilldeBlasio #OurCity</t>
  </si>
  <si>
    <t>RT @NYCImmigrants: Happening now: beautiful rendition of the Star Spangled Banner #OurCity https://t.co/bTUh32O1cH</t>
  </si>
  <si>
    <t>LIVE NOW: Mayor @BilldeBlasio delivers the State of #OurCity → https://t.co/NJ6VbU4rNB</t>
  </si>
  <si>
    <t>RT @NYCImmigrants: Live from the interpreter booth at #OurCity. Tonight @NYCImmigrants will provide interpretation in 6 languages! https://…</t>
  </si>
  <si>
    <t>RT @NYCMayorsOffice: This is the State of #OurCity. This is our work. This is our future. - Mayor @BilldeBlasio https://t.co/U1tVZjIf1S</t>
  </si>
  <si>
    <t>RT @NYCMayorsOffice: In ONE HOUR, Mayor @BilldeBlasio delivers the State of #OurCity address. Don’t miss it → https://t.co/Xfq1N9owB2 https…</t>
  </si>
  <si>
    <t>Stay healthy, NYC! Check out vaccination tips &amp;amp; free flu vaccine info from @NYCHealthSystem: https://t.co/pLWsueNadj</t>
  </si>
  <si>
    <t>UPDATE: @NYCDHS HOPE survey has been rescheduled for Monday, February 8. Sign up to join the effort: https://t.co/e53qc2pIKK</t>
  </si>
  <si>
    <t>.@NYCDCA offers 2 ways to file your taxes safely &amp;amp; for free: IN PERSON &amp;amp; ONLINE https://t.co/FB6Jh88UWK #FreeTaxPrep https://t.co/ighhuXGJvw</t>
  </si>
  <si>
    <t>RT @BilldeBlasio: “A nation reveals itself not only by the men it produces but also by the men it honors, the men it remembers.” - JFK http…</t>
  </si>
  <si>
    <t>.@NYCHealthy tip: Take the stairs. 2 mins/day can prevent weight gain: https://t.co/iZYD5eOWcq https://t.co/HxJtA0sdCS</t>
  </si>
  <si>
    <t>Need help paying for food? SNAP Benefits can help. Get info &amp;amp; check eligibility: https://t.co/0Lk18Rcwe1 @NYCHRA</t>
  </si>
  <si>
    <t>RT @NYC_DOT: New #StatenIslandFerry boat will be named after late @USArmy Staff Sergeant Michael H. Ollis #OnStatenIsland https://t.co/y56O…</t>
  </si>
  <si>
    <t>RT @BilldeBlasio: .@NYCSanitation is starting garbage collection up tomorrow. Remember to unblock snow so sanitation crews can easily see a…</t>
  </si>
  <si>
    <t>Go for a swim at one of @NYCParks' indoor pools. Find one that's near you at: https://t.co/H43Vi2cK3a. https://t.co/Jwj9a8qSpi</t>
  </si>
  <si>
    <t>RT @RichardBuery: Great chatting with you all! On to more meetings. #PreKforAll</t>
  </si>
  <si>
    <t>RT @RichardBuery: Families, remember to apply before the March 4 deadline &amp;amp; list 12 choices. Find centers: https://t.co/xyFnFU5kuP, call @n…</t>
  </si>
  <si>
    <t>RT @RichardBuery: Check them out as you work on your #PreKforAll application.</t>
  </si>
  <si>
    <t>RT @RichardBuery: Pre-K Centers like these are programs run by @NYCSchools &amp;amp; focus exclusively on educating 4-year-olds. #PreKforAll https:…</t>
  </si>
  <si>
    <t>RT @RichardBuery: Great! Merci! #PreKforAll  https://t.co/ixI6Os0DrR</t>
  </si>
  <si>
    <t>RT @RichardBuery: FACT: On average, #PreKforAll saves NYC families ~$10k a year.</t>
  </si>
  <si>
    <t>RT @RichardBuery: Aw shucks ... Thanks @NiurkaDiaz I appreciate it! https://t.co/BjmzOWu98x</t>
  </si>
  <si>
    <t>RT @RichardBuery: Yes! We're expanding the number of dual language and enhanced language programs this year!  https://t.co/tSp2vZTnVF</t>
  </si>
  <si>
    <t>RT @Chirlane: Lol! https://t.co/7Vpccnhybi</t>
  </si>
  <si>
    <t>RT @RichardBuery: Call @nyc311, ask for #PreKforAll outreach team &amp;amp; ask for help to arrange tour. DM me &amp;amp; I'll follow up.  https://t.co/hRD…</t>
  </si>
  <si>
    <t>RT @RichardBuery: Thank you! Glad you 4 yr is having a great year! #PreKforAll  https://t.co/8U4yr3BF8F</t>
  </si>
  <si>
    <t>RT @RichardBuery: Visited a #PreKforAll class last fall - saw kids playing, learning, and making new friends! https://t.co/rtCo95ctf8</t>
  </si>
  <si>
    <t>RT @RichardBuery: @ScottModlin to increase chances of finding program near you. Every child is guaranteed a seat in #PreKforAll. (2/2)</t>
  </si>
  <si>
    <t>RT @RichardBuery: @ScottModlin There are many programs in every neighborhood. Parents are encouraged to apply for #PreKforAll in 1st round.…</t>
  </si>
  <si>
    <t>RT @RichardBuery: Quick #PreKforAll tips! Apply before March 4, list 12 choices for sites, get advice from the experts: https://t.co/lySKcu…</t>
  </si>
  <si>
    <t>RT @RichardBuery: Thank you - @CorrineLeT! We just want to make finding the right #PreKforAll seat as easy as possible.  https://t.co/tTDQi…</t>
  </si>
  <si>
    <t>RT @RichardBuery: #PreKforAll information sessions happening in all 5 boroughs. Staten Island's is tonight: https://t.co/xD2KKfmPJV</t>
  </si>
  <si>
    <t>RT @RichardBuery: @SovAdjEast @ScottModlin 88% of families got 1 of their choices in '15. #PreKforAll sites added yearly to make sure you h…</t>
  </si>
  <si>
    <t>RT @RichardBuery: .@AliahG We have a great team dedicated to help you find the right program. Need assistance? Call @nyc311, ask for #PreKf…</t>
  </si>
  <si>
    <t>RT @DrGeorgeLAskew: Everyday interactions help #littleNYers learn &amp;amp; get ready for school. The next step? #PreKForAll. Apply now: https://t.…</t>
  </si>
  <si>
    <t>RT @RichardBuery: Thanks @ParkerFox https://t.co/ilriJETTvt</t>
  </si>
  <si>
    <t>RT @RichardBuery: Wait for grandkids .... #PreKforAll  https://t.co/WtaP98yaRA</t>
  </si>
  <si>
    <t>RT @RichardBuery: Yes! #PreKforAll puts kids on the path to a lifetime of learning. https://t.co/qcmSSsxnZc</t>
  </si>
  <si>
    <t>RT @RichardBuery: Remember, if you're looking for a #PreKforAll center near you, use @NYCSchools' useful map: https://t.co/xyFnFU5kuP</t>
  </si>
  <si>
    <t>RT @RichardBuery: Starting now! Join the conversation using #PreKforAll. https://t.co/6yusm8GeLZ</t>
  </si>
  <si>
    <t>Starting soon, #PreKforAll twitter chat with @RichardBuery. Join using the hashtag! https://t.co/ab8js5bBfo</t>
  </si>
  <si>
    <t>Your questions about #PreKforAll, answered by Deputy Mayor @RichardBuery. Today at 11am. Join the fun!</t>
  </si>
  <si>
    <t>Use the Pre-K Finder to research #preKforAll programs and find new choices before completing your application. https://t.co/oZSo6GFWS5</t>
  </si>
  <si>
    <t>Get updates about our schools delivered straight to your inbox by signing up for @NYCSchools e-mail newsletters: https://t.co/g9axwbQamh</t>
  </si>
  <si>
    <t>Tomorrow at 11am, join @RichardBuery for a #PreKforAll twitter chat! Families, bring your application questions. https://t.co/1Qss6tIFWP</t>
  </si>
  <si>
    <t>RT @RichardBuery: Hi, parents. Have questions about the Pre-K for All application process? Let's chat tomorrow! Use #PreKforAll https://t.c…</t>
  </si>
  <si>
    <t>29 apartments in Brooklyn available. Applications due 2/4 https://t.co/9JjCJjInqr #HousingLottery @NYCHousing</t>
  </si>
  <si>
    <t>Find volunteer opportunities to help reduce hunger in NYC. Sign up with @Nycservice at: https://t.co/iqqXPDN46m @NYCFood</t>
  </si>
  <si>
    <t>Looking for a #PreKforAll center near you? Simply search all five boroughs with this map: https://t.co/uaEEUml0Hl https://t.co/6cPKC3jH7z</t>
  </si>
  <si>
    <t>Applications for #PreKforAll open TODAY. Watch some advice from last year's graduating class: https://t.co/CXtHnwMEA1</t>
  </si>
  <si>
    <t>Help NYC recover from the storm. Register to be an Emergency Snow Laborer w/ @NYC_DOT Info:https://t.co/z2dQdI4MEU https://t.co/UF8BKt3cy3</t>
  </si>
  <si>
    <t>Shoveling in cold temps can strain the body. Read @nychealthy's tips for #SafeNYC shoveling: https://t.co/oESSHdsqgf https://t.co/pcK4n34UH2</t>
  </si>
  <si>
    <t>Register to be a PAID @NYCSanitation Emergency Snow Laborers &amp;amp; help clear snow/ice after big storms. CLICK: https://t.co/EtZvjzTDx9</t>
  </si>
  <si>
    <t>RT @NYC_DOT: NYC needs more snow laborers! Please register at a DOT garage this week 7AM-3PM. More info: https://t.co/lCM0vM1lvN https://t.…</t>
  </si>
  <si>
    <t>Sign up to get updates about upcoming events &amp;amp; programs in @NYCParks. https://t.co/1Iu6FdYaKE https://t.co/HoAUE2xjQi</t>
  </si>
  <si>
    <t>https://t.co/bwexT40oqz</t>
  </si>
  <si>
    <t>NYC is monitoring flood conditions. A Coastal Flood Warning has been issued, but no sign of potential flooding yet. #Blizzard2016 NYC</t>
  </si>
  <si>
    <t>Travel ban in effect: Heavy winds, with gusts up to 50 mph will SEVERELY reduce visibility. Potential for whiteout. #jonasnyc</t>
  </si>
  <si>
    <t>For latest on #blizzard2016 NYC, official handles to follow:
@NotifyNYC
@NYCSanitation
@nycoem
@FDNY
@NYCMayorsOffice
@NYPDnews</t>
  </si>
  <si>
    <t>With expected 20-25 inches, #jonas2016 likely be one of the worst storms in NYC history. We recommend all New Yorkers stay home today.</t>
  </si>
  <si>
    <t>Denied housing due to your race, color, or national origin? Find #fairhousing info &amp;amp; referrals w/@NYCCHR: https://t.co/rRBrKL7CqY</t>
  </si>
  <si>
    <t>Stay informed during a weather emergency. Sign up for @notifyNYC. Registration is free: https://t.co/TSMcqXQ6s4 https://t.co/8BDcyifpEG</t>
  </si>
  <si>
    <t>.@NYCHRA’s SNAP #benefits can help @NYCSeniors get #food on their table. Here's how: https://t.co/ZvGU5Q6qa1 https://t.co/7j6iUJFJP3</t>
  </si>
  <si>
    <t>#Blizzard2016 → Sign up for direct alerts at https://t.co/TSMcqXQ6s4 &amp;amp; follow @NotifyNYC. Call @nyc311 if you have any questions. #SafeNYC</t>
  </si>
  <si>
    <t>Stay up to date on conditions throughout the storm. Sign up for and follow @NotifyNYC: https://t.co/TSMcqXQ6s4 #SafeNYC</t>
  </si>
  <si>
    <t>RT @NYC_DOT: Our crews are preparing for #WinterStormJonas:
Attaching plows ✅
Chains on tires ✅
Inspecting Generators ✅ https://t.co/FqaAt7…</t>
  </si>
  <si>
    <t>RT @NYCDCA: Shut down tax time stress. If you earn $62K or less, you may qualify for #FreeTaxPrep https://t.co/ZMuZZtiKFa https://t.co/ebSB…</t>
  </si>
  <si>
    <t>Stay informed and get free emergency alerts from @NotifyNYC: https://t.co/VITmCsB7mA. https://t.co/dAmxfuvmqm</t>
  </si>
  <si>
    <t>Want to help chronic street homeless individuals in NYC? Volunteer for #HOPE2016 https://t.co/oSrjvaSJG2 https://t.co/AfBtsO5pLG</t>
  </si>
  <si>
    <t>Join @NYCWater for its first #GreenInfrastructure Grant workshop of 2016. RSVP here: https://t.co/gAOWx8P9Wm https://t.co/EgOG7LJ9ca</t>
  </si>
  <si>
    <t>RT @NYCMayorsOffice: Starting soon, Mayor @BilldeBlasio presents Fiscal Year 2017 Preliminary Budget. Watch live on https://t.co/10woidEfEd</t>
  </si>
  <si>
    <t>RT @nycoem: Want more tips on how to freeze out winter weather? Check out @nycoem's website: https://t.co/Ds0iNieFID https://t.co/jW116Nzaze</t>
  </si>
  <si>
    <t>For heat and hot water issues in your home, use the @nyc311 app to easily file a complaint: https://t.co/3oPZ8Ql2po https://t.co/EYOEWdQyZX</t>
  </si>
  <si>
    <t>RT @NYCMayorsOffice: Mayor @BilldeBlasio proclaims January 20 as #DavidBowie Day in New York City. https://t.co/hmpbpLB15h</t>
  </si>
  <si>
    <t>200K tons of clothing is thrown out each year in NYC. Recycle w/@NYCZeroWaste’s #refasionNYC https://t.co/U3rkWPdOHH https://t.co/Dej2Fj0kgo</t>
  </si>
  <si>
    <t>Today is Martin Luther King, Jr. Day, a national day of service. How are you giving back? https://t.co/32zfRD7IpP #MLKDayNYC</t>
  </si>
  <si>
    <t>Are you a US #veteran? Learn about City, State, &amp;amp; Federal benefits available to you on @NYCveteran's https://t.co/TCirLzkBBt</t>
  </si>
  <si>
    <t>Too cold to exercise outside? Find free indoor fitness classes in NYC: https://t.co/AUFIO1cmrS. https://t.co/2wfLhpjko9 via @NYCParks</t>
  </si>
  <si>
    <t>No matter what language you speak, #TalkToYourBaby to help his brain grow: https://t.co/tta2bn9wXP. https://t.co/vJQTyOCAS8 @NYCHealthy</t>
  </si>
  <si>
    <t>Martin Luther King, Jr. Day is a national day of service. Volunteer with @NYCService: https://t.co/32zfRD7IpP #MLKDayNYC</t>
  </si>
  <si>
    <t>It's #heatseason. See regs &amp;amp; report no heat online: https://t.co/4rsxcPOTI9 or w/ 311 App: https://t.co/GelL1LnbMy https://t.co/8Lk3BN0wKJ</t>
  </si>
  <si>
    <t>Stay informed and get free emergency alerts from @NotifyNYC: https://t.co/VITmCsjvY0. https://t.co/dAmxfuvmqm</t>
  </si>
  <si>
    <t>Looking for something exciting to do and see in NYC that won’t cost you a dime? See @NYCGo’s #FreeNYC weekly events. https://t.co/83sRKccjSD</t>
  </si>
  <si>
    <t>Join @NYCParks Rangers this Sunday for a historical walking tour of @CentralParkNYC. https://t.co/lHJD5TneuP https://t.co/tPGtAMnsAN</t>
  </si>
  <si>
    <t>DYK? 1 in 10 New Yorkers enrolled for @IDNYC in its first year! Get your #IDNYC today: https://t.co/6EsxomXplZ https://t.co/Z21hMe58nT</t>
  </si>
  <si>
    <t>There’s still time to #ThankATeacherNYC! Don't miss this opportunity: https://t.co/SpO8by4pPs @nycschools</t>
  </si>
  <si>
    <t>Most candle fire victims are between ages 5-9. Be #FDNYSmart and place candles out of reach of children. @FDNY https://t.co/ygs7NO112I</t>
  </si>
  <si>
    <t>Want to help chronic street homeless individuals in NYC? Volunteer for #HOPE2016 https://t.co/7vRT5vwOEG #nycHOPEday</t>
  </si>
  <si>
    <t>RT @NYCParks: Tonight, skate to tunes by #DavidBowie at a @BryantParkNYC tribute to the late musical icon. https://t.co/sVlEIm7oo7 https://…</t>
  </si>
  <si>
    <t>Honor Martin Luther King, Jr.'s memory by volunteering with @NYCService: https://t.co/32zfRDpjhn #MLKDayNYC https://t.co/nPB0lcPnTw</t>
  </si>
  <si>
    <t>RT @FDNY: 7 yrs ago today 50 #FDNY units &amp;amp; 200+ members, including marine boats, responded to the #MiracleOnTheHudson https://t.co/WBymlEHT…</t>
  </si>
  <si>
    <t>RT @NYCSchools: They inspire students, model great teaching &amp;amp; enrich school communities. #ThankATeacherNYC: https://t.co/M3XRgdg8PB https:/…</t>
  </si>
  <si>
    <t>Represent your neighborhood by joining @nycoem’s 2016 NYC Community Emergency Response Team (CERT) program: https://t.co/cdNQtqHine</t>
  </si>
  <si>
    <t>RT @NYCParks: Some of NYC's trees are renowned for their size or history. Learn about these great trees at https://t.co/hFmV6LMVIY https://…</t>
  </si>
  <si>
    <t>#Bronx residents: come to @NYC_DOT’s #free car seat check event on 1/22 from 1:30PM – 4:30PM. Make your appt now: https://t.co/CV210Ifn5D</t>
  </si>
  <si>
    <t>Find something exciting to do &amp;amp; see in NYC that won't cost you a dime. See @nycgo's #FreeNYC weekly events. https://t.co/83sRKctVhd</t>
  </si>
  <si>
    <t>Want to help chronic street homeless individuals in NYC? Volunteer for #HOPE2016 https://t.co/ycpWOPA43O #nycHOPEday https://t.co/lq1IkHuNIw</t>
  </si>
  <si>
    <t>Many New Yorkers don’t realize that they’re eligible for food assistance. Learn how to apply for @NYCHRA’s SNAP: https://t.co/O2a377pNqB</t>
  </si>
  <si>
    <t>Explore NYC history through exhibitions, tours, lectures, and book signings with @nycrecords. https://t.co/yJyWQ3jpPt</t>
  </si>
  <si>
    <t>NYers throw out 200K tons of clothes a year. Recycle them w/ @NYCZeroWaste’s #refashioNYC. https://t.co/U3rkWPdOHH https://t.co/ZxTzmMxwwD</t>
  </si>
  <si>
    <t>Looking to help out in your community? Find volunteer opportunities by borough, skills or interest at https://t.co/32zfRD7IpP @nyservice</t>
  </si>
  <si>
    <t>5 DAYS LEFT to #ThankATeacherNYC! Don't miss this opportunity: https://t.co/SpO8bym1e2 https://t.co/7w60QDR23z @nycschools</t>
  </si>
  <si>
    <t>RT @NYCHousing: Applications due 2/1/16 for rent of 47 affordable housing units in Manhattan https://t.co/D8A7PYOHBI #HousingLottery https:…</t>
  </si>
  <si>
    <t>#HOPE2016 needs at least 3,000 NYC volunteers. Let's make a difference together. https://t.co/uy6IiEZ8aB https://t.co/dmbpDYgAeq</t>
  </si>
  <si>
    <t>The #kindergarten application deadline has been extended! Families can now apply until 01/20 https://t.co/gl3XgEwWiw https://t.co/lwvnQJrj21</t>
  </si>
  <si>
    <t>.@nyc311 has a free mobile app. File a complaint with just a few taps. Download here: https://t.co/LXzdzzl7qt https://t.co/fiN7nS9GMi</t>
  </si>
  <si>
    <t>Want to help chronic street homeless individuals in NYC? Volunteer for #HOPE2016 https://t.co/ToJbdjUmgu https://t.co/wcuP4o17XP</t>
  </si>
  <si>
    <t>Start the new year right by making healthier food choices. Here's how: https://t.co/ixC1NLdA2H https://t.co/ckxFf1MSr9</t>
  </si>
  <si>
    <t>NYC homelessness is a complex problem. But there's #HOPE2016, and you can help. https://t.co/dChQxjvPhf https://t.co/MdCab38sKq</t>
  </si>
  <si>
    <t>$289,951! That’s the amount NYC families saved in groceries &amp;amp; prescription drugs w/ @IDNYC. Visit https://t.co/k3SYHJFQAi to get yours.</t>
  </si>
  <si>
    <t>RT @NYCMayorsOffice: Mayor @BilldeBlasio launched #ProjectFastTrack, an unprecedented strategy to crack down on gun violence: https://t.co/…</t>
  </si>
  <si>
    <t>Want to learn how to swim? Enter the lottery for @NYCparks' swimming lessons: https://t.co/ZsFtFeB9dP https://t.co/fj1e9H2qNu</t>
  </si>
  <si>
    <t>Did you know w/ @IDNYC, you can get free 1yr memberships at 40 NYC cultural institutions? Make an appt: https://t.co/k3SYHJFQAi</t>
  </si>
  <si>
    <t>No heat in your apt? Tell your landlord. If it persists, report it with our #free #NYC311 mobile app: https://t.co/GelL1LnbMy</t>
  </si>
  <si>
    <t>Did you make a New Year's #resolution to recycle more? Get tips on how and what to recycle in NYC: https://t.co/ZEq60BXC1E</t>
  </si>
  <si>
    <t>This winter, save money and comfort with tips from @Birdie_NYC: https://t.co/QLM5nnz19y https://t.co/D9fBBoRRAq</t>
  </si>
  <si>
    <t>RT @NYCMayorsOffice: .@NYCHealthy concludes its response and closes monitoring program of Ebola for incoming travelers to NYC. Read: https:…</t>
  </si>
  <si>
    <t>With HOME-STAT, we're building a rapid-response capacity to respond to @nyc311 calls to assist our city's homeless: https://t.co/yB4PGH4kaS</t>
  </si>
  <si>
    <t>Make this winter a romantic one, with these winter dates in @NYCParks: https://t.co/Aa2SAmVPRO https://t.co/xhQaSRquNl</t>
  </si>
  <si>
    <t>See Heat regs. Report no heat/hot water online: https://t.co/4rsxcPOTI9 or w/311 App: https://t.co/GelL1LnbMy https://t.co/MHIt9mr4Hn</t>
  </si>
  <si>
    <t>Check out the 75+ branches across NYC that proudly accept @IDNYC cc: @NYCDCA https://t.co/s1hpYdsgMS https://t.co/2NlSmu1JxI</t>
  </si>
  <si>
    <t>NYers throw out 200K tons of clothes a year. Recycle them w/ @NYCZeroWaste’s #refashioNYC. https://t.co/U3rkWPdOHH https://t.co/Dej2Fj0kgo</t>
  </si>
  <si>
    <t>Find all of New York City's volunteer opportunities in one place. Visit @nycservice at: https://t.co/32zfRD7IpP today.</t>
  </si>
  <si>
    <t>.@NYC311 has a free mobile app. File a complaint with just a few taps. Download here: https://t.co/LXzdzzl7qt https://t.co/fiN7nS9GMi</t>
  </si>
  <si>
    <t>Find out how to get a “wheelchair friendly” window decal for your food establishment here: https://t.co/wrGcK21PKL</t>
  </si>
  <si>
    <t>.@NYCOEM’s mobile app, #ReadyNYC, can help you plan ahead in case of an emergency. https://t.co/zXhoNqPv7p https://t.co/Rrem4l3Ok0</t>
  </si>
  <si>
    <t>Connect with @nychealthy to find transgender health and support services in NYC. Visit: https://t.co/Or9zq7Wtjp https://t.co/6V49kNskti</t>
  </si>
  <si>
    <t>Use Pre-K Finder to research #preKforAll programs and find new choices before completing your application. https://t.co/oZSo6GFWS5</t>
  </si>
  <si>
    <t>Are you winter ready? Get tips on how to prepare, including ways to stay healthy &amp;amp; safe: https://t.co/9SVJPo5A6X https://t.co/dfkAGoOyBi</t>
  </si>
  <si>
    <t>Want to help make your community healthier? Volunteer to be a fitness instructor for @ShapeUpNYC! https://t.co/LRqmLmj3zS via @NYCService</t>
  </si>
  <si>
    <t>.@IDNYC will remain FREE in 2016 and include many more benefits! https://t.co/s6eVHLrwQZ https://t.co/u2XeCVhre8</t>
  </si>
  <si>
    <t>The temperature is dropping. Stock up on hearty food this winter. #SNAPHelps https://t.co/jjLkwwZJol</t>
  </si>
  <si>
    <t>No heat/hot water in your apt? You can report it online: https://t.co/4rsxcPOTI9  or w/App: https://t.co/GelL1LnbMy</t>
  </si>
  <si>
    <t>You can request homeless outreach support for a NYer in need w/ the free #NYC311 App or by calling 311: https://t.co/5SMNYR2FmP @NYC311</t>
  </si>
  <si>
    <t>RT @NYCSchools: Use the 2016 Pre-K Directory to learn about #preKforall admissions and programs: https://t.co/jToxoNb0wD  [available in 10 …</t>
  </si>
  <si>
    <t>.@IDNYC cards are free through 2016. Make an appointment to get yours today: https://t.co/vnBGgo5PEB</t>
  </si>
  <si>
    <t>What’s your New Year’s Resolution for 2016? Volunteer! Find opportunities right for you https://t.co/32zfRD7IpP https://t.co/MJTO3g0Jtt</t>
  </si>
  <si>
    <t>Time is on your side. Get simple emergency preparedness tips through 2016: https://t.co/k9Y8ejQ0rO #ResolveToBeReady https://t.co/AEpWYOG59H</t>
  </si>
  <si>
    <t>This weekend, Sat 1/9 &amp;amp; Sun 1/10, bring your #Christmas tree to @NYCParks’s #Mulchfest. Locations &amp;amp; times: https://t.co/kmZ47zXH9y</t>
  </si>
  <si>
    <t>RT @NYCParks: Want to be a lifeguard this summer? Take the qualifying test this week: https://t.co/4IfYlWGSXp https://t.co/wCG6fvWloP</t>
  </si>
  <si>
    <t>#Vaccines: What You Should Know https://t.co/hi4shQuren https://t.co/7u5XXGxrMH @NYCHealthSystem</t>
  </si>
  <si>
    <t>.@NYCSanitation will now collect trees thru 1/15. Remove decorations before placing at curb. https://t.co/5ee6oiQHJC https://t.co/lsk2ZYW5Rq</t>
  </si>
  <si>
    <t>HOME-STAT is combatting homelessness through proactive canvassing, immediate response, and citywide case management https://t.co/qlXpsb6lMv</t>
  </si>
  <si>
    <t>RT @NYCMayorsOffice: Report heat/hot water issues, lost items in a @nyctaxi, &amp;amp; more w/@NYC311's mobile app: https://t.co/ST8mxiYCSx https:/…</t>
  </si>
  <si>
    <t>Here's a list of free fitness classes that @NYCParks offers around NYC: https://t.co/UtfSL0OayO #MotivationMonday https://t.co/71U2d6jpSg</t>
  </si>
  <si>
    <t>Eat healthy with SNAP benefits at your local farmers’ market. Learn more and apply: https://t.co/6u7K5dZtXP #SNAPHelps</t>
  </si>
  <si>
    <t>Mental health challenges are common–and treatable. How to find help: https://t.co/ocPJ2XnNsM #ThriveNYC https://t.co/oYrb7SgJPV @nychealthy</t>
  </si>
  <si>
    <t>Getting involved in your children's education is a proven way to improve their school performance: https://t.co/bE0FSyT0iN @nycschools</t>
  </si>
  <si>
    <t>RT @BilldeBlasio: To those celebrating, Merry Christmas! @Chirlane and I wish you a day filled with joy, good food, and loved ones. https:/…</t>
  </si>
  <si>
    <t>Get ready: Applications for #prekforall will be open from January 25 to March 4. https://t.co/10IQHaJyX2 https://t.co/77p3lvvRPe</t>
  </si>
  <si>
    <t>Apply to #Kindergarten:
Online: https://t.co/gl3XgEwWiw  
By phone: 718-935-2400
In person: https://t.co/e1mazKfJW0 https://t.co/ycqJVuutUb</t>
  </si>
  <si>
    <t>Are you a squirrel, or more of a hawk? Take @NYCparks' “Which NYC animal are you?” quiz: https://t.co/sVvvvNCy7o https://t.co/yGBKDz1Qtm</t>
  </si>
  <si>
    <t>.@NYCHA's Interactive Sandy Recovery Map just launched. Check it out! 
#NYCHAStrong https://t.co/MoXJVoVcPE https://t.co/dBYXOAHkNz</t>
  </si>
  <si>
    <t>Now's the time to get an @IDNYC and explore our city: https://t.co/Bd9gafieRq https://t.co/N8svXsa0KF</t>
  </si>
  <si>
    <t>Learn about housing, transportation and employment opportunities for people with #disabilities in NYC by following @NYCDisabilities.</t>
  </si>
  <si>
    <t>Prepare for winter's arrival by having a plan. Get started with the Ready NYC app: https://t.co/WcSK5BOpOR via @nycoem</t>
  </si>
  <si>
    <t>#PreKforAll application period for 2016-2017 school year opens January 25, more than a month earlier than last year: https://t.co/pwykGMIrXz</t>
  </si>
  <si>
    <t>To find out what’s going on in the NYC #disability community, follow @NYCDisabilities.</t>
  </si>
  <si>
    <t>NYers throw out 200K tons of clothes a year. Recycle them w/ @NYCzerowaste’s #refashioNYC. https://t.co/U3rkWPdOHH https://t.co/Dej2Fj0kgo</t>
  </si>
  <si>
    <t>Every one of us has had a teacher who has made a difference in our lives. #ThankATeacherNYC https://t.co/SpO8bym1e2 https://t.co/VrcMNEuc2H</t>
  </si>
  <si>
    <t>Trying out recipes this holiday season? Bring food scraps to a drop-off site where they'll be turned into compost: https://t.co/HqUbgRvH2n</t>
  </si>
  <si>
    <t>.@NYCCHR's strong protections for trans and gender non-conforming NYers in housing, employment, and public spaces: https://t.co/0J6cmEbN8i</t>
  </si>
  <si>
    <t>Follow @NYCDisabilities for content on #accessibility #disability &amp;amp; #inclusion.</t>
  </si>
  <si>
    <t>Applications now being accepted for 47 affordable housing apartments in Manhattan https://t.co/9JjCJjInqr https://t.co/uCUvcB2gJ0</t>
  </si>
  <si>
    <t>Find free dance fitness classes, kickboxing, and more with @ShapeUpNYC: https://t.co/UtfSL0OayO https://t.co/Jp1kC9160R</t>
  </si>
  <si>
    <t>It's #HeatSeason. Report no heat/hot water online: https://t.co/4rsxcPOTI9 or with the @NYC3111 App: https://t.co/LXzdzzl7qt</t>
  </si>
  <si>
    <t>REMINDER: @NYCSchools are closed Thursday. Dec 24 – Sunday. Jan. 3 for Winter Recess. See the full school calendar: https://t.co/nmZsR14dxM</t>
  </si>
  <si>
    <t>.@FDNY wants you to have happy holidays. Be #FDNYSmart with these #Christmastree safety tips: https://t.co/08xIJPtpKB</t>
  </si>
  <si>
    <t>RT @NYCSchools: Thank you for being part of a wonderful year! https://t.co/8QHGvsq4vx</t>
  </si>
  <si>
    <t>RT @NYCSmallBizSvcs: NYC is home to &amp;gt;200K #smallbiz - it's easy to cross everyone off your holiday gift list when you #ShopLocalNYC https:/…</t>
  </si>
  <si>
    <t>HOME-STAT will help identify, engage, &amp;amp; transition homeless New Yorkers to appropriate services &amp;amp; permanent housing: https://t.co/qlXpsb6lMv</t>
  </si>
  <si>
    <t>RT @NYCDCA: Spot #genderpricing during your holiday shopping? Share pics with us. Let's tell retailers we want fair prices! https://t.co/T7…</t>
  </si>
  <si>
    <t>Helpful Tips to #EatSmart from @NYCHealthSystem: https://t.co/mC1vRsUPdR  https://t.co/PhKracX9l2</t>
  </si>
  <si>
    <t>RT @Birdie_NYC: When you get a little stronger I'll be back to perch. Congratulations @MillionTreesNYC @NYCSustainable @NYRP @nycgov https:…</t>
  </si>
  <si>
    <t>Applications due 2/1/16 for rent of 47 affordable housing units in Manhattan https://t.co/9JjCJjInqr #HousingLottery https://t.co/OC9v5lyTdW</t>
  </si>
  <si>
    <t>HOME-STAT is the next big step in addressing homelessness in our city: https://t.co/2KVs5ea46D</t>
  </si>
  <si>
    <t>Do you live in a rent-stabilized apartment? Learn more about your lease renewal: https://t.co/Z6NdI3nJdw</t>
  </si>
  <si>
    <t>.@IDNYC will remain FREE in 2016 and include many more benefits! https://t.co/s6eVHLrwQZ</t>
  </si>
  <si>
    <t>They inspire students, model great teaching &amp;amp; enrich school communities. #ThankATeacherNYC: https://t.co/SpO8bym1e2 @NYCSChools</t>
  </si>
  <si>
    <t>DYK? This school year, 22,000 middle &amp;amp; high school students are in classes taught by the new #ArtsMatter teachers: https://t.co/AVWzQm0frx</t>
  </si>
  <si>
    <t>#FairChanceNYC is a win-win: employers consider more candidates; job-seekers get a fair shot https://t.co/vfkBfBjVBk https://t.co/3umCJF2r9a</t>
  </si>
  <si>
    <t>RT @NYCMayorsOffice: HOME-STAT will help us respond better and more quickly to the street homelessness problem in our city. https://t.co/M5…</t>
  </si>
  <si>
    <t>RT @NYCParks: Bring the kids to see Santa at these events in parks around the city: https://t.co/MbTu96x94m https://t.co/e01STA1aWm</t>
  </si>
  <si>
    <t>Don't get taken advantage of by a predatory tow truck company, read @NYCDCA's consumer tips https://t.co/WGWiUMBGs3 https://t.co/RSEtmkvNUO</t>
  </si>
  <si>
    <t>Did you know? Free 1 on 1 financial counseling is available at financial empowerment centers in all five boroughs https://t.co/Hc2GccPg1C</t>
  </si>
  <si>
    <t>Read @Birdie_NYC's tips to stay warm and save money this winter: https://t.co/wzYB9bzFVV https://t.co/JelWVrGT2X</t>
  </si>
  <si>
    <t>Tell us what you think and help make our @NYCParks more open, welcome, &amp;amp; beautiful: https://t.co/8zUsHhoAjW https://t.co/vn6fdTGQl6</t>
  </si>
  <si>
    <t>Prepare for winter's arrival by having a plan. Get started with the Ready NYC app: https://t.co/WcSK5BOpOR https://t.co/9o96kTX1aa @NYCOEM</t>
  </si>
  <si>
    <t>Protect your money and your identity when shopping online this holiday season. Tips: https://t.co/UTgTiMKQf2 https://t.co/ZIdJKpzUNW</t>
  </si>
  <si>
    <t>Startups welcome! NYC named global tech leader for culture of innovation w https://t.co/3A56nVSvzc &amp;amp; @nyc311 https://t.co/dfYtCi1ZgL</t>
  </si>
  <si>
    <t>RT @IDNYC: .@IDNYC will remain FREE in 2016 and include many more benefits! https://t.co/SQxi7ypnbT https://t.co/G3DX27QErE</t>
  </si>
  <si>
    <t>Meet some of the brave 9/11 first responders and survivors who need us to be there for them now: https://t.co/URXC4ir2rV #renew911health</t>
  </si>
  <si>
    <t>We've all had a teacher who's made a difference in our lives. #ThankATeacherNYC today: https://t.co/SpO8by4pPs</t>
  </si>
  <si>
    <t>.@Birdie_NYC is full of helpful tips, including how you can save money this winter: https://t.co/wzYB9bzFVV https://t.co/aSoT49PV4f</t>
  </si>
  <si>
    <t>4,166+: number of responders &amp;amp; survivors who have a certified 9/11 related cancer. https://t.co/URXC4ir2rV #Zadroga https://t.co/Y28vL05zOY</t>
  </si>
  <si>
    <t>#AchieveNYC will provide answers to your questions or direct you to the resources you need: https://t.co/V830OdT733 https://t.co/E0zqAh0apX</t>
  </si>
  <si>
    <t>Building Healthy Communities is creating access to healthy food, physical activity &amp;amp; safe public spaces: https://t.co/mSIBpmngfI #HealthyNYC</t>
  </si>
  <si>
    <t>RT @NYCCHR: #CreditCheckLawNYC fact sheets now in several languages: https://t.co/9fR9dB2Mi9 and click on Employers or Employees https://t.…</t>
  </si>
  <si>
    <t>Great teachers change lives. Nominate your teacher for the Big Apple Awards: https://t.co/SpO8bym1e2 #ThankATeacherNYC @NYCSchools</t>
  </si>
  <si>
    <t>Great health care has a new look --&amp;gt; @NYCHealthSystem #healthiestlife https://t.co/4825zdJCej</t>
  </si>
  <si>
    <t>Read @HHCNYC’s Healthy living tips to help you avoid stress. https://t.co/yv1Q0N1Ls0</t>
  </si>
  <si>
    <t>This holiday season, #ShopLocalNYC. New York City is home to more than 200K small businesses. https://t.co/O2SuqMK4Sx @NYCSmallBizSvcs</t>
  </si>
  <si>
    <t>Does your apt building have 10+ units? You may be eligible for @NYCZeroWaste's Organics Collection. Apply here: https://t.co/DdXxa2iKXj</t>
  </si>
  <si>
    <t>If temps drop outside, heat should be on inside. Report no heat online: https://t.co/4rsxcPOTI9 or w/ @NYC311 App: https://t.co/LXzdzzl7qt</t>
  </si>
  <si>
    <t>No hot water? Report it with the MyNYCHA App: https://t.co/J4cf8e7qGi https://t.co/rcLwoDJdpt</t>
  </si>
  <si>
    <t>Shopping for holiday gifts online? Be sure to check out our tips! https://t.co/4TsztD6YLi https://t.co/SYNFcvxCrS</t>
  </si>
  <si>
    <t>Looking to help out in your community? Find volunteer opportunities by borough, skills or interest at @NYService</t>
  </si>
  <si>
    <t>Check out @ShapeUpNYC's list of 200+ free fitness classes offered through @nycparks across the five boroughs: https://t.co/X6my2cXAJF</t>
  </si>
  <si>
    <t>NYC's front door for benefit access, information, and applications is always open. Visit @NYCHRA at https://t.co/hcFT5MSjwB</t>
  </si>
  <si>
    <t>Building stronger after #Sandy means our residents are helping build a better @NYCHA for all. We’re #NYCHAstrong https://t.co/CZLBEPEtBd</t>
  </si>
  <si>
    <t>#Kindergarten applications are now being accepted by @NYCSchools for Sept. 2016. Find info &amp;amp; apply: https://t.co/XbL53W7EIK</t>
  </si>
  <si>
    <t>Lend a helping hand during the #holidays. Find volunteer opportunities with @NYCService: https://t.co/SPfn3OTxWQ</t>
  </si>
  <si>
    <t>RT @BilldeBlasio: This is what the life of Syrian war refugees living in NYC really looks like. https://t.co/Mt3Mlam8FL https://t.co/Fgf1aA…</t>
  </si>
  <si>
    <t>NYers throw out 200,000 tons of clothes a year. Recycle them w/ @NYCZeroWaste’s #refashioNYC https://t.co/U3rkWPdOHH https://t.co/ZxTzmMxwwD</t>
  </si>
  <si>
    <t>Denied housing due to your race, color, or national origin? Find #fairhousing info &amp;amp; referrals with @NYCCHR: https://t.co/rRBrKL7CqY</t>
  </si>
  <si>
    <t>RT @NYC_DOT: #NYCASP suspended tomorrow, Tues 12/8. Parking meters remain in effect. Follow @NYCASP for daily updates. https://t.co/zEDfuvj…</t>
  </si>
  <si>
    <t>Do you work for a #nonprofit organization? Find @NYC_Nonprofit assistance &amp;amp; resources online here: https://t.co/70zQU8ON6r</t>
  </si>
  <si>
    <t>Starting today! @NYCSchools accepting #Kindergarten applications. https://t.co/XbL53W7EIK</t>
  </si>
  <si>
    <t>RT @NYCMayorsOffice: Wishing a Happy Chanukah to all New Yorkers celebrating this week. https://t.co/mvUsmvoAk6</t>
  </si>
  <si>
    <t>.@NYCHA residents: get #free #WiFi &amp;amp; #free computer access. Follow their Digital Van: https://t.co/4BZ02J7Bqw</t>
  </si>
  <si>
    <t>You're never "too old" to work. Age discrimination is illegal in NYC:  https://t.co/YXK4CAXnGH #EndDiscrimination https://t.co/0sIElcB2CT</t>
  </si>
  <si>
    <t>Heading out for brunch? Check restaurant inspection grades now with our #ABCEats app: https://t.co/V4YgBYAb89. https://t.co/4h1O0Jpd6G</t>
  </si>
  <si>
    <t>NYC is looking out for your mental health. Check out #ThriveNYC, a Roadmap to Mental Health. https://t.co/MDBebfN5wu https://t.co/aETXZFP9Dw</t>
  </si>
  <si>
    <t>Are you passionate about tutoring? Join @NYCService's Read More Corps &amp;amp; serve with @NYCyoungmen #CityServiceCorps! https://t.co/32zfRD7IpP</t>
  </si>
  <si>
    <t>Do you have your @IDNYC card? Make sure to claim your cultural memberships before Dec. 31 2015: https://t.co/a5xaWp9CJz</t>
  </si>
  <si>
    <t>Take a stroll from Manhattan to the Bronx on NYC’s oldest standing bridge: https://t.co/tfjlGqO4z2 https://t.co/s3cjD2gfgM via @NYCParks</t>
  </si>
  <si>
    <t>Have you seen this label on menus in NYC? Share your photos with #WatchTheSalt! https://t.co/h9fprsI7H7 https://t.co/lanxFGuj3N @NYCHealthy</t>
  </si>
  <si>
    <t>RT @NYCParks: Hanukkah starts Sunday evening. Celebrate the festival of lights at these menorah lightings: https://t.co/2e1ocN6pNv https://…</t>
  </si>
  <si>
    <t>RT @NYCEDC: Just in time for the holidays, &amp;gt; 400 #MadeinNYC items to shop at the 1st @madeinnyfashion popup. Stop by thru 12/13! https://t.…</t>
  </si>
  <si>
    <t>RT @NYCMayorsOffice: WATCH: Mayor @BilldeBlasio deliver remarks @CorrectionNYC graduation, welcoming largest class in dept history https://…</t>
  </si>
  <si>
    <t>Winter is just around the corner. Earn money by registering with @NYCSanitation to clear snow and ice in NYC: https://t.co/aRVvpxeb5c</t>
  </si>
  <si>
    <t>It's getting chilly outside. If you're having issues with your heat or hot water, report them with @nyc311's app: https://t.co/3oPZ8Ql2po</t>
  </si>
  <si>
    <t>No hot water? You can tap tap tap your complaint on the @nyc311 app. Download: https://t.co/R4Vpb4dpwY https://t.co/aRhPEz4ckc</t>
  </si>
  <si>
    <t>Does your apt building have 10+ units? You may be eligible for @NYCZeroWaste's  Organics Collection. Apply here: https://t.co/DdXxa2iKXj</t>
  </si>
  <si>
    <t>RT @nycrecords: Today in 1967 luxury train 20th Century Limited takes its final trip from #NYC to Chicago #thisdayinhistory https://t.co/jh…</t>
  </si>
  <si>
    <t>Looking for a way to give back this holiday season? Find volunteer opportunities with @NYCService: https://t.co/UQla69z0H2</t>
  </si>
  <si>
    <t>WATCH: Male teachers are role models for students. https://t.co/lqi5AZopro https://t.co/hhjWfLUTpA #NYCMenTeach @NYCyoungmen</t>
  </si>
  <si>
    <t>#SNAPHelps, and it can help your family. Visit @NYCHRA's https://t.co/6u7K5dZtXP to learn more. https://t.co/xz6J2qgojy</t>
  </si>
  <si>
    <t>They inspire students, model great teaching &amp;amp; enrich school communities. #ThankATeacherNYC: https://t.co/SpO8bym1e2 https://t.co/zupBTXINlN</t>
  </si>
  <si>
    <t>.@nyc311 has a free mobile app. File a complaint with just a few taps. Download it here: https://t.co/LXzdzzl7qt https://t.co/fiN7nS9GMi</t>
  </si>
  <si>
    <t>RT @HHCnyc: Helping to #EndAIDSNY2020. #WorldAIDSDay https://t.co/ORATygmJVV</t>
  </si>
  <si>
    <t>Learn what services are available to elderly @nycseniors who are victims of abuse and crime. https://t.co/GtnnxHBXOZ</t>
  </si>
  <si>
    <t>Looking to help out in your community this holiday season? Find volunteer opportunities with @NYService: https://t.co/UQla69z0H2</t>
  </si>
  <si>
    <t>This #GivingTuesday, you can help lay the foundation for a NYC youth's future career. https://t.co/AFIEK0W6E9 https://t.co/LzWBsUx1HE</t>
  </si>
  <si>
    <t>Cold apartment? Report it with the MyNYCHA App: https://t.co/J4cf8e7qGi https://t.co/jooaUT69A0</t>
  </si>
  <si>
    <t>.@nycoem’s #ReadyNYC, @NYC311, @nycha, and more free apps to help you navigate our city. Download them today: https://t.co/3oPZ8Ql2po</t>
  </si>
  <si>
    <t>Winterizing Tip: Loose windows and doors are major sources of heat loss. Seal them with weatherproofing materials. https://t.co/2ZvXRmkLAX</t>
  </si>
  <si>
    <t>NYC's mental health roadmap will help change the culture, close treatment gaps, and more: https://t.co/MDBebfN5wu https://t.co/aETXZFP9Dw</t>
  </si>
  <si>
    <t>Want to have your art displayed in an NYC park? Here's what you'll need to know: https://t.co/0wvbuTk5Ph https://t.co/IGe4M6BSSL @NYCParks</t>
  </si>
  <si>
    <t>RT @NYCMayorsOffice: Starting soon, Mayor @BilldeBlasio delivers remarks at the @nyc_dot recognition ceremony. Watch live on https://t.co/1…</t>
  </si>
  <si>
    <t>RT @nycHealthy: Tomorrow, you'll see this label on menus for items containing a teaspoon or more of salt: https://t.co/dOuUmTzMVq https://t…</t>
  </si>
  <si>
    <t>.@NYCHA Digital Vans offer free computer access + WiFi at Mitchel Houses #BX. Now! https://t.co/4BZ02J7Bqw</t>
  </si>
  <si>
    <t>Holiday shopping season is here! Read @NYCDCA's tips to protect your identity &amp;amp; money https://t.co/Ywdx0vZBFy https://t.co/EEccdjrvII</t>
  </si>
  <si>
    <t>Looking for nonprofit resources? Check out @NYC_Nonprofit Assistance, topics incl. boards, social media, hr &amp;amp; more! https://t.co/5ZDZDMOILp</t>
  </si>
  <si>
    <t>#DYK you can sign up for @NYCWorkforce1's #career bulletin for the latest #job opening announcements! Check it out https://t.co/WfR9ECrxxn</t>
  </si>
  <si>
    <t>Repair issue in your @NYCHA bldg? Report it ASAP. Download the #MyNYCHA App today! https://t.co/J4cf8e7qGi https://t.co/i4azIQIjbl</t>
  </si>
  <si>
    <t>+75,000 teachers are making a difference in the lives of our 1.1M students each day. Honor them: https://t.co/REeXHUDmuB @NYCSChools</t>
  </si>
  <si>
    <t>Cold apartment? Report it with the MyNYCHA App: https://t.co/J4cf8e7qGi https://t.co/jooaUT69A0 @NYCHA</t>
  </si>
  <si>
    <t>Check out these tips from @NYC_Buildings on how to winterize your home and reduce energy costs. https://t.co/LZQ4u3XOpb</t>
  </si>
  <si>
    <t>.@NYCSmallBizServices is bringing #smallbiz support to your #NYCneighborhood https://t.co/4VRmAvxeB4 #ChamberontheGo https://t.co/WFGZZSdUy2</t>
  </si>
  <si>
    <t>Have a safe and #HappyThanksgiving with these #FDNYSmart cooking safety tips: https://t.co/caSUTr0yn0</t>
  </si>
  <si>
    <t>RT @NYCASP: #NYCASP rules are suspended on Thu, Nov. 26 for Thanksgiving Day. Meters will not be in effect.</t>
  </si>
  <si>
    <t>Be #FDNYSmart this #Thanksgiving by keeping the area around  the stove clear of towels, pot holders, paper, anything that could burn. @FDNY</t>
  </si>
  <si>
    <t>The 2016 Alternate Side Parking regulations calendar is now available! @NYCASP @nyc311 @NYC_DOT https://t.co/wLWlHwEGxV</t>
  </si>
  <si>
    <t>RT @NYCParks: Happy Thanksgiving Eve! Here are some fun things to do this Thanksgiving weekend: https://t.co/GwJAqVBp02 https://t.co/rGcPYX…</t>
  </si>
  <si>
    <t>You may be eligible for help with your heating bills. Learn if you qualify for HEAP online here: https://t.co/N4WLpaO28L</t>
  </si>
  <si>
    <t>Take a few moments to dust off your family's emergency plan with @nycoem's ReadyNYC app: https://t.co/2BPsAWPbms https://t.co/rNdSUu7Se5</t>
  </si>
  <si>
    <t>Artists, apply by 11/30 for residencies with 100+ NYC senior centers #SuCasaNYC https://t.co/tfwpXm5r2k https://t.co/hg8dpDPOSN @NYCulture</t>
  </si>
  <si>
    <t>Check restaurant inspection grades with @nycHealthy's ABC Eats app, on Android and iOS: https://t.co/V4YgBYAb89 https://t.co/dm4bG0pbTE</t>
  </si>
  <si>
    <t>Parks Without Borders is an @NYCParks initiative to make our parks more open and welcoming. Learn more: https://t.co/C8MZ8SLZ98</t>
  </si>
  <si>
    <t>OPEN CALL: Artists, apply by 11/30 for residencies with 100+ NYC senior centers #SuCasaNYC https://t.co/tfwpXm5r2k https://t.co/hg8dpDPOSN</t>
  </si>
  <si>
    <t>More than 1.3 million NYers are food insecure. Volunteer today to serve a meal at a BRC Homeless Shelter https://t.co/pyHam6aaof @NYCService</t>
  </si>
  <si>
    <t>RT @nycrecords: You'll need your ticket to the new #ConeyIsland exhibit at @brooklynmuseum but here’s its deed, dated May 7, 1654. https://…</t>
  </si>
  <si>
    <t>Proud that NYC is tackling mental health in an important way: https://t.co/MDBebfN5wu. #ThriveNYC</t>
  </si>
  <si>
    <t>To learn more about acting early &amp;amp; other #ThriveNYC principles, CLICK: https://t.co/aETXZFP9Dw https://t.co/mbqxrHhoXU</t>
  </si>
  <si>
    <t>To learn more about using better data &amp;amp; other #ThriveNYC principles, CLICK: https://t.co/aETXZFP9Dw https://t.co/Gj5mmU2tdi</t>
  </si>
  <si>
    <t>#Mentalhealth issues affect many New Yorkers. New data on the impact of mental illness on NYC: https://t.co/vdt0cLBeom. #ThriveNYC</t>
  </si>
  <si>
    <t>Check out https://t.co/L0kaNiYQip, a simple way to connect with your community. https://t.co/4HSl5wsYko</t>
  </si>
  <si>
    <t>To learn more about partnering with communities &amp;amp; other #ThriveNYC principles, CLICK: https://t.co/aETXZFP9Dw https://t.co/Sm1fhNsKvG</t>
  </si>
  <si>
    <t>To learn more about changing the culture &amp;amp; other #ThriveNYC principles, CLICK: https://t.co/aETXZFP9Dw https://t.co/UNJ7VglQ2f</t>
  </si>
  <si>
    <t>Learn more about strengthening government's ability to lead &amp;amp; other #ThriveNYC principles: https://t.co/aETXZFP9Dw https://t.co/HYuAj2w1qo</t>
  </si>
  <si>
    <t>To learn more about closing treatment gaps &amp;amp; other #ThriveNYC principles, CLICK: https://t.co/aETXZFP9Dw https://t.co/GsGZcQbVIV</t>
  </si>
  <si>
    <t>New York City is looking out for your mental health. INTRODUCING #ThriveNYC, a Roadmap to Mental Health.
CLICK: https://t.co/aETXZFP9Dw</t>
  </si>
  <si>
    <t>Every one of us has had a teacher who has made a difference in our lives. #ThankATeacherNYC ➜ https://t.co/SpO8bym1e2 @NYCSChools</t>
  </si>
  <si>
    <t>RT @NYCMayorsOffice: File a heat or hot water complaint (and many others) using @NYC311's free mobile app: https://t.co/ST8mxiYCSx https://…</t>
  </si>
  <si>
    <t>Stop by @nycParks' booth and the Union Square Holiday Market to shop for park-themed gifts: https://t.co/5zRY9WJsrL https://t.co/rLbMDaeOl3</t>
  </si>
  <si>
    <t>#K2 is a dangerous drug. Stores that sell it will face stiff civil and criminal penalties for putting NYers at risk. https://t.co/xOVPzhfSOy</t>
  </si>
  <si>
    <t>RT @NYCParks: The Union Square Holiday Market is open! Stop by our booth to shop for park-themed gifts: https://t.co/mOLaKo0soa https://t.c…</t>
  </si>
  <si>
    <t>Learn helpful tips about eating healthy with #diabetes: https://t.co/ZU52YucfEy https://t.co/RoMPOql9fA @HHCnyc</t>
  </si>
  <si>
    <t>Living without heat and hot water is tough. Filing a complaint isn’t. Download the @nyc311 app: https://t.co/LXzdzzl7qt</t>
  </si>
  <si>
    <t>Get ready for #MiddleSchool with @NYCSchools' 2016 Directory! Download your copy ► https://t.co/hOzqA37pQb https://t.co/9ymMyikygk</t>
  </si>
  <si>
    <t>Cold apartment? Report it with the MyNYCHA App: https://t.co/J4cf8e7qGi https://t.co/AQDT2EH7eo</t>
  </si>
  <si>
    <t>Get to know New York City with @SBSNeighborhood. Their blog can be a guide to great things happening in NYC. https://t.co/aWzeDdVd39</t>
  </si>
  <si>
    <t>Create an emergency plan on the go with @nycoem’s #ReadyNYC mobile app: https://t.co/zXhoNqPv7p https://t.co/Rrem4l3Ok0</t>
  </si>
  <si>
    <t>Apply now to #MiddleSchools for the 2016-2017 school year: https://t.co/mfJxg4qAwX https://t.co/emTdtAHGj3</t>
  </si>
  <si>
    <t>Amazing! @nycgov is screening any NYC mother who experiences depression. Read more on @Chirlane's blog: https://t.co/Oy0DxFL2Is #ThriveNYC</t>
  </si>
  <si>
    <t>Check restaurant inspection grades with @NYCHealthy's ABC Eats app, on Android and iOS: https://t.co/V4YgBYAb89 https://t.co/dm4bG0pbTE</t>
  </si>
  <si>
    <t>Worried about heating bills? Stay warm this winter with @NYCHRA's Home Energy Assistance Program: https://t.co/e8VgQUhifs</t>
  </si>
  <si>
    <t>Here's why NYC is pledging to screen &amp;amp; treat any women experiencing maternal depression. https://t.co/41wYuYYSDL https://t.co/cilR2HTC69</t>
  </si>
  <si>
    <t>Fruits &amp;amp; vegetables are a delicious and affordable way to eat healthy. Tips for eating more: https://t.co/kCJqo1HKZ1 https://t.co/KDDhFon0Zu</t>
  </si>
  <si>
    <t>THIS is why @BilldeBlasio administration is pledging to screen &amp;amp; treat any women experiencing maternal depression. https://t.co/XUGPWI0Nvd</t>
  </si>
  <si>
    <t>Interested in making your film or video in NYC? Check out @MadeinNY req'd film, video &amp;amp; photo permits online: https://t.co/kDsQwAYKSo</t>
  </si>
  <si>
    <t>Free WiFi &amp;amp; free computer access till 4pm today @NYCHA Digital Van, at Forest Houses #Bronx: https://t.co/4BZ02J7Bqw</t>
  </si>
  <si>
    <t>RT @nycHealthy: #K2 is 0% marijuana + 100% dangerous. It’s illegal to sell in NYC, too. Read more about our collaboration w/@NYCDCA: https:…</t>
  </si>
  <si>
    <t>Interested in applying to affordable housing? Visit https://t.co/9JjCJjInqr to see all available housing &amp;amp; locations. @NYCHousing</t>
  </si>
  <si>
    <t>#NYCHeatSeason is in full swing! Download the @nyc311 app at https://t.co/R4Vpb4dpwY to file a heat complaint.</t>
  </si>
  <si>
    <t>November is #AlzheimersAwarenessMonth. Find resources for caregivers &amp;amp; seniors, including care options: https://t.co/ozVeSk4eKk</t>
  </si>
  <si>
    <t>NYC's independent police oversight agency is holding its Board meeting tonight in Manhattan. The public is welcome. https://t.co/uKxRm8KSRs</t>
  </si>
  <si>
    <t>Explore the city's natural side on a free hiking trip with an @nycParks expert: https://t.co/NNcUsPOxNI https://t.co/JAksvIT2bo</t>
  </si>
  <si>
    <t>Heat or hot water issues? Report it with @NYCHA's MyNYCHA App: https://t.co/J4cf8e7qGi https://t.co/NvDeR7O6RU</t>
  </si>
  <si>
    <t>RT @NYCMayorsOffice: READ: Addressing the mental health crisis in our city starts with understanding the data. https://t.co/PAyOWmiunf</t>
  </si>
  <si>
    <t>Don’t go hungry. Use https://t.co/jjLkwwZJol to find a nearby food pantry or soup kitchen. #SNAPhelps via @NYCHRA</t>
  </si>
  <si>
    <t>Do you have your @IDNYC? If so, make sure to claim your cultural memberships before December 31, 2015! https://t.co/a5xaWp9CJz</t>
  </si>
  <si>
    <t>If you're living in a rent-stabilized apartment, here's what you need to know about your lease renewal: https://t.co/Tf55QEQr6o</t>
  </si>
  <si>
    <t>RT @nyc311: No heat in your apt? Tell your landlord. If it persists, report w/311 App: https://t.co/iMMUZYlr4e or online: https://t.co/wVq7…</t>
  </si>
  <si>
    <t>To help you #quitsmoking, find one of @HHCNYC's Quit Smoking Clinics near you: https://t.co/xgP4L42oSw https://t.co/tx50Ab5IyS</t>
  </si>
  <si>
    <t>New Yorkers with disabilities have a right to equal access at work, home, and public places: https://t.co/OdD53Ai4y2 https://t.co/lPHGBIwJdc</t>
  </si>
  <si>
    <t>RT @NYCMayorsOffice: Statistics drive home the scope of the mental health crisis facing our city: https://t.co/PAyOWm0TvH. #ThriveNYC</t>
  </si>
  <si>
    <t>RT @NYCService: Operation AmeriCorps is accepting applications for mid-year corps members. Apply today: https://t.co/jLiE09rnzq https://t.c…</t>
  </si>
  <si>
    <t>Check out @NYCHousing’s monthly listing map for housing lotteries currently available through Housing Connect. https://t.co/9JjCJjInqr</t>
  </si>
  <si>
    <t>RT @NYCHRA: The temperature is dropping. Stock up on fresh fall produce (&amp;amp; make soup!) #SNAPHelps https://t.co/BB6j7JJLmI https://t.co/qjSH…</t>
  </si>
  <si>
    <t>Depression during of after pregnancy does not make you a bad mom. We have ways for you to get help: https://t.co/Fr1b8PRxdJ</t>
  </si>
  <si>
    <t>Take a look! @ACSNYC is live on their new website. https://t.co/tSGRYWsBAt https://t.co/x9WtnP9u5h</t>
  </si>
  <si>
    <t>Did you know that @nycrecords launched an Instagram page? Every day is a #TBT at: https://t.co/lQTOlF77bA https://t.co/k8McQu3vLv</t>
  </si>
  <si>
    <t>Check out the new #SIFerry schedule with expanded overnight services. Visit @NYC_DOT at https://t.co/TEnsdM16jM https://t.co/m9QCNpzVBX</t>
  </si>
  <si>
    <t>#NYCReads365 initiative challenges us to read every single day. Are you in? https://t.co/6tzoUT3RW7  #NYCReads365 via @nycschools</t>
  </si>
  <si>
    <t>Volunteer w/@NYCParks this season to help fix your local park w/the #ItsMyPark project. Locations &amp;amp; times: https://t.co/JSfF5szoGq</t>
  </si>
  <si>
    <t>#NYCASP rules are suspended on Wed, Nov. 11 for Veterans Day &amp;amp; Diwali. Meters will be in effect.</t>
  </si>
  <si>
    <t>RT @ACSNYC: Meet this incredible #foreverfamily &amp;amp; watch our new video: https://t.co/Ls4UsNMTes #NAM2015</t>
  </si>
  <si>
    <t>RT @NYCQuadComm: Have thoughts on the compensation of #NYC elected officials? We welcome your comment here: https://t.co/4GdTNVhGdR #NYCqua…</t>
  </si>
  <si>
    <t>Check out @NYCzerowaste's how-to video on dropping off food scraps at local NYC #CompostProject drop-off sites: https://t.co/50SHhWGNPq</t>
  </si>
  <si>
    <t>Now illegal in NYC: Asking about a job applicant’s criminal history before a conditional job offer. Follow @NYCCHR for more information.</t>
  </si>
  <si>
    <t>Stay active in #autumn by riding around NYC’s bike paths. See @nycHealthy biking resources: https://t.co/2WYD6QJYsJ #MakeNYCYourGym</t>
  </si>
  <si>
    <t>November is American Diabetes Month. Get diabetes prevention &amp;amp; control info here: https://t.co/9SOmC4EAyL #DiabetesAwareness</t>
  </si>
  <si>
    <t>NYC takes the step towards sending zero waste to landfills by 2030. Follow NYCRecycles at the new @NYCzerowaste https://t.co/4WTFh1mJiY</t>
  </si>
  <si>
    <t>Interested in social justice? Build leadership skills on a Youth Leadership Council! #YouthVoiceCount Apply now https://t.co/32zfRD7IpP</t>
  </si>
  <si>
    <t>Stay informed. Sign up for @NotifyNYC and receive important alerts about City services and emergencies: https://t.co/TSMcqXQ6s4</t>
  </si>
  <si>
    <t>Now on Instagram: #NYC history for the visually inclined via @nycrecords. https://t.co/lQTOlF77bA https://t.co/VIV3yhV93o</t>
  </si>
  <si>
    <t>Learn helpful tips about eating healthy with #diabetes: https://t.co/ZU52YucfEy https://t.co/RoMPOql9fA @HHCNYC</t>
  </si>
  <si>
    <t>Under a new bill, @NYCParks will provide an annual report on the amount spent on maintenance performed in each park: https://t.co/Fp6KGpwOdo</t>
  </si>
  <si>
    <t>READ: Rent-stabilized tenants should only see a maximum 2% increase on two-year lease renewals this year. https://t.co/Tf55QEQr6o</t>
  </si>
  <si>
    <t>Applications now being accepted for 62 apartments @ 535 West 43rd St, Manhattan (due 11/10) https://t.co/9JjCJjInqr https://t.co/4BSeeiCyzh</t>
  </si>
  <si>
    <t>Health Bucks have been helping New Yorkers afford fresh fruit and vegetables for 10 years: https://t.co/K2y3N7lOdq https://t.co/kslkkLdAmv</t>
  </si>
  <si>
    <t>Still have a pumpkin left over from Halloween? Come smash it with @NYCParks: https://t.co/5MJBon14za https://t.co/QYWO4TAu3T</t>
  </si>
  <si>
    <t>RT @NYCMayorsOffice: Mayor @BilldeBlasio welcomed the graduating class of probationary @fdny firefighters today. https://t.co/n0yuTj2tBA</t>
  </si>
  <si>
    <t>For all things #NYC – past and present – visit @nycrecords on Instagram:  https://t.co/gkaAeTuoHD. https://t.co/SiszETirbA</t>
  </si>
  <si>
    <t>Believe it or not, this is NYC. Oakland Lake in Alley Pond Park has some pretty fall colors. https://t.co/JMp5RmWxsk https://t.co/vOdwyoSQu8</t>
  </si>
  <si>
    <t>Feelings of guilt, withdrawal, and having little energy can be signs of maternal depression: https://t.co/Fr1b8PRxdJ https://t.co/s3Kvp5sZ36</t>
  </si>
  <si>
    <t>Broken or damaged sidewalk? Learn about sidewalk maintenance and report issues online here: https://t.co/aN1znKqcLo</t>
  </si>
  <si>
    <t>Exercising is one of the best ways to relieve stress: https://t.co/BOYEjefWm6. #NationalStressAwarenessDay https://t.co/TZSK9p5zSx</t>
  </si>
  <si>
    <t>Correction: Visit @NYCRecords on Instagram at: https://t.co/gkaAeTuoHD</t>
  </si>
  <si>
    <t>For all things #NYC – past and present – visit @nycarchives on Instagram: https://t.co/53t66ZYKBA</t>
  </si>
  <si>
    <t>Involved in a community organization? Claim your neighborhood domain to keep your community informed: https://t.co/N2mDZB36NJ</t>
  </si>
  <si>
    <t>If you live in a rent-stabilized apartment, here's what you need to know about your lease renewal this year: https://t.co/Tf55QEQr6o</t>
  </si>
  <si>
    <t>Currently, @NYCService has 250+ corps members serving a year in NYC! Interested in joining in? Learn more: https://t.co/32zfRD7IpP</t>
  </si>
  <si>
    <t>Mothers: There's help available for maternal depression. Resources:  https://t.co/Fr1b8PRxdJ https://t.co/Z3RX10m8MB via @NYCHealthy</t>
  </si>
  <si>
    <t>Worried about affording food this fall? Help is available: https://t.co/jjLkwwZJol #SNAPHelps https://t.co/RKDD4fon5d</t>
  </si>
  <si>
    <t>RT @NYCParks: Looking for somewhere to take the kids? Check out these fun events for children across NYC: https://t.co/bMcJ1bvZHG https://t…</t>
  </si>
  <si>
    <t>If someone you know is experiencing signs of #maternaldepression, help is available: https://t.co/Fr1b8PRxdJ</t>
  </si>
  <si>
    <t>Interested in community engagement &amp;amp; policy? Put your thoughts into action! Apply for a Youth Leadership Council https://t.co/32zfRD7IpP</t>
  </si>
  <si>
    <t>Check out @NYCzerowaste's how-to video on dropping off food scraps at local NYC #CompostProject drop-off sites: https://t.co/TDWfbJUiUJ</t>
  </si>
  <si>
    <t>Junk mail still got you down? Luckily @Birdie_NYC has got you covered. #StopJunkMail: https://t.co/wzYB9bzFVV</t>
  </si>
  <si>
    <t>.@NYCWorkforce1 provides employment &amp;amp; training services for #vets &amp;amp; #milspouses at their centers in all 5 boroughs. https://t.co/ywIsv4ztU6</t>
  </si>
  <si>
    <t>To help you #quitsmoking, find one of @HHCNYC's Quit Smoking Clinics near you: https://t.co/fOljHwk3m2 https://t.co/tx50Ab5IyS</t>
  </si>
  <si>
    <t>RT @NYCSchools: Are you attending a Parent-Teacher Conference tonight? Get ready: https://t.co/tfRLR0FbFY</t>
  </si>
  <si>
    <t>Do public health, civic engagement, or disaster response capture your imagination? Come work in tech for @nycgov: https://t.co/OdKoE59KlV</t>
  </si>
  <si>
    <t>RT @NYCSeniors: Carmelita McDonald, 73, is a member of the Tilden #Senior Center in #Brooklyn, #NYC. #aging #fashion #style https://t.co/qv…</t>
  </si>
  <si>
    <t>Interested in buying a used car? @NYCDCA has tips to help you make a good decision: https://t.co/82FwkZBcfJ</t>
  </si>
  <si>
    <t>A new Roadmap will reduce punitive @NYCSchools discipline and make schools safer: https://t.co/p3PIUe1G0f</t>
  </si>
  <si>
    <t>Parents: Read, sing &amp;amp; #TalkToYourBaby to help build his/her brain. More at https://t.co/NPmMxG5YW4</t>
  </si>
  <si>
    <t>RT @NYCParks: Join us at 10am for a live tour of the beautiful @highlinenyc on @periscopetv: https://t.co/IWbP4OFCYu https://t.co/o4lbW0vmch</t>
  </si>
  <si>
    <t>When you’re looking for housing, the law protects you against discrimination. @NYCCHR offers #FairHousing info: https://t.co/rRBrKL7CqY</t>
  </si>
  <si>
    <t>Housing cannot be denied because of race, color, or national origin. Find #FairHousing info &amp;amp; referrals w/@NYCCHR: https://t.co/rRBrKL7CqY</t>
  </si>
  <si>
    <t>Anyone searching “How do I know if I am registered to vote”? Here’s a shortcut:https://t.co/soJIBto3Rm</t>
  </si>
  <si>
    <t>It’s #ElectionDay! Take a second to learn where your local polling station is: https://t.co/45QXDMqLDD</t>
  </si>
  <si>
    <t>Having trouble affording food? You’re not alone and help is available: https://t.co/jjLkwwZJol #SNAPHelps https://t.co/kVzRyBHFFK</t>
  </si>
  <si>
    <t>If you or someone you know is experiencing signs of #maternaldepression there's help: https://t.co/Fr1b8PRxdJ https://t.co/NB7VPw7g6J</t>
  </si>
  <si>
    <t>#NYCASP rules are suspended on Tue, Nov. 3 for Election Day. Meters will be in effect. @NYCASP</t>
  </si>
  <si>
    <t>RT @NYCMayorsOffice: Learn about your ballot and find your polling location for tomorrow: https://t.co/vJOhwAnXjB</t>
  </si>
  <si>
    <t>RT @NYCHRA: RT @NYCHA: NYCHA Residents get priority for #Sandy recovery jobs #NYCHAstrong. Stay tuned: https://t.co/AASzyltcqk https://t.co…</t>
  </si>
  <si>
    <t>A little exercise can go a long way in improving #cardiovascularhealth. More tips: https://t.co/UoJ50RIqAx https://t.co/UuL84uNnuN</t>
  </si>
  <si>
    <t>RT @NYCParks: St. James Park in the #Bronx has brand new basketball courts. Who wants to try them out? https://t.co/Wfn1XvrnXj https://t.co…</t>
  </si>
  <si>
    <t>Join our #MissionHome and help us end veteran homelessness in NYC by the end of the year. https://t.co/X7bDYehWk2 via @NYCveterans</t>
  </si>
  <si>
    <t>NYC takes the step towards sending zero waste to landfills by 2030. Follow NYCRecycles at the new @NYCzerowaste https://t.co/irJqkIFkae</t>
  </si>
  <si>
    <t>If you’re having issues #sleeping, keep a diary each night to evaluate sleep patterns. For more tips, visit @HHCNYC: https://t.co/yOdAU4CgCr</t>
  </si>
  <si>
    <t>RT @nyc311: Tomorrow is Election Day. Check available City services: https://t.co/tw5smgOO2y Find your polling place:https://t.co/61qutIpX9x</t>
  </si>
  <si>
    <t>Love NYC? We're looking for New Yorkers like you to be the next Instagram Ambassadors: https://t.co/PGwbHmUE6w #AutumnInNYC</t>
  </si>
  <si>
    <t>Join @NYCDHS' #MissionHome and help end veteran homelessness in NYC by the end of the year. https://t.co/EFZZWPnzSX</t>
  </si>
  <si>
    <t>Search &amp;amp; apply for volunteer opportunities on the @NYCService app: https://t.co/6Q6Uf7aBYy https://t.co/HID7mwKTre</t>
  </si>
  <si>
    <t>Check out @NYCSmallBizSvcs' beginner guide for tips and tricks on running #socialmedia for your small business. https://t.co/lyWUuu6C91</t>
  </si>
  <si>
    <t>Thanks to @HHCnyc &amp;amp; @NYCEDC, NYers will have access to more health centers through the Caring Neighborhoods program: https://t.co/4D5ePCRe0D</t>
  </si>
  <si>
    <t>Protect children from #leadpoisoning: Call 311 to report peeling paint in homes: https://t.co/bS76G96QjY #LPPW2015 https://t.co/4ugYuEcRNH</t>
  </si>
  <si>
    <t>See fall at its peak in Staten Island on a guided hike up the 260-foot-tall Moses Mountain: https://t.co/Yp0zWAfKnz https://t.co/yZ4p42oIy3</t>
  </si>
  <si>
    <t>#Leadpoisoning can cause learning &amp;amp; behavior problems in kids, even at low levels: https://t.co/2ya1Y8QrOT #LPPW2015 https://t.co/S0nhWQH1nc</t>
  </si>
  <si>
    <t>If you think you, a friend or a family member is experiencing signs, there is help https://t.co/Fr1b8PRxdJ https://t.co/QCeMv4nUOK</t>
  </si>
  <si>
    <t>Applications due 11/4/15 for sale of 18 affordable housing co-op apartments in East Midtown (110 Madison Avenue) https://t.co/DLXEqgrySQ</t>
  </si>
  <si>
    <t>RT @NYCDCA: Missed his stop … didn’t miss saving on his commute. #CommuterBenefits https://t.co/jQKbHLgXTa https://t.co/LrKiysyouL</t>
  </si>
  <si>
    <t>Tonight @MadeinNY hosts a free screening of 9 short films at Lawrence Virgilio Playground in Queens @QueensWorldFilm https://t.co/C7wDbL9N3C</t>
  </si>
  <si>
    <t>Tomorrow night, @MadeinNY hosts a free screening of 9 #QWFF short films at Lawrence Virgilio Playground in Queens https://t.co/C7wDbL9N3C</t>
  </si>
  <si>
    <t>Missed his stop … didn’t miss saving on his commute. #CommuterBenefits https://t.co/2lkTFro9JA https://t.co/3grGD2Zake via @NYCDCA</t>
  </si>
  <si>
    <t>RT @NYCWater: Heavy rain is forecasted for NYC today. Be sure to clear leaves &amp;amp; other debris from catch basins to prevent flooding https://…</t>
  </si>
  <si>
    <t>The @nyc311 app https://t.co/eoiPD3hXl3 can help @NYCDHS locate those living on the streets. They'll send an outreach team like a 311 call.</t>
  </si>
  <si>
    <t>RT @HHCnyc: Attention NURSES: Come to the #Nursing Job Fair at #Woodhull Hospital TOMORROW #Brooklyn #nurse https://t.co/HMAg30pK6o</t>
  </si>
  <si>
    <t>RT @NYCMayorsOffice: Show @chirlane @mitchell_silver @PAbeywardena @nishasagarwal @nycgo @rob_bennett your best #AutumnInNYC photos: https:…</t>
  </si>
  <si>
    <t>Join @NYCDHS' #MissionHome and help us end veteran homelessness in NYC by the end of the year. https://t.co/EFZZWPnzSX</t>
  </si>
  <si>
    <t>Attend fun InstaMeets and have your photos featured on our Instagram account. Enter the #AutumnInNYC contest now: https://t.co/PGwbHmUE6w</t>
  </si>
  <si>
    <t>October is #DomesticViolence awareness month. Learn how to donate used cell phones to help victims of DV: https://t.co/tpmCRWpjxZ</t>
  </si>
  <si>
    <t>RT @nycHealthy: Our new #Manhattan Community Health Profiles show how your zip code impacts health: https://t.co/RnWLoUp4gP https://t.co/1N…</t>
  </si>
  <si>
    <t>.@NYCSeniors are recruiting #CityServiceCorps members! Apply by 10/26 to spend a year of service serving seniors https://t.co/32zfRD7IpP</t>
  </si>
  <si>
    <t>Want your photographs featured on @nycgov's Instagram for the next 6 months? Enter our #AutumnInNYC contest now: https://t.co/PGwbHmUE6w</t>
  </si>
  <si>
    <t>A new proposal will help save Hudson River Park’s Pier 40 and deliver ~500 affordable apartments to the community: https://t.co/KMVtPJANTJ</t>
  </si>
  <si>
    <t>If you’re one of 1.2 Mill. NYers in rent-stabilized apt, then your rent shouldn't increase when you renew lease https://t.co/0aVDGw3HT5</t>
  </si>
  <si>
    <t>.@IDNYC means $2100 in savings &amp;amp; 1 year free membership at 33 of NYCs best cultural sites https://t.co/gms7EAbPZ8</t>
  </si>
  <si>
    <t>Do you have the skills to become @nycgov’s next Instagram Ambassador? Enter the #AutumnInNYC contest today: https://t.co/PGwbHmUE6w</t>
  </si>
  <si>
    <t>Are you a tenant &amp;amp; 62 years or older? You may be able to freeze your rent. Apply online for #NYCRentFreeze https://t.co/hcFT5MSjwB</t>
  </si>
  <si>
    <t>Be a part of our #SNAPHelps campaign and help NYers in need. Get outreach tools here https://t.co/2T85LxtDX1 &amp;amp; https://t.co/6u7K5dZtXP</t>
  </si>
  <si>
    <t>Find new child care services in your area with @NYCHealthy's #ChildCareConnect: https://t.co/mQLWsmNiA8 https://t.co/BTb0QQNJkz</t>
  </si>
  <si>
    <t>RT @NYPDnews: Join us in praying for NYPD Police Officer Randolph Holder and his family. https://t.co/OjdLqFYo7r</t>
  </si>
  <si>
    <t>RT @NYPDnews: An NYPD officer has been shot in East Harlem after responding to reports of a man with a gun &amp;amp; a foot pursuit of a suspect. U…</t>
  </si>
  <si>
    <t>Finding an apartment in New York City can be a daunting process. Here are 10 apartment hunting tips. https://t.co/lpteNEY3dg</t>
  </si>
  <si>
    <t>The first 3 years of a baby's life are critical. #TalkToYourBaby to help build their brain! https://t.co/NPmMxG5YW4 @nychealthy</t>
  </si>
  <si>
    <t>All youth should be respected and loved for who they are. Learn more about @ACSNYC’s services for LGBTQ youth. https://t.co/xNZ35HhDdF</t>
  </si>
  <si>
    <t>Interested in applying to affordable housing? Visit https://t.co/9JjCJjInqr  to see all available housing &amp;amp; locations</t>
  </si>
  <si>
    <t>RT @NYCParks: Make a jack o’lantern &amp;amp; watch it sail off into the sunset at Central Park's pumpkin flotilla https://t.co/IPkFGRIh46 https://…</t>
  </si>
  <si>
    <t>Here’s what you need to know about #rentregulation: https://t.co/ks4Wgb6PTR https://t.co/Dlg4riXYss via @NYCHousing</t>
  </si>
  <si>
    <t>What does #AutumnInNYC mean to you? Let us know by entering our Instagram Ambassador contest: https://t.co/MGKyhHvU6D</t>
  </si>
  <si>
    <t>RT @NYCMayorsOffice: Now through 11/1, show us your best #AutumnInNYC photos and you could be our next Instagram Ambassador. Details: http:…</t>
  </si>
  <si>
    <t>Wouldn’t it be great to schedule @NYCHA repairs on your Android + iOS devices? Now you can w/ the new #MyNYCHA App! https://t.co/J4cf8e7qGi</t>
  </si>
  <si>
    <t>#ResidentialBuildingOwners must provide heat and hot water to all tenants from Oct 1 to May 31 #NYCHeatSeason https://t.co/ayYbBP54Z1</t>
  </si>
  <si>
    <t>The #AutumnInNYC contest is now open. Give us your best photos for a chance to be an Instagram Ambassador: https://t.co/PGwbHmUE6w</t>
  </si>
  <si>
    <t>Need a repair done in your @NYCHA apt? You can now track service requests thru the #MyNYCHA
App. Learn more: https://t.co/J4cf8e7qGi</t>
  </si>
  <si>
    <t>RT @NYCDisabilities: #NDEAM celebrations continue with a video profile on Dirk HohenKirk from MOPD &amp;amp; @nycoem . #disability #employment http…</t>
  </si>
  <si>
    <t>Bring your skills to @nycgov. Learn more and apply for a tech job today: https://t.co/OdKoE59KlV</t>
  </si>
  <si>
    <t>You don’t have to go to an .@NYCHRA center to get SNAP. Apply online or at a community organization http://t.co/jjLkwwZJol #SNAPHelps</t>
  </si>
  <si>
    <t>Claim your neighborhood's domain to keep your community connected 24/7: http://t.co/N2mDZB36NJ http://t.co/E1mDMyRuH1</t>
  </si>
  <si>
    <t>.@NYC_Buildings is having an Inspector Job Fair on Thu. 10/22 for openings in construction, plumbing, &amp;amp; more: http://t.co/TRkqCFgb1O</t>
  </si>
  <si>
    <t>.@NYCHA Digital Vans offer free computer access + WiFi at Mitchel Houses #BX today! http://t.co/4BZ02J7Bqw</t>
  </si>
  <si>
    <t>What does #AutumnInNYC mean to you? Let us know by entering our Instagram Ambassador contest: http://t.co/MGKyhHvU6D http://t.co/Hu9oB0jwoi</t>
  </si>
  <si>
    <t>RT @NYCHA: Internet access is GOOD! Get digital @ Stuyvesant Gardens Senior Center #BK until 4pm. Our Digital Van schedule: http://t.co/dmz…</t>
  </si>
  <si>
    <t>Attend fun InstaMeets and have your photos featured on our Instagram account. Enter the #AutumnInNYC contest now: http://t.co/PGwbHmUE6w</t>
  </si>
  <si>
    <t>.@NYC311 has a free mobile app. File a complaint with just a few taps. Download here: http://t.co/LXzdzzl7qt http://t.co/fiN7nS9GMi</t>
  </si>
  <si>
    <t>Here’s what you need to know about #rentregulation: http://t.co/ks4Wgb6PTR http://t.co/Dlg4riXYss via @NYCHousing</t>
  </si>
  <si>
    <t>What does #AutumnInNYC mean to you? Let us know by entering our Instagram Ambassador contest: http://t.co/MGKyhHvU6D http://t.co/wWTQuROGDj</t>
  </si>
  <si>
    <t>Too busy for the gym today? You can still get active and #MakeNYCYourGym with these ideas: http://t.co/dbFyyNpXy6 http://t.co/YDfpOGat9F</t>
  </si>
  <si>
    <t>The first 3 years of a baby's life are critical. #TalkToYourBaby to help build their brain! http://t.co/NPmMxG5YW4 @nychealthy</t>
  </si>
  <si>
    <t>Check out @NYCBusSolutions' beginner guide for tips and tricks on running #socialmedia for your small business. http://t.co/lyWUuu6C91</t>
  </si>
  <si>
    <t>All youth should be respected and loved for who they are. Learn more about @ACSNYC’s services for LGBTQ youth. http://t.co/xNZ35HhDdF</t>
  </si>
  <si>
    <t>This weekend, bring out the sweaters &amp;amp; cameras to enter #AutumnInNYC for a chance to become an Instagram Ambassador: http://t.co/PGwbHmUE6w</t>
  </si>
  <si>
    <t>Check out new brochure by @NYCCHR &amp;amp; @NYCImmigrants outlining immigrants' rights at work &amp;amp; home: http://t.co/uHaTxlhRpo</t>
  </si>
  <si>
    <t>Do you have what it takes to be an Instagram Ambassador? Enter our #AutumnInNYC contest: http://t.co/MGKyhHvU6D http://t.co/9BTiPAlzUG</t>
  </si>
  <si>
    <t>Want to learn about city government employment? Apply for the NYC Urban Fellows Program w/@NYCDCAS: http://t.co/rXd9SQOpff</t>
  </si>
  <si>
    <t>Apply for Organics Corps w/ @NYCService Corps &amp;amp; help grow composting opportunities for all NYers! Apply by 10/19: http://t.co/hZICpm5xna</t>
  </si>
  <si>
    <t>NYC is home to a growing community of #transgender NYers. #transhealth http://t.co/Or9zq7Wtjp. http://t.co/1HJ74W0I2T @NYCHealthy</t>
  </si>
  <si>
    <t>.@NYC_Buildings will be hosting an inspector job fair on 10/22. Join their team and help New York City build safely! http://t.co/uGQ9wtTr1V</t>
  </si>
  <si>
    <t>Speak with @NYCDCA's Financial Empowerment Center counselors to learn how to open a safe bank account. http://t.co/v5lUrsYa2m</t>
  </si>
  <si>
    <t>RT @NYCMayorsOffice: Claim your neighborhood's domain to keep your community connected 24/7: http://t.co/G5nDepja5y http://t.co/AsyWb55zgz</t>
  </si>
  <si>
    <t>Sign up for @FDNY's free CPR class this Sat. 10/17 in Jamaica, Queens. Learn how you could save a life! http://t.co/QX9c2CcfPz</t>
  </si>
  <si>
    <t>New Yorkers with disabilities have a right to equal access at work, home, and public places: http://t.co/OdD53Ai4y2 http://t.co/lPHGBIwJdc</t>
  </si>
  <si>
    <t>If you're living in a rent-stabilized apartment, here's what you need to know about your lease renewal: http://t.co/Tf55QEQr6o</t>
  </si>
  <si>
    <t>RT @NYCParks: The NY State Pavilion in Flushing has been repainted &amp;amp; will be open for free tours for @OHNY: http://t.co/WpP0YRouje http://t…</t>
  </si>
  <si>
    <t>RT @NYCFinance: Join us for a One-Day Conference Designed for Tax Professionals #attorneys #business http://t.co/qd0oAwj8Ge</t>
  </si>
  <si>
    <t>Healthy food shouldn’t be out of reach. Get fresh food at City farmers’ markets with SNAP benefits. http://t.co/6u7K5dZtXP #SNAPHelps</t>
  </si>
  <si>
    <t>.@NYCSchools' new 2016 NYC #MiddleSchool Directory is available online. Download your copy ► http://t.co/hOzqA2POYD</t>
  </si>
  <si>
    <t>Autumn is a great time to visit @NYCWater's reservoirs &amp;amp; the open land that surrounds them: http://t.co/7BodSeqoCt http://t.co/mCSOdeMv1h</t>
  </si>
  <si>
    <t>To help you #quitsmoking, find one of @HHCNYC's Quit Smoking Clinics near you: http://t.co/PPCj8x2OUf http://t.co/tx50AaO7ai</t>
  </si>
  <si>
    <t>Make a difference for the city you love. Apply for an @nycgov tech job today: http://t.co/OdKoE5rldt</t>
  </si>
  <si>
    <t>Missed last night's #TenantSupport town hall with Mayor @BilldeBlasio? Watch it here: http://t.co/lYRpTx6IpT</t>
  </si>
  <si>
    <t>Retweet to share these quick facts about our city's David N. Dinkins Municipal Building. http://t.co/IecWZlEN3J</t>
  </si>
  <si>
    <t>RT @NYCMayorsOffice: http://t.co/7Iz4e6tJev hubs connect New Yorkers with a real-time data feed. Check it out today. http://t.co/tOzTj2GJRB</t>
  </si>
  <si>
    <t>Did you know under #CreditCheckLawNYC, bosses can’t use credit history in employment decisions? Learn more: http://t.co/cM3fifAX36</t>
  </si>
  <si>
    <t>Be a part of our #SNAPHelps campaign and help NYers in need. Get outreach tools here http://t.co/2T85LxLeOz &amp;amp; http://t.co/6u7K5dHSzf</t>
  </si>
  <si>
    <t>Did you know @NYCHealthy offers low- to no-cost #immunization services? Find a clinic: http://t.co/4ScQFjV4CD http://t.co/xWkXUHD2XG</t>
  </si>
  <si>
    <t>RT @nycrecords: In honor of the newly re-named David N. Dinkins Municipal Building, we are looking back at its construction. #TBT http://t.…</t>
  </si>
  <si>
    <t>We’re joining @NYCagainstabuse and going purple in recognition of #NYCGoPurple &amp;amp; #DVawarenessmonth #UpStander http://t.co/4LYd9INi1V</t>
  </si>
  <si>
    <t>Watch: Mayor @BilldeBlasio delivers remarks at the naming ceremony for the David N. Dinkins Building. Go to: http://t.co/zoHXRmn5Bo.</t>
  </si>
  <si>
    <t>The City’s independent police oversight agency (CCRB) is holding its monthly Board meeting tonight in the Bronx. http://t.co/jn2BJo5YcA</t>
  </si>
  <si>
    <t>RT @NYCParks: LIVE on #Periscope: Parkscope: The Unisphere at the Center of NYC
 https://t.co/GJjLrOFHCA</t>
  </si>
  <si>
    <t>If you’re one of 1.2 Mill. NYers in rent-stabilized apt, then your rent shouldn't increase when you renew lease http://t.co/0aVDGw3HT5</t>
  </si>
  <si>
    <t>Don’t go hungry. Use http://t.co/jjLkwwZJol  to find a nearby food pantry or soup kitchen. #SNAPhelps via @NYCHRA</t>
  </si>
  <si>
    <t>Apply to be an @NYCyoungmen mentor through @NYCService's inaugural #CityServiceCorps program http://t.co/32zfRD7IpP</t>
  </si>
  <si>
    <t>RT @nycHealthy: We're looking for people to join our team of public health nurses for @NYCSchools. More: http://t.co/wlTXQ6TjSG http://t.co…</t>
  </si>
  <si>
    <t>Do you have your @IDNYC? If so, make sure to claim your cultural memberships before December 31, 2015! http://t.co/a5xaWp9CJz</t>
  </si>
  <si>
    <t>Check out these waterfront parks for some of the best views of NYC's bridges: http://t.co/TzLkdnNldS http://t.co/Sxs4bSiynK via @NYCParks</t>
  </si>
  <si>
    <t>Check out @NYCRecycles' how-to video on dropping off food scraps at local NYC #CompostProject drop-off sites: http://t.co/TDWfbJUiUJ</t>
  </si>
  <si>
    <t>Learn about #MWBE provisions on NYC #PLA #construction contracts at #free contractor information sessions: http://t.co/9Y0yuZGvmj</t>
  </si>
  <si>
    <t>.@NYCWorkforce1 provides employment &amp;amp; training services for #vets &amp;amp; #milspouses at their centers in all 5 boroughs. http://t.co/ywIsv4ztU6</t>
  </si>
  <si>
    <t>Sign up for @NYCParks' newsletter to get updates about upcoming events and programs. http://t.co/1Iu6FdYaKE</t>
  </si>
  <si>
    <t>Finding an apartment in New York City can be a daunting process. Here are 10 apartment hunting tips. http://t.co/lpteNEY3dg</t>
  </si>
  <si>
    <t>.@nyc311 has a free mobile app. File a complaint just a few taps. Find the download here: http://t.co/LXzdzzl7qt http://t.co/fiN7nS9GMi</t>
  </si>
  <si>
    <t>Want to be more active? Find your local @NYCParks Rec. Center with indoor pools, weight rooms, b-ball courts &amp;amp; more! http://t.co/ErNvchIrnU</t>
  </si>
  <si>
    <t>Find volunteer opportunities to help reduce hunger in NYC. Sign up with @Nycservice at: http://t.co/iqqXPDN46m @NYCFood</t>
  </si>
  <si>
    <t>If you lost something in a yellow taxi, use the @nyc311 Lost &amp;amp; Found service to try to track it down: http://t.co/TJNiYFFzD7</t>
  </si>
  <si>
    <t>Want a free and easy way to recycle electronics from home? Check out @NYCRecycles #ecycleNYC: http://t.co/RSa0goh8h5</t>
  </si>
  <si>
    <t>These waterfront parks have some of the best views of NYC's bridges: http://t.co/TzLkdnNldS http://t.co/Sxs4bSiynK via @NYCParks</t>
  </si>
  <si>
    <t>If you live in a rent-stabilized unit, here’s what you need to know abour your lease renewal: http://t.co/BCQliQ85AZ</t>
  </si>
  <si>
    <t>Stay informed. Know before you go with @NotifyNYC, NYC's free, official emergency communications program. http://t.co/0WZzJugAXw</t>
  </si>
  <si>
    <t>RT @NYCParks: See the best of NYC's fall colors at these upcoming hikes &amp;amp; park tours w/our experts: http://t.co/B3JkjoZY4M http://t.co/cwvW…</t>
  </si>
  <si>
    <t>Are you a tenant &amp;amp; 62 years or older? You may be able to freeze your rent. Apply online for #NYCRentFreeze http://t.co/hcFT5MSjwB</t>
  </si>
  <si>
    <t>Check out the new #SIFerry schedule with expanded overnight services. Visit @NYC_DOT at http://t.co/TEnsdM16jM http://t.co/m9QCNpzVBX</t>
  </si>
  <si>
    <t>Get to know New York City with @SBSNeighborhood. Their blog can be a guide to great things happening in NYC. http://t.co/aWzeDdVd39</t>
  </si>
  <si>
    <t>Here’s how we’re working to solve the root problems of affordability and keep working families in their homes: http://t.co/2KVs5ea46D</t>
  </si>
  <si>
    <t>Does your school receive NYC Organics Collection? Order new @NYCSanitation decals for your brown food scraps bins: http://t.co/2VBna3q70n</t>
  </si>
  <si>
    <t>Get ready for #MiddleSchool with @NYCSchools' 2016 Directory! Download your copy ► http://t.co/hOzqA2POYD http://t.co/C9s0lSgriC</t>
  </si>
  <si>
    <t>Looking for a job in the tech sector? Come work for NYC &amp;amp; make a difference for the city you love: http://t.co/OdKoE59KlV</t>
  </si>
  <si>
    <t>RT @NYCParks: #tbt Whether it's 1965 or 2015, Flushing Meadows Corona Park is the home for amazin' @Mets moments. #letsgomets http://t.co/B…</t>
  </si>
  <si>
    <t>Make an impact &amp;amp; solve urban challenges w/ tech. Check out @NYCDoITT's career fair on 10/14 http://t.co/rkxU6J1ohh http://t.co/RmkSgZrA7y</t>
  </si>
  <si>
    <t>.@NYC_DOT's #1stAve protected #bikeNYC lane project has begun. Learn more here: http://t.co/TBHoCLLjxo http://t.co/XyzaVmdwez</t>
  </si>
  <si>
    <t>Watch the @NYCCHR 60-second video, highlighting why #CreditCheckLawNYC is so important: http://t.co/emowaigX4F</t>
  </si>
  <si>
    <t>Do you have your @IDNYC? If so, claim your cultural memberships before December 31, 2015! http://t.co/a5xaWp9CJz</t>
  </si>
  <si>
    <t>Attention @NYCSeniors &amp;amp; #caregivers: Older Adults in #NYC can sign up for #benefits all in one location. Click photo http://t.co/N8tawQDLk8</t>
  </si>
  <si>
    <t>RT @NYCMayorsFund: We urge New Yorkers to stand up for their neighbors during this difficult time. DONATE: http://t.co/Q4TJ9I4fGG http://t.…</t>
  </si>
  <si>
    <t>Find new child care services in your area with @NYCHealthy's #ChildCareConnect: http://t.co/mQLWsmNiA8 http://t.co/BTb0QQNJkz</t>
  </si>
  <si>
    <t>Get the most out of your credit card and avoid debt with @nycdca’s helpful tips. Visit: http://t.co/9HLvjQvqVv</t>
  </si>
  <si>
    <t>RT @NYCMayorsOffice: After Sandy this program helped ~1,500 low-income New Yorkers who didn’t qualify for federal aid stay in safe homes: h…</t>
  </si>
  <si>
    <t>Live in a rent-stabilized apartment? Find out how much your rent should be increasing: http://t.co/Tf55QEQr6o</t>
  </si>
  <si>
    <t>.@NYC311 has a free mobile app. File a complaint with just a few taps. Download it here: http://t.co/LXzdzzl7qt http://t.co/fiN7nS9GMi</t>
  </si>
  <si>
    <t>.@NYCHRA’s SNAP #benefits can help @NYCSeniors get #food on their table. Here's how: http://t.co/ZvGU5Q6qa1 http://t.co/7j6iUJFJP3</t>
  </si>
  <si>
    <t>RT @NYCulture: Do you have your @IDNYC? If so, claim your cultural memberships before December 31, 2015! http://t.co/wgFRj1PLIx https://t.c…</t>
  </si>
  <si>
    <t>Create an emergency plan on the go with @nycoem’s #ReadyNYC mobile app: http://t.co/zXhoNqPv7p http://t.co/Rrem4l3Ok0</t>
  </si>
  <si>
    <t>Sign up to stay in touch with City Hall and get the latest news on what’s happening in your city: http://t.co/gQGxirPcTO</t>
  </si>
  <si>
    <t>Do you want to become a leader in your community? Make your #YouthVoiceCount &amp;amp; join a Youth Leadership Council today http://t.co/32zfRD7IpP</t>
  </si>
  <si>
    <t>4 affordable housing apartments (65 Park Place, Brooklyn) for rent. Applications accepted now http://t.co/egaPmg6aV8 #housinglottery</t>
  </si>
  <si>
    <t>Apply to be a @NYCHA Outreach Associate with @NYCService Corps and help NYCHA recycle! Apply by 10/19: http://t.co/hZICpm5xna @NYCRecycles</t>
  </si>
  <si>
    <t>RT @NYCParks: This year, we're expanding the Community Parks Initiative to 12 more under-resourced parks. http://t.co/hjphEL1aYK http://t.c…</t>
  </si>
  <si>
    <t>What is Legionnaires? How does it spread? Find answers to Legionnaires FAQs at http://t.co/gNsqYqQaGP</t>
  </si>
  <si>
    <t>#NYCSchoolsAccount? Check out @NYCSchools' FAQs:: http://t.co/DpXQiu8WMP http://t.co/SFMaNKNFOx</t>
  </si>
  <si>
    <t>RT @NYCDCA: It’s #CustomerServiceWeek and our team is happy to rock #orange to show PRIDE in our work. http://t.co/odXunbEYZo</t>
  </si>
  <si>
    <t>If you or someone you know is suffering from domestic abuse, call @nyc311. Follow @NYCagainstabuse for more information.</t>
  </si>
  <si>
    <t>Find new child care services in your area with @NYCHealthy's #ChildCareConnect: http://t.co/mQLWsn4TrG http://t.co/BTb0QR5kc7</t>
  </si>
  <si>
    <t>Get to know New York City with @SBSNeighborhood. Their blog can be a guide to great things happening in NYC. http://t.co/aWzeDdDBEz</t>
  </si>
  <si>
    <t>NYC is home to a growing community of #transgender NYers. #transhealth http://t.co/Or9zq7ERUP. http://t.co/1HJ74VJ6Ej @NYCHealthy</t>
  </si>
  <si>
    <t>Scroll with purpose! Search &amp;amp; apply for volunteer opportunities on @NYCService's mobile app: http://t.co/6Q6Uf7scQ6 http://t.co/HID7mx2uiM</t>
  </si>
  <si>
    <t>Did you know? You can sign up for @NYCWorkforce1’s career bulletin for the latest job opening announcements. Visit: http://t.co/WfR9ECJ8oV</t>
  </si>
  <si>
    <t>RT @NYCDCAS: Apply online NYC Urban Fellows Program http://t.co/x7aMCws0Ed. 9 month full-time employment &amp;amp; seminar series. http://t.co/dsNm…</t>
  </si>
  <si>
    <t>If you live in a rent-regulated apartment, here's what you need to know about your lease renewal this year: http://t.co/Tf55QEQr6o</t>
  </si>
  <si>
    <t>Find your hurricane evacuation zone: http://t.co/oS9qSUCH3M or call @nyc311. #HurricaneJoaquin http://t.co/iRZZ1kiJlm</t>
  </si>
  <si>
    <t>Join @NYCFinance for a one-day conference designed for tax professionals #attorneys #business. http://t.co/wun2CQA6t6</t>
  </si>
  <si>
    <t>Join one of @NYCParks' citywide swim teams! Register at http://t.co/rnW3SHaTv7 for tryouts. http://t.co/JQ7bjeFZmD</t>
  </si>
  <si>
    <t>Take a few moments to dust off your family's emergency plan with @nycoem's ReadyNYC app: http://t.co/2BPsAWPbms http://t.co/rNdSUu7Se5</t>
  </si>
  <si>
    <t>Do public health, civic engagement, or disaster response capture your imagination? Come work in tech for @NYCgov: http://t.co/OdKoE59KlV</t>
  </si>
  <si>
    <t>RT @nycoem: #HurricaneJoaquin's threat to NYC may be lessening, but NYC is helping its coastal storm communities prepare: http://t.co/AsEnk…</t>
  </si>
  <si>
    <t>Did you know 90% of brain development occurs before age five? Learn more from @ACSNYC http://t.co/sxEQRc4ZuU http://t.co/DisHNsdMSF</t>
  </si>
  <si>
    <t>Stay informed by signing up for @NotifyNYC http://t.co/VITmCsB7mA to receive emergency notifications &amp;amp; updates. #HurricaneJoaquin</t>
  </si>
  <si>
    <t>It's important New Yorkers take time to prepare. Make a disaster plan. Get started by downloading the Ready NYC app: http://t.co/WcSK5BOpOR</t>
  </si>
  <si>
    <t>RT @NYCMayorsOffice: READ: New Yorkers should have access to health care, regardless of a broken federal immigration system. http://t.co/Mw…</t>
  </si>
  <si>
    <t>The 2016 NYC #HighSchool Directory is available online! Download your copy from @NYCSchools: http://t.co/ywDwPlbRBl http://t.co/JvCahETJTv</t>
  </si>
  <si>
    <t>Hurricanes can &amp;amp; do affect NYC. Visit http://t.co/z59qRFb3VZ to find out if you live/work in a hurricane evacuation zone. #HurricaneJoaquin</t>
  </si>
  <si>
    <t>Free @ShapeUpNYC classes are a great way to get active &amp;amp; stay healthy. Find one near you: http://t.co/jRmqhj5uvw http://t.co/QjvvB81OcB</t>
  </si>
  <si>
    <t>The City continues to monitor #HurricaneJoaquin. Make sure you're prepared. Take the first step and #knowyourzone: http://t.co/z59qRFb3VZ</t>
  </si>
  <si>
    <t>.@NYC_DOT's Staten Island ferries are now departing every half-hour, all day long: http://t.co/RUYXraCtFL http://t.co/FqHBLPAS5R</t>
  </si>
  <si>
    <t>Check out @nycoem's Severe Weather website for information about #HurricaneJoaquin: http://t.co/aHu0jzHzhW</t>
  </si>
  <si>
    <t>RT @NYCMayorsOffice: Starting soon, Mayor @BilldeBlasio hosts a press conference at @nycoem. Watch live on https://t.co/10woidEfEd. #Hurric…</t>
  </si>
  <si>
    <t>RT @nycoem: The City continues to monitor #HurricaneJoaquin. Make sure you’re prepared. Take the first step and #knowyourzone: http://t.co/…</t>
  </si>
  <si>
    <t>Find out about Women's Health services at @HHCNYC hospitals and health centers: http://t.co/HdYzwMkJkF</t>
  </si>
  <si>
    <t>RT @NYC_DOT: While most New Yorkers are winding down, our crews are ramping up! #MillandPave  https://t.co/CXdf7xSt58</t>
  </si>
  <si>
    <t>Do you know your #asthma triggers? Find out what environmental factors may be contributing: http://t.co/mREz1gcuhh @nychealthy</t>
  </si>
  <si>
    <t>Junk mail still got you down? Luckily @Birdie_NYC has got you covered. #StopJunkMail: http://t.co/wzYB9bzFVV</t>
  </si>
  <si>
    <t>#NYCHeatSeason is around the corner. Are you prepared? http://t.co/ayYbBP54Z1 http://t.co/JfS7vn3UZ2 @NYCHousing</t>
  </si>
  <si>
    <t>.@NotifyNYC is monitoring #HurricaneJoaquin. Review your emergency plans &amp;amp; know your zone. Find your evacuation zone http://t.co/ZX7PXxEN03.</t>
  </si>
  <si>
    <t>RT @NYC_DOT: Excited to announce expanded overnight #SIFerry service beginning Oct 1st! New schedule: http://t.co/bcJOxJmrFL http://t.co/LC…</t>
  </si>
  <si>
    <t>RT @nycHealthy: Thirteen cases of #Legionnaires' disease have been reported in the Morris Park section of the Bronx. Updated facts: http://…</t>
  </si>
  <si>
    <t>Legionnaires' is not spread from person to person. More facts from @nycHealthy: http://t.co/gNsqYqQaGP</t>
  </si>
  <si>
    <t>RT @NotifyNYC: #HurricaneJoaquin is being monitored. Review your emergency plans &amp;amp; know your zone. To find your evacuation zone: http://t.c…</t>
  </si>
  <si>
    <t>RT @ACSNYC: “If there hadn’t been people supporting me I wouldn’t be the best me.” Watch a foster teen share how she rose above. http://t.c…</t>
  </si>
  <si>
    <t>We're committed to tackling homelessness in our city. What we've done so far: http://t.co/2KVs5ea46D #HousingNYC</t>
  </si>
  <si>
    <t>Keep your family alert and up-to-date with @nycoem's free #ReadyNYC mobile app: http://t.co/NBgMM3afWO http://t.co/mU3Ua1SlPQ</t>
  </si>
  <si>
    <t>.@NYCService launched City Service Corps, a 10 month full time service corps to address city needs. Apply today at http://t.co/32zfRD7IpP</t>
  </si>
  <si>
    <t>Be a part of our #SNAPHelps campaign and help NYers in need. Get outreach tools here http://t.co/2T85LxtDX1 &amp;amp; http://t.co/6u7K5dZtXP</t>
  </si>
  <si>
    <t>If your cold water is dirty, brown, cloudy or has a bad odor or taste, report it online here: http://t.co/N1wXz9Dme7 via @NYC311</t>
  </si>
  <si>
    <t>8 million New Yorkers, 1 card for all of us! Get your @IDNYC today: http://t.co/k3SYHJFQAi http://t.co/q0yB4Watf7</t>
  </si>
  <si>
    <t>Join @NYCParks at the Medieval Festival in The Cloisters' backyard, w/jousts, jesters, &amp;amp; more: http://t.co/Kc8EXrU9V8 http://t.co/jGwe6Id1Vn</t>
  </si>
  <si>
    <t>RT @NYCParks: Check out this season's upcoming festivals, from harvest fairs to Halloween celebrations: http://t.co/zAgR6ERZ5K http://t.co/…</t>
  </si>
  <si>
    <t>Don't miss the 2016 #MiddleSchool Fair in your district! Join @nycschools for an information session ► http://t.co/Pk8HlG3cCu</t>
  </si>
  <si>
    <t>.@NYCDHS’s HomeBase program can help prevent homelessness &amp;amp; provides community-based resources: http://t.co/JdCgQ98aBV</t>
  </si>
  <si>
    <t>RT @BellevueHosp: Learn about #fallprevention, #pestcontrol, mold elimination &amp;amp; more #tipsforseniors. FREE at Bellevue tomorrow! http://t.c…</t>
  </si>
  <si>
    <t>Expanded homelessness prevention services will help thousands of New Yorkers stay in their homes: http://t.co/tlbulS2FWW #HousingNYC</t>
  </si>
  <si>
    <t>Eating right can be hard, especially with #diabetes. Get helpful tips from @HHCNYC at: http://t.co/PrRGdnT1dV</t>
  </si>
  <si>
    <t>RT @NYCMayorsOffice: The NYC Retrofit Accelerator is a key step forward in #OneNYC. Browse the resources for building owners: http://t.co/X…</t>
  </si>
  <si>
    <t>Did you know @NYCHealthy offers low- to no-cost #immunization services? Find a clinic: http://t.co/4ScQFjDtL5 http://t.co/xWkXUHls68</t>
  </si>
  <si>
    <t>Are you a #smallbiz owner looking to open/renovate? @NYC_Buildings experts provide guidance every Tues. #Better4Biz http://t.co/PXewIJbVH8</t>
  </si>
  <si>
    <t>Join @NYCService today. Search for volunteer opportunities by borough, skills or interest at http://t.co/32zfRD7IpP. http://t.co/zfmCHEli0G</t>
  </si>
  <si>
    <t>.@nyc311 has a free mobile app. File a complaint with just a few taps. Find the download here: http://t.co/LXzdzzl7qt http://t.co/fiN7nS9GMi</t>
  </si>
  <si>
    <t>You have the power to be prepared. Get the #ReadyNYC app &amp;amp; make your emergency plan today. http://t.co/WcSK5BOpOR http://t.co/ol1EfZfAzl</t>
  </si>
  <si>
    <t>What's fun and free and happening in NYC? Find out with the #NYC4Free Calendar: http://t.co/k4UnA6RzDQ via @NYC_Media</t>
  </si>
  <si>
    <t>RT @NYCDisabilities: Wheelchair Basketball returns to NYC on November 7-8 at Horace Mann HS! Find out more here: http://t.co/B1j94EwTQ9 htt…</t>
  </si>
  <si>
    <t>Want to turn your #bigtechidea into the next great innovation? @NYCSmallBizSvcs can help: http://t.co/04lDrHhR60</t>
  </si>
  <si>
    <t>RT @NYCDHS: Homelessness is a large, multifaceted challenge. Our response must be the same. Watch how we guide the journey home: http://t.c…</t>
  </si>
  <si>
    <t>Apply for the 331 Saratoga Ave #housinglottery. The deadline is October 5th! @NYChousing http://t.co/Wgh9LCkIZE http://t.co/j5Ln85wUKq</t>
  </si>
  <si>
    <t>Know someone who needs to get online? Tell them about @NYCHA's Digital Van today at 625 Castle Hill Ave #BX. http://t.co/4BZ02J7Bqw</t>
  </si>
  <si>
    <t>Missed city news this week? Catch up in less than a minute: http://t.co/bYAVr0rFRK via @nyc_media</t>
  </si>
  <si>
    <t>Turn Your Creative Passion into an Online Business! Apply for a NYC Craft Entrepreneurship Program info session. http://t.co/pSbHax383n</t>
  </si>
  <si>
    <t>Check out @ShapeUpNYC's list of 200+ free fitness classes offered through @nycparks across the five boroughs: http://t.co/X6my2cXAJF</t>
  </si>
  <si>
    <t>Connect with @nychealthy to find transgender health and support services in NYC. Visit: http://t.co/Or9zq7Wtjp http://t.co/6V49kNskti</t>
  </si>
  <si>
    <t>You don't have to join a gym to get to get active &amp;amp; stay healthy. #MakeNYCYourGym with these ideas: http://t.co/dbFyyNpXy6</t>
  </si>
  <si>
    <t>October is #DomesticViolence Awareness Month. Click to learn about the events taking place across #NYC. http://t.co/TZO0XJiMBU</t>
  </si>
  <si>
    <t>Check out the all new City Record Online and use the upgraded, fully searchable database now: http://t.co/8e4JEcHLDy http://t.co/wE5Pm8YLL1</t>
  </si>
  <si>
    <t>Want to make a difference in your community? Find resources to get started on @NYC_Nonprofit: http://t.co/whq6lbEKLe http://t.co/Hdomp4NYVq</t>
  </si>
  <si>
    <t>Looking for new child care services in your area? Sign up w/ @nycHealthy's #ChildCareConnect: http://t.co/mQLWsmNiA8 http://t.co/2M3ELvIAEp</t>
  </si>
  <si>
    <t>Explore NYC history through exhibitions, tours, lectures, and book signings with @nycrecords. http://t.co/yJyWQ3jpPt</t>
  </si>
  <si>
    <t>@NYCService launched City Service Corps, a 10 month full time service corps to address city needs. Apply today at http://t.co/32zfRD7IpP</t>
  </si>
  <si>
    <t>Everything you need to know if you're attending today's historic Central Park procession with @Pontifex: http://t.co/65XqJ2TrNt #PopeInNYC</t>
  </si>
  <si>
    <t>RT @nyc311: Tomorrow is National Prescription Drug Take-Back Day. Find participating locations &amp;amp; safe disposal info here:http://t.co/RR5YK4…</t>
  </si>
  <si>
    <t>RT @NYCMayorsOffice: Mayor @BilldeBlasio and FLONYC @Chirlane attended Pope Francis’ remarks at an Interfaith Service at @Sept11Memorial. h…</t>
  </si>
  <si>
    <t>There is always something to do in #NYC. Find an event in every borough on the Citywide Events Calendar: http://t.co/Ovfka5a2Of</t>
  </si>
  <si>
    <t>Learn how to pack a Go Bag and more with @NotifyNYC's #ReadyNYC app: http://t.co/NBgMM3afWO. Try it today. http://t.co/1Cj5rJ1Tzy</t>
  </si>
  <si>
    <t>RT @NotifyNYC: Papal Visit &amp;amp; UNGA: Expect traffic disruptions &amp;amp; security measures in NYC, 9/24-9/26. Details: http://t.co/K6nqO1DaqF.</t>
  </si>
  <si>
    <t>Want to dine alfresco? @NYCDCA has a sidewalk cafe map for that! http://t.co/9Znm1YPN3F http://t.co/nEPl6Xme7R</t>
  </si>
  <si>
    <t>Stay informed about road closures, traffic delays, and the Pope's Central Park procession: http://t.co/65XqJ2TrNt #PopeInNYC</t>
  </si>
  <si>
    <t>Saving water is something everyone can do. Download @NYCWater’s WaterSaver activities to encourage kids: http://t.co/Tt0vntcnYJ</t>
  </si>
  <si>
    <t>DYK that ~79M people in the US are infected with HPV? Protect your child: #VaccinateHPV http://t.co/0atdnaRotH http://t.co/0v9ZdQSkzi</t>
  </si>
  <si>
    <t>Did you know under #CreditCheckLawNYC, bosses can’t use credit history in employment decisions? Learn more: http://t.co/cM3fifSyrG</t>
  </si>
  <si>
    <t>Find out how you prepare your food supply for a power outage: http://t.co/DhZ2BztaOE #NPM2015 #NatlPrep</t>
  </si>
  <si>
    <t>Looking for #afterschool program? @NYCYouth has them in all 5 boroughs. Call: 800-246-4646 or look online: http://t.co/reEKWba1zg</t>
  </si>
  <si>
    <t>RT @NYCMayorsOffice: For more information about Pope Francis' Central Park procession, visit http://t.co/29iDoExDXQ #PopeInNYC http://t.co/…</t>
  </si>
  <si>
    <t>New Yorkers, are you ready for a hurricane? The first step to being prepared is to #knowyourzone! #NPM2015 #NatlPrep http://t.co/LXb1QSUrYp</t>
  </si>
  <si>
    <t>WATCH: We've committed over $1 billion over the next four years to tackle homelessness. http://t.co/2KVs5ea46D #HousingNYC</t>
  </si>
  <si>
    <t>Attending the historic papal procession through Central Park? Make sure you're informed: http://t.co/65XqJ2TrNt #PopeinNYC</t>
  </si>
  <si>
    <t>Within the next 10 years, every @NYCSchools student will have access to computer science education: http://t.co/9ikQWNdh9h #CS4All</t>
  </si>
  <si>
    <t>RT @NYCParks: Happy #FirstDayofFall! 🍂🍁Find the best places to see fall foliage, &amp;amp; more: http://t.co/MgxR8z1XU6 http://t.co/CJFwj1N4zv</t>
  </si>
  <si>
    <t>#NYCASP rules are suspended on Thu, Sept. 24 &amp;amp; Fri, Sept. 25 for Eid al-Adha. Meters will be in effect. @NYCASP</t>
  </si>
  <si>
    <t>RT @NYCMayorsOffice: WATCH: We've committed over $1 billion over the next four years to tackle homelessness. http://t.co/0M3XUIbBBj #Housin…</t>
  </si>
  <si>
    <t>Under #CreditCheckLawNYC, NYC bosses can’t use credit history in employment decisions! More: http://t.co/RpAawkSyNY http://t.co/l9zfQWoEpe</t>
  </si>
  <si>
    <t>Join @NYCSchools this weekend for the "2015 Citywide High School Fair" http://t.co/NwvEL2r49t [Sept. 26-27] http://t.co/F4FUIYB9vQ</t>
  </si>
  <si>
    <t>Need to connect to the web? Visit @NYCHA's Digital Van today at 4-20 Astoria Blvd #Queens http://t.co/4BZ02J7Bqw</t>
  </si>
  <si>
    <t>RT @nycoem: You have the power to be prepared. Get the #ReadyNYC app &amp;amp; make your emergency plan today. http://t.co/wSpCx8s03g http://t.co/i…</t>
  </si>
  <si>
    <t>For every $5 you spend with SNAP at NYC farmers’ markets, get one $2 Health Buck for your next visit #SNAPHelps http://t.co/qF7gszZu27</t>
  </si>
  <si>
    <t>Stay connected. 
Sign up for @NYCSchools' email updates: 
http://t.co/g9axwbQamh http://t.co/XhR0DvLRcZ</t>
  </si>
  <si>
    <t>Our goal is to raise achievement for all students in all @NYCSchools. http://t.co/RJEKMViFB7 #EducateNYC http://t.co/ZW0P23OwkH</t>
  </si>
  <si>
    <t>RT @NYCMayorsOffice: Seeing the #PopeInNYC this week in Central Park? Visit http://t.co/29iDoExDXQ to make sure you're prepared.</t>
  </si>
  <si>
    <t>New Yorkers, are you ready for a hurricane? The first step to being prepared is to #knowyourzone: http://t.co/z59qRFb3VZ</t>
  </si>
  <si>
    <t>College Access for All will help ensure every student has  resources to pursue path to college: http://t.co/RJEKMViFB7</t>
  </si>
  <si>
    <t>Your credit score has nothing to do with your job worthiness!  Learn about #CreditCheckLawNYC: http://t.co/aCifYEpRA7 http://t.co/F00BDpz4bn</t>
  </si>
  <si>
    <t>In-season veggies, like peppers &amp;amp; broccoli, make a great snack. Add them to every meal: http://t.co/aDkJdZddam. http://t.co/sm2SvXVk5D</t>
  </si>
  <si>
    <t>2015-2016 School Calendar is available here: http://t.co/ZkGNzQL3EV  #BackToSchoolNYC http://t.co/oDhqTzmAHJ @NYCSchools</t>
  </si>
  <si>
    <t>RT @NYCHA: .@NYCService launched City Service Corps, a 10 month full time service corps to address city needs. Apply today at http://t.co/8…</t>
  </si>
  <si>
    <t>#LGBT bias harassment is illegal in NYC. Learn more about @NYCCHR protections: http://t.co/aVL4SH9Sqc http://t.co/M4qB58lzwV</t>
  </si>
  <si>
    <t>Learn what services are available to elderly @nycseniors who are victims of abuse and crime. http://t.co/wVqtTTUQ24</t>
  </si>
  <si>
    <t>Looking for new child care services in your area? Sign up w/ @NYCHEalthy's #ChildCareConnect: http://t.co/mQLWsmNiA8 http://t.co/BTb0QQNJkz</t>
  </si>
  <si>
    <t>Check out these waterfront parks that have some of the best views of NYC’s bridges: http://t.co/TzLkdnNldS http://t.co/Sxs4bSiynK @NYCParks</t>
  </si>
  <si>
    <t>Having trouble affording food? You’re not alone and help is available: http://t.co/jjLkwwZJol  #SNAPHelps http://t.co/ayAB5h19es</t>
  </si>
  <si>
    <t>Get to know NYC Citizen Corps, the program that is leading #NPM2015! http://t.co/2xxXd90uu4  #NatlPrep http://t.co/xa4VUDiSth</t>
  </si>
  <si>
    <t>ICYMI: A new public-private partnership is bringing Computer Science courses to all @NYCSchools. http://t.co/9ikQWNdh9h #CS4All</t>
  </si>
  <si>
    <t>Use the @nyc311 app http://t.co/eoiPD3hXl3 to help @NYCDHS locate those living on the streets.They'll send an outreach team like a 311 call.</t>
  </si>
  <si>
    <t>RT @MadeinNY: We're hosting a sneak peak of the new season of @Gotham 9/19 at Flushing Meadows Corona Park: http://t.co/hHXogZkKOb http://t…</t>
  </si>
  <si>
    <t>RT @nycHealthy: Free vaccinations for dogs &amp;amp; cats in Queens, tomorrow! To pre-register, call 347-396-7998 before 5PM today. Details: http:/…</t>
  </si>
  <si>
    <t>.@NYCOEM’s mobile app, #ReadyNYC, can help you plan ahead in case of an emergency. http://t.co/zXhoNqPv7p http://t.co/Rrem4l3Ok0</t>
  </si>
  <si>
    <t>Subscribe to @NYCParks’ Newsletters to keep up with everything happening in your local park. http://t.co/1Iu6FdYaKE http://t.co/aj5z7PzGcZ</t>
  </si>
  <si>
    <t>Find out if you are eligible for a rent freeze. Visit @nycfinance at: http://t.co/ovevHwKtED #RentFreezeNYC. http://t.co/FddpjkCww7</t>
  </si>
  <si>
    <t>RT @NYCMayorsOffice: An open letter from the nation’s tech and business leaders: http://t.co/0UNhtU0sCn #CS4All</t>
  </si>
  <si>
    <t>When you’re looking for housing, the law protects you against discrimination. @NYCCHR offers #FairHousing info: http://t.co/rRBrKL7CqY</t>
  </si>
  <si>
    <t>RT @NYCParks: Become a fitness instructor. Sign up for @ShapeUpNYC's 10-week training: http://t.co/EX81lXlRB0 http://t.co/sWJXkdz6PR</t>
  </si>
  <si>
    <t>Having trouble affording food? You’re not alone and help is available: http://t.co/jjLkwwZJol #SNAPHelps http://t.co/kVzRyBHFFK</t>
  </si>
  <si>
    <t>Looking for budgeting help? Check out @NYC_Nonprofit for training information that will give you the basics! http://t.co/5ZDZDMOILp</t>
  </si>
  <si>
    <t>RT @NYCImmigrants: TODAY! We celebrate #citizenship with Mayor @BilldeBlasio and @USCIS #newcitizensNYC http://t.co/JDDC9yW3Vx</t>
  </si>
  <si>
    <t>RT @NYCImmigrants: HOY! Celebramos la ciudadanía con el Alcalde @BilldeBlasio y @USCIS #newcitizensNYC http://t.co/djBMkukF5Q</t>
  </si>
  <si>
    <t>Scroll with a purpose, download the @NYCService mobile app: http://t.co/6Q6Uf7aBYy http://t.co/Dxk9YTTKzC</t>
  </si>
  <si>
    <t>Did you know? You can sign up for @NYCWorkforce1’s career bulletin for the latest job opening announcements. Visit: http://t.co/WfR9ECrxxn</t>
  </si>
  <si>
    <t>RT @NYCMayorsOffice: At ~12:30pm, watch as Mayor @BilldeBlasio participates in a @GooglePlus Hangout w/students from MS 223: http://t.co/a8…</t>
  </si>
  <si>
    <t>RT @NYCMayorsOffice: WATCH: Mayor @BilldeBlasio’s plan to build on the success of @NYCSchools' AP Expansion program. #EducateNYC http://t.c…</t>
  </si>
  <si>
    <t>RT @NYCMayorsOffice: .@NYCschools are capable of educating college-ready students. Learn how we're helping: http://t.co/XXYtDnnpTm http://t…</t>
  </si>
  <si>
    <t>RT @NYCMayorsOffice: Every elementary school will receive support from a dedicated reading specialist: http://t.co/XXYtDnnpTm #EducateNYC h…</t>
  </si>
  <si>
    <t>RT @NYCMayorsOffice: Read more about Mayor @BilldeBlasio's Equity and Excellence vision: http://t.co/XXYtDnnpTm. #EducateNYC http://t.co/jg…</t>
  </si>
  <si>
    <t>RT @NYCMayorsOffice: We're committed to providing quality education to all @NYCSchools students. http://t.co/XXYtDnnpTm #EducateNYC http://…</t>
  </si>
  <si>
    <t>RT @NYCMayorsOffice: WATCH: Mayor @BilldeBlasio delivers #EducateNYC remarks. http://t.co/XXYtDnnpTm http://t.co/6BgpryqLOe</t>
  </si>
  <si>
    <t>For meals, calendars, @NYCSchools policies and much more, be sure to bookmark http://t.co/cWCWUBctsn #BackToSchoolNYC</t>
  </si>
  <si>
    <t>Read the new data about #breastfeeding disparities in NYC: http://t.co/lFIAem3Wnm http://t.co/o1oG3YtbQh @NYCHealthy</t>
  </si>
  <si>
    <t>RT @NYCMayorsOffice: Starting soon, Mayor @BilldeBlasio holds a media availability. Watch live on http://t.co/10woidEfEd.</t>
  </si>
  <si>
    <t>NYers throw out 200,000 tons of clothes a year. Recycle them w/ @NYCRecycles's #refashioNYC. http://t.co/U3rkWPdOHH http://t.co/GYC7X5ZSM0</t>
  </si>
  <si>
    <t>DYK? For the first time Eid al-Adha, al-Fitr and #LunarNewYear are official school holidays. http://t.co/ZkGNzQL3EV @NYCSchools</t>
  </si>
  <si>
    <t>Learn about the history behind some of NYC's most iconic fountains: http://t.co/lmRCNgciCa http://t.co/34Gz27cmOD @NYCParks</t>
  </si>
  <si>
    <t>RT @NYCMayorsOffice: .@nycschools are closed today. Get the full school year calendar and much more information: http://t.co/4wSZXKFBrM #Ba…</t>
  </si>
  <si>
    <t>#NeverForget http://t.co/Ch0XV6N2up</t>
  </si>
  <si>
    <t>RT @NYC_DOT: Updated time: Mn street closures Fri #Sept11 7am-3pm (at NYPD discretion) #KnowBeforeYouGo http://t.co/tOw6Xj4ISF http://t.co/…</t>
  </si>
  <si>
    <t>RT @NYCEDC: Presenting the city's 1st @madeinnyfashion campaign to celebrate the strength of #NYCfashion - just in time for #NYFW http://t.…</t>
  </si>
  <si>
    <t>Donated tiles available to educators and nonprofits @mftanyc #Instameet #MFTAsnaps http://t.co/mZ61ZbEg9l via @NYCRecycles</t>
  </si>
  <si>
    <t>Control your cholesterol by eating a healthy diet and getting enough physical activity: http://t.co/3IgTqJUBBh http://t.co/VS6kFfQK6z</t>
  </si>
  <si>
    <t>Which of your employees are covered by the #PaidSickLeave law? Find answers to common employer questions http://t.co/xUpQtjHl6t @NYCDCA</t>
  </si>
  <si>
    <t>.@nychealthy’s #ParachuteNYC provides free in-home help for NYers seeking mental support. Call 1800LIFENET or visit: http://t.co/9U9tdftoQL</t>
  </si>
  <si>
    <t>Get more for your SNAP dollars at City farmers markets with Health Bucks: spend $5 and get $2 back #SNAPHelps http://t.co/qF7gszZu27</t>
  </si>
  <si>
    <t>RT @BilldeBlasio: Parents, you did it. #BackToSchoolNYC http://t.co/JxouArMhsf</t>
  </si>
  <si>
    <t>RT @BilldeBlasio: 4th visit today: The JFK campus in the South Bronx. Very glad all 7 high schools opened for #BackToSchoolNYC. http://t.co…</t>
  </si>
  <si>
    <t>Connect with @nycHealthy to find transgender health and support services in NYC. Visit: http://t.co/Or9zq7Wtjp http://t.co/6V49kNskti</t>
  </si>
  <si>
    <t>Have you downloaded @NYC_DOT's 2015 #BikeNYC Map yet? You can do so here: http://t.co/PAyZ2gdNJQ http://t.co/taCWRRWDmQ</t>
  </si>
  <si>
    <t>RT @BilldeBlasio: Classroom photo (including families!) from #prekforall in Queens, housed in a YMCA. #BackToSchoolNYC http://t.co/FcMI7Tdt…</t>
  </si>
  <si>
    <t>.@NYC311 has a free mobile app. File a complaint with just a few taps. Find the download here: http://t.co/LXzdzzl7qt http://t.co/fiN7nS9GMi</t>
  </si>
  <si>
    <t>RT @BilldeBlasio: Love the pics of students going back to school! I have to sign off. Touring JFK high school. Let's chat again soon. #Back…</t>
  </si>
  <si>
    <t>RT @BilldeBlasio: @EastSideHouse33 That's a winning attitude and that's what we need to tell every child. BDB</t>
  </si>
  <si>
    <t>RT @BilldeBlasio: .@Ms_UDM Your children look like they are ready to learn! Adorable photo! BDB</t>
  </si>
  <si>
    <t>RT @BilldeBlasio: Very happy for you and your family. Spread the word to other parents. Seats still available  @NYCSchools  https://t.co/XC…</t>
  </si>
  <si>
    <t>RT @BilldeBlasio: Am en route from Queens to Bronx. If you have any questions about pre-k or education, let me hear from you. -- BDB #BackT…</t>
  </si>
  <si>
    <t>RT @BilldeBlasio: Welcome #BackToSchoolNYC! Bill here -- hitting all 5 boroughs to welcome
families (including 65K 4 y/olds!) back to @nycs…</t>
  </si>
  <si>
    <t>.@NYCParks announced the completion of targeted improvements at 60 parks through the Community Parks Initiative. http://t.co/qdfneLZ6VB</t>
  </si>
  <si>
    <t>Get to know NYC Citizen Corps, the program that is leading #NPM2015! http://t.co/2xxXd90uu4 #NatlPrep http://t.co/A9AyGFQSNL</t>
  </si>
  <si>
    <t>Get ready for #BackToSchoolNYC with @NYCSchools’ quick tips: http://t.co/cWCWUBctsn http://t.co/BeTRsiGLbO</t>
  </si>
  <si>
    <t>Starting a new school year is always exciting. #BacktoSchoolNYC http://t.co/0hX7CO5n4v</t>
  </si>
  <si>
    <t>Recognize the signs of #PTSD in children and teens: http://t.co/Lbc6zxkSjb http://t.co/At0YsVbE8T via @HHCNYC</t>
  </si>
  <si>
    <t>Looking for #BackToSchoolNYC basics? @NYCSchools has you covered: http://t.co/cWCWUBctsn</t>
  </si>
  <si>
    <t>RT @NYCagainstabuse: School starts tomorrow! @NYCteenDV helps kids and parents learn about healthy #relationships. To request a workshop: h…</t>
  </si>
  <si>
    <t>This year, families can use a new tool from @NYCSchools to check students’ grades online. Learn more: http://t.co/cWCWUBctsn</t>
  </si>
  <si>
    <t>RT @mayorsCAU: Have a child starting #PreKForAll tmrw? Tweet a picture of them, their school, teacher, lunchbox, etc using #BacktoSchoolNYC…</t>
  </si>
  <si>
    <t>RT @NYCSchools: Chancellor Fariña welcomes everyone back for the 2015-2016 school year: http://t.co/OvsZuPYy4G #BackToSchoolNYC</t>
  </si>
  <si>
    <t>RT @NYCulture: LAST DAY to apply for our new artist-in-residence position with @nycveterans (deadline: midnight tonight)! https://t.co/J5Tt…</t>
  </si>
  <si>
    <t>Learn how to be a lifesaver with @FDNY's free Compression only #CPR training: http://t.co/9XETLmIxSh</t>
  </si>
  <si>
    <t>RT @BilldeBlasio: It takes a whole city to prep for #BackToSchoolNYC, and every detail matters: http://t.co/c4ZzKsaXy5. We're ready for tom…</t>
  </si>
  <si>
    <t>Find out if you are eligible for a rent freeze. Visit @nycfinance at: http://t.co/6qWO6ObMQc. http://t.co/FddpjkCww7</t>
  </si>
  <si>
    <t>NYC families can view their child’s #ELA and Math assessment results on their #NYCSchoolsAccount. Visit @NYCSCHOOL: http://t.co/DpXQiu8WMP</t>
  </si>
  <si>
    <t>Housing cannot be denied because of race, color, or national origin. Find #FairHousing info &amp;amp; referrals w/@NYCCHR: http://t.co/rRBrKL7CqY</t>
  </si>
  <si>
    <t>Search hundreds of volunteer opportunities on http://t.co/32zfRD7IpP. Discover a passion while helping a New Yorker in need. @NYCService</t>
  </si>
  <si>
    <t>Looking for nonprofit resources? Check out @NYC_Nonprofit Assistance, topics incl. boards, social media, hr &amp;amp; more! http://t.co/5ZDZDMOILp</t>
  </si>
  <si>
    <t>Enter for a once in a lifetime chance to see Pope Francis in NYC later this month: http://t.co/65XqJ2TrNt. Giveaway ends at 11:59pm tonight.</t>
  </si>
  <si>
    <t>Thank you, and happy Labor Day. http://t.co/ENfvYSvYyD</t>
  </si>
  <si>
    <t>In four days, it's #BacktoSchoolNYC! Families, be sure to check http://t.co/cWCWUBctsn for important information from @NYCSchools.</t>
  </si>
  <si>
    <t>RT @NYCSchools: Four days to get ready for #BackToSchoolNYC! http://t.co/Rfir7LJJRo http://t.co/RvNf3Rd2A6</t>
  </si>
  <si>
    <t>Not sure what to expect at #prekforall? Don't worry, just listen to these experts: http://t.co/CXtHnwMEA1</t>
  </si>
  <si>
    <t>Going to the beach this Labor Day weekend? Stay safe with these @NYCParks tips: http://t.co/6pueQ7R5Lq http://t.co/C0DSc61KkG</t>
  </si>
  <si>
    <t>RT @NYCMayorsOffice: #TakeYourSeat in high-quality, full-day, free #PrekForAll starting next Wednesday: http://t.co/5afF6BGoKI http://t.co/…</t>
  </si>
  <si>
    <t>RT @NYCRecycles: We're excited to partner w/ @NYCHA. So far, 66,000+ residents in 34 developments can easily recycle! More info: http://t.c…</t>
  </si>
  <si>
    <t>Be a part of @Pontifex's historic procession through Central Park. Sign up for a chance to win tickets: http://t.co/65XqJ2TrNt</t>
  </si>
  <si>
    <t>Tomorrow, get ready for back to school with free supplies, food, health screenings, and many fun activities! http://t.co/SU3lDP3Swk @ACSNYC</t>
  </si>
  <si>
    <t>Learn about #MWBE provisions on #NYC #PLA #construction contracts at the City's #free #contractor info sessions: http://t.co/WCmsaY4FJC</t>
  </si>
  <si>
    <t>Download @nycoem's #ReadyNYC app to help your family prepare in the case of an emergency: http://t.co/NBgMM3afWO http://t.co/nPbXL26kaN</t>
  </si>
  <si>
    <t>Get to know NYC Citizen Corps, the program that is leading #NPM2015! http://t.co/2xxXd90uu4 #NatlPrep http://t.co/A9AyGFQSNL @NYCOEM</t>
  </si>
  <si>
    <t>Know the warning signs of heat illness:
✔ Heavy sweating
✔ Muscle cramps
✔ Feeling faint
✔ Headache
✔ Nausea 
More: http://t.co/MdUNnfQs3s</t>
  </si>
  <si>
    <t>RT @RichardBuery: Tons of research shows that well-implemented community schools work. Read our strategic plan for deets: http://t.co/LUqrp…</t>
  </si>
  <si>
    <t>RT @RichardBuery: NYC community schools initiative launching this fall - 1st time many of these schools will have access to necessary servi…</t>
  </si>
  <si>
    <t>RT @RichardBuery: One of community @NYCSchools, PS 15, has taken an innovative appraoch to bringing parents into school: http://t.co/GSYo2C…</t>
  </si>
  <si>
    <t>.@nycveterans and @NYCulture is looking for an artist-in-residence. Apply now: http://t.co/bdEZhymj1E http://t.co/by6VJHjY0u</t>
  </si>
  <si>
    <t>The ticket giveaway for Pope Francis' Central Park procession is now open. Enter for your chance to attend: http://t.co/65XqJ2TrNt</t>
  </si>
  <si>
    <t>RT @NYCSchools: Join the #ParentsLearn twitter chat with Deputy Mayor @RichardBuery to ask questions about NYC's community schools. Today a…</t>
  </si>
  <si>
    <t>Summer's not over yet. Enjoy a movie in @NYCParks this week: http://t.co/7ltWX4uTmo</t>
  </si>
  <si>
    <t>RT @NYCMayorsOffice: Together, Deputy Mayor @RichardBuery and #FLONYC @Chirlane will help create a more effective mental health system: htt…</t>
  </si>
  <si>
    <t>New Yorkers: be smart consumers. Learn about the 10 worst everyday scams &amp;amp; how to avoid them w/@NYCDCA: http://t.co/mnCWkO9Ofm</t>
  </si>
  <si>
    <t>Don't miss another sales opportunity! Apply for NYC Craft Entrepreneurship Prog., hosted at @NYCWorkforce1 Ctrs  http://t.co/SAWM1m0Sl5</t>
  </si>
  <si>
    <t>Thanks to @NYCDCA, this weekend you can find a sidewalk cafe in your neighborhood: http://t.co/PZlSWQfEer</t>
  </si>
  <si>
    <t>RT @NYCParks: Get some friends together and compete in our annual free citywide bocce tournament. http://t.co/RPBCDUsRks http://t.co/Vt1W5d…</t>
  </si>
  <si>
    <t>.@NYCWater customers now have the option to schedule an appointment with a DEP inspector. http://t.co/hRrcJVka3m http://t.co/qSvOptdkbz</t>
  </si>
  <si>
    <t>Don’t know how to dispose of something? Bookmark @NYCRecycles' “How to get rid of” page! http://t.co/iVMPOjaIWE</t>
  </si>
  <si>
    <t>RT @NYCMayorsOffice: Starting soon, Mayor @billdeblasio presides over a bill signing ceremony. Watch live on http://t.co/10woidEfEd.</t>
  </si>
  <si>
    <t>Need help growing your @NYC_Nonprofit? Check out in-person and online resources: http://t.co/ckOlx7Q2Lw</t>
  </si>
  <si>
    <t>Want to make a difference in your community? Find resources to get started on @NYC_Nonprofit: http://t.co/ckOlx7Q2Lw http://t.co/JDE9jsVmdJ</t>
  </si>
  <si>
    <t>.@NYC_DOT recently complete the first section of #QueensBlvd between Roosevelt and 58th Street., Queens. http://t.co/NfBqvv9eiG</t>
  </si>
  <si>
    <t>Find out if you are eligible for a rent freeze with @NYCFinance: http://t.co/ovevHwKtED #RentFreezeNYC http://t.co/lPXNtoQphj</t>
  </si>
  <si>
    <t>Watch: How we’re working to keep New York City diverse: http://t.co/b3zP3U1JTI #HousingNYC http://t.co/GY4OBZCC7w</t>
  </si>
  <si>
    <t>Questions about #preKforall?
➜ Go to: http://t.co/YfUEhn67Z9  
➜ Visit a Family Welcome Center
➜ Text "preK" to 877-877
➜ Call @nyc311</t>
  </si>
  <si>
    <t>RT @NYCMayorsOffice: On September 25, @Pontifex will greet thousands in Central Park. Proud to partner with NYC-based @splashthat on this h…</t>
  </si>
  <si>
    <t>Make the most of the last few weeks of summer with @NYCParks’ summer bucket list. http://t.co/ZZdKGCQoPh http://t.co/AXKMLpQhVM</t>
  </si>
  <si>
    <t>Fruits &amp;amp; veggies are a great source of natural energy. Stock up at a local farmers' market: http://t.co/aDkJdZddam. http://t.co/okXkxGroU1</t>
  </si>
  <si>
    <t>RT @NYCEDC: We asked @NYCGenTech students to imagine their #FutureNYC. Here are their creative responses. https://t.co/569GP56m9X http://t.…</t>
  </si>
  <si>
    <t>Planning a cookout in the park for #LaborDayWeekend? Here's where BBQing is allowed: http://t.co/aI35YQssdn http://t.co/nCcbfYx0D7 @NYCParks</t>
  </si>
  <si>
    <t>RT @NYCASP: #NYCASP rules are in effect today, Sept. 1.</t>
  </si>
  <si>
    <t>RT @BilldeBlasio: We are implementing $20bil resiliency plan to protect against climate change and other threats.  https://t.co/Mpq1ZrzoRs</t>
  </si>
  <si>
    <t>RT @BilldeBlasio: We're investing 1 bil over 4 yrs to keep people in their homes &amp;amp; working to get people off the sts &amp;amp; into shelters. https…</t>
  </si>
  <si>
    <t>RT @NYCMayorsOffice: Happening now: A twitter chat with Mayor @BilldeBlasio. Use #bdbchat to join and ask questions.</t>
  </si>
  <si>
    <t>Be the first to know about the latest school news! Sign up to "Public School Press" ➔ http://t.co/g9axwbQamh http://t.co/fauS3oNeCw</t>
  </si>
  <si>
    <t>8 million New Yorkers, 1 card for all of us! Get your @IDNYC today: http://t.co/k3SYHJFQAi http://t.co/udlLRqQ2aS</t>
  </si>
  <si>
    <t>.@NYCDCA's licensing data + @NYCPlanning zoning data = Map for #nyc to easily find a sidewalk café. http://t.co/9Znm1YPN3F</t>
  </si>
  <si>
    <t>RT @NYCMayorsOffice: WATCH: This week, we announced a new plan to fix leaky roofs at @NYCHA, relaunched @nyc_nonprofit’s site, and more. ht…</t>
  </si>
  <si>
    <t>#Construction firms interested in working on #NYC #PLA contracts should register for 1 of 4 #free info sessions http://t.co/9Y0yuZGvmj</t>
  </si>
  <si>
    <t>RT @NYCMayorsOffice: Investing $100M in a flood protection system around lower Manhattan will help protect NYC against climate change: http…</t>
  </si>
  <si>
    <t>RT @NYCDCA: Want to dine alfresco? We've got a sidewalk cafe map for that! http://t.co/d5AY0KevEw http://t.co/AVWbymBdcA</t>
  </si>
  <si>
    <t>Polystyrene foam single-service items are now banned in NYC. #FoamBanNYC http://t.co/AJKfsyIwei http://t.co/1qe2zSQc7x @nycrecycles</t>
  </si>
  <si>
    <t>RT @IDNYC: Historic: 500K NY'ers have enrolled for IDNYC - largest in the country! #bronx4IDNYC http://t.co/LDTdvomdtD http://t.co/UIRbLeLD…</t>
  </si>
  <si>
    <t>NYC must be ready for anything that comes our way. Our $100M investment in a new flood protection system will help: http://t.co/sAPGzoolkC</t>
  </si>
  <si>
    <t>Calling all artists: Apply to be the 1st artist-in-residence with @nycveterans.  http://t.co/cgbOS8wWqE http://t.co/NsPa22yuMR @NYCulture</t>
  </si>
  <si>
    <t>RT @NYCMayorsOffice: With an @idnyc, you can get prescription and gym membership discounts. Make your appointment today: http://t.co/AXZbcr…</t>
  </si>
  <si>
    <t>NYC is in the middle of hurricane season. Be prepared: download @NotifyNYC's #ReadyNYC app: http://t.co/2BPsAWPbms http://t.co/yvZmmm4rKT</t>
  </si>
  <si>
    <t>.@NYCWorkforce1 provides employment &amp;amp; training services for #vets and #milspouses at their centers in all 5 boroughs. http://t.co/ywIsv4ztU6</t>
  </si>
  <si>
    <t>Applications for the #NYCCivicCorps are being accepted on a rolling basis! Visit @NYCService at: http://t.co/r6Urlbfxpg.</t>
  </si>
  <si>
    <t>Are you a tenant with a disability? You may be able to freeze your rent. Apply online for #NYCRentFreeze http://t.co/hcFT5MSjwB</t>
  </si>
  <si>
    <t>#DYK: @NYCParks has #FREE afterschool programs that starts on 9/21! Visit: http://t.co/qqr6cIAbOc for more info</t>
  </si>
  <si>
    <t>RT @NYCParks: Guys, in our parks, every day is #NationalDogDay. Find dog runs and off-leash areas at http://t.co/83yPlaUb7W. http://t.co/kG…</t>
  </si>
  <si>
    <t>Give your old clothes a second home with @NYCRecycles' #refashioNYC! #dsny http://t.co/U3rkWPdOHH http://t.co/HKCOLqNYWn</t>
  </si>
  <si>
    <t>Just 2 more weeks to apply: Call for artists to be the 1st artist-in-residence w/ @nycveterans http://t.co/cgbOS8wWqE http://t.co/NsPa22yuMR</t>
  </si>
  <si>
    <t>RT @nycoem: Happy National Dog Day! Remember that you're four-legged family members need an emergency plan, too. http://t.co/NFGplFAMki</t>
  </si>
  <si>
    <t>The relaunch of @NYC_Nonprofit's site means better access to board and staff resources, funding opportunities &amp;amp; more: http://t.co/ckOlx7Q2Lw</t>
  </si>
  <si>
    <t>Did you know? @NYCWorkforce1 provides employment &amp;amp; training services for #vets &amp;amp; #milspouses in all 5 boroughs: http://t.co/ywIsv4ztU6</t>
  </si>
  <si>
    <t>RT @nyc311: #NYC311 helps NYers get @IDNYC cards &amp;amp; proudly shows off our own. Make an appt to get yours: http://t.co/RdtEg7J75C http://t.co…</t>
  </si>
  <si>
    <t>Sign up for the @NYCYouth Connect e-blast &amp;amp; get monthly updates on programs, jobs &amp;amp; more! http://t.co/ZhuGWfJhqQ http://t.co/rrYYkXMcMe</t>
  </si>
  <si>
    <t>RT @NYCMayorsOffice: Learn how to pack a Go Bag and more with @notifynyc's #ReadyNYC app: http://t.co/jQfPYF90LJ. Try it today. http://t.co…</t>
  </si>
  <si>
    <t>Join @NYCParks 8/29 #Flushing Meadows #Corona Park for #ArthurAshe Kids’ Day. #Tennis, games, music, &amp;amp; prizes: http://t.co/9FTMkgnQTd</t>
  </si>
  <si>
    <t>August is National Immunization Awareness month! @NYCHealthy offers low- to no-cost immunization services? http://t.co/4ScQFjDtL5 #NIAM15</t>
  </si>
  <si>
    <t>New @NYCHA roofs will reduce the number of leak-related work orders to allow for time to address other critical jobs. http://t.co/RCUBb8InWM</t>
  </si>
  <si>
    <t>RT @nycrecords: Today in 1902, “Al-Hoda” - the first Arabic daily newspaper in the U.S. - began its publication in NYC #thisdayinhistory</t>
  </si>
  <si>
    <t>.@HHCnyc farmers markets are free but the freshness is priceless. Visit: http://t.co/Ab9TCr1usV</t>
  </si>
  <si>
    <t>#GreenCabs in the outer boroughs has now over 1,000 Accessible vehicles.
@nyctaxi #NYCACCESS2015 http://t.co/55DmBf2Bz6 @NYC_MOPD</t>
  </si>
  <si>
    <t>Licensed, high-quality child care is easy to find with @nycHealthy. Try their new tool: http://t.co/nRhIS8Gs5S</t>
  </si>
  <si>
    <t>RT @NYCHA: Leaky roofs = more repairs. Bc of #NextGenNYCHA, we're prioritizing roof repairs at our developments. #FixItForward http://t.co/…</t>
  </si>
  <si>
    <t>A new program will support the New Yorkers with untreated serious mental illness who may be at risk for violence: http://t.co/DJzFWDcukp</t>
  </si>
  <si>
    <t>NYC's Map Gallery has an interactive view of @nyc311 Service Requests &amp;amp; so much more: http://t.co/O2FAKDHETi</t>
  </si>
  <si>
    <t>If your apartment building has 10 or more units, you may be eligible for @NYCRecycles’ Organics Collection. Apply: http://t.co/DdXxa2iKXj</t>
  </si>
  <si>
    <t>RT @NYCHA: Free WiFi, computer access in NYCHA Digital Vans at Mitchel Houses #bronx until 4pm: http://t.co/k9uaipHULz</t>
  </si>
  <si>
    <t>You can help keep NYC beautiful. Find volunteer opportunities with @NYCSanitation at: http://t.co/N2cFmP3BgX</t>
  </si>
  <si>
    <t>Find something exciting to do &amp;amp; see in NYC that won't cost you a dime. See @nycgo's #FreeNYC weekly events: http://t.co/83sRKctVhd</t>
  </si>
  <si>
    <t>.@NYC_Buildings has expanded hours for homeowners and residents: http://t.co/9uHTUirzfH http://t.co/CcqPaA2jgb</t>
  </si>
  <si>
    <t>Explore NYC history through exhibitions, tours, lectures, and book signings with @nycrecords: http://t.co/yJyWQ3jpPt</t>
  </si>
  <si>
    <t>Check out @NYCRecycles' latest how-to video on dropping off food scraps at local NYC #CompostProject drop-off sites: http://t.co/TDWfbJUiUJ</t>
  </si>
  <si>
    <t>Get a new view of Brooklyn’s past &amp;amp; present with these free nighttime tours of @BklynBrdgPark: http://t.co/eiZ3JF0MKh http://t.co/jYJrBkUp75</t>
  </si>
  <si>
    <t>Subscribe to @NYCParks’ Newsletters to keep up with everything happening in your local park: http://t.co/1Iu6FdYaKE http://t.co/ik7H2SYM6x</t>
  </si>
  <si>
    <t>Find out how @nycoem is improving its role as the coordinating agency for #NYC: http://t.co/Ig0fjegGIO http://t.co/Lm48hwWBDm</t>
  </si>
  <si>
    <t>RT @NYCParks: Happy Friday, NYC. Here are 20 fun things to do in NYC's parks this weekend: http://t.co/GwJAqVBp02 http://t.co/kzBgJgj05I</t>
  </si>
  <si>
    <t>The Legionnaires’ outbreak is over. Here’s how we’re moving forward with @nycHealthy to protect New Yorkers’ health: http://t.co/gNsqYqQaGP</t>
  </si>
  <si>
    <t>New York City is in a housing emergency. How we’re taking action: http://t.co/b3zP3Ujlii #HousingNYC</t>
  </si>
  <si>
    <t>RT @NYCMayorsOffice: A full investigation is underway to determine the cause of a gas-related explosion in the Bronx last night. http://t.c…</t>
  </si>
  <si>
    <t>.@NYCPlanning is working to promote affordable housing &amp;amp; vibrant, thriving neighborhoods. Learn more: http://t.co/XRW9ur0BWQ #HousingNYC</t>
  </si>
  <si>
    <t>Check out the new searchable online database of all NYC public notices, from @NYCDCAS. http://t.co/8e4JEcHLDy http://t.co/xpF6CMEyXC</t>
  </si>
  <si>
    <t>Are you interested in #volunteering to make a difference for @NYCSeniors in #NYC? Learn more: http://t.co/kEI9Rxrd2j http://t.co/xyQCoRElT2</t>
  </si>
  <si>
    <t>RT @NYCParks: Did you know that Manhattan has its own fault line? Explore it on this free tour: http://t.co/dz8ccq6YXN http://t.co/cOFyFCBN…</t>
  </si>
  <si>
    <t>Find out how to get a “wheelchair friendly” window decal for your food establishment here: http://t.co/wrGcK21PKL @nychealthy</t>
  </si>
  <si>
    <t>Do you have #preKforall Questions? Go to: http://t.co/YfUEhmOx7B,
Visit a Family Welcome Center, or Text "preK" to 877-877</t>
  </si>
  <si>
    <t>RT @NYCMayorsOffice: WATCH: Why Mayor @billdeblasio is working for more affordable housing. http://t.co/gyiQTzJYvd</t>
  </si>
  <si>
    <t>Get fit with a view, at these outdoor exercise classes across the city. Visit @NYCParks: http://t.co/FTXYxVO01g http://t.co/4sI8BSx4O6</t>
  </si>
  <si>
    <t>Take your food waste for composting to one of @NYCRecycles' drop-off sites located throughout the five boroughs. http://t.co/Fj0rihTK64</t>
  </si>
  <si>
    <t>Calling New Yorkers over 60: Get a guide to the benefits and programs available to @NYCSeniors: http://t.co/SpDPJnYUX8</t>
  </si>
  <si>
    <t>RT @nyclandmarks: Today we're featuring the Highbridge Play Center's landmarked pool! For hours and more info: http://t.co/3Od7Ei30ym http:…</t>
  </si>
  <si>
    <t>Apply by 8/21 for a chance to leave your creative touch on NYC barriers #BarrierBeautification http://t.co/OutUQAMDYW http://t.co/1yCDPPTtxM</t>
  </si>
  <si>
    <t>All new #CityRecordOnline (CROL) now available. View the upgraded, fully searchable database. http://t.co/8e4JEcHLDy http://t.co/L6neYSMOY7</t>
  </si>
  <si>
    <t>Finish up the summer with some #BicycleSafety! @NYC_DOT's next #HelmetFittings are in #Brooklyn and #StatenIsland. http://t.co/EjpTFU5QNS</t>
  </si>
  <si>
    <t>Labor Day’s only a couple weeks away. Make sure you’ve made the most of summer with @NYCParks: http://t.co/ZZdKGCQoPh http://t.co/KfJhFBHtHG</t>
  </si>
  <si>
    <t>RT @NYCHA: NYCHA Digital Van in Manhattan offers free WiFi &amp;amp; computer access. Stop by East River Houses until 4pm http://t.co/wlPnVZRVZh</t>
  </si>
  <si>
    <t>#PreKforAll Round 2 program waitlists will open on August 24. Learn more: http://t.co/YfUEhmOx7B @NYCSchools</t>
  </si>
  <si>
    <t>RT @nycgo: Almost there! #BroadwayWeek tickets go on sale at 10:30am ET today! http://t.co/Kcvda38e06 http://t.co/Es6fhtXd5R</t>
  </si>
  <si>
    <t>Be wary of rental listing scams. Read about 10 scams and how to avoid them: http://t.co/YthmIGVLQz @nycdca</t>
  </si>
  <si>
    <t>Apply for #prekforall before August 21 and help your child expand their vocabulary, build confidence, and more! http://t.co/YfUEhmOx7B</t>
  </si>
  <si>
    <t>The Legionnaires' outbreak has been contained, and new legislation will minimize the odds of future outbreaks: http://t.co/Ni2nJhTVx2</t>
  </si>
  <si>
    <t>RT @NYCMayorsOffice: Mayor @BilldeBlasio signed a bill to require the regulation, inspection, and disinfection of all cooling towers: http:…</t>
  </si>
  <si>
    <t>.@NYCWorkforce1 provides employment &amp;amp; training services for vets and milspouses at their centers in all 5 boroughs. http://t.co/ywIsv4R4LE</t>
  </si>
  <si>
    <t>During the hottest times of the day, 11am-4pm, avoid strenuous activities. Follow @nycoem for more #BeatTheHeat tips.</t>
  </si>
  <si>
    <t>This @NYCSeniors guide includes information on accessibility for individuals with limited mobility: http://t.co/QZzrcCHGjo</t>
  </si>
  <si>
    <t>Happening now: Mayor @BilldeBlasio holds a public hearing and signs new legislation. Watch live on http://t.co/zoHXRm5uJQ.</t>
  </si>
  <si>
    <t>When temperatures rise, stay safe by avoiding strenuous activities. Get more safety tips: http://t.co/A9pGRg33Cx #BeatTheHeat</t>
  </si>
  <si>
    <t>Scroll with purpose! Search &amp;amp; apply for volunteer opportunities on the @NYCService mobile app: http://t.co/6Q6Uf7aBYy http://t.co/HID7mwKTre</t>
  </si>
  <si>
    <t>.@nycHealthy's signs of heat illness: http://t.co/26hYYCqbui. If you see someone in distress, call 911 immediately. #beattheheat</t>
  </si>
  <si>
    <t>Register now for #TaxRAPP2015, @NYCFinance's 1 day conference for tax professionals. Visit: http://t.co/6XluiF1SQ0 http://t.co/7QOl0BXJTp</t>
  </si>
  <si>
    <t>Help your kids stay active this summer with @NYCYouth's Guide to Summer Fun! http://t.co/JUHbvbw2Qi http://t.co/qrEyX1FWpQ</t>
  </si>
  <si>
    <t>Get important tips about managing credit &amp;amp; #debt with @NYCDCA’s  flyer in English, Spanish &amp;amp; Chinese: http://t.co/0Hz1Zm36mA via @NYC311</t>
  </si>
  <si>
    <t>Everything you need to know about the Legionnaires' outbreak, in a minute and a half: http://t.co/MnENpsnPJd</t>
  </si>
  <si>
    <t>Find an @HHCNYC Farmers Market near you. Visit: http://t.co/Lo7mKxRq5Q http://t.co/vOZMJcYTzx</t>
  </si>
  <si>
    <t>RT @NYCRecycles: Shop secondhand &amp;amp; find trend-setting items TODAY #ThriftStoreDay! Local participating stores: http://t.co/BXojgjLdts http:…</t>
  </si>
  <si>
    <t>Learn how to be a lifesaver in a matter of hours. Get free compression-only @FDNY #CPR training: http://t.co/9XETLn09gR</t>
  </si>
  <si>
    <t>RT @NYCMayorsOffice: Trucks and barges drop off NYC's recycling at @simsmuni. @nycgov took a closer look last week: http://t.co/MZnNsKZ31W</t>
  </si>
  <si>
    <t>A new tool from @NYCDCAS is a searchable database with information about procurement, public hearings, and more: http://t.co/8e4JEcHLDy</t>
  </si>
  <si>
    <t>Questions about your #NYCSchoolsAccount? Check out @NYCSchools' FAQs:: http://t.co/DpXQiu8WMP</t>
  </si>
  <si>
    <t>RT @nycHealthy: In-season veggies, like peppers &amp;amp; broccoli, make a great snack. Add them to every meal: http://t.co/OWdpTziGh1. http://t.co…</t>
  </si>
  <si>
    <t>Property tax issues? Learn more at @NYCHousing's Landlord Resource Fair in The #Bronx on August 18th. http://t.co/CF3J7jdwic</t>
  </si>
  <si>
    <t>Help your kids stay active this summer with @NYCYouth's Guide to Summer Fun! http://t.co/JUHbvbw2Qi</t>
  </si>
  <si>
    <t>NYC families can view their child’s #ELA and Math assessment results on their #NYCSchoolsAccount. Visit @NYCSchool: http://t.co/DpXQiu8WMP</t>
  </si>
  <si>
    <t>Looking to live in Brooklyn? Park Monroe II Apartments are now accepting applications. Apply online with @NYCHousing: http://t.co/Wgh9LCkIZE</t>
  </si>
  <si>
    <t>Apply to beautify our city this Fall as a #DOTArt #BarrierBeautification artist by 8/21: http://t.co/OutUQAMDYW http://t.co/zkUNKJKjJ5</t>
  </si>
  <si>
    <t>Don't forget: @SummerStreets is tomorrow! #seeyouthere @NYC_DOT #summerfun #nycstreets http://t.co/z4BiBl17BJ</t>
  </si>
  <si>
    <t>Looking for new child care services in your area? Sign up w/ @NYCHEalthy's #ChildCareConnect: http://t.co/mQLWsmNiA8 http://t.co/2M3ELvIAEp</t>
  </si>
  <si>
    <t>Read how @NYCCHR enforces NYC Human Rights Laws and protects against housing discrimination: http://t.co/To2fY0ypMb http://t.co/I5N0aDe4ce</t>
  </si>
  <si>
    <t>See #NorthSlope from a new angle at #WeekendWalks, 8/15 &amp;amp; 8/22 from 5pm-9pm at Fifth Ave b/w Sterling Pl &amp;amp; Dean St! http://t.co/Aztx4x68ho</t>
  </si>
  <si>
    <t>Happy Friday, NYC! Here are some fun things to do this weekend with @NYCParks: http://t.co/UIadH52PGe http://t.co/oy4k6dBxlY</t>
  </si>
  <si>
    <t>RT @SummerStreets: Celebrating Summer Streets 2015 by ringing the bell at the @NYSE! Watch it here: http://t.co/ZMz8nc0VqX</t>
  </si>
  <si>
    <t>Run, bike, play, zip, slide, eat &amp;amp; much more at @NYC_DOT’s @SummerStreets this Saturday 8/15! http://t.co/yWV4g3cQTJ http://t.co/LjINSwjG6j</t>
  </si>
  <si>
    <t>Stay connected. 
Sign up for @NYCSchools' email updates: 
http://t.co/g9axwbQamh</t>
  </si>
  <si>
    <t>.@NYCDCAS' expansive collection of 300,000+ public notices is available online. Try the upgraded database now: http://t.co/8e4JEcHLDy</t>
  </si>
  <si>
    <t>Recycle clothing, textiles, shoes and more – right in your own building with @NYCRecycles' #refashioNYC! #dsny http://t.co/U3rkWPdOHH</t>
  </si>
  <si>
    <t>Apartment hunting? Never give advance payment before seeing rental listing. Read 10 scams: http://t.co/hx0QZCpMwo http://t.co/S3nrThtE2J</t>
  </si>
  <si>
    <t>Explore NYC's beautiful waterways this season. Find canoe and kayaking trips with @NYCParks http://t.co/AlV6QkhnYt http://t.co/m5FnSVZXMv</t>
  </si>
  <si>
    <t>RT @NYCParks: Have you visited the Floating Pool? Go for a swim at this free pool with a view in the Bronx. http://t.co/YMwzeD4GJ8 http://t…</t>
  </si>
  <si>
    <t>Run, bike, play, zip, slide, eat &amp;amp; much more at @NYC_DOT’s 8th @SummerStreets on 8/15! http://t.co/U5ooU0gRF8</t>
  </si>
  <si>
    <t>RT @RichardBuery: Ok, have to run to my meeting. That was fun. Thanks for all your suggestions. We'll do it again soon. #PreKReady http://t…</t>
  </si>
  <si>
    <t>RT @RichardBuery: .@KevinStump Lots of research online, visit http://t.co/Np9R7SeiBP #PreKReady</t>
  </si>
  <si>
    <t>RT @RichardBuery: .@KevinStump Research shows #PreKForAll drives kindergarten readiness and long term school success. Laying foundation for…</t>
  </si>
  <si>
    <t>RT @RichardBuery: .@uppejs Lots of #visionzero initiatives to keep kids safe to/from school http://t.co/NRwpVbZne1 #PreKready</t>
  </si>
  <si>
    <t>RT @RichardBuery: .@zansari8 More than 1,000 students in temp housing have applied so far, we set up task force to boost #s, more than last…</t>
  </si>
  <si>
    <t>RT @RichardBuery: .@clintsessentia1 Seats for everyone throughout NYC. Call @nyc311 for help. Some have extended day, all offer meals. #Pre…</t>
  </si>
  <si>
    <t>RT @RichardBuery: We started late so I'm pushing back a meeting. Taking questions on #PrekReady until 1:10</t>
  </si>
  <si>
    <t>RT @RichardBuery: .@leaf_daniel We've added seats in high demand neighborhoods around City #PreKReady</t>
  </si>
  <si>
    <t>RT @RichardBuery: .@leaf_daniel #PreKforAll outreach team will help you. Call @nyc311 or go to http://t.co/3hItyJOjIB #PreKReady.Plenty sea…</t>
  </si>
  <si>
    <t>RT @RichardBuery: A program will NOT open unless we know for certain it is ready for children. #PrekReady</t>
  </si>
  <si>
    <t>RT @RichardBuery: .@pabloeldiablo7 All sires evaluated for quality by @NYCSchools &amp;amp; @ACSNYC safety by @nycHealthy @FDNY @NYC_Buildings to e…</t>
  </si>
  <si>
    <t>RT @RichardBuery: First day of school September 9th - to check wait lists, call school or @nyc311 &amp;amp; ask for PreK enrollment team https://t.…</t>
  </si>
  <si>
    <t>RT @RichardBuery: Benefits of pre-K: expand vocabulary, learn numbers, shapes and colors, make new friends and build confidence. #PrekReady</t>
  </si>
  <si>
    <t>RT @RichardBuery: Glad to hear you're #PreKReady - thanks for all you do do for NYC children. Please invite me to visit! https://t.co/TQdlV…</t>
  </si>
  <si>
    <t>RT @RichardBuery: Ready for your questions and comments! Remember to use #PrekReady. http://t.co/D78lwA4Rhp</t>
  </si>
  <si>
    <t>RT @RichardBuery: Join me today at 12:30pm for a twitter chat to learn how NYC is #PrekReady! City agencies and I will be here to answer yo…</t>
  </si>
  <si>
    <t>Read @HHCNYC’s Healthy living tips to help you avoid stress. http://t.co/yv1Q0N1Ls0</t>
  </si>
  <si>
    <t>Are you a NYC landlord? Learn your rights &amp;amp; responsibilities at the upcoming fair in #Bronx at http://t.co/GIgSI8KbDE. via @NYCHousing</t>
  </si>
  <si>
    <t>You may be eligible for benefit programs even if you have a job and regardless of immigration status. @NYCHRA: http://t.co/hcFT5MSjwB</t>
  </si>
  <si>
    <t>Download the #free @NYC311 app today &amp;amp; you can file 20+ service requests right from your phone: http://t.co/LXzdzzl7qt</t>
  </si>
  <si>
    <t>Protect your identity and watch out for ATM skimmers that steal your card info. Read 10 scams: http://t.co/hx0QZCpMwo http://t.co/CHmZfJtQaw</t>
  </si>
  <si>
    <t>RT @MadeinNY: New fellowship program to support diversity among storytellers and entrepreneurs in NYC just announced. Apply now: http://t.c…</t>
  </si>
  <si>
    <t>Cooling towers must be inspected &amp;amp; disinfected. What building owners in NYC need to know: http://t.co/5A1cKcMThh. http://t.co/dPCiK2OcuY</t>
  </si>
  <si>
    <t>RT @NYCPlanning: How many speak another language in your nabe? What’s the rental vacancy rate? Use #NYCCensusFactfinder to find out! http:/…</t>
  </si>
  <si>
    <t>Building managers: Register your cooling tower with @NYC_Buildings to to keep NYC safe. http://t.co/AuT1HMuaHM</t>
  </si>
  <si>
    <t>The Civilian Complaint Review Board is holding its monthly public Board meeting in Jamaica, Queens at 6:30PM. http://t.co/0WYOwrOSZp</t>
  </si>
  <si>
    <t>The all new City Record Online from @NYCDCAS is now available. Use the upgraded, fully searchable database today: http://t.co/8e4JEcHLDy</t>
  </si>
  <si>
    <t>Get your fill of @NYCWater:
✔ Zero calories
✔ Zero sugar
✔ Clean
✔ Healthy
✔ Delicious
Tips for drinking more water: http://t.co/QLTHrTDsIs</t>
  </si>
  <si>
    <t>The all new City Record Online is now available. Use the upgraded, fully searchable database today: http://t.co/8e4JEcHLDy</t>
  </si>
  <si>
    <t>Stay safe, stay informed. Up to date information about the Legionnaires' outbreak, from @nycHealthy: http://t.co/gNsqYqQaGP</t>
  </si>
  <si>
    <t>Eat healthy with SNAP benefits at your local farmers’ market. Learn more and apply: http://t.co/6u7K5dZtXP #SNAPHelps</t>
  </si>
  <si>
    <t>RT @NYCDCAS: All new #CityRecordOnline (CROL) now available. View the upgraded, fully searchable database  http://t.co/uoQHJnsWVh. http://t…</t>
  </si>
  <si>
    <t>Check out @NYCBusSolutions' beginner guide for tips and tricks on running #socialmedia for your #smallbiz. Visit: http://t.co/lyWUuu6C91</t>
  </si>
  <si>
    <t>Summer isn't over yet! Plan a trip to NYC's beaches, &amp;amp; text BEACH to 877877 for water quality updates before you go! http://t.co/9xhVYfsNkf</t>
  </si>
  <si>
    <t>In close collaboration with @nycHealthy, here’s an updated fact sheet about the Legonnaires’ outbreak in the Bronx: http://t.co/gNsqYqQaGP</t>
  </si>
  <si>
    <t>Find an @HHCNYC Farmers Market new you. Visit: http://t.co/Lo7mKxRq5Q http://t.co/vOZMJcYTzx</t>
  </si>
  <si>
    <t>RT @NYCMayorsOffice: Starting soon, Mayor @BilldeBlasio provides an update on Legionnaires' and introduces new legislation. Watch live on h…</t>
  </si>
  <si>
    <t>Everything you need to know about how the Legionnaires’ outbreak is being contained by @nycHealthy and @nycoem: http://t.co/gNsqYqQaGP</t>
  </si>
  <si>
    <t>RT @NYCHA: Wired? Today, catch the Digital Van at Stuyvesant Gardens Senior Center. Get the complete schedule here http://t.co/gGr3onvWz8</t>
  </si>
  <si>
    <t>Nail Salon owners: Read your legal obligations to ensure a safe &amp;amp; fair work environment for your employees: http://t.co/7rkBpPOoIh</t>
  </si>
  <si>
    <t>Stay up to date with the latest movie screenings and film festivals happening in NYC with @MadeinNY: http://t.co/74kUrBBIvL</t>
  </si>
  <si>
    <t>.@NYCSchools announced #NYCSchoolsAccount, a new tool for parents to view critical info about their children: http://t.co/DpXQiu8WMP</t>
  </si>
  <si>
    <t>Learn how to be a lifesaver with @FDNY's free Compression only #CPR training: http://t.co/9XETLn09gR</t>
  </si>
  <si>
    <t>#MovieBuffs show us your movie muscles. What are some of this year’s @MadeinNY movies and TV shows? Answers are here: http://t.co/TOcOgRJAxN</t>
  </si>
  <si>
    <t>The City offers #free #adulteducation classes throughout the 5 boroughs. Find more info here: http://t.co/HmPNoVxCon @nyc311</t>
  </si>
  <si>
    <t>Bring your furry friends to #AstorPlace for #DogPark featured at #SummerStreets 8/8 &amp;amp; 8/15! @nyc_dot” http://t.co/c0nnpghGFm</t>
  </si>
  <si>
    <t>RT @NYCParks: Head to @SummerStreets on Saturday! Enjoy zip-lining, free bike &amp;amp; rollerblade rentals, &amp;amp; more http://t.co/kEthCK8U64 http://t…</t>
  </si>
  <si>
    <t>Denied housing due to your race, color, or national origin? Find #fairhousing info &amp;amp; referrals w/@NYCCHR: http://t.co/rRBrKL7CqY</t>
  </si>
  <si>
    <t>Learn the ways heat affects your health and more to effectively #BeatTheHeat: http://t.co/BWbeK9wwm2</t>
  </si>
  <si>
    <t>Find out what goes in the brown bin as part of @nycrecycles' Organics Collection. http://t.co/52EBz9VlhG http://t.co/3B6TR08a3L</t>
  </si>
  <si>
    <t>New high-efficiency bathroom fixtures in @NYCSchools save 1 million gallons of water each day! http://t.co/xDmfx5CABr http://t.co/vyp6uQ7blH</t>
  </si>
  <si>
    <t>Turn Your Creative Passion into an Online Business! Apply for a NYC Craft Entrepreneurship Program info session: http://t.co/pSbHaxkJrX</t>
  </si>
  <si>
    <t>Find all of New York City's volunteer opportunities in one place. Visit @nycservice at: http://t.co/32zfRD7IpP today.</t>
  </si>
  <si>
    <t>Noisy neighbor? No need to call. Report these and more with the #free @nyc311 app: http://t.co/LXzdzzl7qt http://t.co/EYwISrZpYy</t>
  </si>
  <si>
    <t>Stay informed during a weather emergency. Sign up for @notifyNYC. Registration is free: http://t.co/TSMcqXyv3u http://t.co/8BDcyhXOg6</t>
  </si>
  <si>
    <t>Applications for the #NYCCivicCorps are being accepted on a rolling basis! Visit @NYCService at: http://t.co/r6Urlbx8gO.</t>
  </si>
  <si>
    <t>It's National Farmers' Market week! Find an NYC farmers' market near you:  http://t.co/ziIucNErwR #farmmktwk http://t.co/7D2mZa4YQP</t>
  </si>
  <si>
    <t>RT @NYCPlanning: #NYCCensusFactfinder is better than ever! For the most comprehensive #population #data: http://t.co/Fmmew8d7pe http://t.co…</t>
  </si>
  <si>
    <t>RT @NYC_DOT: #JackieRobinsonParkway one lane closure under #MarkwoodPlace, two nights only 8/10 &amp;amp; 8/12, 11pm-5am http://t.co/JD3JQ0jROb</t>
  </si>
  <si>
    <t>Head to @NYC_DOT's #SummerStreets for free #BikeHelmet fittings and giveaways! http://t.co/EjpTFUnrFq http://t.co/SLsWyQSiI7</t>
  </si>
  <si>
    <t>RT @NYCHousing: Today marks the 50th Anniversary of the Voting Rights Act.  We honor the struggles of all those who made it possible. #VRA50</t>
  </si>
  <si>
    <t>Volunteers help seniors Keep On Track! Learn about getting trained in blood pressure monitoring and helping seniors: http://t.co/QZbQkCPhJS</t>
  </si>
  <si>
    <t>RT @NYCParks: So much has changed since the 1930s. Here's a #tbt of Washington Square Park in 1935, &amp;amp; another one from last year. http://t.…</t>
  </si>
  <si>
    <t>.@NYC_Buildings has expanded hours for homeowners and residents. More information here: http://t.co/9uHTUirzfH http://t.co/CcqPaA2jgb</t>
  </si>
  <si>
    <t>RT @NYCMayorsOffice: Home A/C units are unaffected by legionella, and walking into air conditioned environments is safe. More facts: http:/…</t>
  </si>
  <si>
    <t>.@nycHealthy is reaching out to vulnerable populations to monitor Legionnaires' in NYC. Help by reading these facts: http://t.co/rBgxT1AP8R</t>
  </si>
  <si>
    <t>RT @ACSNYC: All youth should be respected and loved for who they are. Learn more about our services for LGBTQ youth. http://t.co/V4TKV7L89B</t>
  </si>
  <si>
    <t>RT @NYCHA: Visit a Digital Van at Edenwald (Bronx) or Marcy Houses (Brooklyn) today until 4pm for free computer access &amp;amp; WiFi http://t.co/M…</t>
  </si>
  <si>
    <t>Take advantage of @NYCSchools' #NYCSchoolsAccount, an easy tool for parents to view info about their children: http://t.co/DpXQiu8WMP</t>
  </si>
  <si>
    <t>Drinking a glass of water every morning can help you wake up and stay hydrated: http://t.co/QLTHrTDsIs. @NYCHealthy http://t.co/A5AMNJ5Vzw</t>
  </si>
  <si>
    <t>By managing and improving forests around NYC reservoirs, @nycwater is helping to protect #waterquality: http://t.co/RkSGHYM8bC</t>
  </si>
  <si>
    <t>New high-efficiency bathroom fixtures in @NYCSchools save 1 million gallons of water each day! http://t.co/xDmfx5CABr http://t.co/TdGCBQLUKS</t>
  </si>
  <si>
    <t>Connect with @nychealthy to find transgender health and support services in NYC. Visit: http://t.co/Or9zq7Wtjp http://t.co/8SosSPxy2v</t>
  </si>
  <si>
    <t>.@NYCOEM’s mobile app, #ReadyNYC, can help you plan ahead in case of an emergency: http://t.co/Q3yefgfbTu http://t.co/AuBPK1v5mB</t>
  </si>
  <si>
    <t>You cannot be denied housing due to your race, color, or national origin. Find #fairhousing referrals with @NYCCHR: http://t.co/rRBrKL7CqY</t>
  </si>
  <si>
    <t>Stay informed during a weather emergency. Sign up for @notifyNYC. Registration is free: http://t.co/TSMcqXQ6s4 http://t.co/8BDcyifpEG</t>
  </si>
  <si>
    <t>Did you know? @MadeinNY offers a Production Assistant training program for people interested in working on movies: http://t.co/Su8GGKrfRT</t>
  </si>
  <si>
    <t>Take your food waste for composting to one of @NYCRecycles' drop-off sites located throughout the five boroughs: http://t.co/Fj0rihTK64</t>
  </si>
  <si>
    <t>RT @NYCMayorsOffice: Enjoy games for youth, and get information on ways to work with @nypdnews to keep your neighborhood safe: http://t.co/…</t>
  </si>
  <si>
    <t>Are you an US #veteran? Learn about City, State, &amp;amp; Federal benefits available to you on @NYCveteran's: http://t.co/TCirLzkBBt</t>
  </si>
  <si>
    <t>Find volunteer opportunities to help reduce hunger in NYC. Sign up with @Nycservice at: http://t.co/d1u74cVzr0 @NYCFood</t>
  </si>
  <si>
    <t>NYC's drinking water supply is safe and unaffected by legionella. Get the facts on Legionnaires' disease in NYC: http://t.co/rBgxT1AP8R</t>
  </si>
  <si>
    <t>RT @NYCHA: Get Wired! Visit our Digital Van @ Morris - 3673 3rd Ave! #BX We're there until 4. Check out our full schedule: http://t.co/2YVO…</t>
  </si>
  <si>
    <t>Applications for the #NYCCivicCorps are being accepted on a rolling basis! Visit @NYCService at: http://t.co/mHDWKNZ6W6</t>
  </si>
  <si>
    <t>Looking for a cozy new spot? Look no further than your #NYCNeighborhood. Get started here: http://t.co/W0gP2gGq0s</t>
  </si>
  <si>
    <t>Happening now, a town hall in the Bronx about Legionnaires’ disease. Watch live on http://t.co/zoHXRm5uJQ.</t>
  </si>
  <si>
    <t>Take advantage of the #free #adulteducation classes throughout the 5 boroughs. Find more info here: http://t.co/HmPNoVxCon @nyc311</t>
  </si>
  <si>
    <t>RT @NYCMayorsOffice: Mayor @BilldeBlasio celebrated our city’s Ecuadorian community at the 33rd Annual Ecuadorian Parade in Queens Sunday. …</t>
  </si>
  <si>
    <t>Looking for new child care services in your area? Sign up w/ @nycHealthy's #ChildCareConnect: http://t.co/mQLWsmNiA8 http://t.co/BTb0QQNJkz</t>
  </si>
  <si>
    <t>RT @nyc311: Being a parent is one of the hardest jobs around. Find “Healthy Parenting” tips from the City here: http://t.co/nezsnzYBVr</t>
  </si>
  <si>
    <t>Information on the forms of #elderabuse, resources available can be found at http://t.co/wVqtTTUQ24</t>
  </si>
  <si>
    <t>RT @nycoem: #NYCCERTs will be supporting @NYPDNews' #NationalNightOut tomorrow. Be sure to stop by and say hello! http://t.co/lCuLpU1Sda</t>
  </si>
  <si>
    <t>RT @NYCParks: Calling all poets! The @hhtnyc is hosting a free open mic at the Light on Sound poetry celebration in Queens on 8/13. http://…</t>
  </si>
  <si>
    <t>A new law requires building owners to notify tenants before non-emergency repairs that cause service interruptions: http://t.co/QZzrcCHGjo</t>
  </si>
  <si>
    <t>RT @NYCMayorsOffice: READ: What the recent cases of Legionnaires' disease mean and how @NYCHealthy @nycoem are working to keep us safe. htt…</t>
  </si>
  <si>
    <t>Noisy neighbor? No need to call. Report these and more with the #free @nyc311 app: http://t.co/LXzdzzl7qt</t>
  </si>
  <si>
    <t>RT @NYCHA: Stop by Melrose Houses in the #bx today for free WiFi &amp;amp; computer access until 4pm today: http://t.co/bC5eLLJixC</t>
  </si>
  <si>
    <t>Subscribe to @NYCParks’ Newsletters to keep up with everything happening in your local park: http://t.co/1Iu6FdYaKE http://t.co/sk8QTmr2OF</t>
  </si>
  <si>
    <t>RT @nycHealthy: Eat more fruits &amp;amp; veggies! They contain fiber that helps you feel full. More tips: http://t.co/Vh0pOOuRwH http://t.co/Jv90F…</t>
  </si>
  <si>
    <t>RT @NYCMayorsOffice: During periods of intense summer heat, never leave children, pets, or those who require special care in a parked car. …</t>
  </si>
  <si>
    <t>RT @nycrecords: Today in 1977 two bombings occurred at Defense Department office and Mobil Oil Company Building in NYC #thisdayinhistory</t>
  </si>
  <si>
    <t>The @NYCHRA Home Energy Assistance Program can help you stay cool through summer. Learn more: http://t.co/HNUFVr8b6Y</t>
  </si>
  <si>
    <t>Painting roofs white with @nycCoolRoofs can help save NYC from overheating. Find more info &amp;amp; volunteer here: http://t.co/qwUqWiWaf1</t>
  </si>
  <si>
    <t>If you're 18 or older, your local @FDNY station can provide you a spray cap for a hydrant. #BeatTheHeat, safely.</t>
  </si>
  <si>
    <t>NYC's front door for benefit access, information, and applications is always open. Visit @NYCHRA at http://t.co/hcFT5MSjwB</t>
  </si>
  <si>
    <t>Find something exciting to do &amp;amp; see in NYC that won't cost you a dime. See @nycgo's #FreeNYC weekly events. http://t.co/83sRKctVhd</t>
  </si>
  <si>
    <t>Have you downloaded @NYC_DOT's 2015 #BikeNYC Map yet? You can do so here: http://t.co/PAyZ2gdNJQ http://t.co/YMyxeHPwVg</t>
  </si>
  <si>
    <t>What's a fun way to #BeatTheHeat? Going to the beach of course! Find info @NYCParks: http://t.co/VTf95TYLbP</t>
  </si>
  <si>
    <t>Create an emergency plan on the go with @nycoem’s #ReadyNYC mobile app: http://t.co/zXhoNqPv7p http://t.co/SfJVcM3FJY.</t>
  </si>
  <si>
    <t>.@NYCSchools announced #NYCSchoolsAccount, an easy new tool for parents to view critical info about their children: http://t.co/DpXQiu8WMP</t>
  </si>
  <si>
    <t>Talking, reading, and singing to your baby helps build their brain. http://t.co/NPmMxG5YW4 @NYCHealthy http://t.co/yfJlqfBxva</t>
  </si>
  <si>
    <t>RT @NYCHA: Wired? Today, catch the Digital Van @ Myrtle Avenue bet. Throop and Tompkins Avenues. Get the complete schedule here http://t.co…</t>
  </si>
  <si>
    <t>Drinking a glass of water every morning can help you wake up and stay hydrated: http://t.co/QLTHrTDsIs. @NYCHealthy http://t.co/icWwmcd41r</t>
  </si>
  <si>
    <t>.@NYCWorkforce1 provides employment &amp;amp; training services for vets and milspouses at their centers in all 5 boroughs: http://t.co/ywIsv4ztU6</t>
  </si>
  <si>
    <t>RT @NYCDCA: It’s been one year since employees in NYC can use #paidsickleave. See how we helped a coffee shop worker http://t.co/WaF4NFD8wm</t>
  </si>
  <si>
    <t>RT @NYCMayorsOffice: What New Yorkers need to know about Legionnaires’ disease: http://t.co/80wLQGyRta</t>
  </si>
  <si>
    <t>RT @NYCMayorsOffice: If you're 18 or older, your local @fdny station can provide you a spray cap for a hydrant. #BeatTheHeat, safely.</t>
  </si>
  <si>
    <t>.@HHCnyc farmers markets are free but the freshness is priceless. Visit: http://t.co/Ab9TCqJT4l</t>
  </si>
  <si>
    <t>RT @nycHealthy: The first 3 years of a baby's life are critical. #TalkToYourBaby to help build their brain! http://t.co/W6LRRa7vzg http://t…</t>
  </si>
  <si>
    <t>RT @nycfood: Summer is here! If you’re 18 or younger you can get a FREE breakfast &amp;amp; lunch every weekday in NYC. Info @ http://t.co/RxMLtBO1…</t>
  </si>
  <si>
    <t>RT @NYCParks: Sure, it’s hot and humid now. But remember this winter? #TBT http://t.co/6qup2dqqIo</t>
  </si>
  <si>
    <t>RT @NYCMayorsOffice: With an @idnyc, you could become a member of these great cultural institutions. Apply today: http://t.co/AXZbcrRmnc ht…</t>
  </si>
  <si>
    <t>RT @nyc311: #Coolingcenters are open today for those seeking heat relief. Find one near you: http://t.co/FahxGELmLh. Call ahead to confirm …</t>
  </si>
  <si>
    <t>RT @NYCHA: Digital Van at Lexington/Washington houses on 3rd Ave today 10a-4p. Free WiFi &amp;amp; Internet!! http://t.co/LEPgxHMyFP</t>
  </si>
  <si>
    <t>How does the heat affect your health? Find out with @nycoem at http://t.co/BWbeK9wwm2. #BeatTheHeat</t>
  </si>
  <si>
    <t>New labor agreements will reduce costs and increase opportunities for minority- and women-owned businesses: http://t.co/g6MJ9cqWpw</t>
  </si>
  <si>
    <t>The City offers free #adulteducation classes throughout the 5 boroughs. Find more info here: http://t.co/HmPNoVxCon @nyc311</t>
  </si>
  <si>
    <t>Stay cool, NYC! Drink plenty of fluids and wear sunscreen. For more tips, visit http://t.co/8lQjHFW3fU #BeatTheHeat http://t.co/a61xpTkKx5</t>
  </si>
  <si>
    <t>Is your child’s #carseat installed correctly? Get checked @NYC_DOT ‘s Free Event on 7/30 in #StatenIsland: http://t.co/Ihf5H1KTTP</t>
  </si>
  <si>
    <t>#BeatTheHeat, register with @NYCParks for swimming lessons in any of the 5 boroughs: http://t.co/9UzHmSSMjU</t>
  </si>
  <si>
    <t>.@NYCParks' swimming pools have extended hours and will stay open until 8pm. More info: http://t.co/44VrCW9qzj #BeatTheHeat</t>
  </si>
  <si>
    <t>.@NYCWorkforce1 provides employment &amp;amp; training services for #vets &amp;amp; #milspouses at their centers in all 5 boroughs: http://t.co/ywIsv4ztU6</t>
  </si>
  <si>
    <t>Stay informed during a weather emergency. Sign up for @notifyNYC. Registration is free: http://t.co/TSMcqXQ6s4 http://t.co/e7McitmPKw</t>
  </si>
  <si>
    <t>Stay cool, stay hydrated and get informed to effectively #BeatTheHeat: http://t.co/BWbeK9wwm2</t>
  </si>
  <si>
    <t>RT @NYCMayorsOffice: Starting soon, Mayor @BilldeBlasio hosts a press conference. Watch live on http://t.co/10woidEfEd.</t>
  </si>
  <si>
    <t>#BeatTheHeat – if you don't have an A/C, find a cooling center near you: http://t.co/2GHZVl217I. Stay safe during extreme heat.</t>
  </si>
  <si>
    <t>Splash around at a spray shower in a park or playground near you. #BeatTheHeat with @NYCParks: http://t.co/tvqjvFxB49 http://t.co/vlwjedoTHw</t>
  </si>
  <si>
    <t>RT @NYCHA: Have you seen our Digital Van? It's at 4-20 Astoria Blvd, today until 4! Check out the full schedule: http://t.co/nEHEbZuNZ1</t>
  </si>
  <si>
    <t>Find out what goes in the brown bin as part of @nycrecycles' Organics Collection: http://t.co/52EBz9VlhG http://t.co/3B6TR08a3L</t>
  </si>
  <si>
    <t>A new law will require @FDNY to report on its recruiting activities and the racial and gender makeup of applicants. http://t.co/QZzrcCHGjo</t>
  </si>
  <si>
    <t>When temperatures rise, don't be caught by surprise. Sign up for @NotifyNYC: http://t.co/TSMcqXQ6s4 http://t.co/asg9ptbybU via @nycoem</t>
  </si>
  <si>
    <t>#MovieBuffs, show us your movie muscles. What are some of this year’s @MadeinNY movies and TV shows? Answers here: http://t.co/TOcOgRJAxN</t>
  </si>
  <si>
    <t>RT @NYCHRA: Be a part of our #SNAPHelps campaign and help NYers in need. Get outreach tools here http://t.co/Bk1Uw2LiY9 &amp;amp; http://t.co/BB6j7…</t>
  </si>
  <si>
    <t>Never leave children, pets, or those who require special care in a parked car during periods of intense summer heat: http://t.co/A9pGRg33Cx</t>
  </si>
  <si>
    <t>RT @NYCMayorsOffice: .@HotDogFDNY and @SirenFDNY want you to stay safe this summer. Watch this short video for some easy tips: http://t.co/…</t>
  </si>
  <si>
    <t>.@NYCSeniors has opened 241 cooling centers, 186 of which have extended hours. Call @nyc311 or visit @nycoem: http://t.co/ro55WwVaia</t>
  </si>
  <si>
    <t>RT @nycfood: Congrats @CHLDC @LISC_NYC on the grand opening of the Pitkin Verde Farmer's Market today! http://t.co/8sk6yAEBHy</t>
  </si>
  <si>
    <t>RT @NYCParks: When it’s done, Freshkills will be the largest park built in NYC in a century. Visit it Sun.: http://t.co/VpyDLaTuFN http://t…</t>
  </si>
  <si>
    <t>RT @NYCParks: Our outdoor pool hours are extended to 8pm tonight! #BeatTheHeat: find a free outdoor pool at http://t.co/t8Z4O8MUiH. http://…</t>
  </si>
  <si>
    <t>RT @NYCMayorsOffice: You could become a member at dozens of cultural institutions across the city with an @idnyc: http://t.co/AXZbcrRmnc ht…</t>
  </si>
  <si>
    <t>RT @nycoem: Protect your health as temperatures rise. Check out @nychealthy’s tips: http://t.co/3TH1vpnps6</t>
  </si>
  <si>
    <t>Help keep NYC beautiful. Find volunteer opportunities with @nycsanitation at: http://t.co/N2cFmP3BgX</t>
  </si>
  <si>
    <t>RT @nycrecords: Today in 1917 black New Yorkers held a Silent Parade on Fifth Ave to protest lynching and racial violence in the U.S. #this…</t>
  </si>
  <si>
    <t>RT @NYCHA: Have you seen one of our Digital Vans? They're at Forest Houses #BX &amp;amp; Ocean Hill #BK until 4pm http://t.co/9Vp3CrHKE2</t>
  </si>
  <si>
    <t>Find out if you are eligible for a rent freeze. Visit @nycfinance at: http://t.co/ovevHwKtED #RentFreezeNYC. http://t.co/cpbWUeCo5o</t>
  </si>
  <si>
    <t>Here’s what six months of #IDNYC looks like: http://t.co/EWdiQ7wUGH</t>
  </si>
  <si>
    <t>Learn what services are available to elderly @nycseniors who are victims of abuse and crime. http://t.co/wVqtTTUQ24 #NYCElderAbuseConference</t>
  </si>
  <si>
    <t>Forget something in a yellow taxi? Use the @nyc311 Lost &amp;amp; Found service to track it down: http://t.co/TJNiYFFzD7</t>
  </si>
  <si>
    <t>Follow @IDNYC to learn more about how to apply for the membership card for the world’s greatest city. http://t.co/RTXtLWk9dO</t>
  </si>
  <si>
    <t>Be a potential lifesaver with @FDNY's free Compression only #CPR training: http://t.co/9XETLn09gR</t>
  </si>
  <si>
    <t>Over 400,000 New Yorkers got their #IDNYC. Get yours now by booking an appointment. Visit http://t.co/Bd9gafieRq http://t.co/fIeyoYnVJM</t>
  </si>
  <si>
    <t>RT @NYCParks: NYC has plenty of galleries, but none as picturesque as our parks. Find out what’s on display: http://t.co/9OXNpfqSj0 http://…</t>
  </si>
  <si>
    <t>Are you a U.S. Veteran? Learn about the additional benefits you’ll receive with an @IDNYC: http://t.co/h4Cx9PwvDQ</t>
  </si>
  <si>
    <t>.@IDNYC cardholders can obtain free, year-long memberships to cultural institutions around our city. Get yours: http://t.co/Bd9gafieRq</t>
  </si>
  <si>
    <t>RT @NYCSchools: Parents can now sign up for #NYCSchoolsAccount online. Learn how: http://t.co/XlgcmfigXH http://t.co/yJ1oZXCJeq</t>
  </si>
  <si>
    <t>RT @NYCMayorsOffice: .@IDNYC cardholders can obtain free, year-long memberships to cultural institutions around our city. Get yours: http:/…</t>
  </si>
  <si>
    <t>RT @NYCDCA: What happens if you keep store doors shut when air conditioning is running during summer? #BeCoolSaveFuel http://t.co/GI4uIZoXUv</t>
  </si>
  <si>
    <t>Stay connected. Sign up for @NYCSchools' email updates: http://t.co/g9axwbQamh</t>
  </si>
  <si>
    <t>NYC parents. Talking, reading, and singing to your baby helps build their brain. Check out @NYCHealthy’s campaign. http://t.co/NPmMxG5YW4</t>
  </si>
  <si>
    <t>Stay connected! The @NYCHA #DigitalVan will be in Brooklyn on 150 Malcolm X Blvd between Gates ave and Monroe St:  http://t.co/l8UGKtxIoy</t>
  </si>
  <si>
    <t>RT @nycrecords: Today in 1655 Jews of New Amsterdam asked Dutch government for the right to establish a Jewish cemetery #thisdayinhistory</t>
  </si>
  <si>
    <t>If your apartment building has 10 or more units, you may be eligible for @NYCRecycles’ Organics Collection: http://t.co/DdXxa2iKXj</t>
  </si>
  <si>
    <t>#BeatTheHeat by brushing up on your heat-related terms and information with the help of @NYCOEM by visiting http://t.co/BWbeK9wwm2</t>
  </si>
  <si>
    <t>Keep these tips from @nycoem handy during these hot summer months: http://t.co/A9pGRg33Cx to #BeatTheHeat in NYC.</t>
  </si>
  <si>
    <t>.@NYCSchools announced #NYCSchoolsAccount, a new easy-to-use tool for parents to view info about their children: http://t.co/DpXQiu8WMP</t>
  </si>
  <si>
    <t>You can help keep NYC beautiful. Find volunteer opportunities with @nycsanitation at: http://t.co/N2cFmP3BgX</t>
  </si>
  <si>
    <t>.@NYCWorkforce1 provides employment &amp;amp; training services for vets and milspouses at their centers in all 5 boroughs. http://t.co/ywIsv4ztU6</t>
  </si>
  <si>
    <t>A new law requires @FDNY to report on its recruiting activities and the racial and gender makeup of applicants: http://t.co/QZzrcCHGjo</t>
  </si>
  <si>
    <t>The old City Hall subway station has been closed since 1945. We opened it up for our Instagram Ambassadors: https://t.co/Y39LrF25os</t>
  </si>
  <si>
    <t>For our first #Instameet, we took our Instagram Ambassadors to the old City Hall subway station. WATCH: https://t.co/6S5Qs1RF5s</t>
  </si>
  <si>
    <t>Volunteers help seniors Keep On Track! Learn about getting trained in blood pressure monitoring and helping seniors: http://t.co/7TTyRlx45A</t>
  </si>
  <si>
    <t>Don't miss the @NYCParks' #HighBridge Festival today! http://t.co/IDjroNtZYg http://t.co/4Qz7rcTkHG</t>
  </si>
  <si>
    <t>#LGBT bias harassment is illegal in NYC. Learn more about @NYCCHR protections: http://t.co/aVL4SH9Sqc</t>
  </si>
  <si>
    <t>Looking for new child care services in your area? Sign up w/ @NYCHEalthy's#ChildCareConnect: http://t.co/mQLWsmNiA8</t>
  </si>
  <si>
    <t>Keep #NYCGreen with free and easy ways to recycle electronics from home. Learn more with @NYCRecycles #ecycleNYC: http://t.co/RSa0goh8h5</t>
  </si>
  <si>
    <t>Think twice before opening a fire hydrant to cool off. Learn about spray caps and more by visiting http://t.co/uqHt7fJnOs #BeatTheHeat</t>
  </si>
  <si>
    <t>Join @NYCParks at the #HighBridge Festival for an afternoon of puppet shows, international food and more tomorrow: http://t.co/IDjroNtZYg</t>
  </si>
  <si>
    <t>Check out our new post on @Medium about our Instagram Ambassadors' #Instameet at the old City Hall Subway Station: https://t.co/Y39LrF25os</t>
  </si>
  <si>
    <t>WATCH: @nycgov Instagram Ambassadors visit the old City Hall subway station, which has been closed since 1945. https://t.co/6S5Qs1RF5s</t>
  </si>
  <si>
    <t>RT @NYCMayorsOffice: Stay safe this summer with tips from @HotDogFDNY and his friend @SirenFDNY: http://t.co/OQxJ7r8LHo</t>
  </si>
  <si>
    <t>Don't fall victim to rental listing scams. Read about 10 scams and how to avoid them: http://t.co/YthmIGEarZ @nycdca</t>
  </si>
  <si>
    <t>Stay connected. Get to the @NYCHA #DigitalVan in Brooklyn on 372 Bushwick Ave: http://t.co/l8UGKtxIoy http://t.co/hKWNQD9M76</t>
  </si>
  <si>
    <t>.@NYC311 now files leaking/running hydrant reports for you weekdays 9AM-5PM. DM 311 location, name, &amp;amp; phone number. http://t.co/SBTjVxcsXy</t>
  </si>
  <si>
    <t>Help out in your community. Find volunteer opportunities by borough, skill or interest with @nyservice: http://t.co/32zfRD7IpP</t>
  </si>
  <si>
    <t>Many New Yorkers don’t realize that they’re eligible for food assistance. Learn how to apply for @NYCHRA’s SNAP: http://t.co/O2a377pNqB</t>
  </si>
  <si>
    <t>A new plan will create safer @NYCSchools with fewer students arrests, suspensions, and summonses: http://t.co/4MgnoQrYLp</t>
  </si>
  <si>
    <t>Learn how you can help your neighbors and yourself #BeatTheHeat with @nycoem’s helpful tips. http://t.co/BWbeK9wwm2</t>
  </si>
  <si>
    <t>Housing cannot be denied because of race, color, or national origin. Find #FairHousing info &amp;amp; referrals w/@NYCCHR: http://t.co/rRBrKLpdiw</t>
  </si>
  <si>
    <t>RT @NYCWater: A mixer truck delivers concrete for City Water Tunnel No. 2 in the #Bronx, August 1931 #tbt http://t.co/Cmbm51y0Id http://t.c…</t>
  </si>
  <si>
    <t>RT @NYCParks: The High Bridge in 1975. Come celebrate its restoration and reopening on Sat., 7/25: http://t.co/YJYcWiKHJ1 #tbt http://t.co/…</t>
  </si>
  <si>
    <t>RT @NYCHousing: Our friends at @NYCHA just launched their #Instagram account! Take a look: http://t.co/MzLCahEpMo http://t.co/h8dDaHzYot</t>
  </si>
  <si>
    <t>Celebrate the historic reopening of the #HighBridge with @NYCParks. Attend the High Bridge Festival Saturday, July 25 http://t.co/IDjroNtZYg</t>
  </si>
  <si>
    <t>RT @NYCDCA: Want to #BeCoolSaveFuel? Read our flyer on why biz should shut store door when AC is on http://t.co/qX8zqjPoJ9 http://t.co/1AQr…</t>
  </si>
  <si>
    <t>RT @NYC_DOT: Get ready to #SlidetheCity at this year's @SummerStreets at the #FoleySquare rest stop. info: http://t.co/LaHJ12OxNX http://t.…</t>
  </si>
  <si>
    <t>NYC's front door for benefit access, information, and applications is always open http://t.co/hcFT5MSjwB</t>
  </si>
  <si>
    <t>RT @NYCParks: The High Bridge Festival is this Saturday! Enjoy free tours, music, a scavenger hunt, &amp;amp; more. http://t.co/YJYcWiKHJ1 http://t…</t>
  </si>
  <si>
    <t>Find free or low-cost activities for children &amp;amp; families with @NYCYouth's Guide to Summer Fun: http://t.co/JUHbvbw2Qi http://t.co/JxbxsXnaaY</t>
  </si>
  <si>
    <t>LIVE: Mayor @BilldeBlasio hosts a press conference on Queens Boulevard. Watch on http://t.co/zoHXRm5uJQ.</t>
  </si>
  <si>
    <t>Stay connected by getting to the @NYCHA #DigitalVan in the Bronx on 1145 East 229th St: http://t.co/l8UGKtxIoy http://t.co/jm3ZWrsdyf</t>
  </si>
  <si>
    <t>RT @nycrecords: Today in 1788 supporters staged a Grand Federal Procession down lower Bway in NYC in support of the new US Constitution #th…</t>
  </si>
  <si>
    <t>TODAY 6:30PM in #Queens! Join @NYCSchool's “Specialized HS Admissions” workshop. http://t.co/NwvEL2r49t #ReadyForHS http://t.co/rGRPxDr8Z7</t>
  </si>
  <si>
    <t>Need web access? Get to the @NYCHA #DigitalVan in Brooklyn on Park Avenue between Marcy and Nostrand Avenues: http://t.co/l8UGKtxIoy</t>
  </si>
  <si>
    <t>Did you know? Something as simple as painting your roof white helps keep NYC #Green. Learn more with @nycCoolRoofs: http://t.co/BxgxFTo3BW</t>
  </si>
  <si>
    <t>Spend $5 w/ EBT, get a $2 Health Buck. Farmers' markets in every NYC borough: http://t.co/ziIucNmQFj http://t.co/NTDz1lzS8T @nychealthy</t>
  </si>
  <si>
    <t>RT @NYCParks: We’re having a summer party at Faber Park on the water Saturday, w/sports, crafts &amp;amp; more. http://t.co/eUPjWZgeZW http://t.co/…</t>
  </si>
  <si>
    <t>Are you #ReadyForHS? If not, Attend a family workshop in your borough to get answers to all your questions: http://t.co/NwvEL2r49t</t>
  </si>
  <si>
    <t>Find volunteer opportunities with @nycsanitation and help keep NYC Beautiful: http://t.co/N2cFmP3BgX</t>
  </si>
  <si>
    <t>Need web access? Visit the @NYCHA #DigitalVan in Manhattan at 425 E 105th St: http://t.co/l8UGKtxIoy http://t.co/bSUaaqUguT</t>
  </si>
  <si>
    <t>RT @nycrecords: Today in 1939 Jane M. Bolin, the first black woman appointed as a judge in the US, served in Family Court for 40 years #thi…</t>
  </si>
  <si>
    <t>Get connected by visiting the @NYCHA #DigitalVan in Brooklyn on 572 Warren St between 3rd and 4th avenues: http://t.co/l8UGKtxIoy.</t>
  </si>
  <si>
    <t>.@NYCOEM wants you to #BeatTheHeat by staying informed, healthy and safe. Visit http://t.co/BWbeK9wwm2 for useful information.</t>
  </si>
  <si>
    <t>Did you know? The City offers #free #adulteducation classes throughout the 5 boroughs. Find more info here: http://t.co/HmPNoVxCon @nyc311</t>
  </si>
  <si>
    <t>Have a new debit or credit card? Learn how to manage and avoid debt with @nycdca’s helpful tips. Visit: http://t.co/9HLvjQvqVv</t>
  </si>
  <si>
    <t>RT @CentralParkNYC: Central Park turns 162 today! The history of New York City is... http://t.co/JOlgOZwupz http://t.co/DSDrRatb6U</t>
  </si>
  <si>
    <t>RT @NYCMayorsOffice: There are lots of ways to #BeatTheHeat. Learn how: http://t.co/TbZwX9EoKN</t>
  </si>
  <si>
    <t>RT @NYCHRA: “I worked all my life and I never expected to need anything.” Real NYCers discuss #SNAPHelps http://t.co/4lKg5Vc89V http://t.co…</t>
  </si>
  <si>
    <t>Share your creativity with the world! Apply for a NYC Craft Entrepreneurship Program info session: http://t.co/pSbHaxkJrX.</t>
  </si>
  <si>
    <t>RT @NYCHousing: .@NYCHA + @Instagram = #nychagram. Check it out: http://t.co/MzLCahEpMo http://t.co/rZJhVZIu64</t>
  </si>
  <si>
    <t>#BeatTheHeat and learn how to swim with @NYCParks. Classes are offered to adults and kids: http://t.co/ZsFtFeB9dP. http://t.co/HQ8wzfZH4H</t>
  </si>
  <si>
    <t>RT @NYCMayorsOffice: Mayor @billdeblasio announced an interim 80x50 goal of 40% emission reduction by 2030 in NYC. #MayorsCare http://t.co/…</t>
  </si>
  <si>
    <t>It’s #NationalJunkFoodDay! Just remember to visit @nycHealthy tomorrow to get back on a healthy track: http://t.co/0KItmq8Qcq</t>
  </si>
  <si>
    <t>RT @nycHealthy: Even on #nationaljunkfoodday, fruits and veggies are delicious and healthy options. http://t.co/zyVaSd6mOT</t>
  </si>
  <si>
    <t>RT @NYC_DOT: #BrooklynBridge Nightly MN-bd closures extend to daytime hours this weekend: 12:01am 7/25 until 5am 7/27. More info: http://t.…</t>
  </si>
  <si>
    <t>RT @NYCWater: Hydrants can provide heat relief w/City-approved spray caps! Get them free @FDNY firehouses! http://t.co/NrWiH5Gmwb http://t.…</t>
  </si>
  <si>
    <t>Need quick internet access? Visit the @NYCHA #DigitalVan in the Bronx on 3663 Third Ave: http://t.co/l8UGKtxIoy http://t.co/QaIUKYkIYV</t>
  </si>
  <si>
    <t>RT @NYCCHR: #Transgender individuals can use facilities that match their gender identity: it’s the Law in NYC #TransRightsNYC http://t.co/4…</t>
  </si>
  <si>
    <t>RT @nycoem: Diminishing your power usage may seem like an inconvenience, but it's important step to take. Learn more: http://t.co/0vO6XK2dkP</t>
  </si>
  <si>
    <t>RT @nycrecords: Today in 1923 the Museum of the City of NY was incorporated #thisdayinhistory http://t.co/PDn5ZH2kNu</t>
  </si>
  <si>
    <t>Need web access? Get to the @NYCHA #DigitalVan in Brooklyn on 3rd Walk between 1880 Pacific and Bergen Streets: http://t.co/l8UGKtxIoy</t>
  </si>
  <si>
    <t>Building owners are required, by law, to notify tenants before non-emergency repairs cause service interruptions: http://t.co/QZzrcCHGjo</t>
  </si>
  <si>
    <t>#BeatTheHeat with @nycoem. Watch this video to learn more: http://t.co/mSiwpFO8W7</t>
  </si>
  <si>
    <t>Subscribe to @NYCParks’ Newsletters and stay up-to-date with NYC park activities. http://t.co/1Iu6FdYaKE http://t.co/LoPxdVTwcm</t>
  </si>
  <si>
    <t>Did you know you can help fight hunger in NYC by volunteering with @Nycservice? Sign up at: http://t.co/d1u74cVzr0 @NYCFood</t>
  </si>
  <si>
    <t>RT @NYCMayorsOffice: An Air Quality Alert is in effect today through 11 p.m. tonight. Stay safe with these tips: http://t.co/Ruzsdjpasu</t>
  </si>
  <si>
    <t>.@NYCOEM wants you to #BeatTheHeat by finding cooling centers and more at http://t.co/BWbeK9wwm2</t>
  </si>
  <si>
    <t>RT @nycrecords: Today in 1899 NYC newsboys staged a 13-day strike against the Pulitzer and Hearst newspapers  #thisdayinhistory</t>
  </si>
  <si>
    <t>RT @nycfood: Thrilled to be a part of the Staten Island NEoN Nutrition Kitchen grand opening with @nycprobation and @FoodBank4NYC! http://t…</t>
  </si>
  <si>
    <t>Looking for a quiet spot to read? Look no further than your #NYCNeighborhood. Tag @SBSNeighborhood and start here: http://t.co/W0gP2gGq0s</t>
  </si>
  <si>
    <t>Check out @ShapeUpNYC's list of 200+ free fitness classes offered through @nycparks across the five boroughs: http://t.co/X6my2cFZl5</t>
  </si>
  <si>
    <t>RT @NotifyNYC: .@MTA No A train service in b/d btwn Euclid Ave &amp;amp; Lefferts Blvd/Broad Channel. Use alternate routes &amp;amp; #MTA buses http://t.co…</t>
  </si>
  <si>
    <t>For quick and easy web access, visit the @NYCHA #DigitalVan in the Bronx on 625 Castle Hill Avenue: http://t.co/cQueDGTU5G</t>
  </si>
  <si>
    <t>Create an emergency plan on the go with @nycoem’s #ReadyNYC mobile app: http://t.co/dus18dzWFV http://t.co/xbGpx8YiEe</t>
  </si>
  <si>
    <t>RT @NYCParks: Stay cool, NYC! Drink plenty of fluids and wear sunscreen. For more tips, visit http://t.co/FtTErZPdNV http://t.co/06FNyEG5KE</t>
  </si>
  <si>
    <t>If heat worsens your medical conditions, you may be eligible for a home A/C via NY State's Cooling Assistance: http://t.co/zkxtnJwIzW</t>
  </si>
  <si>
    <t>Need quick web access? The @NYCHA Digital Van will be in the Bronx on Morris Ave: http://t.co/cQueDGTU5G http://t.co/AWFTud6wDi</t>
  </si>
  <si>
    <t>RT @nycoem: Cooling centers are open today for those seeking relief from the heat. For locations, visit http://t.co/z5BwLmFjMA or call 311.</t>
  </si>
  <si>
    <t>RT @nycHealthy: A heat advisory is in effect until 6pm Monday. Learn how to #BeatTheHeat by visiting http://t.co/ReqBDPS8Jl. http://t.co/cq…</t>
  </si>
  <si>
    <t>Join @NYCParks with your child at Fort Tryon Park, July 25th, for Parent and Me Yoga. For updates visit http://t.co/lPfTtZXTBo</t>
  </si>
  <si>
    <t>From the classroom to the Citywide Education Council, there are many ways for parents to participate in @NYCSchools: http://t.co/94QUlW65v9</t>
  </si>
  <si>
    <t>Did you know? @NYCWorkforce1 provides employment &amp;amp; training services for #vets &amp;amp; #milspouses in all 5 boroughs. http://t.co/ywIsv4ztU6</t>
  </si>
  <si>
    <t>Discover historical photos, documents and artifacts related to NYC with @NYCRecords: http://t.co/8UFPBqV0kO http://t.co/q0zq9euJM4</t>
  </si>
  <si>
    <t>Looking for nonprofit resources? Check out @NYC_Nonprofit Assistance. http://t.co/5ZDZDMOILp</t>
  </si>
  <si>
    <t>Noisy neighbor? No need to call. Report this and more with the #free @NYC311 app: http://t.co/LXzdzzl7qt http://t.co/KIy2RL7Jn9</t>
  </si>
  <si>
    <t>.@NYCCHR condemns violence and works to encourage a more tolerant city by enforcing the Human Rights Law. Learn more: http://t.co/aVL4SH9Sqc</t>
  </si>
  <si>
    <t>Looking for new child care services in your area? Sign up with  @NYCHEalthy's #ChildCareConnect: http://t.co/mQLWsmNiA8</t>
  </si>
  <si>
    <t>Sign up for the @NYCYouth Connect e-blast &amp;amp; get monthly updates on programs, jobs &amp;amp; more! http://t.co/ZhuGWfJhqQ http://t.co/mCcuEyhd2e</t>
  </si>
  <si>
    <t>Here’s what you need to know about lease renewals for rent-stabilized apartments in NYC: http://t.co/BCQliQ85AZ</t>
  </si>
  <si>
    <t>Connect with @nycHealthy to find transgender health and support services in NYC. Visit: http://t.co/Or9zq7Wtjp http://t.co/wa0qDxDPHt</t>
  </si>
  <si>
    <t>.@NYCParks will be hosting the Water Festival on Wednesday, July 22nd at the Seaside Playground. For updates visit http://t.co/pjqaCLNWGK</t>
  </si>
  <si>
    <t>Learn how @NYCDOITT innovates and modernizes government technology while increasing digital literacy for New Yorkers: http://t.co/BDKLs0D5Fm</t>
  </si>
  <si>
    <t>RT @NYCMayorsOffice: .@nycbigapps 2015 will address #OneNYC challenges like affordable housing, zero waste, and civic engagement: http://t.…</t>
  </si>
  <si>
    <t>Need to get insured? Learn how with the @NYCGetInsured website and explore your coverage options: http://t.co/GkRfbGz0Zc</t>
  </si>
  <si>
    <t>Find out if you are eligible for a rent freeze. Visit @nycfinance at: http://t.co/ovevHwKtED #RentFreezeNYC http://t.co/lPXNtoQphj</t>
  </si>
  <si>
    <t>Need quick and easy web access? The @NYCHA Digital Van will be located in Brooklyn parked opposite of 212 Throop Ave: http://t.co/KFOBRfL5Ra</t>
  </si>
  <si>
    <t>.@NYCDHS is ending veteran homelessness &amp;amp; protecting LGBT youth on the brink of homelessness: http://t.co/jqI8Ar35ij</t>
  </si>
  <si>
    <t>Stay informed during a weather emergency. Sign up for @notifyNYC. Registration is free: http://t.co/TSMcqXQ6s4 http://t.co/z5EejRSvv3</t>
  </si>
  <si>
    <t>RT @NYC_DOT: #BikeBonanza time! Join us at Carnarsie Pier in #Brooklyn for free helmets, children's bike upgrades &amp;amp; riding lessons on 7/18,…</t>
  </si>
  <si>
    <t>RT @NYCMayorsOffice: Choosing the right child care for your infant or toddler can be challenging. Read @NYCHealthy's tips: http://t.co/CX4L…</t>
  </si>
  <si>
    <t>RT @Birdie_NYC: Loved learning how to sort it last week at @SimsMuni cc: @NYCRecycles http://t.co/sfnk3nnofP</t>
  </si>
  <si>
    <t>RT @NYCNewBiz: News. Courses. Opportunities. Everything you need to help your #smallbiz in NYC grow @NYCBusSolutions (soon to become @ NYCS…</t>
  </si>
  <si>
    <t>RT @NYCMayorsOffice: The updated Open Data Plan is here with over 1,350 data sets. Explore: http://t.co/8bCKaYOJY7</t>
  </si>
  <si>
    <t>RT @NYC_DOT: Enjoy the street fair at the next #WeekendWalks this Sat, 7/18 4pm-8pm at Red Hook in #Brooklyn! More info online: http://t.co…</t>
  </si>
  <si>
    <t>RT @NYCSeniors: Stella, of Weinberg Center for Balanced Living, is from #TrinidadyTobago and was a #nurse in #England. #NYC #senior http://…</t>
  </si>
  <si>
    <t>RT @nycfood: Find free #summermeals near you with the new SchoolFood mobile app: http://t.co/RxMLtBO1Qy #feedyourmind @NYCSchools http://t.…</t>
  </si>
  <si>
    <t>RT @Chirlane: When we TALK, READ &amp;amp; SING to our babies, we're building their brains.
CLICK: http://t.co/cDcUpwmtu9
#TalkToYourBaby http://t…</t>
  </si>
  <si>
    <t>For easy web access, visit the @NYCHA Digital Van located on Staten Island on 70 New Lane: http://t.co/KFOBRfL5Ra http://t.co/AqgOcZ5jat</t>
  </si>
  <si>
    <t>RT @NYCMayorsOffice: Mayor @billdeblasio announced a $10M investment in free, high-speed Internet access for 16,000 @NYCHA residents: http:…</t>
  </si>
  <si>
    <t>RT @NYCSchools: #Bronx families: join our “Introduction to HS Admissions” workshop TODAY 6:30PM http://t.co/fXG4kPBfoh #ReadyForHS http://t…</t>
  </si>
  <si>
    <t>Turn your creative passion into an online business! Apply for an NYC Craft Entrepreneurship Program info session: http://t.co/pSbHaxkJrX</t>
  </si>
  <si>
    <t>RT @NYCMayorsOffice: We're making Open Data more accessible to all New Yorkers, even those with no programming experience: http://t.co/WIY4…</t>
  </si>
  <si>
    <t>Communities and @NYPDnews are working together to make NYC safe and fair -- everywhere for everyone. Here’s how: http://t.co/SHpX8MgFm7</t>
  </si>
  <si>
    <t>RT @nycoem: .@NWSNewYorkNY issues a Flash Flood Warning for Manhattan and Brooklyn until 1 PM. For forecast updates, visit http://t.co/f3Gh…</t>
  </si>
  <si>
    <t>Need quick web access? Visit the @NYCHA Digital Van in the Bronx on 143rd St between 3rd and Morris avenues: http://t.co/RJNqd3jbLq</t>
  </si>
  <si>
    <t>.@NYCSeniors join @NYCParks for a morning of Ocean Breeze Fitness at the Franklin D. Roosevelt Boardwalk and Beach: http://t.co/3154bp5GEO</t>
  </si>
  <si>
    <t>See how @NYCYoungMen improves lives for Black and Latino men with programs that thrive from volunteers like you: http://t.co/KB3SLfVcX7</t>
  </si>
  <si>
    <t>.@NYCWater's #GreenInfastructure program promotes the natural collection &amp;amp; movement of stormwater runoff. Learn more: http://t.co/ZNlHrJOp3y</t>
  </si>
  <si>
    <t>Have questions about becoming a foster or adoptive parent? Find answers with the help of #NYCACS: http://t.co/xPgksFtw98</t>
  </si>
  <si>
    <t>RT @NotifyNYC: Emergency personnel are on the scene of a building collapse at Tompkins Ave &amp;amp; Fulton St, BK.  Expect traffic delays/street c…</t>
  </si>
  <si>
    <t>Reading and singing to your baby help develop their brain. Check out the @nycHealthy campaign: http://t.co/eQoWpoOs85 http://t.co/ec38kPq4c5</t>
  </si>
  <si>
    <t>RT @nycrecords: Today in 1853 Manhattan Exhibition of Industry and All Nations held at Crystal Palace, site of present Bryant Park #thisday…</t>
  </si>
  <si>
    <t>RT @NYCMayorsOffice: New to @IDNYC: Exclusive benefits for veterans. Find a center near you, and schedule an appointment today: http://t.co…</t>
  </si>
  <si>
    <t>RT @NYCYouth: Looking for free or low-cost activities for kids? Check out NYC Youth's Guide to Summer Fun: http://t.co/3O0sJKwITk http://t.…</t>
  </si>
  <si>
    <t>For quick and easy web access, visit the @NYCHA Digital Van located between 980 and 1000 Trinity Avenue: http://t.co/UusiqOKnSS</t>
  </si>
  <si>
    <t>Get to know New York City with @SBSNeighborhood. Their blog can be a guide to great things happening in NYC: http://t.co/W0gP2gGq0s</t>
  </si>
  <si>
    <t>Need web access? The @NYCHA Digital Van will be at 24 Mother Gaston Blvd on the parking lot of building number 1: http://t.co/UusiqOsN1k</t>
  </si>
  <si>
    <t>Get moving with @NYCParks and join the free fitness walking program along Joe Michaels Mile in Crocheron Park: http://t.co/mwupQmparK</t>
  </si>
  <si>
    <t>Gain expert knowledge on historic landmarks by downloading district maps, guides and manuals from @NYCLandmarks: http://t.co/xZRROUiQsu</t>
  </si>
  <si>
    <t>See how @NYCHRA SNAP #benefits can help @NYCSeniors get #food on their table: http://t.co/tdk4Jt9M2S http://t.co/xLRkNvuOoc</t>
  </si>
  <si>
    <t>End your night with @NYCParks and a free screening of The Grand Budapest Hotel on Coney Island: http://t.co/8Cmv2CUrV6</t>
  </si>
  <si>
    <t>Join @NYCService today. Search for volunteer opportunities by borough, skills or interest at http://t.co/32zfRD7IpP. http://t.co/HZeY6bBaGY</t>
  </si>
  <si>
    <t>RT @NYCHRA: Having trouble affording food? You’re not alone, and help is available: http://t.co/4lKg5Vc89V #SNAPHelps http://t.co/eMXCOQdbek</t>
  </si>
  <si>
    <t>#DYK you can sign up for @NYCWorkforce1's #career bulletin for the latest #job opening announcements! Check it out http://t.co/WfR9ECrxxn</t>
  </si>
  <si>
    <t>RT @NYCHousing: Only two more days to apply to 169-30 Baisley Blvd, located in #Jamaica #Queens. #Housinglottery info at http://t.co/YPs2UO…</t>
  </si>
  <si>
    <t>March through the archives with @nycrecords and learn about the women who've made history in NYC: http://t.co/JO6Y9ngK84</t>
  </si>
  <si>
    <t>see the @nyc311 app http://t.co/eoiPD3hXl3 to help @NYCDHS locate those living on the streets.They'll send an outreach team like a 311 call.</t>
  </si>
  <si>
    <t>For free Internet access, visit the @NYCHA Digital Van located in the Bronx at 200 Alexander Ave at 137th St: http://t.co/LFNTe5Eska</t>
  </si>
  <si>
    <t>Spend the morning turning used and natural materials into new creations with @NYCParks at Van Cortland Park: http://t.co/ZaoXkrc9Ij</t>
  </si>
  <si>
    <t>Need Internet access? Get to the @NYCHA Digital Van located at 150 Malcolm X Blvd between Gates Ave and Monroe St: http://t.co/LFNTe5Eska</t>
  </si>
  <si>
    <t>Turn Your Creative Passion into an Online Business! Apply for a NYC Craft Entrepreneurship Program info session. http://t.co/pSbHaxkJrX</t>
  </si>
  <si>
    <t>.@NYCParks and the Classical Theater of Harlem present a free performance of "The Tempest" at Marcus Garvey Park: http://t.co/yXmfx2AWR0</t>
  </si>
  <si>
    <t>Want to be a responsible nail salon customer? Read &amp;amp; share @NYCDCA's tips: http://t.co/rSBncRn9YG #SafeNailSalonsNYC</t>
  </si>
  <si>
    <t>.@NYCParks invites you to the 6th Annual Soundview Park Art and Music Festival. All ages welcome: http://t.co/HQxpI8ueTC</t>
  </si>
  <si>
    <t>.@nyc311 has a free mobile app. File a complaint just a few taps. Find the download here: http://t.co/LXzdzzl7qt</t>
  </si>
  <si>
    <t>Sign up for the @NYCYouth Connect e-blast &amp;amp; get monthly updates on programs, jobs &amp;amp; more! http://t.co/ZhuGWfJhqQ</t>
  </si>
  <si>
    <t>Before Jurassic World, there was Jurassic Park. Join @NYCParks for a free screening of the classic on Staten Island: http://t.co/HVsp4moKXY</t>
  </si>
  <si>
    <t>Subscribe to @NYCParks’ Newsletters to keep up with everything happening in your local park. http://t.co/1Iu6FdYaKE</t>
  </si>
  <si>
    <t>Stay informed during a weather emergency. Sign up for @notifyNYC. Registration is free: http://t.co/TSMcqXQ6s4</t>
  </si>
  <si>
    <t>Find out if you are eligible for a rent freeze. Visit @nycfinance at: http://t.co/ovevHwKtED #RentFreezeNYC. http://t.co/71zRc3ww78</t>
  </si>
  <si>
    <t>Get fit with a view, at these outdoor exercise classes across the city. Visit @NYCParks: http://t.co/Q2DWbWgL4V</t>
  </si>
  <si>
    <t>Connect with @nycHealthy to find transgender health and support services in NYC. Visit: http://t.co/DZ8fnrLJTM</t>
  </si>
  <si>
    <t>.@NYCParks invites you and your child to a day of free food, games and a puppet show at Jesse Owens Playground: http://t.co/hkXUR8r6ev</t>
  </si>
  <si>
    <t>Join @NYCParks on Coney Island for free fireworks! Sit on the beach between W 10th and W 15th St for the best view: http://t.co/BpVHaCJ1Re</t>
  </si>
  <si>
    <t>Are you a US #veteran? Learn about City, State, &amp;amp; Federal benefits available to you on @NYCveteran's http://t.co/TCirLzkBBt</t>
  </si>
  <si>
    <t>Have you downloaded @NYC_DOT's 2015 #BikeNYC Map yet? You can do so here: http://t.co/PAyZ2gdNJQ http://t.co/y2R3q0Amyr</t>
  </si>
  <si>
    <t>Check out @NYCBusSolutions' beginner guide for tips &amp;amp; tricks on running #socialmedia for your small business. Visit: http://t.co/lyWUuu6C91</t>
  </si>
  <si>
    <t>Get quick and easy Internet access with the @NYCHA Digital Van located on the baseball field at 372 Bushwick Avenue: http://t.co/LFNTe5Eska</t>
  </si>
  <si>
    <t>The #USWNT parade will begin at Broadway and Battery Place, head north on Broadway, turn on Worth St, and end at Lafayette and Duane St.</t>
  </si>
  <si>
    <t>.@NYCParks invites you to the East River Park for a morning of Track &amp;amp; Field. Bring your kids, too: http://t.co/n2buM9Gvze</t>
  </si>
  <si>
    <t>.@NYPDnews will begin street closings on Broadway and surrounding areas at 10am today. More information: http://t.co/7EajSDn1U9. #USWNT</t>
  </si>
  <si>
    <t>Looking for a cozy new spot? Look no further than your #NYCNeighborhood. Tag @SBSNeighborhood and get started here: http://t.co/W0gP2gGq0s</t>
  </si>
  <si>
    <t>Join @NYCParks for the @CelebrateBklyn performing arts festival at Prospect Park! Performances being at 7:30pm: http://t.co/38ADeR13aP</t>
  </si>
  <si>
    <t>By managing &amp;amp; improving forests around NYC reservoirs, @nycwater is helping to protect #waterquality: http://t.co/RkSGHYuwN2</t>
  </si>
  <si>
    <t>RT @nycrecords: Today in 1907 Florenz Ziegfeld staged his first "Follies" show in NYC at the Jardin de Paris theater, 44th and Bway #thisda…</t>
  </si>
  <si>
    <t>RT @NYCMayorsOffice: If you entered for a chance to attend tomorrow’s post-parade ceremony honoring @ussoccer_wnt, check your email for an …</t>
  </si>
  <si>
    <t>RT @NYCHA: #ThrowbackThursday! This #TBT architectural rendering is of #WycoffGardensHouses before it was created in 1966. #Bk! http://t.co…</t>
  </si>
  <si>
    <t>RT @NYC_DOT: Get a free #CarSeat check for your child @ #Bronx Safety City on 7/13, 7/24, 8/10, 8/28! Set up appt @ 212-839-4750. http://t.…</t>
  </si>
  <si>
    <t>Need quick &amp;amp; easy web access? The @NYCHA Digital Van will be in front of the Management Office at 1145 E 229th st. http://t.co/5GkhCu4Nhe</t>
  </si>
  <si>
    <t>Need web access? Get to the @NYCHA Digital Van located at Park ave btwn Marcy &amp;amp; Nostrand avenues. http://t.co/5GkhCu4Nhe</t>
  </si>
  <si>
    <t>Kids ages 6 to 16 can learn to play tennis at @nycparks. Learn more about free lessons at Van Cortlandt Park: http://t.co/uZTH8xdCFB</t>
  </si>
  <si>
    <t>Create an emergency plan on the go with @nycoem’s #ReadyNYC mobile app: http://t.co/Rrem4l3Ok0 http://t.co/gn7vhAKMml</t>
  </si>
  <si>
    <t>Head over to Socrates Sculpture Park with @NYCParks for an outdoor screening of "Live-In Maid" tonight at 8pm: http://t.co/4KCVL0qkNt</t>
  </si>
  <si>
    <t>Find volunteer opportunities to help reduce hunger in NYC. Sign up with @Nycservice at: http://t.co/hAf8MtG3ob @NYCFood.</t>
  </si>
  <si>
    <t>Looking for something exciting to do &amp;amp; see in NYC that won't cost you a dime? See @nycgo's #FreeNYC weekly events: http://t.co/KITa2K2sBG.</t>
  </si>
  <si>
    <t>RT @NYCMayorsOffice: LAST CHANCE: Sign up at http://t.co/n4nSlt79zD for a chance to attend Friday's post-parade ceremony for @ussoccer_wnt …</t>
  </si>
  <si>
    <t>RT @NYCMayorsOffice: 30 minutes left! Sign up for your chance to attend Friday's post-parade ceremony honoring @ussoccer_wnt at City hall: …</t>
  </si>
  <si>
    <t>.@HHCnyc farmers markets are free but the freshness is priceless. Visit: http://t.co/HFh96lbnss</t>
  </si>
  <si>
    <t>RT @NYCMayorsOffice: Starting at 2pm, sign up for a chance to attend the #USWNT City Hall ceremony on Friday: http://t.co/n4nSlt79zD, or ca…</t>
  </si>
  <si>
    <t>#LGBT bias harassment is illegal in NYC. Learn more about @NYCCHR protections: http://t.co/xVngbYDEJ5 http://t.co/FftZqniGjg</t>
  </si>
  <si>
    <t>Get quick &amp;amp; easy web access outside the East River Maintenance Office at 425 E 105th st with the @NYCHA Digital Van. http://t.co/C8sDuR24g7</t>
  </si>
  <si>
    <t>.@NYC_Buildings has expanded hours for homeowners and residents: http://t.co/9uHTUirzfH http://t.co/WTGUs3Ek6M</t>
  </si>
  <si>
    <t>Need quick and easy web access? Get to an @NYCHA Digital Van at 572 Warren St btwn 3rd &amp;amp; 4th avenues. http://t.co/C8sDuR24g7</t>
  </si>
  <si>
    <t>Bring your child to a free @nycparks yoga class this morning at Washington Square Park: http://t.co/FyPSjxHVRe</t>
  </si>
  <si>
    <t>Get the most out of your credit card and avoid debt with @nycdca’s helpful tips. Visit: http://t.co/hZODcrwFES</t>
  </si>
  <si>
    <t>.@NYCParks invites you to the 57th season of the Washington Square Music Festival! The free concert begins at 8pm: http://t.co/ZHTHlDi0he</t>
  </si>
  <si>
    <t>Did you know? You can sign up for @NYCWorkforce1’s career bulletin for the latest job opening announcements. Visit: http://t.co/nkE8ILdoMp</t>
  </si>
  <si>
    <t>RT @nycrecords: Today in 1946 Mother Frances Cabrini, namesake of Cabrini Blvd in Manhattan, became the first American saint #thisdayinhist…</t>
  </si>
  <si>
    <t>Join @NYCParks with your child for an afternoon of free arts and crafts at The Pavilion in Union Square Park: http://t.co/nlBvRt0L2u.</t>
  </si>
  <si>
    <t>Soon, a new @NYCSeniors guide will include information on accessibility for individuals with limited mobility: http://t.co/QZzrcCHGjo</t>
  </si>
  <si>
    <t>Looking to help out in your community? Find volunteer opportunities by borough, skills or interest at http://t.co/32zfRD7IpP @nyservice</t>
  </si>
  <si>
    <t>End your night with a free screening of The Poseidon Adventure at Bryant Park. Lawn opens at 5pm: http://t.co/fJhVqvWiJB</t>
  </si>
  <si>
    <t>Learn traditional West African drumming and dancing at Inwwod Hill Park with @NYCParks. Event begins at 6:30pm: http://t.co/QtgJIed55Z</t>
  </si>
  <si>
    <t>RT @nycrecords: Today in 1957 one-time Harlem resident Althea Gibson became 1st black tennis champion-British Open #thisdayinhistory http:/…</t>
  </si>
  <si>
    <t>The @NYCHA Digital Van will be providing quick and easy internet access at 625 Castle Hill Ave. More information: http://t.co/gLzNwcVaY6</t>
  </si>
  <si>
    <t>Pitch, shoot, and score with @NYCParks Summer Sports Experience! Kids 6-16 years old can join for free: http://t.co/MXyDzvam2p</t>
  </si>
  <si>
    <t>Get quick and easy Internet access with the @NYCHA Digital Van on Morris Avenue between 153rd and 156th streets: http://t.co/gLzNwcVaY6</t>
  </si>
  <si>
    <t>.@NYCParks wants you to start your morning with free Yoga at Socrates Sculpture Park in Queens! http://t.co/jldxiMdiwA</t>
  </si>
  <si>
    <t>March through the archives with @NYCrecords and learn about some of the women who've made history in NYC: http://t.co/MVBOwzsOK7</t>
  </si>
  <si>
    <t>There's still time this weekend to enjoy @NYCParks. Visit http://t.co/00toSvHGhT for a list of events taking place today.</t>
  </si>
  <si>
    <t>Now in the Apple app store: @NYCService. Download and find an opportunity near you: http://t.co/UQla69z0H2 http://t.co/EmHRxw8rzW</t>
  </si>
  <si>
    <t>Apply for volunteer opportunities on your iPhone! Download the @NYCService app today: http://t.co/s89DWMsYry http://t.co/mQGvkKsJgG</t>
  </si>
  <si>
    <t>Keep the kids busy while schools are out for summer. Find free programs, meals, and pools: http://t.co/JXs4xAohDj http://t.co/dvlUm2tsOn</t>
  </si>
  <si>
    <t>Are you a US #veteran? Learn about City, State, &amp;amp; Federal benefits available to you on @NYCveterans website: http://t.co/TCirLzkBBt</t>
  </si>
  <si>
    <t>Look for #ShopHealthyNYC signs at B-Papa Mini Market (689 Ralph Ave. in #Brooklyn) &amp;amp; grab a healthy lunch combo! http://t.co/8ybQ34HWC8</t>
  </si>
  <si>
    <t>NYC restaurants are performing better on their inspections and are cleaner than ever. More: http://t.co/H8b9KmibB1 http://t.co/StrDmsjMYN</t>
  </si>
  <si>
    <t>Join us in wishing all New Yorkers a happy, safe, and relaxing Independence Day weekend. Happy Fourth of July! http://t.co/uCau8qJXYD</t>
  </si>
  <si>
    <t>Be wary of rental listing scams. Read about 10 scams and how to avoid them: http://t.co/YthmIGVLQz @NYCDCA</t>
  </si>
  <si>
    <t>.@NYCOEM’s mobile app, #ReadyNYC, can help you plan ahead in case of an emergency. http://t.co/zXhoNqPv7p http://t.co/Rrem4llpby</t>
  </si>
  <si>
    <t>Sign up for @NYCParks' newsletter to get updates about upcoming events and programs. http://t.co/1Iu6FdYaKE. http://t.co/EwJNkY3OIy</t>
  </si>
  <si>
    <t>Rediscover Stonewall Inn and more historic LGBTQ sites with @nyclandmarks' interactive map: http://t.co/c2lmai5QfH http://t.co/cV7WSvB4eY</t>
  </si>
  <si>
    <t>Don't miss out on a chance to learn how to sell your stuff effectively on Etsy!  App Deadline: 7/3. Find out more: http://t.co/viQzpoNwsL</t>
  </si>
  <si>
    <t>How well does your #sunscreen protect you? Find out with @HHCNYC's #sunsafety tips. http://t.co/cOlPmjgIXf</t>
  </si>
  <si>
    <t>Properly install #windowguards to help prevent children from falling out of open windows: http://t.co/bkh0l9gz9B. http://t.co/4uXsGjlkwr</t>
  </si>
  <si>
    <t>What does #rentregulation cover in NYC? FAQ at http://t.co/ks4Wgb6PTR. http://t.co/sm8ILgb3fC</t>
  </si>
  <si>
    <t>Refuse to be refused by @nyctaxi! Call @nyc311 to file complaints. Watch to learn more: http://t.co/txQA5J1Ny4</t>
  </si>
  <si>
    <t>READ: A new plan will help build greater trust between @NYPDnews and residents. http://t.co/h9PyOlxGki http://t.co/dRZ0RboatU</t>
  </si>
  <si>
    <t>Foam won't be in NYC much longer. Learn how to comply with the upcoming #FoamBanNYC: http://t.co/AJKfsyIwei http://t.co/14Iz8TbTkH</t>
  </si>
  <si>
    <t>Apply to the Livonia Commons #housinglottery today! Deadline is this Wednesday. Apply at http://t.co/Wgh9LCkIZE. http://t.co/xKHc4wnV0P</t>
  </si>
  <si>
    <t>RT @NYCParks: Keep the kids busy while schools are out for summer. Find free programs, meals, and pools: http://t.co/qH1bijfzGW http://t.co…</t>
  </si>
  <si>
    <t>#Brooklyn residents! Come by @nychousing's Tenants’ Forum tonight to learn about tenant rights &amp;amp; responsibilities. http://t.co/qMu4vUHWPw</t>
  </si>
  <si>
    <t>Not sure how tonight's Rent Guidelines Board decisions affect you? Learn more here: http://t.co/BCQliQ85AZ or call</t>
  </si>
  <si>
    <t>It's now even easier to apply online for SNAP. Visit @nychra at: http://t.co/hcFT5MSjwB</t>
  </si>
  <si>
    <t>Starting 7/1, businesses won't be able to sell, distribute or use some foam items. More info: http://t.co/AJKfsyIwei http://t.co/EimJVwthoT</t>
  </si>
  <si>
    <t>RT @NYCMayorsOffice: Starting soon, Mayor @BilldeBlasio presides over a bill signing ceremony. Watch live on http://t.co/10woidEfEd.</t>
  </si>
  <si>
    <t>RT @NYCParks: Starting today, @CentralParkNYC Drives north of 72nd Street are permanently car-free!  http://t.co/ToLhbeokBB http://t.co/ERu…</t>
  </si>
  <si>
    <t>Do you know where the Gay Liberation Memorial is located? Find it on @nyclandmarks' LGBTQ history map: http://t.co/c2lmai5QfH</t>
  </si>
  <si>
    <t>Take your workout outdoors. Find yoga, dance, tai chi, and boot camp classes in @NYCParks: http://t.co/FTXYxVO01g http://t.co/x2VpNz6O7q</t>
  </si>
  <si>
    <t>Looking for a cozy new spot? Look no further than your #NYCNeighborhood. Tag @SBSNeighborhood and get started here: http://t.co/bv19NoYLBb</t>
  </si>
  <si>
    <t>.@NYC_DOT has a ton of #BikeHelmet fittings and #BikeBonanza's this summer! See more on FB: http://t.co/bXtFM3mae0 http://t.co/xiL1g0lp4Y</t>
  </si>
  <si>
    <t>Drop off food scraps at one of @NYCRecycles' 62 drop-off locations! 11 new sites have been added: http://t.co/Fj0rihTK64</t>
  </si>
  <si>
    <t>Turn your creative passion into an online business! Apply today for a NYC Craft Entrepreneurship Program info session http://t.co/pSbHaxkJrX</t>
  </si>
  <si>
    <t>Rent in NYC? You have rights &amp;amp; responsibilities. See them here in @NYCHousing’s ABCs of Housing: http://t.co/u4nJLfAhnq</t>
  </si>
  <si>
    <t>Heading to the beach this summer? Traveling around NYC for work or play? Know before you go. Sign up for @NotifyNYC. http://t.co/ZUFty5TvHd</t>
  </si>
  <si>
    <t>Affordability is one of the biggest food challenges facing NYC. #SNAPHelps http://t.co/jjLkwwZJol @NYCFood</t>
  </si>
  <si>
    <t>RT @NYCMayorsOffice: Starting soon, Mayor @BilldeBlasio hosts a special marriage equality pop-up party on the steps of City Hall. Watch on …</t>
  </si>
  <si>
    <t>RT @NYCMayorsOffice: LIVE on #Periscope: Marriage equality party crowd https://t.co/BTLDUJGjw8</t>
  </si>
  <si>
    <t>Learn more about NYC's #LGBTQ culture with this interactive map from @nyclandmarks: http://t.co/c2lmai5QfH http://t.co/2RrxU2lARi</t>
  </si>
  <si>
    <t>RT @NYCMayorsOffice: Join the party today at 2pm and bring your friends. More info: http://t.co/X7wUkEHXAC http://t.co/su6UMhDfS8</t>
  </si>
  <si>
    <t>#LoveWins http://t.co/5yFJ6spJsf</t>
  </si>
  <si>
    <t>RT @NYCMayorsOffice: Marriage equality is now the law of the land! Today, our nation proudly becomes more equal for all. #LoveIsLove #LoveW…</t>
  </si>
  <si>
    <t>Get your business prepared for the next emergency with new Ready New York resources: http://t.co/S1b6cz5Eqo http://t.co/sJgXRnnjEr @nycoem</t>
  </si>
  <si>
    <t>RT @NYCSchools: Starting June 27th, find free summer meals for everyone &amp;lt;18 years old and #feedyourmind: http://t.co/yeIlIDQIAZ http://t.co…</t>
  </si>
  <si>
    <t>RT @NYCMayorsOffice: Don't miss out on #prekforall. Register in person with your child to reserve their seat. http://t.co/5afF6BGoKI http:/…</t>
  </si>
  <si>
    <t>Planning a visit to NYC? Find info for museums, restaurants, attractions, special events, &amp;amp; more: http://t.co/260DgsFfWC @nyc311</t>
  </si>
  <si>
    <t>Looking to help out in your community? Find volunteer opportunities by borough, skills or interest at http://t.co/32zfRD7IpP @NYService</t>
  </si>
  <si>
    <t>RT @NYCMayorsOffice: Learn more about NYC's #LGBTQ culture with this interactive map from @nyclandmarks: http://t.co/dwEcPX1kwR http://t.co…</t>
  </si>
  <si>
    <t>Love #maps? Check out our Map Gallery for an interactive view of @nyc311 Service Requests &amp;amp; so much more: http://t.co/O2FAKDHETi</t>
  </si>
  <si>
    <t>With help from @NYCRecycles, @NYCHA is working to reduce waste across the city: http://t.co/BrNpkW2cLN</t>
  </si>
  <si>
    <t>RT @NYCMayorsFund: Effort with @WarbyParker shows how public-private partnerships can change lives, including lives of youngest NY'ers. htt…</t>
  </si>
  <si>
    <t>Register in person with your child before June 26 to claim their #prekforall seat. Learn more: http://t.co/YfUEhmOx7B http://t.co/Oh3BLTiMFQ</t>
  </si>
  <si>
    <t>RT @nycrecords: Today in 2011 New York State legalized same-sex marriage #thisdayinhistory #thisdayinhistory</t>
  </si>
  <si>
    <t>Check out @ShapeUpNYC's list of 200+ free fitness classes offered through @NYCParks across the five boroughs: http://t.co/X6my2cXAJF</t>
  </si>
  <si>
    <t>Heat season is over, but hot water is required 365 days a year. Report no hot water online: http://t.co/N1wXz9Dme7 or DM @nyc311</t>
  </si>
  <si>
    <t>RT @nycHealthy: New Yorkers: You CAN #QuitSmoking. Call 311 or 1-866-NY-QUITS for free medication and coaching. #NYCQUITS http://t.co/xX4W9…</t>
  </si>
  <si>
    <t>Looking for a hurricane evacuation center in your neighborhood? Visit http://t.co/3xuwLFuy0q &amp;amp; enter your address. #BePrepared #KnowYourZone</t>
  </si>
  <si>
    <t>Live in #publichousing? Current or future #CUNY student? Deadline for @NYCHA CUNY scholarship is 6/30: http://t.co/LDVoRmDAoG</t>
  </si>
  <si>
    <t>No one should be discriminated against because of who they are. Learn more about #transgender rights with @NYCCHR: http://t.co/aVL4SH9Sqc</t>
  </si>
  <si>
    <t>RT @nyclandmarks: The Commission designated the Stonewall Inn a NYC Landmark today! More about the City’s first LGBT Landmark here: http://…</t>
  </si>
  <si>
    <t>Register in person with your child before June 26 to claim their #prekforall seat. Learn more: http://t.co/YfUEhmOx7B http://t.co/B7l3sgssQd</t>
  </si>
  <si>
    <t>RT @NYCParks: Starting in one week, @centralparknyc’s loop drive north of 72nd St will be car-free. http://t.co/3HLT8Cf7MJ http://t.co/tpYP…</t>
  </si>
  <si>
    <t>NYC foam ban begins July 1! For more information, visit @nycrecycles: http://t.co/AJKfsyIwei #FoamBanNYC http://t.co/96bChXWL8u</t>
  </si>
  <si>
    <t>Want to be more active? Find your local @NYCParks Rec. Center with indoor pools, weight rooms, b-ball courts &amp;amp; more!: http://t.co/ehpgIobm8V</t>
  </si>
  <si>
    <t>RT @NYCSchools: Mayor @BilldeBlasio &amp;amp; Chancellor Fariña designate #LunarNewYear an official school holiday: http://t.co/7894ZrwYSc http://t…</t>
  </si>
  <si>
    <t>All families with children born in 2011 may apply to new #preKforall programs during Round 2 http://t.co/YfUEhmOx7B http://t.co/G2LAQ5P0O7</t>
  </si>
  <si>
    <t>Thinking of buying a used car? Read @NYCDCA's tips http://t.co/yUqbP6iDc3 http://t.co/JrMx0ERgt5</t>
  </si>
  <si>
    <t>Learn how we're making NYC #Better4Biz through Small Business First at http://t.co/aTLMtVwrUk #OnSmallBiz http://t.co/HCmxJ6WgWy</t>
  </si>
  <si>
    <t>RT @IDNYC: Check out our online map to see cultural sites where you can redeem free memberships w #IDNYC! http://t.co/Ve12DVbKUc http://t.c…</t>
  </si>
  <si>
    <t>Properly install #windowguards to help prevent children from falling out of open windows: http://t.co/bkh0l9gz9B. http://t.co/bgJNa6fHJj</t>
  </si>
  <si>
    <t>Learn what services are available to elderly @NYCSeniors who are victims of abuse and crime. http://t.co/wVqtTTUQ24</t>
  </si>
  <si>
    <t>RT @NYCService: #NYCCivicCorps @AmeriCorps applications being accepted on a rolling basis! Apply today at http://t.co/jLiE09rnzq http://t.c…</t>
  </si>
  <si>
    <t>Are you filming in NYC? Check out these tips to green your shoot, before, during and after!  http://t.co/cTsFGjqdUA cc: @MadeinNY</t>
  </si>
  <si>
    <t>Do you live in #publichousing? Current or future #CUNY student? Deadline for @NYCHA CUNY scholarship is 6/30: http://t.co/LDVoRmDAoG</t>
  </si>
  <si>
    <t>Planning something special? @NYCParks has some ideas for places to bring a date: http://t.co/NWy8WVad0k http://t.co/ySAZrRvgmr</t>
  </si>
  <si>
    <t>Going to the beach this weekend? Text BEACH to 877877 to check openings/closures &amp;amp; get water quality alerts: http://t.co/iC9LRzlfRl</t>
  </si>
  <si>
    <t>The Mermaid Parade is this Saturday! Enjoy the festivities on the Coney Island Boardwalk. http://t.co/FCHYmXN0sa http://t.co/pvSL3zcShk</t>
  </si>
  <si>
    <t>Planning to walk across the High Bridge? @NYCParks can help you find places to explore nearby: http://t.co/L0h1XsROxd http://t.co/0IzKh7gcd4</t>
  </si>
  <si>
    <t>.@NYCSanitation is getting businesses ready for the July 1 foam ban with info on the law &amp;amp; alternatives: http://t.co/AJKfsyIwei #dsny</t>
  </si>
  <si>
    <t>Get rid of harmful household products at @NYCRecycles' #SAFEdisposal event tomorrow, 6/20, 10–4 at Cunningham Park. http://t.co/dKJBMr15ZK</t>
  </si>
  <si>
    <t>TODAY is the last day to accept your child’s free, full-day, high-quality #prekforall offer: http://t.co/YfUEhmOx7B http://t.co/Hps4IUDxQs</t>
  </si>
  <si>
    <t>RT @NYCRecycles: Which of the following items is NOT included in NYC’s foam ban that starts on July 1? #dsny #FoamBanNYC http://t.co/rBVxTt…</t>
  </si>
  <si>
    <t>Help spread the word that #SNAPHelps to NYers who qualify but aren’t getting benefits: http://t.co/fQvvVo6X8z &amp;amp; http://t.co/jjLkwwZJol</t>
  </si>
  <si>
    <t>RT @NYCParks: Soon most of @centralparknyc and @prospect_park will be permanently car-free. Details at http://t.co/ToLhbeokBB http://t.co/x…</t>
  </si>
  <si>
    <t>TODAY is the last day to accept your child’s free, full-day, high-quality #prekforall offer: http://t.co/YfUEhmOx7B http://t.co/31LmClOjwV</t>
  </si>
  <si>
    <t>RT @NYCMayorsOffice: Watch Mayor @billdeblasio live on http://t.co/10woidEfEd at 9:30am to learn more. https://t.co/T8gaoXMM0Z</t>
  </si>
  <si>
    <t>.@NYCDHS' #Homebase is the most extensive and innovative homelessness prevention services network in the country: http://t.co/RgoYCiYeaI</t>
  </si>
  <si>
    <t>RT @NYCSchools: Learn more about accepting your #preKforAll offer letter before Friday, June 19: http://t.co/uca7K4CQyZ http://t.co/9szbxNc…</t>
  </si>
  <si>
    <t>Learn more about how to accept your free, full-day, high-quality #prekforall offer: http://t.co/YfUEhmOx7B http://t.co/tCGU16AFOa</t>
  </si>
  <si>
    <t>Conserve the energy and resources required to produce new items by donating and reusing http://t.co/oVqswIum1A cc: @NYCRecycles</t>
  </si>
  <si>
    <t>Use your SNAP benefits at NYC farmers’ markets for fresh, healthy food. #SNAPHelps http://t.co/6u7K5dZtXP http://t.co/dxnohTWf0w</t>
  </si>
  <si>
    <t>Sign up for the NYC Youth Connect e-blast &amp;amp; get monthly updates on programs, jobs &amp;amp; more! http://t.co/ZhuGWfJhqQ http://t.co/UxTcbFYWyZ</t>
  </si>
  <si>
    <t>Build a creative #smallbiz on your own terms - apply today for NYC Craft Entrepreneurship Program  http://t.co/ZjlrQM7YD7</t>
  </si>
  <si>
    <t>Find out if you are eligible for a rent freeze. Visit @nycfinance at: http://t.co/6qWO6NUbrC. http://t.co/FddpjkU7nF</t>
  </si>
  <si>
    <t>Tenants in rent-regulated apartments: To receive support from legal experts, call @nyc311. http://t.co/ks4Wgb6PTR http://t.co/Tn949gI0zr</t>
  </si>
  <si>
    <t>#LGBT bias harassment is illegal in NYC. Learn more about @NYCCHR protections: http://t.co/aVL4SH9Sqc http://t.co/SguDeITaob</t>
  </si>
  <si>
    <t>When tough times mean you can’t afford healthy food, #SNAPHelps. Watch my story: http://t.co/yQCXyua7lO http://t.co/z6L6pS022h @nychra</t>
  </si>
  <si>
    <t>Biking is a great way to stay active &amp;amp; have fun this summer. Check out @NYC_DOT's bike map: http://t.co/PAyZ2gvoBo http://t.co/taCWRRWDmQ</t>
  </si>
  <si>
    <t>WATCH: It's illegal for a @nyctaxi to refuse you service based on your race, gender, and more. http://t.co/txQA5J1Ny4</t>
  </si>
  <si>
    <t>Are you ready for a hurricane? Read @nycoem’s preparedness tips below and at http://t.co/oS9qSUCH3M #KnowYourZone http://t.co/bOZ2Z5PFlI</t>
  </si>
  <si>
    <t>Accept your #preKforAll offer by visiting the pre-K program by June 19th. http://t.co/YfUEhmOx7B http://t.co/vDdQTUPNwM</t>
  </si>
  <si>
    <t>Time to update your #recycling decals? Order them from @NYCRecycles here: http://t.co/s51cy1NwEZ</t>
  </si>
  <si>
    <t>Don’t wait! Visit http://t.co/YfUEhmOx7B to learn more about accepting your child’s #prekforall offer. http://t.co/DVrNy2nR2t</t>
  </si>
  <si>
    <t>RT @nyc311: .@nycgo Put together a list of upcoming #FREE &amp;amp; inexpensive events happening this summer in #NYC. Check it out:  http://t.co/Go…</t>
  </si>
  <si>
    <t>For more information, call the emergency hotline at @nyc311 for support from legal experts. http://t.co/zxoo7il1YY</t>
  </si>
  <si>
    <t>Be a savvy senior! Follow these tips from @NYCDCA to avoid falling victim to everyday scams http://t.co/JtHCB7MFzu #WEAAD2015</t>
  </si>
  <si>
    <t>RT @NYCMayorsOffice: Don’t wait! Visit http://t.co/5afF6BGoKI to learn more about accepting your child’s #prekforall offer. http://t.co/qr8…</t>
  </si>
  <si>
    <t>Effective July 1, polystyrene foam single-service items are banned in NYC. http://t.co/AJKfsyIwei #dsny http://t.co/9loNzgAQ5B @NYCRecycles</t>
  </si>
  <si>
    <t>RT @NYCSchools: Current 2nd, 7th &amp;amp; 10th graders! Today is the last day to apply to Summer #NYCSTEM 2015: http://t.co/OTZFttFzgO</t>
  </si>
  <si>
    <t>Stay up to date on @NYC_Buildings service updates and changes by checking our service notices. http://t.co/LL0QQETmiK</t>
  </si>
  <si>
    <t>“Pre-k is where you learn everything.” More about #prekforall from the experts: http://t.co/CXtHnwMEA1</t>
  </si>
  <si>
    <t>Biking is a great way to stay active &amp;amp; have fun this summer. Check out @NYC_DOT's bike map: http://t.co/PAyZ2gdNJQ http://t.co/taCWRRWDmQ</t>
  </si>
  <si>
    <t>Looking for a job? The opportunity of a lifetime is calling! Apply now for @NYCTechTalent #NYCWebDev Fellowship: http://t.co/drq2vDG1K0</t>
  </si>
  <si>
    <t>.@NYCSchools is helping families be partners in their children’s education: http://t.co/DpXQiu8WMP #NYCSchoolsAccount http://t.co/aYI2KiNQKR</t>
  </si>
  <si>
    <t>Are you ready for a hurricane? Read @nycoem’s preparedness tips below and at http://t.co/oS9qSUCH3M #KnowYourZone http://t.co/WO8xQ6Ds1Z</t>
  </si>
  <si>
    <t>RT @NYCMayorsOffice: Let’s keep NYC diverse and dynamic. #ActNowAlbany to protect affordable housing: http://t.co/qbILKl93TU http://t.co/pH…</t>
  </si>
  <si>
    <t>How much is smoking costing you? Find out with @nycHealthy's infographic. http://t.co/e6Ma1ulbxu Get help to quit on: http://t.co/mqiJQQCZVR</t>
  </si>
  <si>
    <t>Love #maps? Check out our Map Gallery for an interactive view of @NYC311 Service Requests &amp;amp; so much more: http://t.co/O2FAKDHETi</t>
  </si>
  <si>
    <t>Does your establishment play music? Check out this @NYCNewBiz video on how to be sure it complies w/ NYC regulations http://t.co/ZeQ8wqbZXm</t>
  </si>
  <si>
    <t>.@HHCnyc serves everyone in your family, from newborns to seniors. Learn more: http://t.co/ye2in4jnnX</t>
  </si>
  <si>
    <t>Looking for something exciting to do &amp;amp; see in NYC that won't cost you a dime? See @nycgo's #FreeNYC weekly events http://t.co/83sRKctVhd</t>
  </si>
  <si>
    <t>Looking for a job? Why not sign up for @NYCWorkforce1's #career bulletin for the latest #job opening announcements! http://t.co/WfR9ECrxxn</t>
  </si>
  <si>
    <t>RT @NYC_DOT: Bring the fam to #Bronx Summer Fest on the Blvd for some outdoor fun: 6/13, 6/20, 6/27 12pm-4pm! Info: http://t.co/TM1juxkZ0Q …</t>
  </si>
  <si>
    <t>This summer, @NYPDnews will partner with community members and social service providers to fight crime: http://t.co/qACQZJQ9CY</t>
  </si>
  <si>
    <t>Get info on participating in @NYCRecycles' Organics Collection in English, Spanish &amp;amp; Chinese: http://t.co/1c0sChywf6 http://t.co/EpFIwXf7K4</t>
  </si>
  <si>
    <t>Do you #KnowYourZone? Do you know how to find out? http://t.co/oS9qSUCH3M http://t.co/exXu0V1Fw1 http://t.co/P4EkFeLMCN</t>
  </si>
  <si>
    <t>Newly opened #HighBridge made modern NY possible, linking Manhattan to an upstate water supply http://t.co/zjzxkAl3Bx http://t.co/lF2lBEi1hO</t>
  </si>
  <si>
    <t>RT @NYCHA: Know someone who needs digital access? The Digital Van is at Edenwald Houses! #Bronx http://t.co/YSeTktvH1e</t>
  </si>
  <si>
    <t>Finding an apartment in New York City can be a daunting process. Here are 10 apartment hunting tips from @NYCHousing. http://t.co/lpteNEY3dg</t>
  </si>
  <si>
    <t>This summer, @NYPDnews will temporarily reassign 330 administrative officers to boost patrols in high-crime areas: http://t.co/qACQZJQ9CY</t>
  </si>
  <si>
    <t>RT @NYCMayorsOffice: WATCH: It's illegal for a @nyctaxi to refuse you service based on your race, gender, and more. http://t.co/ctkAgPArw9</t>
  </si>
  <si>
    <t>Volunteer to help seniors enroll into benefit programs! @NYCSeniors show you how: http://t.co/YvQgO05bXX</t>
  </si>
  <si>
    <t>Your baby sleeps safest alone. Keep your infant safe with @nycHealthy's helpful tips: http://t.co/BM6U6jULfF http://t.co/0kwd0qNuBO</t>
  </si>
  <si>
    <t>RT @NYCParks: Camp overnight in Alley Pond Park with our park rangers. We'll bring tents! Register here: http://t.co/N3TYoxm2Ng http://t.co…</t>
  </si>
  <si>
    <t>Heat season is over, but hot water is required 365 days a year. Report no hot water online: http://t.co/N1wXz9Dme7 or DM @NYC311</t>
  </si>
  <si>
    <t>Bay Street Resident? Help shape Bay Street Corridor! Attend the free planning event this Thursday. #StatenIsland http://t.co/vydvtTqgo0</t>
  </si>
  <si>
    <t>RT @nycrecords: Today in 1991 a ticker tape parade was held for heroes of Operation Desert Storm #thisdayinhistory</t>
  </si>
  <si>
    <t>RT @NYCHousing: Rent for a 1-bdrm at the 331 East Houston #housinglottery development is $1,101. Learn more at http://t.co/n031XAbdHT</t>
  </si>
  <si>
    <t>How do I get housing maintenance repairs? This and more at the #EastNewYork Tenants’ Forum. http://t.co/XupCltaPK7 @NYCHousing</t>
  </si>
  <si>
    <t>This fall, for the very first time, @NYCSchools will have pre-K seats for EVERY four year-old: http://t.co/YfUEhmOx7B #prekforall</t>
  </si>
  <si>
    <t>After more than 40 years, NYC's oldest bridge reopens to the public today. More information: http://t.co/PU47hM0z5T http://t.co/G4J014Wlzr</t>
  </si>
  <si>
    <t>#OneNYC goal to strengthen New York City's coastal defenses over the next ten years #resilientNYC http://t.co/srwiGhHwOZ @NYClimate</t>
  </si>
  <si>
    <t>Donate unneeded equipment, supplies, furniture, or clothing that’s still in good shape for #reuse http://t.co/MEq3zXyNMi @NYCRecycles</t>
  </si>
  <si>
    <t>Join 6,000 other New Yorkers and demand that Albany protect and strengthen affordable housing laws: http://t.co/OdKH1wUIA6</t>
  </si>
  <si>
    <t>Know a senior 60+ who needs home repair assistance? Find info for non-profit agencies that help for #free: http://t.co/kK3vNsoXVb @NYC311</t>
  </si>
  <si>
    <t>Learn how you will benefit from @NYCSchools' new #NYCSchoolsAccount tool: http://t.co/DpXQiu8WMP http://t.co/4Dr2BaHCHY</t>
  </si>
  <si>
    <t>Catch up with @NYCHA's digital van at 625 Castle Hill Ave until 4pm! #BX See the full schedule: http://t.co/y5DwEmONWC</t>
  </si>
  <si>
    <t>Do you #KnowYourZone? Do you know how to find out? http://t.co/oS9qSUCH3M http://t.co/exXu0V1Fw1</t>
  </si>
  <si>
    <t>RT @NYCSchools: Already applied to #PreKforAll? Watch this video to learn+ about registration, wait lists &amp;amp; applying during Round 2: http:/…</t>
  </si>
  <si>
    <t>Here are some fun things to do in @NYCParks this weekend: http://t.co/UITJWOax8l</t>
  </si>
  <si>
    <t>Are you ready for a hurricane? Read @nycoem’s preparedness tips below and at http://t.co/oS9qSUCH3M #KnowYourZone http://t.co/igU2wQr9WX</t>
  </si>
  <si>
    <t>You can find information and options for affordable housing with NYC: http://t.co/i8o1aPv0x7</t>
  </si>
  <si>
    <t>Learn how you will benefit from @nycschools' new #NYCSchoolsAccount tool: http://t.co/DpXQiu8WMP http://t.co/RkltQCv6L6</t>
  </si>
  <si>
    <t>RT @NYCEDC: How Do We Get More Girls In Tech? @GirlsWhoCode COO Solomon Steplight, on bridging the gender gap: https://t.co/crABZe3k3U #Thi…</t>
  </si>
  <si>
    <t>RT @NYCMayorsOffice: .@nycschools is helping families be partners in their children’s education: http://t.co/Z7Wt8YuFj2 #NYCSchoolsAccount …</t>
  </si>
  <si>
    <t>RT @NYCBusSolutions: A few of the @nycgov agencies sharing info &amp;amp; opportunities for #MWBEs at the #NYCProcurementFair http://t.co/6oK8ZSoHf8</t>
  </si>
  <si>
    <t>.@NYCCHR condemns violence and works to encourage a more tolerant city by enforcing the Human Rights Law. Learn more: http://t.co/aVL4SHrthK</t>
  </si>
  <si>
    <t>RT @NYCMayorsOffice: Prep for hurricane season with @nycoem. See below for how to #KnowYourZone. http://t.co/2fGVIX4ZNW http://t.co/LfeaeDK…</t>
  </si>
  <si>
    <t>This hurricane season, #KnowYourZone. Know what to do. Check out @nycoem's new video: http://t.co/cnViGpysaE</t>
  </si>
  <si>
    <t>RT @nyc311: Start off @NYPL Summer Reading Challenge tomorrow w/ a full day of #FREE programs &amp;amp; block party in the #Bronx:  http://t.co/h6m…</t>
  </si>
  <si>
    <t>Interested in becoming a US citizen? Register for @NYCImmigrants' #NYCitizenship event in #QueensVillage on 6/13 http://t.co/qwRBCOyH6p</t>
  </si>
  <si>
    <t>With help from @nycrecycles, @nycha is working to reduce waste across the city: http://t.co/BrNpkW2cLN</t>
  </si>
  <si>
    <t>.@NYCSchools are closed for students Thu, 6/4 for Chancellor’s Conference Day: http://t.co/6e08rCy5Uy</t>
  </si>
  <si>
    <t>.@NYCParks' rangers are offering a free tour of the historic Fort Totten tunnels. Sign up at: http://t.co/4HCgY9kCPN http://t.co/ET2SSHlLwR</t>
  </si>
  <si>
    <t>Mayor @BilldeBlasio has taken big steps to improve @NYCSchools. Add your name: http://t.co/9XPjAxbsol #ActNowAlbany http://t.co/8uGs4nmma0</t>
  </si>
  <si>
    <t>RT @NYCSchools: Our new #NYCSchoolsAccount gives families the ability to view student info on mobile devices: http://t.co/XlgcmfigXH http:/…</t>
  </si>
  <si>
    <t>Watch the 146th annual @FDNY medal ceremony live on http://t.co/zoHXRm5uJQ.</t>
  </si>
  <si>
    <t>RT @FDNY: It may not be the 150th Medal Day, but it is still #FDNY150. Reacquaint yourself by  watching: http://t.co/INCDcwBow3 [video]</t>
  </si>
  <si>
    <t>Looking for nonprofit resources? Check out @NYC_Nonprofit Assistance, topics incl. boards, social media, hr &amp;amp; more! http://t.co/5ZDZDMx7mP</t>
  </si>
  <si>
    <t>Sign up for @NYCParks' newsletter to get updates about upcoming events and programs. http://t.co/1Iu6FefLCc. http://t.co/EwJNkY3OIy</t>
  </si>
  <si>
    <t>Find volunteer opportunities to help reduce hunger in NYC. Sign up with @Nycservice at: http://t.co/iqqXPDvsHM @NYCFood</t>
  </si>
  <si>
    <t>Tenants with disabilities can freeze their rent through the DRIE program. http://t.co/KE4vHK3omg @NYCDisabilities</t>
  </si>
  <si>
    <t>You can help keep NYC beautiful. Find volunteer opportunities with @nycsanitation at: http://t.co/N2cFmOLZSn</t>
  </si>
  <si>
    <t>Looking for a job? The opportunity of a lifetime is calling! Apply now for @NYCTechTalent #NYCWebDev Fellowship: http://t.co/drq2vDoqlq</t>
  </si>
  <si>
    <t>Check out @NYCBusSolutions' beginner guide for tips and tricks on running #socialmedia for your small business. Visit http://t.co/lyWUutP0Kr</t>
  </si>
  <si>
    <t>Excavation of the #StatenIsland Siphon is complete! http://t.co/FObnyM8KGp http://t.co/O9oMkfRSvt @nycwater</t>
  </si>
  <si>
    <t>Free movie screenings are an annual New York City summertime tradition. http://t.co/vUB5LWm9y4 #HelloSummer! http://t.co/SOBfwDR0sn @NYCgo</t>
  </si>
  <si>
    <t>.@NYCSchools are closed for students Thu, 6/4 for Chancellor’s Conference Day: http://t.co/6e08rCPGM6</t>
  </si>
  <si>
    <t>Planning a visit to NYC? Find info for museums, restaurants, attractions, special events, &amp;amp; more: http://t.co/260DgsWQOa @nyc311</t>
  </si>
  <si>
    <t>¿Hablas #español? Nuestra página en #Facebook tiene información/servicios de NYC para ti! http://t.co/iXaDECh1nN http://t.co/Plk3rFmD2v</t>
  </si>
  <si>
    <t>Want to be a responsible nail salon customer? Read &amp;amp; share @NYCDCA's tips: http://t.co/rSBncREKQe #SafeNailSalonsNYC</t>
  </si>
  <si>
    <t>.@nycHealthy's Newborn Home Visiting Program works with families to offer support: http://t.co/6knAlHeRgM http://t.co/A7UZWorPyK</t>
  </si>
  <si>
    <t>Free mental health services are available to children who were affected by Superstorm Sandy: http://t.co/3sfgfbVMDV http://t.co/7ihvSgm4A5</t>
  </si>
  <si>
    <t>RT @NYCYouth: Are you interested in working in the #NYCAfterschool programs? We are hosting a career fair on June 23rd! http://t.co/34oujVw…</t>
  </si>
  <si>
    <t>Use your SNAP benefits at NYC #farmersmarkets for fresh, healthy food. #SNAPHelps http://t.co/6u7K5dZtXP @nychra</t>
  </si>
  <si>
    <t>Learn a new skill in 5 mo. &amp;amp; get a great job! Apply for @NYCTechTalent #NYCWebDev Fellowship: http://t.co/drq2vDG1K0 http://t.co/uFXyWjEUIc</t>
  </si>
  <si>
    <t>Freshen up your wardrobe for a good cause! Check out @NYCRecycles's #refashionNYC http://t.co/U3rkWPdOHH http://t.co/gZGslODccU</t>
  </si>
  <si>
    <t>.@NYC_DOT's got a ton of #BikeHelmet fittings and #BikeBonanza's this summer! See more on FB: http://t.co/bXtFM3mae0 http://t.co/xiL1g0lp4Y</t>
  </si>
  <si>
    <t>Properly installed #windowguards help prevent children from falling out of open windows: http://t.co/bkh0l9gz9B. http://t.co/CeIK5Zfp71</t>
  </si>
  <si>
    <t>Stay connected and informed by signing up for periodic emails from City Hall: http://t.co/wGZ8hIbM2D</t>
  </si>
  <si>
    <t>Tenant or Owner: what you need to know about @NYCHousing is in #ABCHousing: http://t.co/Hohfcy766e. http://t.co/v4zi8LotyC</t>
  </si>
  <si>
    <t>Mayor @BilldeBlasio announced a task force to end the use of substandard three-quarter houses in New York City. http://t.co/yjffxGDVmX</t>
  </si>
  <si>
    <t>RT @NYCagainstabuse: Tonight at 6pm! Don’t miss OCDV’s @UnivisionNY segment on domestic violence in #NYC and the free services available to…</t>
  </si>
  <si>
    <t>Checkout @NYCParks calendar to find out about various adaptive sports programs happenning right now! http://t.co/uTrknFIPB0</t>
  </si>
  <si>
    <t>Be sure to RSVP for the @NYCHousing and @NYCCHR #FairHousingNYC Symposium on June 18, 2015. http://t.co/AneuW5Pdc4 http://t.co/qhPI9ES4V2</t>
  </si>
  <si>
    <t>RT @NYCDisabilities: MOPD's, 2015 Accessible Parking Campaign. Obey the Law! Do not park in an Accessible Parking Space without a permit. h…</t>
  </si>
  <si>
    <t>Looking for new child care services in your area? Sign up w/ @NYCHEalthy's#ChildCareConnect: http://t.co/mQLWsmNiA8 http://t.co/BTb0QQNJkz</t>
  </si>
  <si>
    <t>.@NYCHA and @NYCRecycles are working together to reduce waste. Here’s how: http://t.co/BrNpkW2cLN</t>
  </si>
  <si>
    <t>Severe weather can happen in a flash. Make sure you stay informed. Get notified with @NotifyNYC: http://t.co/TSMcqXQ6s4</t>
  </si>
  <si>
    <t>RT @NYCHA: NYCHA Digital Vans offer free computer access + WiFi at Mitchel Houses #BX today! http://t.co/qBf2mdKTHt</t>
  </si>
  <si>
    <t>When your kids are exposed to secondhand smoke, they often struggle more in school. Quit smoking today: 866-NY-QUITS http://t.co/QE8rYXI9QC</t>
  </si>
  <si>
    <t>Fruit-flavored drinks and sweetened teas can be packed with sugars. Choose fresh fruit instead for a sweet treat. http://t.co/jt3SiKsEtg</t>
  </si>
  <si>
    <t>RT @nycoem: Thunderstorms are expecting to impact the New York City area. For forecast updates, visit http://t.co/XaNRYZnUH5.</t>
  </si>
  <si>
    <t>Mosquito season is here! Visit @nychealthy at http://t.co/wUGoKReeGG for answers to common questions about #westnilevirus.</t>
  </si>
  <si>
    <t>Have questions on @NYCBuilditBack’s Reimbursement Program? Check out their FAQ page. http://t.co/gVf6xp8bfJ http://t.co/ZaCTUV0J5X</t>
  </si>
  <si>
    <t>Do you know if your apt. is rent controlled or stabilized? Find out by contacting the Rent Information Line: http://t.co/vcMdKqi4VT</t>
  </si>
  <si>
    <t>Headed to the beach? Text BEACH to 877877 for @nycHealthy’s latest update on water quality. http://t.co/PdsrgGBr5W</t>
  </si>
  <si>
    <t>NYC residents throw away 200,000 tons of clothes annually. Recycle them from home w/ @nycrecycles's #refashionNYC! http://t.co/ZLVJ6MrpzW</t>
  </si>
  <si>
    <t>Never leave children unattended at the beach. Be water safe this weekend with @NYCParks: http://t.co/p5ubC67t6w</t>
  </si>
  <si>
    <t>Mayor @BilldeBlasio announced a new Chief Actuary, Sherry Chan, to serve the City's retirement funds, and more. http://t.co/zBdOZsdFhM</t>
  </si>
  <si>
    <t>Not sure the first step to prepare for hurricane season in NYC? Check below. http://t.co/8CRAapbG00</t>
  </si>
  <si>
    <t>.@NYCHealthy's Early Intervention program supports families w/ young children w/ disabilities or developmental delays http://t.co/vRZFcXMxdf</t>
  </si>
  <si>
    <t>RT @NYCHA: Watch this cool video about the @NYCHA &amp;amp; @DSNY recycling partnership coming to a development near you! #NextGenNYCHA https://t.c…</t>
  </si>
  <si>
    <t>Tenants with disabilities can freeze their rent through the DRIE program. http://t.co/KE4vHJLNuI @NYCDisabilities</t>
  </si>
  <si>
    <t>Reporting a problem is easy with the @nyc311 app. And it’s free: http://t.co/LXzdzzl7qt http://t.co/ftFE91Qprc</t>
  </si>
  <si>
    <t>RT @NYCImmigrants: Small business town hall meeting on 6/4 in BX! RSVP Townhall@cityhall.nyc.gov. @mayorsCAU @NYCDCA @SBSNeighborhood http:…</t>
  </si>
  <si>
    <t>Biking is a great way to stay active &amp;amp; have fun this summer. NYC bike map: http://t.co/jSNueeNxvi http://t.co/7tX27rZg1A @nycHealthy</t>
  </si>
  <si>
    <t>Have time off? Spend some time getting to know what volunteer projects are happening in your community at http://t.co/32zfRD7IpP</t>
  </si>
  <si>
    <t>Have an overflowing storage unit? Find places to donate goods with NYC Stuff Exchange: http://t.co/OLQoECXXdF http://t.co/x7sGBko20s</t>
  </si>
  <si>
    <t>Drop off food scraps at one of @nycrecycles' 62 drop-off locations! 11 new sites have been added: http://t.co/Fj0rihTK64</t>
  </si>
  <si>
    <t>RT @NYCMayorsOffice: Mayor @billdeblasio has taken big steps to improve @nycschools. Add your name: http://t.co/DmKvvCMxPU #ActNowAlbany ht…</t>
  </si>
  <si>
    <t>Calling all chess players in @NYCYouth programs! Come show off your skills during the #DYCDChessMasters Tournament....</t>
  </si>
  <si>
    <t>Want to be a responsible nail salon customer but don't know how? Read and share @NYCDCA's tips: http://t.co/rSBncRn9YG #SafeNailSalonsNYC</t>
  </si>
  <si>
    <t>Stay up-to-date on the latest news on waste prevention, recycling &amp;amp; composting! Sign up for @NYCRecycles newsletter: http://t.co/LjS7xiZ9Wd</t>
  </si>
  <si>
    <t>RT @NYCParks: Goal ball &amp;amp; wheelchair softball are just 2 of many programs we have for people w/disabilities. http://t.co/tMpvNzmhjA http://…</t>
  </si>
  <si>
    <t>You may be eligible for benefit programs even if you have a job &amp;amp; regardless of immigration status. Find out: http://t.co/hcFT5MSjwB @NYCHRA</t>
  </si>
  <si>
    <t>#FairHousingNYC is the law. Learn more about protected classes and your rights at http://t.co/jRLsms92rl. @NYCCHR http://t.co/4BxXOxSUoh</t>
  </si>
  <si>
    <t>#NextGenNYCHA works to improve both the quality of life and economic opportunity for our residents. http://t.co/bzsvGnOMDZ</t>
  </si>
  <si>
    <t>Talking, reading, and singing to your baby helps build their brain. @NYCHealthy’s http://t.co/NPmMxG5YW4 http://pic.twitter.com/28QlaMl7l</t>
  </si>
  <si>
    <t>RT @NYCyoungmen: Please Join Making Waves and Partnerships for Parks this Saturday, May 30th for Estuary Day!! Click to learn more: http://…</t>
  </si>
  <si>
    <t>RT @nycHealthy: Mosquito season is here! Visit http://t.co/uKYB5lEgMu for answers to common questions about #westnilevirus.</t>
  </si>
  <si>
    <t>Get fit with a view, at these outdoor exercise classes across the city. Visit @nycparks: http://t.co/FTXYxVO01g http://t.co/4sI8BSx4O6</t>
  </si>
  <si>
    <t>With innovative new programs, @NYCSchools can better support students and teachers. http://t.co/nGlLrAYifa http://t.co/qpMGuyInnc</t>
  </si>
  <si>
    <t>Did you know? @IDNYC is accepted identification to enter NYC Public Schools &amp;amp; City Buildings. Get yours: http://t.co/Bd9gafieRq @nycschools</t>
  </si>
  <si>
    <t>How many languages are spoken in NYC? Find the answer to this &amp;amp; much more on @NYCPlanning's #CityofNeighborhoods map. http://t.co/nYbAxpxL3s</t>
  </si>
  <si>
    <t>HAPPENING NOW: #FLONYC @Chirlane is answering your questions. Submit questions &amp;amp; follow along: http://t.co/f7mrmcjwJi</t>
  </si>
  <si>
    <t>“As a parent, you want your child to have the energy every kid should have” http://t.co/jjLkwwZJol #SNAPHelps http://t.co/MAEcDcWa30 @NYCHRA</t>
  </si>
  <si>
    <t>RT @NYCMayorsOffice: #FLONYC @Chirlane is holding a live Q+A with @micnews today on Facebook at 11am. Submit your questions: http://t.co/dk…</t>
  </si>
  <si>
    <t>First Lady of NYC @Chirlane is holding a LIVE Facebook Q+A on Tuesday @11am. You can submit your question NOW: http://t.co/xqAorxQ1mw</t>
  </si>
  <si>
    <t>RT @NYCMayorsOffice: Today we remember and honor those who made the ultimate sacrifice for our country. http://t.co/KW3poPgNF5</t>
  </si>
  <si>
    <t>¿Hablas #español? Nuestra página en #Facebook tiene información/servicios de NYC para ti! http://t.co/iXaDECyCMn http://t.co/Plk3rFmD2v</t>
  </si>
  <si>
    <t>Did you know? Tenants with disabilities can freeze their rent through the DRIE program. http://t.co/KE4vHJLNuI @NYCDisabilities</t>
  </si>
  <si>
    <t>Biking is a great way to stay active &amp;amp; have fun this summer. NYC bike map: http://t.co/jSNueeNxvi http://t.co/7tX27rZg1A @nychealthy</t>
  </si>
  <si>
    <t>Are you barbecuing for Memorial Day? Know the drill before you grill: http://t.co/A8a5qQZLau #EMSWeek2015 http://t.co/SpJuKJ1MUM via @nycoem</t>
  </si>
  <si>
    <t>Learn a new skill in 5 mo. &amp;amp; get a great job! Apply for @NYCTechTalent #NYCWebDev Fellowship: http://t.co/drq2vDG1K0 http://t.co/xf4Xd2Zk6e</t>
  </si>
  <si>
    <t>Looking for ideas for your long weekend? Check out @NYCParks for the perfect staycation: http://t.co/KyMANG2dmZ http://t.co/C1wFH1JmY2</t>
  </si>
  <si>
    <t>#NYCASP will be suspended on Mon 5/25 for #MemorialDay. Meters remain in effect. Follow @NYCASP for daily parking reg updates.</t>
  </si>
  <si>
    <t>Looking for a job? How about one that pays $65,000? Check out @NYCTechTalent’s #NYCWebDev Fellowship: http://t.co/drq2vDG1K0</t>
  </si>
  <si>
    <t>Help @FDNY protect life in #NYC learn #FDNYCPR today. Find-out more at http://t.co/OJc2qFxvy3</t>
  </si>
  <si>
    <t>RT @NYCRecycles: Learn how to improve recycling in your apt building AND get free admission @queensbotanicl w/ ABRI Wed 5/27. Sign up: http…</t>
  </si>
  <si>
    <t>NYC beaches open this weekend. Get details from @NYCParks: http://t.co/q8edxx728F</t>
  </si>
  <si>
    <t>#NextGenNYCHA is a plan that ensures that public housing stays in #NYC for generations to come. http://t.co/MTaGaaEygG #seniors #aging</t>
  </si>
  <si>
    <t>Retweet to share this @NYCDCA tip sheet for nail salon workers: http://t.co/LOzqIOauC3 #SafeNailSalonsNYC</t>
  </si>
  <si>
    <t>RT @NYCParks: Looking for ideas for your long weekend? Check out these parks for the perfect staycation: http://t.co/70jMqYxVgY http://t.co…</t>
  </si>
  <si>
    <t>A diverse range of New Yorkers, businesses, and organizations are now using @dotnyc domain. You could be, too: http://t.co/KpuKfYyydh</t>
  </si>
  <si>
    <t>Here are a few tips from @HHCnyc on how to safely store your child’s medicine to avoid poisoning. http://t.co/WlBLlfQfwa</t>
  </si>
  <si>
    <t>Is there a #BID in your #NYCNeighborhood? If you're a member, register to vote for the Board of Directors! Find BIDs: http://t.co/l7E8wdKYyU</t>
  </si>
  <si>
    <t>READ: @NYCDCA’s tips for how to be a responsible nail salon customer: http://t.co/rSBncRn9YG #SafeNailSalonsNYC</t>
  </si>
  <si>
    <t>Many New Yorkers don’t realize that they’re eligible for food assistance. Learn how to apply for @NYCHRA’s SNAP: http://t.co/O2a3778c21</t>
  </si>
  <si>
    <t>.@nyc311 has a free mobile app. File a complaint just a few taps. Find the download here: http://t.co/LXzdzz3w1T http://t.co/fiN7nS9GMi</t>
  </si>
  <si>
    <t>Want to be a responsible nail salon customer but don't know how? Read and share @NYCDCA's tips: http://t.co/rSBncREKQe #SafeNailSalonsNYC</t>
  </si>
  <si>
    <t>Read &amp;amp; RT: What nail salon workers need to know in English, Español, 中文, 한국어, हिंदी, नेपाली, tiếng Việt http://t.co/LOzqIOs5tB</t>
  </si>
  <si>
    <t>Food establishments must provide #paidsickleave to all employees who work more than 80 hours a year. http://t.co/wrGcK21PKL via @nycHealthy</t>
  </si>
  <si>
    <t>Want to be part of moving our city forward? Sign up for email updates from City Hall: http://t.co/wGZ8hIbM2D</t>
  </si>
  <si>
    <t>Just in time for beach season. Take @NYCParks' quiz and find out which beach is most like you! http://t.co/PUNes4EAzD http://t.co/x9xV5StGiv</t>
  </si>
  <si>
    <t>Plan a staycation with @nycgo and #SeeYourCity: http://t.co/7zX7ufRgKZ</t>
  </si>
  <si>
    <t>¿Hablas #español? Nuestra página en #Facebook tiene información/servicios de NYC para ti! http://t.co/fcE8NQ6uXf http://t.co/Plk3rFmD2v</t>
  </si>
  <si>
    <t>Join @NYCDCA, @NYCImmigrants, and many more tomorrow at #NailSafeSalonsNYC Day of Action. Sign up: http://t.co/l0yblZdEz2</t>
  </si>
  <si>
    <t>#NextGenNYCHA works to improve both quality of life &amp;amp; economic opportunity for our residents. http://t.co/MTaGaaEygG http://t.co/MkEx0dV63M</t>
  </si>
  <si>
    <t>Have you met the @FDNY's newest #FDNYSmart Life Safety Mascot @SirenFDNY? http://t.co/reYLcS0LNj http://t.co/Xrart7PCRi</t>
  </si>
  <si>
    <t>RT @NYCParks: Meet the world’s littlest penguins, now on display at the @BronxZoo. http://t.co/bWUFRu1SRC</t>
  </si>
  <si>
    <t>The @Avengers are recruiting NYers to join their ranks. Flash your super powers and volunteer with @NYCService! http://t.co/U03xGAJgl2</t>
  </si>
  <si>
    <t>If you can’t afford food, @NYCHRA's #SNAPHelps. Now it’s easier to apply online at http://t.co/jjLkwwZJol http://t.co/74Q3irq8f7</t>
  </si>
  <si>
    <t>#NextGenNYCHA works to improve the quality of life &amp;amp; economic opportunity for our residents http://t.co/MTaGaaEygG</t>
  </si>
  <si>
    <t>Sign up to volunteer tomorrow 5/21, 7:30am-9am at #SafeNailSalonsNYC day of action: http://t.co/kyN3fTL5yy http://t.co/HDGkeCzBHl @NYCDCA</t>
  </si>
  <si>
    <t>RT @NYCEDC: Today, we celebrate NYC's 520 miles of #waterfront! This map shows public access spots on the waterfront. #NYC520 http://t.co/6…</t>
  </si>
  <si>
    <t>#NextGenNYCHA is the most inclusive plan in New York City’s history to tackle the needs of @NYCHA. http://t.co/5CZQp6aFVx</t>
  </si>
  <si>
    <t>#NextGenNYCHA is a plan that ensures that public housing stays in NYC for generations to come. http://t.co/MTaGaaW98e</t>
  </si>
  <si>
    <t>NYC beaches reopen in 4 days! Find out which beach is most like you. Take @nycparks' quiz: http://t.co/PUNes4EAzD http://t.co/x9xV5StGiv</t>
  </si>
  <si>
    <t>Read how #ProsperoHall is now home to 87 formerly homeless New Yorkers and veterans: http://t.co/9YQKbAwmht http://t.co/sfeuzi3pfJ</t>
  </si>
  <si>
    <t>Visita nuestra nueva página con noticias, recursos e info en #español: https://t.co/xjMTUGYi6s</t>
  </si>
  <si>
    <t>Today 5/19 Rent Freeze Program signup event. Brighton Beach Public Library. 16 Brighton 1st Rd. 2-4pm. #NYCRentFreeze http://t.co/RQAuBc0A9P</t>
  </si>
  <si>
    <t>Tenants with disabilities can freeze their rent through the DRIE program. http://t.co/KE4vHJLNuI @nycdisabilities</t>
  </si>
  <si>
    <t>Apply to affordable housing West Tremont Residences (1) online via http://t.co/Wgh9LCkIZE OR (2) by mail. Can’t do both. @nychousing</t>
  </si>
  <si>
    <t>RT @NYCBusSolutions: Learn how @NYCTechTalent is answering the call for homegrown talent while training next gen. of tech titans: http://t.…</t>
  </si>
  <si>
    <t>.@NYC_DOT's 2015 #BikeNYC Map is now available! Download your map now: http://t.co/PAyZ2gdNJQ http://t.co/taCWRRWDmQ</t>
  </si>
  <si>
    <t>Mental health is an integral part of the #OneNYC plan to improve access to healthcare for all. http://t.co/1zcdxtq8HG http://t.co/YSo5JXN0Xi</t>
  </si>
  <si>
    <t>The first 3 years of a child's life are a time of dramatic brain growth: http://t.co/NPmMxG5YW4 #TalkToYourBaby http://t.co/WobBDEIiSW</t>
  </si>
  <si>
    <t>Ensure that NYC seniors are connecting to the proper nutrition benefits, volunteer with @NYCSeniors http://t.co/uNXnQZRRLt @NYCService</t>
  </si>
  <si>
    <t>Want to help clean up your local park? Join these upcoming volunteer events with @NYCParks: http://t.co/uLycYUWqCA http://t.co/sgVZsymQrd</t>
  </si>
  <si>
    <t>.@NYCimmigrants, @mayorsCAU, @NYCDCA, &amp;amp; @SBSNeighborhood will host a town hall for immigrant businesses. http://t.co/ixbNCTAWeT</t>
  </si>
  <si>
    <t>Run away from scams posing as charity runs or walks: http://t.co/LYxOQ02LdC #ConsumerMatters http://t.co/av6lFxT9jg @NYCDCA</t>
  </si>
  <si>
    <t>Meet the @FDNY's newest #FDNYSmart Life Safety Mascot @SirenFDNY. http://t.co/UyPLquT8rp http://t.co/Xrart7PCRi</t>
  </si>
  <si>
    <t>.@nycgob is now on Facebook, too. Like them for Spanish language posts about citywide resources and activities: http://t.co/iXaDECyCMn</t>
  </si>
  <si>
    <t>The judges have chosen the 2015 #SignsOfSpringNYC Instagram Contest winners. Follow http://t.co/QOzgGeoFnu to see their photos all summer.</t>
  </si>
  <si>
    <t>Guess what? Beaches open in just 8 days, and boy are we excited. http://t.co/BldCSa6lBO http://t.co/64lm56ua4v @nycparks</t>
  </si>
  <si>
    <t>"Like" @nycgob on Facebook for Spanish language posts about citywide resources and activities: http://t.co/iXaDECyCMn http://t.co/KBbjO4M0QP</t>
  </si>
  <si>
    <t>RT @NYCDCA: Partnering w/@NYCParks &amp;amp; @NYCSanitation for this wknd’s #ShredFest2015: http://t.co/Dui2PtATcG http://t.co/kcn5amqZbR http://t.…</t>
  </si>
  <si>
    <t>If you can’t afford food, #SNAPHelps. Now it’s easier to apply online at http://t.co/jjLkwwZJol http://t.co/7tjZu5x75r @NYCHRA</t>
  </si>
  <si>
    <t>Did you know? Tenants with disabilities can freeze their rent through the DRIE program. https://t.co/YPsuUA7iKK</t>
  </si>
  <si>
    <t>Make an appointment for your @IDNYC at the new pop-up site @elmuseo and check out #UndertheMexicanSky. Details here: http://t.co/Mv2R9Bp9oP</t>
  </si>
  <si>
    <t>NYC BUSINESSES -- TODAY is the last day to sign up to host a summer intern &amp;amp; help a young person in your community: http://t.co/OzBnJJDz8l</t>
  </si>
  <si>
    <t>Denied housing because of your race, color or national origin? Call 311 to file a complaint w/@NYCCHR #FairHousingNYC http://t.co/NxqSzwGcMn</t>
  </si>
  <si>
    <t>Think you have what it takes to be a superhero in NYC? The @Avengers believe you do! http://t.co/U03xGAJgl2</t>
  </si>
  <si>
    <t>Visita nuestra nueva página con noticias, recursos e info en #español: https://t.co/WO2RmaiHas @nycgob</t>
  </si>
  <si>
    <t>It’s easy to apply for SNAP online, at a community organization near you, or at an @NYCHRA Center: http://t.co/jjLkwwZJol #SNAPHelps</t>
  </si>
  <si>
    <t>Check out the cast of @Avengers calling all New Yorkers to use their super powers to serve their NYC community http://t.co/U03xGAJgl2</t>
  </si>
  <si>
    <t>Visit the @NYCFinance Calendar for important due dates, filing deadlines and events. http://t.co/rDrHVjl8aM http://t.co/h7aXo8Sn20</t>
  </si>
  <si>
    <t>.@NYCHRA’s SNAP #benefits can help @NYCSeniors get #food on their table. Here's how: http://t.co/ZvGU5Q6qa1</t>
  </si>
  <si>
    <t>VIDEO: Tips from @nycHealthy on ensuring your infant’s safety: http://t.co/HnWVenPQ7z</t>
  </si>
  <si>
    <t>Want to learn how to fish? Take free lessons with @NYCParks: http://t.co/Nf2XZDcrOl http://t.co/WRDD4YVPQk</t>
  </si>
  <si>
    <t>Learn how you can prevent identity theft with @NYCDCA at Shred Fest, 5/16 and 5/17. More info: http://t.co/sstob78unl http://t.co/vVSil0BBy6</t>
  </si>
  <si>
    <t>Sign up to host a summer internship at your business &amp;amp; help a young person in your community: http://t.co/fsxQtqQUnQ http://t.co/F0qrDQiXrP</t>
  </si>
  <si>
    <t>Read how #ProsperoHall is now home to 87 formerly homeless New Yorkers and veterans: http://t.co/9YQKbAwmht. http://t.co/sfeuzi3pfJ</t>
  </si>
  <si>
    <t>Join @nycwater May 14 at 6pm for a public meeting to discuss the CSO long term control plan for the Gowanus Canal http://t.co/0T2dRzgggL</t>
  </si>
  <si>
    <t>Denied a mortgage because of Marital-, Partnership-, Familial Status? #FairHousingNYC at http://t.co/jRLsms92rl http://t.co/Jsb2HRfGaE</t>
  </si>
  <si>
    <t>The weather is getting warmer, NYC! Learn the signs of heat illness to protect yourself &amp;amp; help those at higher risk: http://t.co/pmVnuUGPpt</t>
  </si>
  <si>
    <t>Do you know someone with a disability? Learn about accessible events and facilities in parks: http://t.co/x1B1MxjiQB http://t.co/u1Urprbt43</t>
  </si>
  <si>
    <t>RT @NYCMayorsOffice: Demand Congress increase federal transportation funding: http://t.co/gLjlc5dL9X #RebuildRenew http://t.co/p2g5f00WbK</t>
  </si>
  <si>
    <t>If you're concerned about friends or family who may been aboard @Amtrak train 188, call 800-523-9101 or visit http://t.co/3k6D5hTnVm</t>
  </si>
  <si>
    <t>Checkout @NYCParks calendar to find out about various adaptive sports programs happening right now! http://t.co/tNxClmWgpF</t>
  </si>
  <si>
    <t>Did you know? Tenants with disabilities can freeze their rent through the DRIE program. https://t.co/YPsuUA7iKK @nycdisabilities</t>
  </si>
  <si>
    <t>Tonight: Attend the CCRB's monthly board meeting at the Friends of Crown Heights Educational Center. http://t.co/sgPGOq7pZh</t>
  </si>
  <si>
    <t>RT @NYCMayorsFund: ATTN NYC Businesses: Learn how you can invest in the workforce of tmrw by joining our #youthworkforce effort today. http…</t>
  </si>
  <si>
    <t>Age is nothing but a number. This Older Americans Month, be wise by being prepared with @nycoem: http://t.co/yCldU2vICT</t>
  </si>
  <si>
    <t>If you have questions about friends or family aboard @Amtrak 188, call this number: 800-523-9101. More from @nycoem: http://t.co/gjKjXgtTXS</t>
  </si>
  <si>
    <t>RT @BilldeBlasio: If you have questions about friends or family aboard @Amtrak 188, call 800-523-9101 for information. More here: http://t.…</t>
  </si>
  <si>
    <t>RT @BilldeBlasio: Terrible tragedy in Philadelphia tonight. NYC sends thoughts &amp;amp; prayers to the passengers, crew and families of those aboa…</t>
  </si>
  <si>
    <t>Attend the CCRB's monthly board meeting tomorrow night at the Friends of Crown Heights Educational Center. http://t.co/6u3FyVzFSF</t>
  </si>
  <si>
    <t>Want to know the #zoning of your building? Use @NYCPlanning's web app, ZoLa, to find out! http://t.co/MjWiTgec3s</t>
  </si>
  <si>
    <t>We're making our city a better place for all. Share your ideas: http://t.co/1zcdxtq8HG #onenyc http://t.co/8r8KqOnUju</t>
  </si>
  <si>
    <t>Proposed rent regulation reforms will help preserve and strengthen affordable housing in our city: http://t.co/EGxaLdIaFW</t>
  </si>
  <si>
    <t>Help those impacted by the devastating earthquake in #Nepal by donating to the NYC Nepal Relief Effort today:http://t.co/YKfJTIxElW</t>
  </si>
  <si>
    <t>RT @NYCParks: It’s a beautiful time for a bike ride. Find out about rentals, routes, and more at http://t.co/MQ52SqpRh8. http://t.co/UD4sXe…</t>
  </si>
  <si>
    <t>RT @NYCMayorsFund: Help those impacted by the devastating earthquake in #Nepal by donating to the NYC Nepal Relief Effort today:http://t.co…</t>
  </si>
  <si>
    <t>RT @NYCDCA: STD: Town hall for Immigrant Businesses presented by @mayorsCAU w/@NYCDCA, @NYCImmigrants, @NYCBusiness, 6/4, 6:30-8p http://t.…</t>
  </si>
  <si>
    <t>Young people in shelter or foster care will have universal access to summer jobs through a new partnership: http://t.co/1gYCd7UT23</t>
  </si>
  <si>
    <t>READ: We're committing $100 million in FY2016 for homeless prevention and assistance. http://t.co/8DAuVabWlM</t>
  </si>
  <si>
    <t>We all deserve to feel safe on our streets. Watch @NYC_DOT’s video and remember, #YourChoicesMatter: http://t.co/CJ48WJnXy2</t>
  </si>
  <si>
    <t>Save the date: The 2015 Shred Fest will be held on Saturday, 5/16—Sunday, 5/17. Learn more: http://t.co/DB3UOU4L0Z http://t.co/xJntCfWVzx</t>
  </si>
  <si>
    <t>Want to help clean up your local park? Join these upcoming volunteer events with @nycparks: http://t.co/uLycYUWqCA http://t.co/sgVZsymQrd</t>
  </si>
  <si>
    <t>Take a walk on the wild side, with this guide to some of NYC’s birds, reptiles, and mammals: http://t.co/EqzNZk7N0U http://t.co/3wAIuOIbcI</t>
  </si>
  <si>
    <t>Work out at @NYCParks' indoor gyms &amp;amp; pools for as low as $25/year. Kids' memberships are free! http://t.co/W10lPxK23L http://t.co/pdW1vBK6gX</t>
  </si>
  <si>
    <t>.@MadSqParkNYC will be 168 years old on Sunday. Go wish it happy birthday. http://t.co/4ps2Rlw5Mg http://t.co/P9JCgI4F8P @NYCParks</t>
  </si>
  <si>
    <t>RT @NYCParks: Do you know someone with a disability? Learn about accessible events and facilities in parks: http://t.co/QdGsKfjLdQ http://t…</t>
  </si>
  <si>
    <t>Goal: By 2050, NYC’s emissions will be 80% lower than they were in 2005. http://t.co/1zcdxtq8HG #OneNYC http://t.co/9qvTqfkno4</t>
  </si>
  <si>
    <t>VIDEO: How 159 families in Fort Greene, Brooklyn are benefiting from affordable housing. http://t.co/6HVQlBMS31</t>
  </si>
  <si>
    <t>RT @NYC_DOT: Hey #Bronx! Tomorrow we'll be fitting &amp;amp; giving away #free #bikehelmets at #StoryAvePlayground https://t.co/AH0QgzaVDr http://t…</t>
  </si>
  <si>
    <t>RT @NYCMayorsOffice: READ: Mayor @billdeblasio presented the new executive budget and capital ten year strategy. http://t.co/AhXDGBV9gF htt…</t>
  </si>
  <si>
    <t>Family, friends and supporters of @nycyouth, come out &amp;amp; represent your borough and support your local Young Artists....</t>
  </si>
  <si>
    <t>Work out at @NYCParks' indoor gyms &amp;amp; pools for as low as $25/year. Kids' memberships are free! http://t.co/W10lPy1Dsl http://t.co/pdW1vBK6gX</t>
  </si>
  <si>
    <t>Find help applying for food assistance in your neighborhood, and in your language: http://t.co/jjLkwwZJol #SNAPHelps http://t.co/haWejoufLD</t>
  </si>
  <si>
    <t>New @NYC_DOT #YourChoicesMatter campaign highlights the real &amp;amp; tragic results of traffic incidents. #VisionZero http://t.co/EWUmNyaiwB</t>
  </si>
  <si>
    <t>RT @NYCYouth: Happy Teacher Appreciation Week! How do you plan to #ThankATeacher? Check out @nycschools' video: http://t.co/41YYI9OQy0</t>
  </si>
  <si>
    <t>RT @NYCParks: Mother's Day is right around the corner. Here's where to celebrate with mom at Parks: http://t.co/apJquGfXDF http://t.co/QiiC…</t>
  </si>
  <si>
    <t>It's not hard to apply for help if you can't afford food. Apply online or at a community organization: http://t.co/jjLkwwZJol #SNAPHelps</t>
  </si>
  <si>
    <t>Sign up to host a paid summer internship at your business and help a young person in your community: http://t.co/mrcLffy94k</t>
  </si>
  <si>
    <t>A major new investment will help mental health services reach the more vulnerable New Yorkers quickly: http://t.co/8x7fINrJQu</t>
  </si>
  <si>
    <t>Here's what's coming up at @NYCParks: http://t.co/ZmLaBGfllg http://t.co/p6JaudQa4D</t>
  </si>
  <si>
    <t>RT @NYC_DOT: New #YourChoicesMatter campaign highlights the real &amp;amp; tragic results of traffic incidents. #VisionZero https://t.co/TqZ8FRDEZr</t>
  </si>
  <si>
    <t>The new Center for Youth Employment will provide 100,000 youth internships, mentorships, and summer jobs: http://t.co/1gYCd7UT23</t>
  </si>
  <si>
    <t>Love hiking, boating, or fishing? Read @NYCWater's 2015 Watershed Recreation Newsletter! http://t.co/IM5ZBQ9Qx1 http://t.co/oy9Hn9fJQ4</t>
  </si>
  <si>
    <t>Mental health is an integral part of the #OneNYC plan to improve access to healthcare for all. http://t.co/1zcdxtq8HG</t>
  </si>
  <si>
    <t>RT @NYCDCA: Join us on 5/16 and 5/17 at Shred Fest to learn how you can prevent identity theft. More info: http://t.co/kcn5amqZbR http://t.…</t>
  </si>
  <si>
    <t>Help prevent underage access to alcohol. Call 311 to report stores selling to the underage. http://t.co/tseR6Rrm1k @nychealthy</t>
  </si>
  <si>
    <t>Check out @NYCMayorsOffice’s new Strategic Plan for Community Schools: http://t.co/XgXNkH9gaA http://t.co/1bYYiSoasT @nycschools</t>
  </si>
  <si>
    <t>RT @NYCParks: This falcon is just 1 of the unusual New Yorkers you’ll see at Urban Wildlife Appreciation Day http://t.co/KCG0WN2YaZ http://…</t>
  </si>
  <si>
    <t>Happy #TeacherAppreciationWeek! How do you plan to #ThankATeacher? 
Check out @nycschools' video: http://t.co/Udy4WUJhZJ</t>
  </si>
  <si>
    <t>RT @NYCulture: #NYCultureTrip with @elmuseo: We are proud to represent #ELBARRIO. This is a scene from our 'hood.… https://t.co/7k4yFpobXE</t>
  </si>
  <si>
    <t>RT @BilldeBlasio: Our hearts are heavy as we mourn the loss of NYPD Officer Moore. On behalf of a grateful city, Chirlane and I extend our …</t>
  </si>
  <si>
    <t>If you can’t afford food, #SNAPHelps. Now it’s easier to apply online at http://t.co/jjLkwwZJol @NYCHRA</t>
  </si>
  <si>
    <t>Read how @NYCDoITT is going to help make New York City a leader in technology in their Strategic Plan 2015-2017: http://t.co/yCZAv8Tqvf</t>
  </si>
  <si>
    <t>Access to culture lowers stress, improves school effectiveness, and enhances civic engagement. http://t.co/1zcdxtq8HG http://t.co/sre8xQzK9x</t>
  </si>
  <si>
    <t>On #NeighborhoodSlice, watch as residents of the South Bronx guide viewers through their vibrant community: http://t.co/osj845AUQv</t>
  </si>
  <si>
    <t>The carousel at Willowbrook Park reopens today. Celebrate with fun activities for the kids. http://t.co/PtAa6eKmeF http://t.co/4bBjYsHgkB</t>
  </si>
  <si>
    <t>You can apply for @IDNYC in any borough, including rotating pop up enrollment centers. Find one near you: http://t.co/QXqJNFoCFG</t>
  </si>
  <si>
    <t>Want to see your photos displayed around the city? Enter our #SignsofSpringNYC Instagram contest: http://t.co/0JdBelpdBG</t>
  </si>
  <si>
    <t>RT @NYCParks: The carousel at Willowbrook Park reopens tomorrow. Celebrate with fun activities for the kids. http://t.co/FzqPIzwjb1 http://…</t>
  </si>
  <si>
    <t>Check out this week's #CareerAdvice and Opportunities from the @NYCWorkforce1 #CareerBulletin http://t.co/xZruxAwvT1</t>
  </si>
  <si>
    <t>If you can’t afford food, #SNAPHelps. Now it’s easier to apply online at http://t.co/jjLkwwZJol http://t.co/7tjZu5x75r @nychra</t>
  </si>
  <si>
    <t>Lunch outside. Walking home instead of taking the subway. Just a few of our fave #SignsOfSpringNYC. What are yours? http://t.co/0JdBelpdBG</t>
  </si>
  <si>
    <t>Tomorrow, join #FDNY150 celebrations &amp;amp; meet your local members during @FDNY citywide Open Houses. Learn more at http://t.co/I0cQfnbyUL</t>
  </si>
  <si>
    <t>Learn what 5 real New Yorkers did when they couldn’t afford food:  http://t.co/jjLkwwZJol #SNAPHelps</t>
  </si>
  <si>
    <t>Explore @nycHealthy's Environment &amp;amp; Health tracking portal for air quality trends &amp;amp; more: http://t.co/4GqNWWH7nC</t>
  </si>
  <si>
    <t>RT @nyc311: #Earthday may be over, but the environmental celebration continues Sat, 5/2 at 9th Annual Earth Day #Rockaway: http://t.co/iqQM…</t>
  </si>
  <si>
    <t>Bring car batteries, paint &amp;amp; more to the Bronx #SAFEdisposal event at Orchard Beach Sat, 5/2: http://t.co/3xBDVNZla7 http://t.co/soSe3fL9Rz</t>
  </si>
  <si>
    <t>Real New Yorkers share their struggle with hunger, and how #SNAPHelps: http://t.co/jjLkwwZJol</t>
  </si>
  <si>
    <t>If you missed the #prekforall application deadline, find out when you can next apply: http://t.co/YfUEhmOx7B http://t.co/jay5cZy844</t>
  </si>
  <si>
    <t>If you can’t afford food, #SNAPHelps. Now it’s easier to apply online at http://t.co/jjLkwwZJol</t>
  </si>
  <si>
    <t>.@NYCSchools! Enter your recycling projects by 5/1 to win a Golden Apple award &amp;amp; cash prizes! http://t.co/VtfC7LXahg http://t.co/hqmX1sKrsF</t>
  </si>
  <si>
    <t>The 1939-40 World's Fair opened in Flushing Meadows on this date 76 yrs ago. Visit @NYCParks: http://t.co/un9ibKjlCx http://t.co/oVMlYzkMH0</t>
  </si>
  <si>
    <t>This weekend, tour a @FDNY firehouse in celebration of 150 years of their service. Find one near you: http://t.co/72sgIAfMby #FDNY150</t>
  </si>
  <si>
    <t>Our urban forest needs to be mapped. Become a voluntreer and help @NYCParks: http://t.co/rT6L92ORuX</t>
  </si>
  <si>
    <t>RT @NYCRecycles: .@NYCSchools! Enter your recycling projects by 5/1 to win a Golden Apple award &amp;amp; cash prizes! http://t.co/xdpIPo9nvD http:…</t>
  </si>
  <si>
    <t>This May 2, join #FDNY150 celebrations &amp;amp; meet your local members during @FDNY citywide Open Houses. Learn more at http://t.co/I0cQfnbyUL</t>
  </si>
  <si>
    <t>RT @NYCMayorsFund: Want to help those impacted by the devastating earthquake in Nepal? Visit http://t.co/CSz4tNV0yt to find a list of inter…</t>
  </si>
  <si>
    <t>Explore @nychealthy's Environment &amp;amp; Health tracking portal for air quality trends &amp;amp; more: http://t.co/4GqNWWH7nC</t>
  </si>
  <si>
    <t>Are you a tenant &amp;amp; 62 years or older? You may be able to freeze your rent. Apply online for #NYCRentFreeze http://t.co/hcFT5MSjwB @nychra</t>
  </si>
  <si>
    <t>RT @NYCHousing: If you can’t afford food, #SNAPHelps. Now it’s easier to apply online at http://t.co/sheDIxlBTz http://t.co/NGLLK0aYJ0</t>
  </si>
  <si>
    <t>Create an emergency plan on the go with @nycoem’s #ReadyNYC mobile app: http://t.co/zXhoNqPv7p http://t.co/Rrem4llpby</t>
  </si>
  <si>
    <t>Need food assistance? Learn how to apply for @NYCHRA’s SNAP benefits. http://t.co/O2a377pNqB</t>
  </si>
  <si>
    <t>RT @NYCParks: After this past winter, every time we step outside we feel like: http://t.co/O7K5NFg7CA</t>
  </si>
  <si>
    <t>Love taking photos of NYC? Enter our contest to become an NYC Instagram Ambassador: http://t.co/0JdBelpdBG #SignsOfSpringNYC</t>
  </si>
  <si>
    <t>RT @nycrecords: Today in 1939 the opening ceremony for the Bronx-Whitestone Bridge was held #thisdayinhistory http://t.co/8E91ar30aN</t>
  </si>
  <si>
    <t>Speak out against #SexualAssault by celebrating #DenimDay with @DenimDayNYC. Learn more at http://t.co/IeOlE2nfgm http://t.co/obDDyJlx8I</t>
  </si>
  <si>
    <t>Did you know that tomorrow is #DenimDay? Wear jeans with a purpose - raise awareness about #SexualAssault.</t>
  </si>
  <si>
    <t>New @NYCHousing workshops are helping minority- and women-owned businesses learn concrete development skills: http://t.co/nJbmqCAxik</t>
  </si>
  <si>
    <t>RT @NYCteenDV: Did you know tomorrow is #DenimDay? Wear jeans with a purpose - raise awareness about #SexualAssault. #DenimDayNYC http://t.…</t>
  </si>
  <si>
    <t>Join @NYCService in making NY stronger and more resilient: volunteer on Sandy recovery projects with @NYCBuilditBack. http://t.co/fTsctaDx7A</t>
  </si>
  <si>
    <t>RT @NYCFinance: You don’t have to visit HRA to get SNAP. Apply online or at a community  center. http://t.co/Nl9578HvBI #SNAPHelps http://t…</t>
  </si>
  <si>
    <t>Is your business moving &amp;amp; you need to update your address? Learn more about how to change the address here: http://t.co/T15ZW2sRiQ</t>
  </si>
  <si>
    <t>RT @NYCParks: This free exhibit of beautiful paintings of NY’s waterfalls opens tmw at @CentralParkNYC: http://t.co/vz3Pekuxnm http://t.co/…</t>
  </si>
  <si>
    <t>RT @NYCHousing: REMINDER: Deadline for 207 West 115th St is TODAY! #Housinglottery applications must be submitted online at http://t.co/YPs…</t>
  </si>
  <si>
    <t>.@NYCBuilditBack now provides rental assistance to homeowners in construction. Find out more here: http://t.co/UiWLpepPRg</t>
  </si>
  <si>
    <t>RT @NYCMayorsOffice: Starting soon: Mayor @BilldeBlasio swears in new judges. Watch live on http://t.co/10woidEfEd.</t>
  </si>
  <si>
    <t>.@NYCSchools! Enter your recycling projects by 5/1 to win a Golden Apple award &amp;amp; cash prizes! http://t.co/VtfC7LXahg http://t.co/PeGTtBCjiP</t>
  </si>
  <si>
    <t>All New Yorkers will benefit from useful, accessible, and beautiful outdoor spaces. http://t.co/1zcdxtq8HG #OneNYC http://t.co/LVlWdZvMjK</t>
  </si>
  <si>
    <t>RT @nycHealthy: It's Air Quality Awareness Week! NYC's air quality has improved, but there's still work to do. Action plan: http://t.co/LAW…</t>
  </si>
  <si>
    <t>Check out Mayor @BilldeBlasio’s plan for the future of New York City - and share your ideas: http://t.co/1zcdxtq8HG #OneNYC</t>
  </si>
  <si>
    <t>RT @nycrecords: Today in 1897 Grant's Tomb was dedicated. Grant is the only U.S. President buried in NYC #thisdayinhistory http://t.co/UB8k…</t>
  </si>
  <si>
    <t>Parents: Read, sing, and #TalkToYourBaby to help build his or her brain. Learn more: http://t.co/NPmMxG5YW4 http://t.co/OJvfQDlxuT</t>
  </si>
  <si>
    <t>There's still time to enter the #SignsOfSpringNYC Instagram contest. Share your photo now: http://t.co/0JdBelpdBG http://t.co/62uUlgs0le</t>
  </si>
  <si>
    <t>.@NYCMayorsfund is now accepting donations to assist those affected by the building collapse in #EastVillage. http://t.co/CjyxYt1SCi</t>
  </si>
  <si>
    <t>FACT: In 2013, nearly half of New Yorkers lived below or near the poverty line. http://t.co/1zcdxt8xj6 #OneNYC http://t.co/GD2ut0Z63Y</t>
  </si>
  <si>
    <t>RT @USEmbassyNepal: U.S. Embassy is accounting for U.S. Citizens after earthquake.  Any U.S. citizens in need of urgent assistance should c…</t>
  </si>
  <si>
    <t>Are you excited it's springtime? So are we. Enter the #SignsOfSpringNYC Instagram contest: http://t.co/0JdBelpdBG http://t.co/62uUlgs0le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</si>
</sst>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t.co/bwexT40oq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HYPERLINK("http://www.twitter.com/nycgov/status/808360289775349760", "808360289775349760")</f>
        <v>0</v>
      </c>
      <c r="B2" s="2">
        <v>42716.7209027778</v>
      </c>
      <c r="C2">
        <v>0</v>
      </c>
      <c r="D2">
        <v>1</v>
      </c>
      <c r="E2" t="s">
        <v>5</v>
      </c>
    </row>
    <row r="3" spans="1:5">
      <c r="A3">
        <f>HYPERLINK("http://www.twitter.com/nycgov/status/808352628958777344", "808352628958777344")</f>
        <v>0</v>
      </c>
      <c r="B3" s="2">
        <v>42716.6997569444</v>
      </c>
      <c r="C3">
        <v>19</v>
      </c>
      <c r="D3">
        <v>4</v>
      </c>
      <c r="E3" t="s">
        <v>6</v>
      </c>
    </row>
    <row r="4" spans="1:5">
      <c r="A4">
        <f>HYPERLINK("http://www.twitter.com/nycgov/status/808076152074080256", "808076152074080256")</f>
        <v>0</v>
      </c>
      <c r="B4" s="2">
        <v>42715.9368287037</v>
      </c>
      <c r="C4">
        <v>0</v>
      </c>
      <c r="D4">
        <v>13</v>
      </c>
      <c r="E4" t="s">
        <v>7</v>
      </c>
    </row>
    <row r="5" spans="1:5">
      <c r="A5">
        <f>HYPERLINK("http://www.twitter.com/nycgov/status/807673718302449664", "807673718302449664")</f>
        <v>0</v>
      </c>
      <c r="B5" s="2">
        <v>42714.8263194444</v>
      </c>
      <c r="C5">
        <v>0</v>
      </c>
      <c r="D5">
        <v>465</v>
      </c>
      <c r="E5" t="s">
        <v>8</v>
      </c>
    </row>
    <row r="6" spans="1:5">
      <c r="A6">
        <f>HYPERLINK("http://www.twitter.com/nycgov/status/807659485615505408", "807659485615505408")</f>
        <v>0</v>
      </c>
      <c r="B6" s="2">
        <v>42714.7870486111</v>
      </c>
      <c r="C6">
        <v>0</v>
      </c>
      <c r="D6">
        <v>2225</v>
      </c>
      <c r="E6" t="s">
        <v>9</v>
      </c>
    </row>
    <row r="7" spans="1:5">
      <c r="A7">
        <f>HYPERLINK("http://www.twitter.com/nycgov/status/807641451152674816", "807641451152674816")</f>
        <v>0</v>
      </c>
      <c r="B7" s="2">
        <v>42714.7372800926</v>
      </c>
      <c r="C7">
        <v>0</v>
      </c>
      <c r="D7">
        <v>53</v>
      </c>
      <c r="E7" t="s">
        <v>10</v>
      </c>
    </row>
    <row r="8" spans="1:5">
      <c r="A8">
        <f>HYPERLINK("http://www.twitter.com/nycgov/status/807254112379277314", "807254112379277314")</f>
        <v>0</v>
      </c>
      <c r="B8" s="2">
        <v>42713.6684375</v>
      </c>
      <c r="C8">
        <v>0</v>
      </c>
      <c r="D8">
        <v>8</v>
      </c>
      <c r="E8" t="s">
        <v>11</v>
      </c>
    </row>
    <row r="9" spans="1:5">
      <c r="A9">
        <f>HYPERLINK("http://www.twitter.com/nycgov/status/807233935642165248", "807233935642165248")</f>
        <v>0</v>
      </c>
      <c r="B9" s="2">
        <v>42713.6127546296</v>
      </c>
      <c r="C9">
        <v>34</v>
      </c>
      <c r="D9">
        <v>8</v>
      </c>
      <c r="E9" t="s">
        <v>12</v>
      </c>
    </row>
    <row r="10" spans="1:5">
      <c r="A10">
        <f>HYPERLINK("http://www.twitter.com/nycgov/status/806602157302706176", "806602157302706176")</f>
        <v>0</v>
      </c>
      <c r="B10" s="2">
        <v>42711.869375</v>
      </c>
      <c r="C10">
        <v>6</v>
      </c>
      <c r="D10">
        <v>8</v>
      </c>
      <c r="E10" t="s">
        <v>13</v>
      </c>
    </row>
    <row r="11" spans="1:5">
      <c r="A11">
        <f>HYPERLINK("http://www.twitter.com/nycgov/status/806593431598403584", "806593431598403584")</f>
        <v>0</v>
      </c>
      <c r="B11" s="2">
        <v>42711.8453009259</v>
      </c>
      <c r="C11">
        <v>0</v>
      </c>
      <c r="D11">
        <v>8</v>
      </c>
      <c r="E11" t="s">
        <v>14</v>
      </c>
    </row>
    <row r="12" spans="1:5">
      <c r="A12">
        <f>HYPERLINK("http://www.twitter.com/nycgov/status/806545030374686720", "806545030374686720")</f>
        <v>0</v>
      </c>
      <c r="B12" s="2">
        <v>42711.7117361111</v>
      </c>
      <c r="C12">
        <v>5</v>
      </c>
      <c r="D12">
        <v>3</v>
      </c>
      <c r="E12" t="s">
        <v>15</v>
      </c>
    </row>
    <row r="13" spans="1:5">
      <c r="A13">
        <f>HYPERLINK("http://www.twitter.com/nycgov/status/806509743632216064", "806509743632216064")</f>
        <v>0</v>
      </c>
      <c r="B13" s="2">
        <v>42711.6143634259</v>
      </c>
      <c r="C13">
        <v>0</v>
      </c>
      <c r="D13">
        <v>5</v>
      </c>
      <c r="E13" t="s">
        <v>16</v>
      </c>
    </row>
    <row r="14" spans="1:5">
      <c r="A14">
        <f>HYPERLINK("http://www.twitter.com/nycgov/status/806500815921942528", "806500815921942528")</f>
        <v>0</v>
      </c>
      <c r="B14" s="2">
        <v>42711.5897337963</v>
      </c>
      <c r="C14">
        <v>0</v>
      </c>
      <c r="D14">
        <v>3459</v>
      </c>
      <c r="E14" t="s">
        <v>17</v>
      </c>
    </row>
    <row r="15" spans="1:5">
      <c r="A15">
        <f>HYPERLINK("http://www.twitter.com/nycgov/status/806259133494259712", "806259133494259712")</f>
        <v>0</v>
      </c>
      <c r="B15" s="2">
        <v>42710.9228125</v>
      </c>
      <c r="C15">
        <v>12</v>
      </c>
      <c r="D15">
        <v>5</v>
      </c>
      <c r="E15" t="s">
        <v>18</v>
      </c>
    </row>
    <row r="16" spans="1:5">
      <c r="A16">
        <f>HYPERLINK("http://www.twitter.com/nycgov/status/806221760853082113", "806221760853082113")</f>
        <v>0</v>
      </c>
      <c r="B16" s="2">
        <v>42710.8196875</v>
      </c>
      <c r="C16">
        <v>129</v>
      </c>
      <c r="D16">
        <v>48</v>
      </c>
      <c r="E16" t="s">
        <v>19</v>
      </c>
    </row>
    <row r="17" spans="1:5">
      <c r="A17">
        <f>HYPERLINK("http://www.twitter.com/nycgov/status/805938984782180352", "805938984782180352")</f>
        <v>0</v>
      </c>
      <c r="B17" s="2">
        <v>42710.039375</v>
      </c>
      <c r="C17">
        <v>0</v>
      </c>
      <c r="D17">
        <v>1877</v>
      </c>
      <c r="E17" t="s">
        <v>20</v>
      </c>
    </row>
    <row r="18" spans="1:5">
      <c r="A18">
        <f>HYPERLINK("http://www.twitter.com/nycgov/status/805894919768391680", "805894919768391680")</f>
        <v>0</v>
      </c>
      <c r="B18" s="2">
        <v>42709.9177777778</v>
      </c>
      <c r="C18">
        <v>28</v>
      </c>
      <c r="D18">
        <v>8</v>
      </c>
      <c r="E18" t="s">
        <v>21</v>
      </c>
    </row>
    <row r="19" spans="1:5">
      <c r="A19">
        <f>HYPERLINK("http://www.twitter.com/nycgov/status/805893629877374977", "805893629877374977")</f>
        <v>0</v>
      </c>
      <c r="B19" s="2">
        <v>42709.914212963</v>
      </c>
      <c r="C19">
        <v>0</v>
      </c>
      <c r="D19">
        <v>4410</v>
      </c>
      <c r="E19" t="s">
        <v>22</v>
      </c>
    </row>
    <row r="20" spans="1:5">
      <c r="A20">
        <f>HYPERLINK("http://www.twitter.com/nycgov/status/805606042151305216", "805606042151305216")</f>
        <v>0</v>
      </c>
      <c r="B20" s="2">
        <v>42709.120625</v>
      </c>
      <c r="C20">
        <v>0</v>
      </c>
      <c r="D20">
        <v>53</v>
      </c>
      <c r="E20" t="s">
        <v>23</v>
      </c>
    </row>
    <row r="21" spans="1:5">
      <c r="A21">
        <f>HYPERLINK("http://www.twitter.com/nycgov/status/805567642950139904", "805567642950139904")</f>
        <v>0</v>
      </c>
      <c r="B21" s="2">
        <v>42709.0146643519</v>
      </c>
      <c r="C21">
        <v>0</v>
      </c>
      <c r="D21">
        <v>26</v>
      </c>
      <c r="E21" t="s">
        <v>24</v>
      </c>
    </row>
    <row r="22" spans="1:5">
      <c r="A22">
        <f>HYPERLINK("http://www.twitter.com/nycgov/status/805524326787190784", "805524326787190784")</f>
        <v>0</v>
      </c>
      <c r="B22" s="2">
        <v>42708.8951388889</v>
      </c>
      <c r="C22">
        <v>0</v>
      </c>
      <c r="D22">
        <v>108</v>
      </c>
      <c r="E22" t="s">
        <v>25</v>
      </c>
    </row>
    <row r="23" spans="1:5">
      <c r="A23">
        <f>HYPERLINK("http://www.twitter.com/nycgov/status/805172438422192128", "805172438422192128")</f>
        <v>0</v>
      </c>
      <c r="B23" s="2">
        <v>42707.9241087963</v>
      </c>
      <c r="C23">
        <v>0</v>
      </c>
      <c r="D23">
        <v>88</v>
      </c>
      <c r="E23" t="s">
        <v>26</v>
      </c>
    </row>
    <row r="24" spans="1:5">
      <c r="A24">
        <f>HYPERLINK("http://www.twitter.com/nycgov/status/805161922618331136", "805161922618331136")</f>
        <v>0</v>
      </c>
      <c r="B24" s="2">
        <v>42707.8950925926</v>
      </c>
      <c r="C24">
        <v>32</v>
      </c>
      <c r="D24">
        <v>11</v>
      </c>
      <c r="E24" t="s">
        <v>27</v>
      </c>
    </row>
    <row r="25" spans="1:5">
      <c r="A25">
        <f>HYPERLINK("http://www.twitter.com/nycgov/status/805050324146855936", "805050324146855936")</f>
        <v>0</v>
      </c>
      <c r="B25" s="2">
        <v>42707.5871412037</v>
      </c>
      <c r="C25">
        <v>0</v>
      </c>
      <c r="D25">
        <v>1328</v>
      </c>
      <c r="E25" t="s">
        <v>28</v>
      </c>
    </row>
    <row r="26" spans="1:5">
      <c r="A26">
        <f>HYPERLINK("http://www.twitter.com/nycgov/status/804742677283606528", "804742677283606528")</f>
        <v>0</v>
      </c>
      <c r="B26" s="2">
        <v>42706.7381944444</v>
      </c>
      <c r="C26">
        <v>0</v>
      </c>
      <c r="D26">
        <v>127</v>
      </c>
      <c r="E26" t="s">
        <v>29</v>
      </c>
    </row>
    <row r="27" spans="1:5">
      <c r="A27">
        <f>HYPERLINK("http://www.twitter.com/nycgov/status/804513856487903232", "804513856487903232")</f>
        <v>0</v>
      </c>
      <c r="B27" s="2">
        <v>42706.1067708333</v>
      </c>
      <c r="C27">
        <v>0</v>
      </c>
      <c r="D27">
        <v>141</v>
      </c>
      <c r="E27" t="s">
        <v>30</v>
      </c>
    </row>
    <row r="28" spans="1:5">
      <c r="A28">
        <f>HYPERLINK("http://www.twitter.com/nycgov/status/804372623710978048", "804372623710978048")</f>
        <v>0</v>
      </c>
      <c r="B28" s="2">
        <v>42705.717037037</v>
      </c>
      <c r="C28">
        <v>0</v>
      </c>
      <c r="D28">
        <v>11</v>
      </c>
      <c r="E28" t="s">
        <v>31</v>
      </c>
    </row>
    <row r="29" spans="1:5">
      <c r="A29">
        <f>HYPERLINK("http://www.twitter.com/nycgov/status/804363902393917441", "804363902393917441")</f>
        <v>0</v>
      </c>
      <c r="B29" s="2">
        <v>42705.692974537</v>
      </c>
      <c r="C29">
        <v>8</v>
      </c>
      <c r="D29">
        <v>8</v>
      </c>
      <c r="E29" t="s">
        <v>32</v>
      </c>
    </row>
    <row r="30" spans="1:5">
      <c r="A30">
        <f>HYPERLINK("http://www.twitter.com/nycgov/status/804363538013810694", "804363538013810694")</f>
        <v>0</v>
      </c>
      <c r="B30" s="2">
        <v>42705.6919675926</v>
      </c>
      <c r="C30">
        <v>63</v>
      </c>
      <c r="D30">
        <v>22</v>
      </c>
      <c r="E30" t="s">
        <v>33</v>
      </c>
    </row>
    <row r="31" spans="1:5">
      <c r="A31">
        <f>HYPERLINK("http://www.twitter.com/nycgov/status/804343385431691264", "804343385431691264")</f>
        <v>0</v>
      </c>
      <c r="B31" s="2">
        <v>42705.6363541667</v>
      </c>
      <c r="C31">
        <v>71</v>
      </c>
      <c r="D31">
        <v>32</v>
      </c>
      <c r="E31" t="s">
        <v>34</v>
      </c>
    </row>
    <row r="32" spans="1:5">
      <c r="A32">
        <f>HYPERLINK("http://www.twitter.com/nycgov/status/804013288929501185", "804013288929501185")</f>
        <v>0</v>
      </c>
      <c r="B32" s="2">
        <v>42704.725462963</v>
      </c>
      <c r="C32">
        <v>0</v>
      </c>
      <c r="D32">
        <v>110</v>
      </c>
      <c r="E32" t="s">
        <v>35</v>
      </c>
    </row>
    <row r="33" spans="1:5">
      <c r="A33">
        <f>HYPERLINK("http://www.twitter.com/nycgov/status/803971911252320256", "803971911252320256")</f>
        <v>0</v>
      </c>
      <c r="B33" s="2">
        <v>42704.6112847222</v>
      </c>
      <c r="C33">
        <v>25</v>
      </c>
      <c r="D33">
        <v>21</v>
      </c>
      <c r="E33" t="s">
        <v>36</v>
      </c>
    </row>
    <row r="34" spans="1:5">
      <c r="A34">
        <f>HYPERLINK("http://www.twitter.com/nycgov/status/803968396291358720", "803968396291358720")</f>
        <v>0</v>
      </c>
      <c r="B34" s="2">
        <v>42704.6015856481</v>
      </c>
      <c r="C34">
        <v>0</v>
      </c>
      <c r="D34">
        <v>5</v>
      </c>
      <c r="E34" t="s">
        <v>37</v>
      </c>
    </row>
    <row r="35" spans="1:5">
      <c r="A35">
        <f>HYPERLINK("http://www.twitter.com/nycgov/status/803764620842283008", "803764620842283008")</f>
        <v>0</v>
      </c>
      <c r="B35" s="2">
        <v>42704.0392708333</v>
      </c>
      <c r="C35">
        <v>0</v>
      </c>
      <c r="D35">
        <v>12</v>
      </c>
      <c r="E35" t="s">
        <v>38</v>
      </c>
    </row>
    <row r="36" spans="1:5">
      <c r="A36">
        <f>HYPERLINK("http://www.twitter.com/nycgov/status/803755839970537476", "803755839970537476")</f>
        <v>0</v>
      </c>
      <c r="B36" s="2">
        <v>42704.0150347222</v>
      </c>
      <c r="C36">
        <v>0</v>
      </c>
      <c r="D36">
        <v>8</v>
      </c>
      <c r="E36" t="s">
        <v>39</v>
      </c>
    </row>
    <row r="37" spans="1:5">
      <c r="A37">
        <f>HYPERLINK("http://www.twitter.com/nycgov/status/803750240025067520", "803750240025067520")</f>
        <v>0</v>
      </c>
      <c r="B37" s="2">
        <v>42703.9995833333</v>
      </c>
      <c r="C37">
        <v>0</v>
      </c>
      <c r="D37">
        <v>29</v>
      </c>
      <c r="E37" t="s">
        <v>40</v>
      </c>
    </row>
    <row r="38" spans="1:5">
      <c r="A38">
        <f>HYPERLINK("http://www.twitter.com/nycgov/status/803745165462609920", "803745165462609920")</f>
        <v>0</v>
      </c>
      <c r="B38" s="2">
        <v>42703.9855787037</v>
      </c>
      <c r="C38">
        <v>0</v>
      </c>
      <c r="D38">
        <v>6</v>
      </c>
      <c r="E38" t="s">
        <v>41</v>
      </c>
    </row>
    <row r="39" spans="1:5">
      <c r="A39">
        <f>HYPERLINK("http://www.twitter.com/nycgov/status/803646721528123392", "803646721528123392")</f>
        <v>0</v>
      </c>
      <c r="B39" s="2">
        <v>42703.7139351852</v>
      </c>
      <c r="C39">
        <v>102</v>
      </c>
      <c r="D39">
        <v>131</v>
      </c>
      <c r="E39" t="s">
        <v>42</v>
      </c>
    </row>
    <row r="40" spans="1:5">
      <c r="A40">
        <f>HYPERLINK("http://www.twitter.com/nycgov/status/803313942504308736", "803313942504308736")</f>
        <v>0</v>
      </c>
      <c r="B40" s="2">
        <v>42702.7956365741</v>
      </c>
      <c r="C40">
        <v>0</v>
      </c>
      <c r="D40">
        <v>12</v>
      </c>
      <c r="E40" t="s">
        <v>43</v>
      </c>
    </row>
    <row r="41" spans="1:5">
      <c r="A41">
        <f>HYPERLINK("http://www.twitter.com/nycgov/status/803245593007112193", "803245593007112193")</f>
        <v>0</v>
      </c>
      <c r="B41" s="2">
        <v>42702.607025463</v>
      </c>
      <c r="C41">
        <v>0</v>
      </c>
      <c r="D41">
        <v>1423</v>
      </c>
      <c r="E41" t="s">
        <v>44</v>
      </c>
    </row>
    <row r="42" spans="1:5">
      <c r="A42">
        <f>HYPERLINK("http://www.twitter.com/nycgov/status/803239126841589760", "803239126841589760")</f>
        <v>0</v>
      </c>
      <c r="B42" s="2">
        <v>42702.5891782407</v>
      </c>
      <c r="C42">
        <v>0</v>
      </c>
      <c r="D42">
        <v>2</v>
      </c>
      <c r="E42" t="s">
        <v>45</v>
      </c>
    </row>
    <row r="43" spans="1:5">
      <c r="A43">
        <f>HYPERLINK("http://www.twitter.com/nycgov/status/803228637361270784", "803228637361270784")</f>
        <v>0</v>
      </c>
      <c r="B43" s="2">
        <v>42702.5602430556</v>
      </c>
      <c r="C43">
        <v>0</v>
      </c>
      <c r="D43">
        <v>65</v>
      </c>
      <c r="E43" t="s">
        <v>46</v>
      </c>
    </row>
    <row r="44" spans="1:5">
      <c r="A44">
        <f>HYPERLINK("http://www.twitter.com/nycgov/status/803040343411265536", "803040343411265536")</f>
        <v>0</v>
      </c>
      <c r="B44" s="2">
        <v>42702.0406481481</v>
      </c>
      <c r="C44">
        <v>0</v>
      </c>
      <c r="D44">
        <v>20</v>
      </c>
      <c r="E44" t="s">
        <v>47</v>
      </c>
    </row>
    <row r="45" spans="1:5">
      <c r="A45">
        <f>HYPERLINK("http://www.twitter.com/nycgov/status/802928075516375040", "802928075516375040")</f>
        <v>0</v>
      </c>
      <c r="B45" s="2">
        <v>42701.7308449074</v>
      </c>
      <c r="C45">
        <v>54</v>
      </c>
      <c r="D45">
        <v>30</v>
      </c>
      <c r="E45" t="s">
        <v>48</v>
      </c>
    </row>
    <row r="46" spans="1:5">
      <c r="A46">
        <f>HYPERLINK("http://www.twitter.com/nycgov/status/802541943045509122", "802541943045509122")</f>
        <v>0</v>
      </c>
      <c r="B46" s="2">
        <v>42700.6653240741</v>
      </c>
      <c r="C46">
        <v>0</v>
      </c>
      <c r="D46">
        <v>123</v>
      </c>
      <c r="E46" t="s">
        <v>49</v>
      </c>
    </row>
    <row r="47" spans="1:5">
      <c r="A47">
        <f>HYPERLINK("http://www.twitter.com/nycgov/status/802539346188439552", "802539346188439552")</f>
        <v>0</v>
      </c>
      <c r="B47" s="2">
        <v>42700.6581597222</v>
      </c>
      <c r="C47">
        <v>0</v>
      </c>
      <c r="D47">
        <v>143</v>
      </c>
      <c r="E47" t="s">
        <v>50</v>
      </c>
    </row>
    <row r="48" spans="1:5">
      <c r="A48">
        <f>HYPERLINK("http://www.twitter.com/nycgov/status/802525085349330944", "802525085349330944")</f>
        <v>0</v>
      </c>
      <c r="B48" s="2">
        <v>42700.6188078704</v>
      </c>
      <c r="C48">
        <v>0</v>
      </c>
      <c r="D48">
        <v>167</v>
      </c>
      <c r="E48" t="s">
        <v>51</v>
      </c>
    </row>
    <row r="49" spans="1:5">
      <c r="A49">
        <f>HYPERLINK("http://www.twitter.com/nycgov/status/802247844086353920", "802247844086353920")</f>
        <v>0</v>
      </c>
      <c r="B49" s="2">
        <v>42699.8537615741</v>
      </c>
      <c r="C49">
        <v>0</v>
      </c>
      <c r="D49">
        <v>11</v>
      </c>
      <c r="E49" t="s">
        <v>52</v>
      </c>
    </row>
    <row r="50" spans="1:5">
      <c r="A50">
        <f>HYPERLINK("http://www.twitter.com/nycgov/status/802233846498525184", "802233846498525184")</f>
        <v>0</v>
      </c>
      <c r="B50" s="2">
        <v>42699.8151388889</v>
      </c>
      <c r="C50">
        <v>91</v>
      </c>
      <c r="D50">
        <v>46</v>
      </c>
      <c r="E50" t="s">
        <v>53</v>
      </c>
    </row>
    <row r="51" spans="1:5">
      <c r="A51">
        <f>HYPERLINK("http://www.twitter.com/nycgov/status/801952456389328897", "801952456389328897")</f>
        <v>0</v>
      </c>
      <c r="B51" s="2">
        <v>42699.0386458333</v>
      </c>
      <c r="C51">
        <v>0</v>
      </c>
      <c r="D51">
        <v>184</v>
      </c>
      <c r="E51" t="s">
        <v>54</v>
      </c>
    </row>
    <row r="52" spans="1:5">
      <c r="A52">
        <f>HYPERLINK("http://www.twitter.com/nycgov/status/801884221400903685", "801884221400903685")</f>
        <v>0</v>
      </c>
      <c r="B52" s="2">
        <v>42698.8503587963</v>
      </c>
      <c r="C52">
        <v>0</v>
      </c>
      <c r="D52">
        <v>12</v>
      </c>
      <c r="E52" t="s">
        <v>55</v>
      </c>
    </row>
    <row r="53" spans="1:5">
      <c r="A53">
        <f>HYPERLINK("http://www.twitter.com/nycgov/status/801874714985635844", "801874714985635844")</f>
        <v>0</v>
      </c>
      <c r="B53" s="2">
        <v>42698.8241203704</v>
      </c>
      <c r="C53">
        <v>33</v>
      </c>
      <c r="D53">
        <v>10</v>
      </c>
      <c r="E53" t="s">
        <v>56</v>
      </c>
    </row>
    <row r="54" spans="1:5">
      <c r="A54">
        <f>HYPERLINK("http://www.twitter.com/nycgov/status/801861143396515840", "801861143396515840")</f>
        <v>0</v>
      </c>
      <c r="B54" s="2">
        <v>42698.7866782407</v>
      </c>
      <c r="C54">
        <v>0</v>
      </c>
      <c r="D54">
        <v>41</v>
      </c>
      <c r="E54" t="s">
        <v>57</v>
      </c>
    </row>
    <row r="55" spans="1:5">
      <c r="A55">
        <f>HYPERLINK("http://www.twitter.com/nycgov/status/801860599017828352", "801860599017828352")</f>
        <v>0</v>
      </c>
      <c r="B55" s="2">
        <v>42698.7851736111</v>
      </c>
      <c r="C55">
        <v>0</v>
      </c>
      <c r="D55">
        <v>120</v>
      </c>
      <c r="E55" t="s">
        <v>58</v>
      </c>
    </row>
    <row r="56" spans="1:5">
      <c r="A56">
        <f>HYPERLINK("http://www.twitter.com/nycgov/status/801825443099930625", "801825443099930625")</f>
        <v>0</v>
      </c>
      <c r="B56" s="2">
        <v>42698.6881597222</v>
      </c>
      <c r="C56">
        <v>0</v>
      </c>
      <c r="D56">
        <v>10</v>
      </c>
      <c r="E56" t="s">
        <v>59</v>
      </c>
    </row>
    <row r="57" spans="1:5">
      <c r="A57">
        <f>HYPERLINK("http://www.twitter.com/nycgov/status/801822618319986688", "801822618319986688")</f>
        <v>0</v>
      </c>
      <c r="B57" s="2">
        <v>42698.6803703704</v>
      </c>
      <c r="C57">
        <v>0</v>
      </c>
      <c r="D57">
        <v>157</v>
      </c>
      <c r="E57" t="s">
        <v>60</v>
      </c>
    </row>
    <row r="58" spans="1:5">
      <c r="A58">
        <f>HYPERLINK("http://www.twitter.com/nycgov/status/801810488703254528", "801810488703254528")</f>
        <v>0</v>
      </c>
      <c r="B58" s="2">
        <v>42698.6468981481</v>
      </c>
      <c r="C58">
        <v>0</v>
      </c>
      <c r="D58">
        <v>170</v>
      </c>
      <c r="E58" t="s">
        <v>61</v>
      </c>
    </row>
    <row r="59" spans="1:5">
      <c r="A59">
        <f>HYPERLINK("http://www.twitter.com/nycgov/status/801569808689008641", "801569808689008641")</f>
        <v>0</v>
      </c>
      <c r="B59" s="2">
        <v>42697.9827430556</v>
      </c>
      <c r="C59">
        <v>98</v>
      </c>
      <c r="D59">
        <v>28</v>
      </c>
      <c r="E59" t="s">
        <v>62</v>
      </c>
    </row>
    <row r="60" spans="1:5">
      <c r="A60">
        <f>HYPERLINK("http://www.twitter.com/nycgov/status/801545025901432832", "801545025901432832")</f>
        <v>0</v>
      </c>
      <c r="B60" s="2">
        <v>42697.9143518519</v>
      </c>
      <c r="C60">
        <v>0</v>
      </c>
      <c r="D60">
        <v>5551</v>
      </c>
      <c r="E60" t="s">
        <v>63</v>
      </c>
    </row>
    <row r="61" spans="1:5">
      <c r="A61">
        <f>HYPERLINK("http://www.twitter.com/nycgov/status/801527841745764354", "801527841745764354")</f>
        <v>0</v>
      </c>
      <c r="B61" s="2">
        <v>42697.8669328704</v>
      </c>
      <c r="C61">
        <v>0</v>
      </c>
      <c r="D61">
        <v>36</v>
      </c>
      <c r="E61" t="s">
        <v>64</v>
      </c>
    </row>
    <row r="62" spans="1:5">
      <c r="A62">
        <f>HYPERLINK("http://www.twitter.com/nycgov/status/801507684658909185", "801507684658909185")</f>
        <v>0</v>
      </c>
      <c r="B62" s="2">
        <v>42697.8113078704</v>
      </c>
      <c r="C62">
        <v>17</v>
      </c>
      <c r="D62">
        <v>5</v>
      </c>
      <c r="E62" t="s">
        <v>65</v>
      </c>
    </row>
    <row r="63" spans="1:5">
      <c r="A63">
        <f>HYPERLINK("http://www.twitter.com/nycgov/status/801491886749974535", "801491886749974535")</f>
        <v>0</v>
      </c>
      <c r="B63" s="2">
        <v>42697.7677199074</v>
      </c>
      <c r="C63">
        <v>17</v>
      </c>
      <c r="D63">
        <v>11</v>
      </c>
      <c r="E63" t="s">
        <v>66</v>
      </c>
    </row>
    <row r="64" spans="1:5">
      <c r="A64">
        <f>HYPERLINK("http://www.twitter.com/nycgov/status/801476013481988096", "801476013481988096")</f>
        <v>0</v>
      </c>
      <c r="B64" s="2">
        <v>42697.723912037</v>
      </c>
      <c r="C64">
        <v>34</v>
      </c>
      <c r="D64">
        <v>13</v>
      </c>
      <c r="E64" t="s">
        <v>67</v>
      </c>
    </row>
    <row r="65" spans="1:5">
      <c r="A65">
        <f>HYPERLINK("http://www.twitter.com/nycgov/status/801431038694133761", "801431038694133761")</f>
        <v>0</v>
      </c>
      <c r="B65" s="2">
        <v>42697.5998148148</v>
      </c>
      <c r="C65">
        <v>0</v>
      </c>
      <c r="D65">
        <v>12</v>
      </c>
      <c r="E65" t="s">
        <v>68</v>
      </c>
    </row>
    <row r="66" spans="1:5">
      <c r="A66">
        <f>HYPERLINK("http://www.twitter.com/nycgov/status/801418279847940096", "801418279847940096")</f>
        <v>0</v>
      </c>
      <c r="B66" s="2">
        <v>42697.5646064815</v>
      </c>
      <c r="C66">
        <v>0</v>
      </c>
      <c r="D66">
        <v>4</v>
      </c>
      <c r="E66" t="s">
        <v>69</v>
      </c>
    </row>
    <row r="67" spans="1:5">
      <c r="A67">
        <f>HYPERLINK("http://www.twitter.com/nycgov/status/801403487233986561", "801403487233986561")</f>
        <v>0</v>
      </c>
      <c r="B67" s="2">
        <v>42697.5237847222</v>
      </c>
      <c r="C67">
        <v>0</v>
      </c>
      <c r="D67">
        <v>14</v>
      </c>
      <c r="E67" t="s">
        <v>70</v>
      </c>
    </row>
    <row r="68" spans="1:5">
      <c r="A68">
        <f>HYPERLINK("http://www.twitter.com/nycgov/status/801397878916874240", "801397878916874240")</f>
        <v>0</v>
      </c>
      <c r="B68" s="2">
        <v>42697.5083101852</v>
      </c>
      <c r="C68">
        <v>0</v>
      </c>
      <c r="D68">
        <v>38</v>
      </c>
      <c r="E68" t="s">
        <v>71</v>
      </c>
    </row>
    <row r="69" spans="1:5">
      <c r="A69">
        <f>HYPERLINK("http://www.twitter.com/nycgov/status/801296612219822081", "801296612219822081")</f>
        <v>0</v>
      </c>
      <c r="B69" s="2">
        <v>42697.2288657407</v>
      </c>
      <c r="C69">
        <v>0</v>
      </c>
      <c r="D69">
        <v>8</v>
      </c>
      <c r="E69" t="s">
        <v>72</v>
      </c>
    </row>
    <row r="70" spans="1:5">
      <c r="A70">
        <f>HYPERLINK("http://www.twitter.com/nycgov/status/801285959509770240", "801285959509770240")</f>
        <v>0</v>
      </c>
      <c r="B70" s="2">
        <v>42697.1994675926</v>
      </c>
      <c r="C70">
        <v>0</v>
      </c>
      <c r="D70">
        <v>6</v>
      </c>
      <c r="E70" t="s">
        <v>73</v>
      </c>
    </row>
    <row r="71" spans="1:5">
      <c r="A71">
        <f>HYPERLINK("http://www.twitter.com/nycgov/status/801282277846171648", "801282277846171648")</f>
        <v>0</v>
      </c>
      <c r="B71" s="2">
        <v>42697.1893055556</v>
      </c>
      <c r="C71">
        <v>0</v>
      </c>
      <c r="D71">
        <v>11</v>
      </c>
      <c r="E71" t="s">
        <v>74</v>
      </c>
    </row>
    <row r="72" spans="1:5">
      <c r="A72">
        <f>HYPERLINK("http://www.twitter.com/nycgov/status/801255220781215745", "801255220781215745")</f>
        <v>0</v>
      </c>
      <c r="B72" s="2">
        <v>42697.1146412037</v>
      </c>
      <c r="C72">
        <v>0</v>
      </c>
      <c r="D72">
        <v>13</v>
      </c>
      <c r="E72" t="s">
        <v>75</v>
      </c>
    </row>
    <row r="73" spans="1:5">
      <c r="A73">
        <f>HYPERLINK("http://www.twitter.com/nycgov/status/801255079999176704", "801255079999176704")</f>
        <v>0</v>
      </c>
      <c r="B73" s="2">
        <v>42697.1142592593</v>
      </c>
      <c r="C73">
        <v>0</v>
      </c>
      <c r="D73">
        <v>20</v>
      </c>
      <c r="E73" t="s">
        <v>76</v>
      </c>
    </row>
    <row r="74" spans="1:5">
      <c r="A74">
        <f>HYPERLINK("http://www.twitter.com/nycgov/status/801244157867982848", "801244157867982848")</f>
        <v>0</v>
      </c>
      <c r="B74" s="2">
        <v>42697.0841203704</v>
      </c>
      <c r="C74">
        <v>0</v>
      </c>
      <c r="D74">
        <v>9</v>
      </c>
      <c r="E74" t="s">
        <v>77</v>
      </c>
    </row>
    <row r="75" spans="1:5">
      <c r="A75">
        <f>HYPERLINK("http://www.twitter.com/nycgov/status/801231046553370624", "801231046553370624")</f>
        <v>0</v>
      </c>
      <c r="B75" s="2">
        <v>42697.0479398148</v>
      </c>
      <c r="C75">
        <v>0</v>
      </c>
      <c r="D75">
        <v>15</v>
      </c>
      <c r="E75" t="s">
        <v>78</v>
      </c>
    </row>
    <row r="76" spans="1:5">
      <c r="A76">
        <f>HYPERLINK("http://www.twitter.com/nycgov/status/801218447367634944", "801218447367634944")</f>
        <v>0</v>
      </c>
      <c r="B76" s="2">
        <v>42697.0131712963</v>
      </c>
      <c r="C76">
        <v>0</v>
      </c>
      <c r="D76">
        <v>105</v>
      </c>
      <c r="E76" t="s">
        <v>79</v>
      </c>
    </row>
    <row r="77" spans="1:5">
      <c r="A77">
        <f>HYPERLINK("http://www.twitter.com/nycgov/status/801213816587554816", "801213816587554816")</f>
        <v>0</v>
      </c>
      <c r="B77" s="2">
        <v>42697.0003935185</v>
      </c>
      <c r="C77">
        <v>0</v>
      </c>
      <c r="D77">
        <v>23</v>
      </c>
      <c r="E77" t="s">
        <v>80</v>
      </c>
    </row>
    <row r="78" spans="1:5">
      <c r="A78">
        <f>HYPERLINK("http://www.twitter.com/nycgov/status/801210194843811844", "801210194843811844")</f>
        <v>0</v>
      </c>
      <c r="B78" s="2">
        <v>42696.9903935185</v>
      </c>
      <c r="C78">
        <v>0</v>
      </c>
      <c r="D78">
        <v>106</v>
      </c>
      <c r="E78" t="s">
        <v>81</v>
      </c>
    </row>
    <row r="79" spans="1:5">
      <c r="A79">
        <f>HYPERLINK("http://www.twitter.com/nycgov/status/801175016863924224", "801175016863924224")</f>
        <v>0</v>
      </c>
      <c r="B79" s="2">
        <v>42696.8933217593</v>
      </c>
      <c r="C79">
        <v>0</v>
      </c>
      <c r="D79">
        <v>54</v>
      </c>
      <c r="E79" t="s">
        <v>82</v>
      </c>
    </row>
    <row r="80" spans="1:5">
      <c r="A80">
        <f>HYPERLINK("http://www.twitter.com/nycgov/status/801150238136221696", "801150238136221696")</f>
        <v>0</v>
      </c>
      <c r="B80" s="2">
        <v>42696.8249537037</v>
      </c>
      <c r="C80">
        <v>0</v>
      </c>
      <c r="D80">
        <v>24</v>
      </c>
      <c r="E80" t="s">
        <v>83</v>
      </c>
    </row>
    <row r="81" spans="1:5">
      <c r="A81">
        <f>HYPERLINK("http://www.twitter.com/nycgov/status/801150131240194049", "801150131240194049")</f>
        <v>0</v>
      </c>
      <c r="B81" s="2">
        <v>42696.8246527778</v>
      </c>
      <c r="C81">
        <v>0</v>
      </c>
      <c r="D81">
        <v>34</v>
      </c>
      <c r="E81" t="s">
        <v>84</v>
      </c>
    </row>
    <row r="82" spans="1:5">
      <c r="A82">
        <f>HYPERLINK("http://www.twitter.com/nycgov/status/801141149671026688", "801141149671026688")</f>
        <v>0</v>
      </c>
      <c r="B82" s="2">
        <v>42696.7998726852</v>
      </c>
      <c r="C82">
        <v>8</v>
      </c>
      <c r="D82">
        <v>6</v>
      </c>
      <c r="E82" t="s">
        <v>85</v>
      </c>
    </row>
    <row r="83" spans="1:5">
      <c r="A83">
        <f>HYPERLINK("http://www.twitter.com/nycgov/status/801125072727638016", "801125072727638016")</f>
        <v>0</v>
      </c>
      <c r="B83" s="2">
        <v>42696.7555092593</v>
      </c>
      <c r="C83">
        <v>0</v>
      </c>
      <c r="D83">
        <v>15</v>
      </c>
      <c r="E83" t="s">
        <v>86</v>
      </c>
    </row>
    <row r="84" spans="1:5">
      <c r="A84">
        <f>HYPERLINK("http://www.twitter.com/nycgov/status/801084728376000517", "801084728376000517")</f>
        <v>0</v>
      </c>
      <c r="B84" s="2">
        <v>42696.6441782407</v>
      </c>
      <c r="C84">
        <v>0</v>
      </c>
      <c r="D84">
        <v>58</v>
      </c>
      <c r="E84" t="s">
        <v>87</v>
      </c>
    </row>
    <row r="85" spans="1:5">
      <c r="A85">
        <f>HYPERLINK("http://www.twitter.com/nycgov/status/801080852646084610", "801080852646084610")</f>
        <v>0</v>
      </c>
      <c r="B85" s="2">
        <v>42696.6334837963</v>
      </c>
      <c r="C85">
        <v>14</v>
      </c>
      <c r="D85">
        <v>5</v>
      </c>
      <c r="E85" t="s">
        <v>88</v>
      </c>
    </row>
    <row r="86" spans="1:5">
      <c r="A86">
        <f>HYPERLINK("http://www.twitter.com/nycgov/status/801079617872424960", "801079617872424960")</f>
        <v>0</v>
      </c>
      <c r="B86" s="2">
        <v>42696.6300694444</v>
      </c>
      <c r="C86">
        <v>0</v>
      </c>
      <c r="D86">
        <v>71</v>
      </c>
      <c r="E86" t="s">
        <v>89</v>
      </c>
    </row>
    <row r="87" spans="1:5">
      <c r="A87">
        <f>HYPERLINK("http://www.twitter.com/nycgov/status/800850625542004736", "800850625542004736")</f>
        <v>0</v>
      </c>
      <c r="B87" s="2">
        <v>42695.9981712963</v>
      </c>
      <c r="C87">
        <v>29</v>
      </c>
      <c r="D87">
        <v>21</v>
      </c>
      <c r="E87" t="s">
        <v>90</v>
      </c>
    </row>
    <row r="88" spans="1:5">
      <c r="A88">
        <f>HYPERLINK("http://www.twitter.com/nycgov/status/800847316022337537", "800847316022337537")</f>
        <v>0</v>
      </c>
      <c r="B88" s="2">
        <v>42695.9890393519</v>
      </c>
      <c r="C88">
        <v>112</v>
      </c>
      <c r="D88">
        <v>65</v>
      </c>
      <c r="E88" t="s">
        <v>91</v>
      </c>
    </row>
    <row r="89" spans="1:5">
      <c r="A89">
        <f>HYPERLINK("http://www.twitter.com/nycgov/status/800842345918898176", "800842345918898176")</f>
        <v>0</v>
      </c>
      <c r="B89" s="2">
        <v>42695.9753240741</v>
      </c>
      <c r="C89">
        <v>107</v>
      </c>
      <c r="D89">
        <v>47</v>
      </c>
      <c r="E89" t="s">
        <v>92</v>
      </c>
    </row>
    <row r="90" spans="1:5">
      <c r="A90">
        <f>HYPERLINK("http://www.twitter.com/nycgov/status/800839626336468996", "800839626336468996")</f>
        <v>0</v>
      </c>
      <c r="B90" s="2">
        <v>42695.9678240741</v>
      </c>
      <c r="C90">
        <v>0</v>
      </c>
      <c r="D90">
        <v>362</v>
      </c>
      <c r="E90" t="s">
        <v>93</v>
      </c>
    </row>
    <row r="91" spans="1:5">
      <c r="A91">
        <f>HYPERLINK("http://www.twitter.com/nycgov/status/800834995178917888", "800834995178917888")</f>
        <v>0</v>
      </c>
      <c r="B91" s="2">
        <v>42695.9550462963</v>
      </c>
      <c r="C91">
        <v>492</v>
      </c>
      <c r="D91">
        <v>234</v>
      </c>
      <c r="E91" t="s">
        <v>94</v>
      </c>
    </row>
    <row r="92" spans="1:5">
      <c r="A92">
        <f>HYPERLINK("http://www.twitter.com/nycgov/status/800830849549733888", "800830849549733888")</f>
        <v>0</v>
      </c>
      <c r="B92" s="2">
        <v>42695.943599537</v>
      </c>
      <c r="C92">
        <v>77</v>
      </c>
      <c r="D92">
        <v>41</v>
      </c>
      <c r="E92" t="s">
        <v>95</v>
      </c>
    </row>
    <row r="93" spans="1:5">
      <c r="A93">
        <f>HYPERLINK("http://www.twitter.com/nycgov/status/800826771444744192", "800826771444744192")</f>
        <v>0</v>
      </c>
      <c r="B93" s="2">
        <v>42695.932349537</v>
      </c>
      <c r="C93">
        <v>131</v>
      </c>
      <c r="D93">
        <v>68</v>
      </c>
      <c r="E93" t="s">
        <v>96</v>
      </c>
    </row>
    <row r="94" spans="1:5">
      <c r="A94">
        <f>HYPERLINK("http://www.twitter.com/nycgov/status/800821485426380800", "800821485426380800")</f>
        <v>0</v>
      </c>
      <c r="B94" s="2">
        <v>42695.9177662037</v>
      </c>
      <c r="C94">
        <v>61</v>
      </c>
      <c r="D94">
        <v>24</v>
      </c>
      <c r="E94" t="s">
        <v>97</v>
      </c>
    </row>
    <row r="95" spans="1:5">
      <c r="A95">
        <f>HYPERLINK("http://www.twitter.com/nycgov/status/800814396515749892", "800814396515749892")</f>
        <v>0</v>
      </c>
      <c r="B95" s="2">
        <v>42695.8982060185</v>
      </c>
      <c r="C95">
        <v>88</v>
      </c>
      <c r="D95">
        <v>41</v>
      </c>
      <c r="E95" t="s">
        <v>98</v>
      </c>
    </row>
    <row r="96" spans="1:5">
      <c r="A96">
        <f>HYPERLINK("http://www.twitter.com/nycgov/status/800812478775095297", "800812478775095297")</f>
        <v>0</v>
      </c>
      <c r="B96" s="2">
        <v>42695.8929050926</v>
      </c>
      <c r="C96">
        <v>0</v>
      </c>
      <c r="D96">
        <v>574</v>
      </c>
      <c r="E96" t="s">
        <v>99</v>
      </c>
    </row>
    <row r="97" spans="1:5">
      <c r="A97">
        <f>HYPERLINK("http://www.twitter.com/nycgov/status/800809284107837440", "800809284107837440")</f>
        <v>0</v>
      </c>
      <c r="B97" s="2">
        <v>42695.8840972222</v>
      </c>
      <c r="C97">
        <v>0</v>
      </c>
      <c r="D97">
        <v>415</v>
      </c>
      <c r="E97" t="s">
        <v>100</v>
      </c>
    </row>
    <row r="98" spans="1:5">
      <c r="A98">
        <f>HYPERLINK("http://www.twitter.com/nycgov/status/800808061795532800", "800808061795532800")</f>
        <v>0</v>
      </c>
      <c r="B98" s="2">
        <v>42695.8807175926</v>
      </c>
      <c r="C98">
        <v>0</v>
      </c>
      <c r="D98">
        <v>379</v>
      </c>
      <c r="E98" t="s">
        <v>101</v>
      </c>
    </row>
    <row r="99" spans="1:5">
      <c r="A99">
        <f>HYPERLINK("http://www.twitter.com/nycgov/status/800796250161500160", "800796250161500160")</f>
        <v>0</v>
      </c>
      <c r="B99" s="2">
        <v>42695.848125</v>
      </c>
      <c r="C99">
        <v>0</v>
      </c>
      <c r="D99">
        <v>370</v>
      </c>
      <c r="E99" t="s">
        <v>102</v>
      </c>
    </row>
    <row r="100" spans="1:5">
      <c r="A100">
        <f>HYPERLINK("http://www.twitter.com/nycgov/status/800794695735660545", "800794695735660545")</f>
        <v>0</v>
      </c>
      <c r="B100" s="2">
        <v>42695.8438425926</v>
      </c>
      <c r="C100">
        <v>0</v>
      </c>
      <c r="D100">
        <v>337</v>
      </c>
      <c r="E100" t="s">
        <v>103</v>
      </c>
    </row>
    <row r="101" spans="1:5">
      <c r="A101">
        <f>HYPERLINK("http://www.twitter.com/nycgov/status/800789836600852480", "800789836600852480")</f>
        <v>0</v>
      </c>
      <c r="B101" s="2">
        <v>42695.8304282407</v>
      </c>
      <c r="C101">
        <v>0</v>
      </c>
      <c r="D101">
        <v>323</v>
      </c>
      <c r="E101" t="s">
        <v>104</v>
      </c>
    </row>
    <row r="102" spans="1:5">
      <c r="A102">
        <f>HYPERLINK("http://www.twitter.com/nycgov/status/800783209382420480", "800783209382420480")</f>
        <v>0</v>
      </c>
      <c r="B102" s="2">
        <v>42695.8121412037</v>
      </c>
      <c r="C102">
        <v>0</v>
      </c>
      <c r="D102">
        <v>294</v>
      </c>
      <c r="E102" t="s">
        <v>105</v>
      </c>
    </row>
    <row r="103" spans="1:5">
      <c r="A103">
        <f>HYPERLINK("http://www.twitter.com/nycgov/status/800775030879715328", "800775030879715328")</f>
        <v>0</v>
      </c>
      <c r="B103" s="2">
        <v>42695.7895717593</v>
      </c>
      <c r="C103">
        <v>0</v>
      </c>
      <c r="D103">
        <v>41</v>
      </c>
      <c r="E103" t="s">
        <v>106</v>
      </c>
    </row>
    <row r="104" spans="1:5">
      <c r="A104">
        <f>HYPERLINK("http://www.twitter.com/nycgov/status/800765276899962882", "800765276899962882")</f>
        <v>0</v>
      </c>
      <c r="B104" s="2">
        <v>42695.762662037</v>
      </c>
      <c r="C104">
        <v>24</v>
      </c>
      <c r="D104">
        <v>2</v>
      </c>
      <c r="E104" t="s">
        <v>107</v>
      </c>
    </row>
    <row r="105" spans="1:5">
      <c r="A105">
        <f>HYPERLINK("http://www.twitter.com/nycgov/status/800752244878614528", "800752244878614528")</f>
        <v>0</v>
      </c>
      <c r="B105" s="2">
        <v>42695.7267013889</v>
      </c>
      <c r="C105">
        <v>0</v>
      </c>
      <c r="D105">
        <v>17</v>
      </c>
      <c r="E105" t="s">
        <v>108</v>
      </c>
    </row>
    <row r="106" spans="1:5">
      <c r="A106">
        <f>HYPERLINK("http://www.twitter.com/nycgov/status/800747608595566592", "800747608595566592")</f>
        <v>0</v>
      </c>
      <c r="B106" s="2">
        <v>42695.713900463</v>
      </c>
      <c r="C106">
        <v>0</v>
      </c>
      <c r="D106">
        <v>730</v>
      </c>
      <c r="E106" t="s">
        <v>109</v>
      </c>
    </row>
    <row r="107" spans="1:5">
      <c r="A107">
        <f>HYPERLINK("http://www.twitter.com/nycgov/status/800746398564003840", "800746398564003840")</f>
        <v>0</v>
      </c>
      <c r="B107" s="2">
        <v>42695.7105671296</v>
      </c>
      <c r="C107">
        <v>0</v>
      </c>
      <c r="D107">
        <v>27</v>
      </c>
      <c r="E107" t="s">
        <v>110</v>
      </c>
    </row>
    <row r="108" spans="1:5">
      <c r="A108">
        <f>HYPERLINK("http://www.twitter.com/nycgov/status/800740666149998592", "800740666149998592")</f>
        <v>0</v>
      </c>
      <c r="B108" s="2">
        <v>42695.6947453704</v>
      </c>
      <c r="C108">
        <v>0</v>
      </c>
      <c r="D108">
        <v>255</v>
      </c>
      <c r="E108" t="s">
        <v>111</v>
      </c>
    </row>
    <row r="109" spans="1:5">
      <c r="A109">
        <f>HYPERLINK("http://www.twitter.com/nycgov/status/800738729996537856", "800738729996537856")</f>
        <v>0</v>
      </c>
      <c r="B109" s="2">
        <v>42695.6893981481</v>
      </c>
      <c r="C109">
        <v>0</v>
      </c>
      <c r="D109">
        <v>20</v>
      </c>
      <c r="E109" t="s">
        <v>112</v>
      </c>
    </row>
    <row r="110" spans="1:5">
      <c r="A110">
        <f>HYPERLINK("http://www.twitter.com/nycgov/status/800730389052555264", "800730389052555264")</f>
        <v>0</v>
      </c>
      <c r="B110" s="2">
        <v>42695.6663888889</v>
      </c>
      <c r="C110">
        <v>0</v>
      </c>
      <c r="D110">
        <v>15</v>
      </c>
      <c r="E110" t="s">
        <v>113</v>
      </c>
    </row>
    <row r="111" spans="1:5">
      <c r="A111">
        <f>HYPERLINK("http://www.twitter.com/nycgov/status/800730188761931780", "800730188761931780")</f>
        <v>0</v>
      </c>
      <c r="B111" s="2">
        <v>42695.6658333333</v>
      </c>
      <c r="C111">
        <v>3</v>
      </c>
      <c r="D111">
        <v>6</v>
      </c>
      <c r="E111" t="s">
        <v>114</v>
      </c>
    </row>
    <row r="112" spans="1:5">
      <c r="A112">
        <f>HYPERLINK("http://www.twitter.com/nycgov/status/800728060022685697", "800728060022685697")</f>
        <v>0</v>
      </c>
      <c r="B112" s="2">
        <v>42695.6599537037</v>
      </c>
      <c r="C112">
        <v>0</v>
      </c>
      <c r="D112">
        <v>10</v>
      </c>
      <c r="E112" t="s">
        <v>115</v>
      </c>
    </row>
    <row r="113" spans="1:5">
      <c r="A113">
        <f>HYPERLINK("http://www.twitter.com/nycgov/status/800723108374061056", "800723108374061056")</f>
        <v>0</v>
      </c>
      <c r="B113" s="2">
        <v>42695.6462962963</v>
      </c>
      <c r="C113">
        <v>23</v>
      </c>
      <c r="D113">
        <v>30</v>
      </c>
      <c r="E113" t="s">
        <v>116</v>
      </c>
    </row>
    <row r="114" spans="1:5">
      <c r="A114">
        <f>HYPERLINK("http://www.twitter.com/nycgov/status/800719067636232192", "800719067636232192")</f>
        <v>0</v>
      </c>
      <c r="B114" s="2">
        <v>42695.635150463</v>
      </c>
      <c r="C114">
        <v>0</v>
      </c>
      <c r="D114">
        <v>17</v>
      </c>
      <c r="E114" t="s">
        <v>117</v>
      </c>
    </row>
    <row r="115" spans="1:5">
      <c r="A115">
        <f>HYPERLINK("http://www.twitter.com/nycgov/status/800713071756972033", "800713071756972033")</f>
        <v>0</v>
      </c>
      <c r="B115" s="2">
        <v>42695.618599537</v>
      </c>
      <c r="C115">
        <v>0</v>
      </c>
      <c r="D115">
        <v>3</v>
      </c>
      <c r="E115" t="s">
        <v>118</v>
      </c>
    </row>
    <row r="116" spans="1:5">
      <c r="A116">
        <f>HYPERLINK("http://www.twitter.com/nycgov/status/800576323752235008", "800576323752235008")</f>
        <v>0</v>
      </c>
      <c r="B116" s="2">
        <v>42695.24125</v>
      </c>
      <c r="C116">
        <v>0</v>
      </c>
      <c r="D116">
        <v>16</v>
      </c>
      <c r="E116" t="s">
        <v>119</v>
      </c>
    </row>
    <row r="117" spans="1:5">
      <c r="A117">
        <f>HYPERLINK("http://www.twitter.com/nycgov/status/800532476426854404", "800532476426854404")</f>
        <v>0</v>
      </c>
      <c r="B117" s="2">
        <v>42695.1202546296</v>
      </c>
      <c r="C117">
        <v>14</v>
      </c>
      <c r="D117">
        <v>6</v>
      </c>
      <c r="E117" t="s">
        <v>120</v>
      </c>
    </row>
    <row r="118" spans="1:5">
      <c r="A118">
        <f>HYPERLINK("http://www.twitter.com/nycgov/status/800442855680577536", "800442855680577536")</f>
        <v>0</v>
      </c>
      <c r="B118" s="2">
        <v>42694.8729398148</v>
      </c>
      <c r="C118">
        <v>58</v>
      </c>
      <c r="D118">
        <v>20</v>
      </c>
      <c r="E118" t="s">
        <v>121</v>
      </c>
    </row>
    <row r="119" spans="1:5">
      <c r="A119">
        <f>HYPERLINK("http://www.twitter.com/nycgov/status/800378312430231552", "800378312430231552")</f>
        <v>0</v>
      </c>
      <c r="B119" s="2">
        <v>42694.694837963</v>
      </c>
      <c r="C119">
        <v>0</v>
      </c>
      <c r="D119">
        <v>5</v>
      </c>
      <c r="E119" t="s">
        <v>122</v>
      </c>
    </row>
    <row r="120" spans="1:5">
      <c r="A120">
        <f>HYPERLINK("http://www.twitter.com/nycgov/status/800044354853281792", "800044354853281792")</f>
        <v>0</v>
      </c>
      <c r="B120" s="2">
        <v>42693.773287037</v>
      </c>
      <c r="C120">
        <v>0</v>
      </c>
      <c r="D120">
        <v>49</v>
      </c>
      <c r="E120" t="s">
        <v>123</v>
      </c>
    </row>
    <row r="121" spans="1:5">
      <c r="A121">
        <f>HYPERLINK("http://www.twitter.com/nycgov/status/800030359429775360", "800030359429775360")</f>
        <v>0</v>
      </c>
      <c r="B121" s="2">
        <v>42693.7346759259</v>
      </c>
      <c r="C121">
        <v>0</v>
      </c>
      <c r="D121">
        <v>1467</v>
      </c>
      <c r="E121" t="s">
        <v>124</v>
      </c>
    </row>
    <row r="122" spans="1:5">
      <c r="A122">
        <f>HYPERLINK("http://www.twitter.com/nycgov/status/799772859879030784", "799772859879030784")</f>
        <v>0</v>
      </c>
      <c r="B122" s="2">
        <v>42693.0241087963</v>
      </c>
      <c r="C122">
        <v>0</v>
      </c>
      <c r="D122">
        <v>12931</v>
      </c>
      <c r="E122" t="s">
        <v>125</v>
      </c>
    </row>
    <row r="123" spans="1:5">
      <c r="A123">
        <f>HYPERLINK("http://www.twitter.com/nycgov/status/799407428345462784", "799407428345462784")</f>
        <v>0</v>
      </c>
      <c r="B123" s="2">
        <v>42692.0157060185</v>
      </c>
      <c r="C123">
        <v>13</v>
      </c>
      <c r="D123">
        <v>8</v>
      </c>
      <c r="E123" t="s">
        <v>126</v>
      </c>
    </row>
    <row r="124" spans="1:5">
      <c r="A124">
        <f>HYPERLINK("http://www.twitter.com/nycgov/status/799377801472159744", "799377801472159744")</f>
        <v>0</v>
      </c>
      <c r="B124" s="2">
        <v>42691.9339583333</v>
      </c>
      <c r="C124">
        <v>0</v>
      </c>
      <c r="D124">
        <v>18</v>
      </c>
      <c r="E124" t="s">
        <v>127</v>
      </c>
    </row>
    <row r="125" spans="1:5">
      <c r="A125">
        <f>HYPERLINK("http://www.twitter.com/nycgov/status/799302367288115200", "799302367288115200")</f>
        <v>0</v>
      </c>
      <c r="B125" s="2">
        <v>42691.7257986111</v>
      </c>
      <c r="C125">
        <v>26</v>
      </c>
      <c r="D125">
        <v>10</v>
      </c>
      <c r="E125" t="s">
        <v>128</v>
      </c>
    </row>
    <row r="126" spans="1:5">
      <c r="A126">
        <f>HYPERLINK("http://www.twitter.com/nycgov/status/799271299172495361", "799271299172495361")</f>
        <v>0</v>
      </c>
      <c r="B126" s="2">
        <v>42691.6400694444</v>
      </c>
      <c r="C126">
        <v>0</v>
      </c>
      <c r="D126">
        <v>43</v>
      </c>
      <c r="E126" t="s">
        <v>129</v>
      </c>
    </row>
    <row r="127" spans="1:5">
      <c r="A127">
        <f>HYPERLINK("http://www.twitter.com/nycgov/status/798962685744451585", "798962685744451585")</f>
        <v>0</v>
      </c>
      <c r="B127" s="2">
        <v>42690.7884490741</v>
      </c>
      <c r="C127">
        <v>0</v>
      </c>
      <c r="D127">
        <v>116</v>
      </c>
      <c r="E127" t="s">
        <v>130</v>
      </c>
    </row>
    <row r="128" spans="1:5">
      <c r="A128">
        <f>HYPERLINK("http://www.twitter.com/nycgov/status/798939780411072512", "798939780411072512")</f>
        <v>0</v>
      </c>
      <c r="B128" s="2">
        <v>42690.7252430556</v>
      </c>
      <c r="C128">
        <v>15</v>
      </c>
      <c r="D128">
        <v>6</v>
      </c>
      <c r="E128" t="s">
        <v>131</v>
      </c>
    </row>
    <row r="129" spans="1:5">
      <c r="A129">
        <f>HYPERLINK("http://www.twitter.com/nycgov/status/798907687928856577", "798907687928856577")</f>
        <v>0</v>
      </c>
      <c r="B129" s="2">
        <v>42690.6366898148</v>
      </c>
      <c r="C129">
        <v>0</v>
      </c>
      <c r="D129">
        <v>9</v>
      </c>
      <c r="E129" t="s">
        <v>132</v>
      </c>
    </row>
    <row r="130" spans="1:5">
      <c r="A130">
        <f>HYPERLINK("http://www.twitter.com/nycgov/status/798628491222810625", "798628491222810625")</f>
        <v>0</v>
      </c>
      <c r="B130" s="2">
        <v>42689.86625</v>
      </c>
      <c r="C130">
        <v>28</v>
      </c>
      <c r="D130">
        <v>13</v>
      </c>
      <c r="E130" t="s">
        <v>133</v>
      </c>
    </row>
    <row r="131" spans="1:5">
      <c r="A131">
        <f>HYPERLINK("http://www.twitter.com/nycgov/status/798603291068342272", "798603291068342272")</f>
        <v>0</v>
      </c>
      <c r="B131" s="2">
        <v>42689.796712963</v>
      </c>
      <c r="C131">
        <v>16</v>
      </c>
      <c r="D131">
        <v>11</v>
      </c>
      <c r="E131" t="s">
        <v>134</v>
      </c>
    </row>
    <row r="132" spans="1:5">
      <c r="A132">
        <f>HYPERLINK("http://www.twitter.com/nycgov/status/798603170918252544", "798603170918252544")</f>
        <v>0</v>
      </c>
      <c r="B132" s="2">
        <v>42689.7963773148</v>
      </c>
      <c r="C132">
        <v>8</v>
      </c>
      <c r="D132">
        <v>4</v>
      </c>
      <c r="E132" t="s">
        <v>135</v>
      </c>
    </row>
    <row r="133" spans="1:5">
      <c r="A133">
        <f>HYPERLINK("http://www.twitter.com/nycgov/status/798603013556355073", "798603013556355073")</f>
        <v>0</v>
      </c>
      <c r="B133" s="2">
        <v>42689.7959490741</v>
      </c>
      <c r="C133">
        <v>7</v>
      </c>
      <c r="D133">
        <v>6</v>
      </c>
      <c r="E133" t="s">
        <v>136</v>
      </c>
    </row>
    <row r="134" spans="1:5">
      <c r="A134">
        <f>HYPERLINK("http://www.twitter.com/nycgov/status/798602549758566400", "798602549758566400")</f>
        <v>0</v>
      </c>
      <c r="B134" s="2">
        <v>42689.7946643519</v>
      </c>
      <c r="C134">
        <v>25</v>
      </c>
      <c r="D134">
        <v>33</v>
      </c>
      <c r="E134" t="s">
        <v>137</v>
      </c>
    </row>
    <row r="135" spans="1:5">
      <c r="A135">
        <f>HYPERLINK("http://www.twitter.com/nycgov/status/798299947435167744", "798299947435167744")</f>
        <v>0</v>
      </c>
      <c r="B135" s="2">
        <v>42688.9596412037</v>
      </c>
      <c r="C135">
        <v>0</v>
      </c>
      <c r="D135">
        <v>902</v>
      </c>
      <c r="E135" t="s">
        <v>138</v>
      </c>
    </row>
    <row r="136" spans="1:5">
      <c r="A136">
        <f>HYPERLINK("http://www.twitter.com/nycgov/status/798293967590850561", "798293967590850561")</f>
        <v>0</v>
      </c>
      <c r="B136" s="2">
        <v>42688.9431481482</v>
      </c>
      <c r="C136">
        <v>0</v>
      </c>
      <c r="D136">
        <v>118</v>
      </c>
      <c r="E136" t="s">
        <v>139</v>
      </c>
    </row>
    <row r="137" spans="1:5">
      <c r="A137">
        <f>HYPERLINK("http://www.twitter.com/nycgov/status/798202508170694656", "798202508170694656")</f>
        <v>0</v>
      </c>
      <c r="B137" s="2">
        <v>42688.6907638889</v>
      </c>
      <c r="C137">
        <v>479</v>
      </c>
      <c r="D137">
        <v>287</v>
      </c>
      <c r="E137" t="s">
        <v>140</v>
      </c>
    </row>
    <row r="138" spans="1:5">
      <c r="A138">
        <f>HYPERLINK("http://www.twitter.com/nycgov/status/798156679078674434", "798156679078674434")</f>
        <v>0</v>
      </c>
      <c r="B138" s="2">
        <v>42688.5642939815</v>
      </c>
      <c r="C138">
        <v>64</v>
      </c>
      <c r="D138">
        <v>46</v>
      </c>
      <c r="E138" t="s">
        <v>141</v>
      </c>
    </row>
    <row r="139" spans="1:5">
      <c r="A139">
        <f>HYPERLINK("http://www.twitter.com/nycgov/status/797938614655008769", "797938614655008769")</f>
        <v>0</v>
      </c>
      <c r="B139" s="2">
        <v>42687.9625578704</v>
      </c>
      <c r="C139">
        <v>113</v>
      </c>
      <c r="D139">
        <v>94</v>
      </c>
      <c r="E139" t="s">
        <v>142</v>
      </c>
    </row>
    <row r="140" spans="1:5">
      <c r="A140">
        <f>HYPERLINK("http://www.twitter.com/nycgov/status/797893490336268288", "797893490336268288")</f>
        <v>0</v>
      </c>
      <c r="B140" s="2">
        <v>42687.8380324074</v>
      </c>
      <c r="C140">
        <v>16</v>
      </c>
      <c r="D140">
        <v>6</v>
      </c>
      <c r="E140" t="s">
        <v>143</v>
      </c>
    </row>
    <row r="141" spans="1:5">
      <c r="A141">
        <f>HYPERLINK("http://www.twitter.com/nycgov/status/797867922546950144", "797867922546950144")</f>
        <v>0</v>
      </c>
      <c r="B141" s="2">
        <v>42687.7674884259</v>
      </c>
      <c r="C141">
        <v>0</v>
      </c>
      <c r="D141">
        <v>1535</v>
      </c>
      <c r="E141" t="s">
        <v>144</v>
      </c>
    </row>
    <row r="142" spans="1:5">
      <c r="A142">
        <f>HYPERLINK("http://www.twitter.com/nycgov/status/797189362337333248", "797189362337333248")</f>
        <v>0</v>
      </c>
      <c r="B142" s="2">
        <v>42685.8950115741</v>
      </c>
      <c r="C142">
        <v>180</v>
      </c>
      <c r="D142">
        <v>45</v>
      </c>
      <c r="E142" t="s">
        <v>145</v>
      </c>
    </row>
    <row r="143" spans="1:5">
      <c r="A143">
        <f>HYPERLINK("http://www.twitter.com/nycgov/status/797106237829763072", "797106237829763072")</f>
        <v>0</v>
      </c>
      <c r="B143" s="2">
        <v>42685.6656365741</v>
      </c>
      <c r="C143">
        <v>0</v>
      </c>
      <c r="D143">
        <v>1895</v>
      </c>
      <c r="E143" t="s">
        <v>146</v>
      </c>
    </row>
    <row r="144" spans="1:5">
      <c r="A144">
        <f>HYPERLINK("http://www.twitter.com/nycgov/status/796471773860610049", "796471773860610049")</f>
        <v>0</v>
      </c>
      <c r="B144" s="2">
        <v>42683.914849537</v>
      </c>
      <c r="C144">
        <v>0</v>
      </c>
      <c r="D144">
        <v>602</v>
      </c>
      <c r="E144" t="s">
        <v>147</v>
      </c>
    </row>
    <row r="145" spans="1:5">
      <c r="A145">
        <f>HYPERLINK("http://www.twitter.com/nycgov/status/796184893881511936", "796184893881511936")</f>
        <v>0</v>
      </c>
      <c r="B145" s="2">
        <v>42683.1232060185</v>
      </c>
      <c r="C145">
        <v>0</v>
      </c>
      <c r="D145">
        <v>688</v>
      </c>
      <c r="E145" t="s">
        <v>148</v>
      </c>
    </row>
    <row r="146" spans="1:5">
      <c r="A146">
        <f>HYPERLINK("http://www.twitter.com/nycgov/status/796180428394786816", "796180428394786816")</f>
        <v>0</v>
      </c>
      <c r="B146" s="2">
        <v>42683.1108912037</v>
      </c>
      <c r="C146">
        <v>0</v>
      </c>
      <c r="D146">
        <v>43</v>
      </c>
      <c r="E146" t="s">
        <v>149</v>
      </c>
    </row>
    <row r="147" spans="1:5">
      <c r="A147">
        <f>HYPERLINK("http://www.twitter.com/nycgov/status/796171263664394241", "796171263664394241")</f>
        <v>0</v>
      </c>
      <c r="B147" s="2">
        <v>42683.0856018519</v>
      </c>
      <c r="C147">
        <v>0</v>
      </c>
      <c r="D147">
        <v>95</v>
      </c>
      <c r="E147" t="s">
        <v>150</v>
      </c>
    </row>
    <row r="148" spans="1:5">
      <c r="A148">
        <f>HYPERLINK("http://www.twitter.com/nycgov/status/796163734255403008", "796163734255403008")</f>
        <v>0</v>
      </c>
      <c r="B148" s="2">
        <v>42683.0648148148</v>
      </c>
      <c r="C148">
        <v>0</v>
      </c>
      <c r="D148">
        <v>306</v>
      </c>
      <c r="E148" t="s">
        <v>151</v>
      </c>
    </row>
    <row r="149" spans="1:5">
      <c r="A149">
        <f>HYPERLINK("http://www.twitter.com/nycgov/status/796155313900625920", "796155313900625920")</f>
        <v>0</v>
      </c>
      <c r="B149" s="2">
        <v>42683.0415856481</v>
      </c>
      <c r="C149">
        <v>0</v>
      </c>
      <c r="D149">
        <v>130</v>
      </c>
      <c r="E149" t="s">
        <v>152</v>
      </c>
    </row>
    <row r="150" spans="1:5">
      <c r="A150">
        <f>HYPERLINK("http://www.twitter.com/nycgov/status/796141530083889153", "796141530083889153")</f>
        <v>0</v>
      </c>
      <c r="B150" s="2">
        <v>42683.0035532407</v>
      </c>
      <c r="C150">
        <v>58</v>
      </c>
      <c r="D150">
        <v>19</v>
      </c>
      <c r="E150" t="s">
        <v>153</v>
      </c>
    </row>
    <row r="151" spans="1:5">
      <c r="A151">
        <f>HYPERLINK("http://www.twitter.com/nycgov/status/796104789767712770", "796104789767712770")</f>
        <v>0</v>
      </c>
      <c r="B151" s="2">
        <v>42682.9021643518</v>
      </c>
      <c r="C151">
        <v>20</v>
      </c>
      <c r="D151">
        <v>35</v>
      </c>
      <c r="E151" t="s">
        <v>154</v>
      </c>
    </row>
    <row r="152" spans="1:5">
      <c r="A152">
        <f>HYPERLINK("http://www.twitter.com/nycgov/status/796096161270657024", "796096161270657024")</f>
        <v>0</v>
      </c>
      <c r="B152" s="2">
        <v>42682.8783564815</v>
      </c>
      <c r="C152">
        <v>183</v>
      </c>
      <c r="D152">
        <v>68</v>
      </c>
      <c r="E152" t="s">
        <v>155</v>
      </c>
    </row>
    <row r="153" spans="1:5">
      <c r="A153">
        <f>HYPERLINK("http://www.twitter.com/nycgov/status/796034082559950849", "796034082559950849")</f>
        <v>0</v>
      </c>
      <c r="B153" s="2">
        <v>42682.7070486111</v>
      </c>
      <c r="C153">
        <v>0</v>
      </c>
      <c r="D153">
        <v>95</v>
      </c>
      <c r="E153" t="s">
        <v>156</v>
      </c>
    </row>
    <row r="154" spans="1:5">
      <c r="A154">
        <f>HYPERLINK("http://www.twitter.com/nycgov/status/796012803349999617", "796012803349999617")</f>
        <v>0</v>
      </c>
      <c r="B154" s="2">
        <v>42682.6483333333</v>
      </c>
      <c r="C154">
        <v>12</v>
      </c>
      <c r="D154">
        <v>16</v>
      </c>
      <c r="E154" t="s">
        <v>157</v>
      </c>
    </row>
    <row r="155" spans="1:5">
      <c r="A155">
        <f>HYPERLINK("http://www.twitter.com/nycgov/status/796008667439108096", "796008667439108096")</f>
        <v>0</v>
      </c>
      <c r="B155" s="2">
        <v>42682.6369212963</v>
      </c>
      <c r="C155">
        <v>0</v>
      </c>
      <c r="D155">
        <v>30</v>
      </c>
      <c r="E155" t="s">
        <v>158</v>
      </c>
    </row>
    <row r="156" spans="1:5">
      <c r="A156">
        <f>HYPERLINK("http://www.twitter.com/nycgov/status/796007116461015040", "796007116461015040")</f>
        <v>0</v>
      </c>
      <c r="B156" s="2">
        <v>42682.6326388889</v>
      </c>
      <c r="C156">
        <v>0</v>
      </c>
      <c r="D156">
        <v>1570</v>
      </c>
      <c r="E156" t="s">
        <v>159</v>
      </c>
    </row>
    <row r="157" spans="1:5">
      <c r="A157">
        <f>HYPERLINK("http://www.twitter.com/nycgov/status/795957300305469440", "795957300305469440")</f>
        <v>0</v>
      </c>
      <c r="B157" s="2">
        <v>42682.4951736111</v>
      </c>
      <c r="C157">
        <v>2101</v>
      </c>
      <c r="D157">
        <v>1570</v>
      </c>
      <c r="E157" t="s">
        <v>160</v>
      </c>
    </row>
    <row r="158" spans="1:5">
      <c r="A158">
        <f>HYPERLINK("http://www.twitter.com/nycgov/status/795765633656979456", "795765633656979456")</f>
        <v>0</v>
      </c>
      <c r="B158" s="2">
        <v>42681.9662731482</v>
      </c>
      <c r="C158">
        <v>23</v>
      </c>
      <c r="D158">
        <v>27</v>
      </c>
      <c r="E158" t="s">
        <v>161</v>
      </c>
    </row>
    <row r="159" spans="1:5">
      <c r="A159">
        <f>HYPERLINK("http://www.twitter.com/nycgov/status/795734068361105408", "795734068361105408")</f>
        <v>0</v>
      </c>
      <c r="B159" s="2">
        <v>42681.8791666667</v>
      </c>
      <c r="C159">
        <v>22</v>
      </c>
      <c r="D159">
        <v>15</v>
      </c>
      <c r="E159" t="s">
        <v>162</v>
      </c>
    </row>
    <row r="160" spans="1:5">
      <c r="A160">
        <f>HYPERLINK("http://www.twitter.com/nycgov/status/795703471374745601", "795703471374745601")</f>
        <v>0</v>
      </c>
      <c r="B160" s="2">
        <v>42681.7947337963</v>
      </c>
      <c r="C160">
        <v>25</v>
      </c>
      <c r="D160">
        <v>25</v>
      </c>
      <c r="E160" t="s">
        <v>163</v>
      </c>
    </row>
    <row r="161" spans="1:5">
      <c r="A161">
        <f>HYPERLINK("http://www.twitter.com/nycgov/status/795445035655368704", "795445035655368704")</f>
        <v>0</v>
      </c>
      <c r="B161" s="2">
        <v>42681.0815856481</v>
      </c>
      <c r="C161">
        <v>0</v>
      </c>
      <c r="D161">
        <v>114</v>
      </c>
      <c r="E161" t="s">
        <v>164</v>
      </c>
    </row>
    <row r="162" spans="1:5">
      <c r="A162">
        <f>HYPERLINK("http://www.twitter.com/nycgov/status/795406896488452096", "795406896488452096")</f>
        <v>0</v>
      </c>
      <c r="B162" s="2">
        <v>42680.9763425926</v>
      </c>
      <c r="C162">
        <v>16</v>
      </c>
      <c r="D162">
        <v>6</v>
      </c>
      <c r="E162" t="s">
        <v>165</v>
      </c>
    </row>
    <row r="163" spans="1:5">
      <c r="A163">
        <f>HYPERLINK("http://www.twitter.com/nycgov/status/795386467749167104", "795386467749167104")</f>
        <v>0</v>
      </c>
      <c r="B163" s="2">
        <v>42680.9199768519</v>
      </c>
      <c r="C163">
        <v>0</v>
      </c>
      <c r="D163">
        <v>24</v>
      </c>
      <c r="E163" t="s">
        <v>166</v>
      </c>
    </row>
    <row r="164" spans="1:5">
      <c r="A164">
        <f>HYPERLINK("http://www.twitter.com/nycgov/status/795341856250990592", "795341856250990592")</f>
        <v>0</v>
      </c>
      <c r="B164" s="2">
        <v>42680.7968634259</v>
      </c>
      <c r="C164">
        <v>0</v>
      </c>
      <c r="D164">
        <v>15</v>
      </c>
      <c r="E164" t="s">
        <v>167</v>
      </c>
    </row>
    <row r="165" spans="1:5">
      <c r="A165">
        <f>HYPERLINK("http://www.twitter.com/nycgov/status/795036334343778304", "795036334343778304")</f>
        <v>0</v>
      </c>
      <c r="B165" s="2">
        <v>42679.9537847222</v>
      </c>
      <c r="C165">
        <v>157</v>
      </c>
      <c r="D165">
        <v>59</v>
      </c>
      <c r="E165" t="s">
        <v>168</v>
      </c>
    </row>
    <row r="166" spans="1:5">
      <c r="A166">
        <f>HYPERLINK("http://www.twitter.com/nycgov/status/794700478084947968", "794700478084947968")</f>
        <v>0</v>
      </c>
      <c r="B166" s="2">
        <v>42679.0270023148</v>
      </c>
      <c r="C166">
        <v>0</v>
      </c>
      <c r="D166">
        <v>15</v>
      </c>
      <c r="E166" t="s">
        <v>169</v>
      </c>
    </row>
    <row r="167" spans="1:5">
      <c r="A167">
        <f>HYPERLINK("http://www.twitter.com/nycgov/status/794700466982686720", "794700466982686720")</f>
        <v>0</v>
      </c>
      <c r="B167" s="2">
        <v>42679.0269675926</v>
      </c>
      <c r="C167">
        <v>0</v>
      </c>
      <c r="D167">
        <v>20</v>
      </c>
      <c r="E167" t="s">
        <v>170</v>
      </c>
    </row>
    <row r="168" spans="1:5">
      <c r="A168">
        <f>HYPERLINK("http://www.twitter.com/nycgov/status/794698288251465728", "794698288251465728")</f>
        <v>0</v>
      </c>
      <c r="B168" s="2">
        <v>42679.0209606482</v>
      </c>
      <c r="C168">
        <v>74</v>
      </c>
      <c r="D168">
        <v>29</v>
      </c>
      <c r="E168" t="s">
        <v>171</v>
      </c>
    </row>
    <row r="169" spans="1:5">
      <c r="A169">
        <f>HYPERLINK("http://www.twitter.com/nycgov/status/794662724961783809", "794662724961783809")</f>
        <v>0</v>
      </c>
      <c r="B169" s="2">
        <v>42678.9228240741</v>
      </c>
      <c r="C169">
        <v>7</v>
      </c>
      <c r="D169">
        <v>7</v>
      </c>
      <c r="E169" t="s">
        <v>172</v>
      </c>
    </row>
    <row r="170" spans="1:5">
      <c r="A170">
        <f>HYPERLINK("http://www.twitter.com/nycgov/status/794575595220897793", "794575595220897793")</f>
        <v>0</v>
      </c>
      <c r="B170" s="2">
        <v>42678.6823958333</v>
      </c>
      <c r="C170">
        <v>0</v>
      </c>
      <c r="D170">
        <v>9</v>
      </c>
      <c r="E170" t="s">
        <v>173</v>
      </c>
    </row>
    <row r="171" spans="1:5">
      <c r="A171">
        <f>HYPERLINK("http://www.twitter.com/nycgov/status/794573546873901056", "794573546873901056")</f>
        <v>0</v>
      </c>
      <c r="B171" s="2">
        <v>42678.6767361111</v>
      </c>
      <c r="C171">
        <v>0</v>
      </c>
      <c r="D171">
        <v>41</v>
      </c>
      <c r="E171" t="s">
        <v>174</v>
      </c>
    </row>
    <row r="172" spans="1:5">
      <c r="A172">
        <f>HYPERLINK("http://www.twitter.com/nycgov/status/794570192567332864", "794570192567332864")</f>
        <v>0</v>
      </c>
      <c r="B172" s="2">
        <v>42678.6674768518</v>
      </c>
      <c r="C172">
        <v>0</v>
      </c>
      <c r="D172">
        <v>62</v>
      </c>
      <c r="E172" t="s">
        <v>175</v>
      </c>
    </row>
    <row r="173" spans="1:5">
      <c r="A173">
        <f>HYPERLINK("http://www.twitter.com/nycgov/status/794565826171072512", "794565826171072512")</f>
        <v>0</v>
      </c>
      <c r="B173" s="2">
        <v>42678.6554282407</v>
      </c>
      <c r="C173">
        <v>7</v>
      </c>
      <c r="D173">
        <v>5</v>
      </c>
      <c r="E173" t="s">
        <v>176</v>
      </c>
    </row>
    <row r="174" spans="1:5">
      <c r="A174">
        <f>HYPERLINK("http://www.twitter.com/nycgov/status/794552709437423616", "794552709437423616")</f>
        <v>0</v>
      </c>
      <c r="B174" s="2">
        <v>42678.6192361111</v>
      </c>
      <c r="C174">
        <v>0</v>
      </c>
      <c r="D174">
        <v>38</v>
      </c>
      <c r="E174" t="s">
        <v>177</v>
      </c>
    </row>
    <row r="175" spans="1:5">
      <c r="A175">
        <f>HYPERLINK("http://www.twitter.com/nycgov/status/794206020306280449", "794206020306280449")</f>
        <v>0</v>
      </c>
      <c r="B175" s="2">
        <v>42677.6625578704</v>
      </c>
      <c r="C175">
        <v>0</v>
      </c>
      <c r="D175">
        <v>14</v>
      </c>
      <c r="E175" t="s">
        <v>178</v>
      </c>
    </row>
    <row r="176" spans="1:5">
      <c r="A176">
        <f>HYPERLINK("http://www.twitter.com/nycgov/status/794199962141806593", "794199962141806593")</f>
        <v>0</v>
      </c>
      <c r="B176" s="2">
        <v>42677.6458449074</v>
      </c>
      <c r="C176">
        <v>0</v>
      </c>
      <c r="D176">
        <v>25</v>
      </c>
      <c r="E176" t="s">
        <v>179</v>
      </c>
    </row>
    <row r="177" spans="1:5">
      <c r="A177">
        <f>HYPERLINK("http://www.twitter.com/nycgov/status/794186106304663552", "794186106304663552")</f>
        <v>0</v>
      </c>
      <c r="B177" s="2">
        <v>42677.6076041667</v>
      </c>
      <c r="C177">
        <v>0</v>
      </c>
      <c r="D177">
        <v>3</v>
      </c>
      <c r="E177" t="s">
        <v>180</v>
      </c>
    </row>
    <row r="178" spans="1:5">
      <c r="A178">
        <f>HYPERLINK("http://www.twitter.com/nycgov/status/794183260385505280", "794183260385505280")</f>
        <v>0</v>
      </c>
      <c r="B178" s="2">
        <v>42677.5997569444</v>
      </c>
      <c r="C178">
        <v>13</v>
      </c>
      <c r="D178">
        <v>3</v>
      </c>
      <c r="E178" t="s">
        <v>181</v>
      </c>
    </row>
    <row r="179" spans="1:5">
      <c r="A179">
        <f>HYPERLINK("http://www.twitter.com/nycgov/status/793884731972673537", "793884731972673537")</f>
        <v>0</v>
      </c>
      <c r="B179" s="2">
        <v>42676.7759722222</v>
      </c>
      <c r="C179">
        <v>0</v>
      </c>
      <c r="D179">
        <v>10</v>
      </c>
      <c r="E179" t="s">
        <v>182</v>
      </c>
    </row>
    <row r="180" spans="1:5">
      <c r="A180">
        <f>HYPERLINK("http://www.twitter.com/nycgov/status/793849259871305729", "793849259871305729")</f>
        <v>0</v>
      </c>
      <c r="B180" s="2">
        <v>42676.6780902778</v>
      </c>
      <c r="C180">
        <v>39</v>
      </c>
      <c r="D180">
        <v>13</v>
      </c>
      <c r="E180" t="s">
        <v>183</v>
      </c>
    </row>
    <row r="181" spans="1:5">
      <c r="A181">
        <f>HYPERLINK("http://www.twitter.com/nycgov/status/793629960703512576", "793629960703512576")</f>
        <v>0</v>
      </c>
      <c r="B181" s="2">
        <v>42676.0729398148</v>
      </c>
      <c r="C181">
        <v>0</v>
      </c>
      <c r="D181">
        <v>300</v>
      </c>
      <c r="E181" t="s">
        <v>184</v>
      </c>
    </row>
    <row r="182" spans="1:5">
      <c r="A182">
        <f>HYPERLINK("http://www.twitter.com/nycgov/status/793608007783419904", "793608007783419904")</f>
        <v>0</v>
      </c>
      <c r="B182" s="2">
        <v>42676.0123611111</v>
      </c>
      <c r="C182">
        <v>0</v>
      </c>
      <c r="D182">
        <v>94</v>
      </c>
      <c r="E182" t="s">
        <v>185</v>
      </c>
    </row>
    <row r="183" spans="1:5">
      <c r="A183">
        <f>HYPERLINK("http://www.twitter.com/nycgov/status/793157101975638016", "793157101975638016")</f>
        <v>0</v>
      </c>
      <c r="B183" s="2">
        <v>42674.7680902778</v>
      </c>
      <c r="C183">
        <v>119</v>
      </c>
      <c r="D183">
        <v>20</v>
      </c>
      <c r="E183" t="s">
        <v>186</v>
      </c>
    </row>
    <row r="184" spans="1:5">
      <c r="A184">
        <f>HYPERLINK("http://www.twitter.com/nycgov/status/792950085202145280", "792950085202145280")</f>
        <v>0</v>
      </c>
      <c r="B184" s="2">
        <v>42674.1968402778</v>
      </c>
      <c r="C184">
        <v>0</v>
      </c>
      <c r="D184">
        <v>4</v>
      </c>
      <c r="E184" t="s">
        <v>187</v>
      </c>
    </row>
    <row r="185" spans="1:5">
      <c r="A185">
        <f>HYPERLINK("http://www.twitter.com/nycgov/status/792950058756997120", "792950058756997120")</f>
        <v>0</v>
      </c>
      <c r="B185" s="2">
        <v>42674.1967592593</v>
      </c>
      <c r="C185">
        <v>0</v>
      </c>
      <c r="D185">
        <v>9</v>
      </c>
      <c r="E185" t="s">
        <v>188</v>
      </c>
    </row>
    <row r="186" spans="1:5">
      <c r="A186">
        <f>HYPERLINK("http://www.twitter.com/nycgov/status/792807746559156224", "792807746559156224")</f>
        <v>0</v>
      </c>
      <c r="B186" s="2">
        <v>42673.8040625</v>
      </c>
      <c r="C186">
        <v>0</v>
      </c>
      <c r="D186">
        <v>64</v>
      </c>
      <c r="E186" t="s">
        <v>189</v>
      </c>
    </row>
    <row r="187" spans="1:5">
      <c r="A187">
        <f>HYPERLINK("http://www.twitter.com/nycgov/status/792081181353336833", "792081181353336833")</f>
        <v>0</v>
      </c>
      <c r="B187" s="2">
        <v>42671.7991203704</v>
      </c>
      <c r="C187">
        <v>539</v>
      </c>
      <c r="D187">
        <v>311</v>
      </c>
      <c r="E187" t="s">
        <v>190</v>
      </c>
    </row>
    <row r="188" spans="1:5">
      <c r="A188">
        <f>HYPERLINK("http://www.twitter.com/nycgov/status/792035731887759360", "792035731887759360")</f>
        <v>0</v>
      </c>
      <c r="B188" s="2">
        <v>42671.6737037037</v>
      </c>
      <c r="C188">
        <v>0</v>
      </c>
      <c r="D188">
        <v>22</v>
      </c>
      <c r="E188" t="s">
        <v>191</v>
      </c>
    </row>
    <row r="189" spans="1:5">
      <c r="A189">
        <f>HYPERLINK("http://www.twitter.com/nycgov/status/792004069938388992", "792004069938388992")</f>
        <v>0</v>
      </c>
      <c r="B189" s="2">
        <v>42671.5863310185</v>
      </c>
      <c r="C189">
        <v>0</v>
      </c>
      <c r="D189">
        <v>7</v>
      </c>
      <c r="E189" t="s">
        <v>192</v>
      </c>
    </row>
    <row r="190" spans="1:5">
      <c r="A190">
        <f>HYPERLINK("http://www.twitter.com/nycgov/status/791744291286749184", "791744291286749184")</f>
        <v>0</v>
      </c>
      <c r="B190" s="2">
        <v>42670.8694791667</v>
      </c>
      <c r="C190">
        <v>15</v>
      </c>
      <c r="D190">
        <v>8</v>
      </c>
      <c r="E190" t="s">
        <v>193</v>
      </c>
    </row>
    <row r="191" spans="1:5">
      <c r="A191">
        <f>HYPERLINK("http://www.twitter.com/nycgov/status/791403235051442176", "791403235051442176")</f>
        <v>0</v>
      </c>
      <c r="B191" s="2">
        <v>42669.9283449074</v>
      </c>
      <c r="C191">
        <v>3</v>
      </c>
      <c r="D191">
        <v>1</v>
      </c>
      <c r="E191" t="s">
        <v>194</v>
      </c>
    </row>
    <row r="192" spans="1:5">
      <c r="A192">
        <f>HYPERLINK("http://www.twitter.com/nycgov/status/790635199025520641", "790635199025520641")</f>
        <v>0</v>
      </c>
      <c r="B192" s="2">
        <v>42667.8089699074</v>
      </c>
      <c r="C192">
        <v>21</v>
      </c>
      <c r="D192">
        <v>15</v>
      </c>
      <c r="E192" t="s">
        <v>195</v>
      </c>
    </row>
    <row r="193" spans="1:5">
      <c r="A193">
        <f>HYPERLINK("http://www.twitter.com/nycgov/status/790633792566390784", "790633792566390784")</f>
        <v>0</v>
      </c>
      <c r="B193" s="2">
        <v>42667.8050925926</v>
      </c>
      <c r="C193">
        <v>21</v>
      </c>
      <c r="D193">
        <v>10</v>
      </c>
      <c r="E193" t="s">
        <v>196</v>
      </c>
    </row>
    <row r="194" spans="1:5">
      <c r="A194">
        <f>HYPERLINK("http://www.twitter.com/nycgov/status/790598170170494976", "790598170170494976")</f>
        <v>0</v>
      </c>
      <c r="B194" s="2">
        <v>42667.7067939815</v>
      </c>
      <c r="C194">
        <v>28</v>
      </c>
      <c r="D194">
        <v>26</v>
      </c>
      <c r="E194" t="s">
        <v>197</v>
      </c>
    </row>
    <row r="195" spans="1:5">
      <c r="A195">
        <f>HYPERLINK("http://www.twitter.com/nycgov/status/790596989717192704", "790596989717192704")</f>
        <v>0</v>
      </c>
      <c r="B195" s="2">
        <v>42667.7035300926</v>
      </c>
      <c r="C195">
        <v>28</v>
      </c>
      <c r="D195">
        <v>13</v>
      </c>
      <c r="E195" t="s">
        <v>198</v>
      </c>
    </row>
    <row r="196" spans="1:5">
      <c r="A196">
        <f>HYPERLINK("http://www.twitter.com/nycgov/status/790589512166608900", "790589512166608900")</f>
        <v>0</v>
      </c>
      <c r="B196" s="2">
        <v>42667.6828935185</v>
      </c>
      <c r="C196">
        <v>0</v>
      </c>
      <c r="D196">
        <v>48</v>
      </c>
      <c r="E196" t="s">
        <v>199</v>
      </c>
    </row>
    <row r="197" spans="1:5">
      <c r="A197">
        <f>HYPERLINK("http://www.twitter.com/nycgov/status/790583730867929088", "790583730867929088")</f>
        <v>0</v>
      </c>
      <c r="B197" s="2">
        <v>42667.6669444444</v>
      </c>
      <c r="C197">
        <v>0</v>
      </c>
      <c r="D197">
        <v>9</v>
      </c>
      <c r="E197" t="s">
        <v>200</v>
      </c>
    </row>
    <row r="198" spans="1:5">
      <c r="A198">
        <f>HYPERLINK("http://www.twitter.com/nycgov/status/790583607664447488", "790583607664447488")</f>
        <v>0</v>
      </c>
      <c r="B198" s="2">
        <v>42667.6666087963</v>
      </c>
      <c r="C198">
        <v>6</v>
      </c>
      <c r="D198">
        <v>3</v>
      </c>
      <c r="E198" t="s">
        <v>201</v>
      </c>
    </row>
    <row r="199" spans="1:5">
      <c r="A199">
        <f>HYPERLINK("http://www.twitter.com/nycgov/status/790582457645068288", "790582457645068288")</f>
        <v>0</v>
      </c>
      <c r="B199" s="2">
        <v>42667.6634259259</v>
      </c>
      <c r="C199">
        <v>12</v>
      </c>
      <c r="D199">
        <v>7</v>
      </c>
      <c r="E199" t="s">
        <v>202</v>
      </c>
    </row>
    <row r="200" spans="1:5">
      <c r="A200">
        <f>HYPERLINK("http://www.twitter.com/nycgov/status/790582238127722496", "790582238127722496")</f>
        <v>0</v>
      </c>
      <c r="B200" s="2">
        <v>42667.6628240741</v>
      </c>
      <c r="C200">
        <v>7</v>
      </c>
      <c r="D200">
        <v>1</v>
      </c>
      <c r="E200" t="s">
        <v>203</v>
      </c>
    </row>
    <row r="201" spans="1:5">
      <c r="A201">
        <f>HYPERLINK("http://www.twitter.com/nycgov/status/790573691377684480", "790573691377684480")</f>
        <v>0</v>
      </c>
      <c r="B201" s="2">
        <v>42667.6392361111</v>
      </c>
      <c r="C201">
        <v>0</v>
      </c>
      <c r="D201">
        <v>6</v>
      </c>
      <c r="E201" t="s">
        <v>204</v>
      </c>
    </row>
    <row r="202" spans="1:5">
      <c r="A202">
        <f>HYPERLINK("http://www.twitter.com/nycgov/status/790563314115960832", "790563314115960832")</f>
        <v>0</v>
      </c>
      <c r="B202" s="2">
        <v>42667.6106018519</v>
      </c>
      <c r="C202">
        <v>0</v>
      </c>
      <c r="D202">
        <v>55</v>
      </c>
      <c r="E202" t="s">
        <v>205</v>
      </c>
    </row>
    <row r="203" spans="1:5">
      <c r="A203">
        <f>HYPERLINK("http://www.twitter.com/nycgov/status/789477701044301824", "789477701044301824")</f>
        <v>0</v>
      </c>
      <c r="B203" s="2">
        <v>42664.6148842593</v>
      </c>
      <c r="C203">
        <v>7</v>
      </c>
      <c r="D203">
        <v>1</v>
      </c>
      <c r="E203" t="s">
        <v>206</v>
      </c>
    </row>
    <row r="204" spans="1:5">
      <c r="A204">
        <f>HYPERLINK("http://www.twitter.com/nycgov/status/789475064555143168", "789475064555143168")</f>
        <v>0</v>
      </c>
      <c r="B204" s="2">
        <v>42664.6076041667</v>
      </c>
      <c r="C204">
        <v>0</v>
      </c>
      <c r="D204">
        <v>1</v>
      </c>
      <c r="E204" t="s">
        <v>207</v>
      </c>
    </row>
    <row r="205" spans="1:5">
      <c r="A205">
        <f>HYPERLINK("http://www.twitter.com/nycgov/status/789215093183639556", "789215093183639556")</f>
        <v>0</v>
      </c>
      <c r="B205" s="2">
        <v>42663.8902199074</v>
      </c>
      <c r="C205">
        <v>0</v>
      </c>
      <c r="D205">
        <v>69</v>
      </c>
      <c r="E205" t="s">
        <v>208</v>
      </c>
    </row>
    <row r="206" spans="1:5">
      <c r="A206">
        <f>HYPERLINK("http://www.twitter.com/nycgov/status/788868815274774528", "788868815274774528")</f>
        <v>0</v>
      </c>
      <c r="B206" s="2">
        <v>42662.9346759259</v>
      </c>
      <c r="C206">
        <v>0</v>
      </c>
      <c r="D206">
        <v>18</v>
      </c>
      <c r="E206" t="s">
        <v>209</v>
      </c>
    </row>
    <row r="207" spans="1:5">
      <c r="A207">
        <f>HYPERLINK("http://www.twitter.com/nycgov/status/788868598051799040", "788868598051799040")</f>
        <v>0</v>
      </c>
      <c r="B207" s="2">
        <v>42662.9340740741</v>
      </c>
      <c r="C207">
        <v>0</v>
      </c>
      <c r="D207">
        <v>32</v>
      </c>
      <c r="E207" t="s">
        <v>210</v>
      </c>
    </row>
    <row r="208" spans="1:5">
      <c r="A208">
        <f>HYPERLINK("http://www.twitter.com/nycgov/status/788868571732533253", "788868571732533253")</f>
        <v>0</v>
      </c>
      <c r="B208" s="2">
        <v>42662.9340046296</v>
      </c>
      <c r="C208">
        <v>0</v>
      </c>
      <c r="D208">
        <v>32</v>
      </c>
      <c r="E208" t="s">
        <v>211</v>
      </c>
    </row>
    <row r="209" spans="1:5">
      <c r="A209">
        <f>HYPERLINK("http://www.twitter.com/nycgov/status/788589293585494017", "788589293585494017")</f>
        <v>0</v>
      </c>
      <c r="B209" s="2">
        <v>42662.1633449074</v>
      </c>
      <c r="C209">
        <v>0</v>
      </c>
      <c r="D209">
        <v>17</v>
      </c>
      <c r="E209" t="s">
        <v>212</v>
      </c>
    </row>
    <row r="210" spans="1:5">
      <c r="A210">
        <f>HYPERLINK("http://www.twitter.com/nycgov/status/788398205578964992", "788398205578964992")</f>
        <v>0</v>
      </c>
      <c r="B210" s="2">
        <v>42661.6360416667</v>
      </c>
      <c r="C210">
        <v>0</v>
      </c>
      <c r="D210">
        <v>9</v>
      </c>
      <c r="E210" t="s">
        <v>213</v>
      </c>
    </row>
    <row r="211" spans="1:5">
      <c r="A211">
        <f>HYPERLINK("http://www.twitter.com/nycgov/status/788176519948623874", "788176519948623874")</f>
        <v>0</v>
      </c>
      <c r="B211" s="2">
        <v>42661.0243055556</v>
      </c>
      <c r="C211">
        <v>0</v>
      </c>
      <c r="D211">
        <v>92</v>
      </c>
      <c r="E211" t="s">
        <v>214</v>
      </c>
    </row>
    <row r="212" spans="1:5">
      <c r="A212">
        <f>HYPERLINK("http://www.twitter.com/nycgov/status/788108957135011841", "788108957135011841")</f>
        <v>0</v>
      </c>
      <c r="B212" s="2">
        <v>42660.8378703704</v>
      </c>
      <c r="C212">
        <v>18</v>
      </c>
      <c r="D212">
        <v>13</v>
      </c>
      <c r="E212" t="s">
        <v>215</v>
      </c>
    </row>
    <row r="213" spans="1:5">
      <c r="A213">
        <f>HYPERLINK("http://www.twitter.com/nycgov/status/788107668204482560", "788107668204482560")</f>
        <v>0</v>
      </c>
      <c r="B213" s="2">
        <v>42660.8343171296</v>
      </c>
      <c r="C213">
        <v>78</v>
      </c>
      <c r="D213">
        <v>32</v>
      </c>
      <c r="E213" t="s">
        <v>216</v>
      </c>
    </row>
    <row r="214" spans="1:5">
      <c r="A214">
        <f>HYPERLINK("http://www.twitter.com/nycgov/status/787756184493228032", "787756184493228032")</f>
        <v>0</v>
      </c>
      <c r="B214" s="2">
        <v>42659.8643981482</v>
      </c>
      <c r="C214">
        <v>0</v>
      </c>
      <c r="D214">
        <v>5</v>
      </c>
      <c r="E214" t="s">
        <v>217</v>
      </c>
    </row>
    <row r="215" spans="1:5">
      <c r="A215">
        <f>HYPERLINK("http://www.twitter.com/nycgov/status/787727976247005188", "787727976247005188")</f>
        <v>0</v>
      </c>
      <c r="B215" s="2">
        <v>42659.7865625</v>
      </c>
      <c r="C215">
        <v>0</v>
      </c>
      <c r="D215">
        <v>58</v>
      </c>
      <c r="E215" t="s">
        <v>218</v>
      </c>
    </row>
    <row r="216" spans="1:5">
      <c r="A216">
        <f>HYPERLINK("http://www.twitter.com/nycgov/status/786012300142583808", "786012300142583808")</f>
        <v>0</v>
      </c>
      <c r="B216" s="2">
        <v>42655.0521990741</v>
      </c>
      <c r="C216">
        <v>0</v>
      </c>
      <c r="D216">
        <v>59</v>
      </c>
      <c r="E216" t="s">
        <v>219</v>
      </c>
    </row>
    <row r="217" spans="1:5">
      <c r="A217">
        <f>HYPERLINK("http://www.twitter.com/nycgov/status/785887120158236672", "785887120158236672")</f>
        <v>0</v>
      </c>
      <c r="B217" s="2">
        <v>42654.7067708333</v>
      </c>
      <c r="C217">
        <v>0</v>
      </c>
      <c r="D217">
        <v>24</v>
      </c>
      <c r="E217" t="s">
        <v>220</v>
      </c>
    </row>
    <row r="218" spans="1:5">
      <c r="A218">
        <f>HYPERLINK("http://www.twitter.com/nycgov/status/785863202206777345", "785863202206777345")</f>
        <v>0</v>
      </c>
      <c r="B218" s="2">
        <v>42654.6407638889</v>
      </c>
      <c r="C218">
        <v>0</v>
      </c>
      <c r="D218">
        <v>28</v>
      </c>
      <c r="E218" t="s">
        <v>221</v>
      </c>
    </row>
    <row r="219" spans="1:5">
      <c r="A219">
        <f>HYPERLINK("http://www.twitter.com/nycgov/status/785844149538975745", "785844149538975745")</f>
        <v>0</v>
      </c>
      <c r="B219" s="2">
        <v>42654.5881944444</v>
      </c>
      <c r="C219">
        <v>0</v>
      </c>
      <c r="D219">
        <v>111</v>
      </c>
      <c r="E219" t="s">
        <v>222</v>
      </c>
    </row>
    <row r="220" spans="1:5">
      <c r="A220">
        <f>HYPERLINK("http://www.twitter.com/nycgov/status/785572781920485376", "785572781920485376")</f>
        <v>0</v>
      </c>
      <c r="B220" s="2">
        <v>42653.8393634259</v>
      </c>
      <c r="C220">
        <v>0</v>
      </c>
      <c r="D220">
        <v>8</v>
      </c>
      <c r="E220" t="s">
        <v>223</v>
      </c>
    </row>
    <row r="221" spans="1:5">
      <c r="A221">
        <f>HYPERLINK("http://www.twitter.com/nycgov/status/785571510782164992", "785571510782164992")</f>
        <v>0</v>
      </c>
      <c r="B221" s="2">
        <v>42653.8358564815</v>
      </c>
      <c r="C221">
        <v>0</v>
      </c>
      <c r="D221">
        <v>526</v>
      </c>
      <c r="E221" t="s">
        <v>224</v>
      </c>
    </row>
    <row r="222" spans="1:5">
      <c r="A222">
        <f>HYPERLINK("http://www.twitter.com/nycgov/status/785229219815186433", "785229219815186433")</f>
        <v>0</v>
      </c>
      <c r="B222" s="2">
        <v>42652.8913078704</v>
      </c>
      <c r="C222">
        <v>0</v>
      </c>
      <c r="D222">
        <v>1732</v>
      </c>
      <c r="E222" t="s">
        <v>225</v>
      </c>
    </row>
    <row r="223" spans="1:5">
      <c r="A223">
        <f>HYPERLINK("http://www.twitter.com/nycgov/status/785200113404743682", "785200113404743682")</f>
        <v>0</v>
      </c>
      <c r="B223" s="2">
        <v>42652.8109953704</v>
      </c>
      <c r="C223">
        <v>0</v>
      </c>
      <c r="D223">
        <v>4</v>
      </c>
      <c r="E223" t="s">
        <v>226</v>
      </c>
    </row>
    <row r="224" spans="1:5">
      <c r="A224">
        <f>HYPERLINK("http://www.twitter.com/nycgov/status/785184835073634304", "785184835073634304")</f>
        <v>0</v>
      </c>
      <c r="B224" s="2">
        <v>42652.7688310185</v>
      </c>
      <c r="C224">
        <v>19</v>
      </c>
      <c r="D224">
        <v>7</v>
      </c>
      <c r="E224" t="s">
        <v>227</v>
      </c>
    </row>
    <row r="225" spans="1:5">
      <c r="A225">
        <f>HYPERLINK("http://www.twitter.com/nycgov/status/784973544375652352", "784973544375652352")</f>
        <v>0</v>
      </c>
      <c r="B225" s="2">
        <v>42652.185775463</v>
      </c>
      <c r="C225">
        <v>0</v>
      </c>
      <c r="D225">
        <v>123</v>
      </c>
      <c r="E225" t="s">
        <v>228</v>
      </c>
    </row>
    <row r="226" spans="1:5">
      <c r="A226">
        <f>HYPERLINK("http://www.twitter.com/nycgov/status/784836677269352449", "784836677269352449")</f>
        <v>0</v>
      </c>
      <c r="B226" s="2">
        <v>42651.8081018518</v>
      </c>
      <c r="C226">
        <v>0</v>
      </c>
      <c r="D226">
        <v>325</v>
      </c>
      <c r="E226" t="s">
        <v>229</v>
      </c>
    </row>
    <row r="227" spans="1:5">
      <c r="A227">
        <f>HYPERLINK("http://www.twitter.com/nycgov/status/784798878835040260", "784798878835040260")</f>
        <v>0</v>
      </c>
      <c r="B227" s="2">
        <v>42651.7037962963</v>
      </c>
      <c r="C227">
        <v>21</v>
      </c>
      <c r="D227">
        <v>13</v>
      </c>
      <c r="E227" t="s">
        <v>230</v>
      </c>
    </row>
    <row r="228" spans="1:5">
      <c r="A228">
        <f>HYPERLINK("http://www.twitter.com/nycgov/status/784474380885696512", "784474380885696512")</f>
        <v>0</v>
      </c>
      <c r="B228" s="2">
        <v>42650.8083449074</v>
      </c>
      <c r="C228">
        <v>0</v>
      </c>
      <c r="D228">
        <v>19</v>
      </c>
      <c r="E228" t="s">
        <v>231</v>
      </c>
    </row>
    <row r="229" spans="1:5">
      <c r="A229">
        <f>HYPERLINK("http://www.twitter.com/nycgov/status/784462844725227525", "784462844725227525")</f>
        <v>0</v>
      </c>
      <c r="B229" s="2">
        <v>42650.7765162037</v>
      </c>
      <c r="C229">
        <v>0</v>
      </c>
      <c r="D229">
        <v>35</v>
      </c>
      <c r="E229" t="s">
        <v>232</v>
      </c>
    </row>
    <row r="230" spans="1:5">
      <c r="A230">
        <f>HYPERLINK("http://www.twitter.com/nycgov/status/784458863311462400", "784458863311462400")</f>
        <v>0</v>
      </c>
      <c r="B230" s="2">
        <v>42650.7655324074</v>
      </c>
      <c r="C230">
        <v>0</v>
      </c>
      <c r="D230">
        <v>109</v>
      </c>
      <c r="E230" t="s">
        <v>233</v>
      </c>
    </row>
    <row r="231" spans="1:5">
      <c r="A231">
        <f>HYPERLINK("http://www.twitter.com/nycgov/status/784131118429798400", "784131118429798400")</f>
        <v>0</v>
      </c>
      <c r="B231" s="2">
        <v>42649.8611226852</v>
      </c>
      <c r="C231">
        <v>12</v>
      </c>
      <c r="D231">
        <v>10</v>
      </c>
      <c r="E231" t="s">
        <v>234</v>
      </c>
    </row>
    <row r="232" spans="1:5">
      <c r="A232">
        <f>HYPERLINK("http://www.twitter.com/nycgov/status/784100704365514752", "784100704365514752")</f>
        <v>0</v>
      </c>
      <c r="B232" s="2">
        <v>42649.7771990741</v>
      </c>
      <c r="C232">
        <v>0</v>
      </c>
      <c r="D232">
        <v>19</v>
      </c>
      <c r="E232" t="s">
        <v>235</v>
      </c>
    </row>
    <row r="233" spans="1:5">
      <c r="A233">
        <f>HYPERLINK("http://www.twitter.com/nycgov/status/784100339960143876", "784100339960143876")</f>
        <v>0</v>
      </c>
      <c r="B233" s="2">
        <v>42649.7761921296</v>
      </c>
      <c r="C233">
        <v>0</v>
      </c>
      <c r="D233">
        <v>13</v>
      </c>
      <c r="E233" t="s">
        <v>236</v>
      </c>
    </row>
    <row r="234" spans="1:5">
      <c r="A234">
        <f>HYPERLINK("http://www.twitter.com/nycgov/status/784061846013767680", "784061846013767680")</f>
        <v>0</v>
      </c>
      <c r="B234" s="2">
        <v>42649.6699652778</v>
      </c>
      <c r="C234">
        <v>60</v>
      </c>
      <c r="D234">
        <v>18</v>
      </c>
      <c r="E234" t="s">
        <v>237</v>
      </c>
    </row>
    <row r="235" spans="1:5">
      <c r="A235">
        <f>HYPERLINK("http://www.twitter.com/nycgov/status/783840562201976832", "783840562201976832")</f>
        <v>0</v>
      </c>
      <c r="B235" s="2">
        <v>42649.0593402778</v>
      </c>
      <c r="C235">
        <v>0</v>
      </c>
      <c r="D235">
        <v>140</v>
      </c>
      <c r="E235" t="s">
        <v>238</v>
      </c>
    </row>
    <row r="236" spans="1:5">
      <c r="A236">
        <f>HYPERLINK("http://www.twitter.com/nycgov/status/783831298481745920", "783831298481745920")</f>
        <v>0</v>
      </c>
      <c r="B236" s="2">
        <v>42649.0337847222</v>
      </c>
      <c r="C236">
        <v>0</v>
      </c>
      <c r="D236">
        <v>32</v>
      </c>
      <c r="E236" t="s">
        <v>239</v>
      </c>
    </row>
    <row r="237" spans="1:5">
      <c r="A237">
        <f>HYPERLINK("http://www.twitter.com/nycgov/status/783798727706370048", "783798727706370048")</f>
        <v>0</v>
      </c>
      <c r="B237" s="2">
        <v>42648.943900463</v>
      </c>
      <c r="C237">
        <v>0</v>
      </c>
      <c r="D237">
        <v>45</v>
      </c>
      <c r="E237" t="s">
        <v>240</v>
      </c>
    </row>
    <row r="238" spans="1:5">
      <c r="A238">
        <f>HYPERLINK("http://www.twitter.com/nycgov/status/783751414124273664", "783751414124273664")</f>
        <v>0</v>
      </c>
      <c r="B238" s="2">
        <v>42648.8133449074</v>
      </c>
      <c r="C238">
        <v>0</v>
      </c>
      <c r="D238">
        <v>17</v>
      </c>
      <c r="E238" t="s">
        <v>241</v>
      </c>
    </row>
    <row r="239" spans="1:5">
      <c r="A239">
        <f>HYPERLINK("http://www.twitter.com/nycgov/status/783697467154042880", "783697467154042880")</f>
        <v>0</v>
      </c>
      <c r="B239" s="2">
        <v>42648.6644791667</v>
      </c>
      <c r="C239">
        <v>0</v>
      </c>
      <c r="D239">
        <v>64</v>
      </c>
      <c r="E239" t="s">
        <v>242</v>
      </c>
    </row>
    <row r="240" spans="1:5">
      <c r="A240">
        <f>HYPERLINK("http://www.twitter.com/nycgov/status/783425740935090176", "783425740935090176")</f>
        <v>0</v>
      </c>
      <c r="B240" s="2">
        <v>42647.9146527778</v>
      </c>
      <c r="C240">
        <v>0</v>
      </c>
      <c r="D240">
        <v>22</v>
      </c>
      <c r="E240" t="s">
        <v>243</v>
      </c>
    </row>
    <row r="241" spans="1:5">
      <c r="A241">
        <f>HYPERLINK("http://www.twitter.com/nycgov/status/783410137889374210", "783410137889374210")</f>
        <v>0</v>
      </c>
      <c r="B241" s="2">
        <v>42647.8715972222</v>
      </c>
      <c r="C241">
        <v>33</v>
      </c>
      <c r="D241">
        <v>23</v>
      </c>
      <c r="E241" t="s">
        <v>244</v>
      </c>
    </row>
    <row r="242" spans="1:5">
      <c r="A242">
        <f>HYPERLINK("http://www.twitter.com/nycgov/status/783402247967412224", "783402247967412224")</f>
        <v>0</v>
      </c>
      <c r="B242" s="2">
        <v>42647.8498263889</v>
      </c>
      <c r="C242">
        <v>0</v>
      </c>
      <c r="D242">
        <v>33</v>
      </c>
      <c r="E242" t="s">
        <v>245</v>
      </c>
    </row>
    <row r="243" spans="1:5">
      <c r="A243">
        <f>HYPERLINK("http://www.twitter.com/nycgov/status/783372482917048321", "783372482917048321")</f>
        <v>0</v>
      </c>
      <c r="B243" s="2">
        <v>42647.7676851852</v>
      </c>
      <c r="C243">
        <v>59</v>
      </c>
      <c r="D243">
        <v>18</v>
      </c>
      <c r="E243" t="s">
        <v>246</v>
      </c>
    </row>
    <row r="244" spans="1:5">
      <c r="A244">
        <f>HYPERLINK("http://www.twitter.com/nycgov/status/783345424358834176", "783345424358834176")</f>
        <v>0</v>
      </c>
      <c r="B244" s="2">
        <v>42647.6930208333</v>
      </c>
      <c r="C244">
        <v>63</v>
      </c>
      <c r="D244">
        <v>31</v>
      </c>
      <c r="E244" t="s">
        <v>247</v>
      </c>
    </row>
    <row r="245" spans="1:5">
      <c r="A245">
        <f>HYPERLINK("http://www.twitter.com/nycgov/status/783043937648902148", "783043937648902148")</f>
        <v>0</v>
      </c>
      <c r="B245" s="2">
        <v>42646.8610763889</v>
      </c>
      <c r="C245">
        <v>0</v>
      </c>
      <c r="D245">
        <v>25</v>
      </c>
      <c r="E245" t="s">
        <v>248</v>
      </c>
    </row>
    <row r="246" spans="1:5">
      <c r="A246">
        <f>HYPERLINK("http://www.twitter.com/nycgov/status/783043906304872457", "783043906304872457")</f>
        <v>0</v>
      </c>
      <c r="B246" s="2">
        <v>42646.8609953704</v>
      </c>
      <c r="C246">
        <v>0</v>
      </c>
      <c r="D246">
        <v>18</v>
      </c>
      <c r="E246" t="s">
        <v>249</v>
      </c>
    </row>
    <row r="247" spans="1:5">
      <c r="A247">
        <f>HYPERLINK("http://www.twitter.com/nycgov/status/782643889513586688", "782643889513586688")</f>
        <v>0</v>
      </c>
      <c r="B247" s="2">
        <v>42645.7571527778</v>
      </c>
      <c r="C247">
        <v>0</v>
      </c>
      <c r="D247">
        <v>287</v>
      </c>
      <c r="E247" t="s">
        <v>250</v>
      </c>
    </row>
    <row r="248" spans="1:5">
      <c r="A248">
        <f>HYPERLINK("http://www.twitter.com/nycgov/status/782355870185316352", "782355870185316352")</f>
        <v>0</v>
      </c>
      <c r="B248" s="2">
        <v>42644.9623726852</v>
      </c>
      <c r="C248">
        <v>58</v>
      </c>
      <c r="D248">
        <v>20</v>
      </c>
      <c r="E248" t="s">
        <v>251</v>
      </c>
    </row>
    <row r="249" spans="1:5">
      <c r="A249">
        <f>HYPERLINK("http://www.twitter.com/nycgov/status/782331932159991808", "782331932159991808")</f>
        <v>0</v>
      </c>
      <c r="B249" s="2">
        <v>42644.8963194444</v>
      </c>
      <c r="C249">
        <v>0</v>
      </c>
      <c r="D249">
        <v>122</v>
      </c>
      <c r="E249" t="s">
        <v>252</v>
      </c>
    </row>
    <row r="250" spans="1:5">
      <c r="A250">
        <f>HYPERLINK("http://www.twitter.com/nycgov/status/782285374517149696", "782285374517149696")</f>
        <v>0</v>
      </c>
      <c r="B250" s="2">
        <v>42644.7678472222</v>
      </c>
      <c r="C250">
        <v>16</v>
      </c>
      <c r="D250">
        <v>9</v>
      </c>
      <c r="E250" t="s">
        <v>253</v>
      </c>
    </row>
    <row r="251" spans="1:5">
      <c r="A251">
        <f>HYPERLINK("http://www.twitter.com/nycgov/status/781911977966829568", "781911977966829568")</f>
        <v>0</v>
      </c>
      <c r="B251" s="2">
        <v>42643.7374652778</v>
      </c>
      <c r="C251">
        <v>0</v>
      </c>
      <c r="D251">
        <v>78</v>
      </c>
      <c r="E251" t="s">
        <v>254</v>
      </c>
    </row>
    <row r="252" spans="1:5">
      <c r="A252">
        <f>HYPERLINK("http://www.twitter.com/nycgov/status/781553852604637185", "781553852604637185")</f>
        <v>0</v>
      </c>
      <c r="B252" s="2">
        <v>42642.749224537</v>
      </c>
      <c r="C252">
        <v>66</v>
      </c>
      <c r="D252">
        <v>37</v>
      </c>
      <c r="E252" t="s">
        <v>255</v>
      </c>
    </row>
    <row r="253" spans="1:5">
      <c r="A253">
        <f>HYPERLINK("http://www.twitter.com/nycgov/status/781502269690961920", "781502269690961920")</f>
        <v>0</v>
      </c>
      <c r="B253" s="2">
        <v>42642.6068865741</v>
      </c>
      <c r="C253">
        <v>0</v>
      </c>
      <c r="D253">
        <v>221</v>
      </c>
      <c r="E253" t="s">
        <v>256</v>
      </c>
    </row>
    <row r="254" spans="1:5">
      <c r="A254">
        <f>HYPERLINK("http://www.twitter.com/nycgov/status/781311733797388288", "781311733797388288")</f>
        <v>0</v>
      </c>
      <c r="B254" s="2">
        <v>42642.0811111111</v>
      </c>
      <c r="C254">
        <v>0</v>
      </c>
      <c r="D254">
        <v>141</v>
      </c>
      <c r="E254" t="s">
        <v>257</v>
      </c>
    </row>
    <row r="255" spans="1:5">
      <c r="A255">
        <f>HYPERLINK("http://www.twitter.com/nycgov/status/780964120132804608", "780964120132804608")</f>
        <v>0</v>
      </c>
      <c r="B255" s="2">
        <v>42641.121875</v>
      </c>
      <c r="C255">
        <v>0</v>
      </c>
      <c r="D255">
        <v>236</v>
      </c>
      <c r="E255" t="s">
        <v>258</v>
      </c>
    </row>
    <row r="256" spans="1:5">
      <c r="A256">
        <f>HYPERLINK("http://www.twitter.com/nycgov/status/780869197962342400", "780869197962342400")</f>
        <v>0</v>
      </c>
      <c r="B256" s="2">
        <v>42640.8599421296</v>
      </c>
      <c r="C256">
        <v>0</v>
      </c>
      <c r="D256">
        <v>86</v>
      </c>
      <c r="E256" t="s">
        <v>259</v>
      </c>
    </row>
    <row r="257" spans="1:5">
      <c r="A257">
        <f>HYPERLINK("http://www.twitter.com/nycgov/status/780795812959977472", "780795812959977472")</f>
        <v>0</v>
      </c>
      <c r="B257" s="2">
        <v>42640.6574305556</v>
      </c>
      <c r="C257">
        <v>51</v>
      </c>
      <c r="D257">
        <v>15</v>
      </c>
      <c r="E257" t="s">
        <v>260</v>
      </c>
    </row>
    <row r="258" spans="1:5">
      <c r="A258">
        <f>HYPERLINK("http://www.twitter.com/nycgov/status/780592454135341058", "780592454135341058")</f>
        <v>0</v>
      </c>
      <c r="B258" s="2">
        <v>42640.0962731481</v>
      </c>
      <c r="C258">
        <v>0</v>
      </c>
      <c r="D258">
        <v>1374</v>
      </c>
      <c r="E258" t="s">
        <v>261</v>
      </c>
    </row>
    <row r="259" spans="1:5">
      <c r="A259">
        <f>HYPERLINK("http://www.twitter.com/nycgov/status/780447253051936768", "780447253051936768")</f>
        <v>0</v>
      </c>
      <c r="B259" s="2">
        <v>42639.6955902778</v>
      </c>
      <c r="C259">
        <v>160</v>
      </c>
      <c r="D259">
        <v>70</v>
      </c>
      <c r="E259" t="s">
        <v>262</v>
      </c>
    </row>
    <row r="260" spans="1:5">
      <c r="A260">
        <f>HYPERLINK("http://www.twitter.com/nycgov/status/780138595399204864", "780138595399204864")</f>
        <v>0</v>
      </c>
      <c r="B260" s="2">
        <v>42638.8438657407</v>
      </c>
      <c r="C260">
        <v>0</v>
      </c>
      <c r="D260">
        <v>160</v>
      </c>
      <c r="E260" t="s">
        <v>263</v>
      </c>
    </row>
    <row r="261" spans="1:5">
      <c r="A261">
        <f>HYPERLINK("http://www.twitter.com/nycgov/status/780108516015112192", "780108516015112192")</f>
        <v>0</v>
      </c>
      <c r="B261" s="2">
        <v>42638.7608564815</v>
      </c>
      <c r="C261">
        <v>392</v>
      </c>
      <c r="D261">
        <v>209</v>
      </c>
      <c r="E261" t="s">
        <v>264</v>
      </c>
    </row>
    <row r="262" spans="1:5">
      <c r="A262">
        <f>HYPERLINK("http://www.twitter.com/nycgov/status/780053193984208896", "780053193984208896")</f>
        <v>0</v>
      </c>
      <c r="B262" s="2">
        <v>42638.6081944444</v>
      </c>
      <c r="C262">
        <v>0</v>
      </c>
      <c r="D262">
        <v>215</v>
      </c>
      <c r="E262" t="s">
        <v>265</v>
      </c>
    </row>
    <row r="263" spans="1:5">
      <c r="A263">
        <f>HYPERLINK("http://www.twitter.com/nycgov/status/778577023333724160", "778577023333724160")</f>
        <v>0</v>
      </c>
      <c r="B263" s="2">
        <v>42634.5347453704</v>
      </c>
      <c r="C263">
        <v>0</v>
      </c>
      <c r="D263">
        <v>164</v>
      </c>
      <c r="E263" t="s">
        <v>266</v>
      </c>
    </row>
    <row r="264" spans="1:5">
      <c r="A264">
        <f>HYPERLINK("http://www.twitter.com/nycgov/status/778395842550108160", "778395842550108160")</f>
        <v>0</v>
      </c>
      <c r="B264" s="2">
        <v>42634.0347800926</v>
      </c>
      <c r="C264">
        <v>348</v>
      </c>
      <c r="D264">
        <v>164</v>
      </c>
      <c r="E264" t="s">
        <v>267</v>
      </c>
    </row>
    <row r="265" spans="1:5">
      <c r="A265">
        <f>HYPERLINK("http://www.twitter.com/nycgov/status/778259398259081216", "778259398259081216")</f>
        <v>0</v>
      </c>
      <c r="B265" s="2">
        <v>42633.6582638889</v>
      </c>
      <c r="C265">
        <v>0</v>
      </c>
      <c r="D265">
        <v>18</v>
      </c>
      <c r="E265" t="s">
        <v>268</v>
      </c>
    </row>
    <row r="266" spans="1:5">
      <c r="A266">
        <f>HYPERLINK("http://www.twitter.com/nycgov/status/778038022843531264", "778038022843531264")</f>
        <v>0</v>
      </c>
      <c r="B266" s="2">
        <v>42633.0473842593</v>
      </c>
      <c r="C266">
        <v>0</v>
      </c>
      <c r="D266">
        <v>57</v>
      </c>
      <c r="E266" t="s">
        <v>269</v>
      </c>
    </row>
    <row r="267" spans="1:5">
      <c r="A267">
        <f>HYPERLINK("http://www.twitter.com/nycgov/status/777846488089124864", "777846488089124864")</f>
        <v>0</v>
      </c>
      <c r="B267" s="2">
        <v>42632.5188541667</v>
      </c>
      <c r="C267">
        <v>0</v>
      </c>
      <c r="D267">
        <v>325</v>
      </c>
      <c r="E267" t="s">
        <v>270</v>
      </c>
    </row>
    <row r="268" spans="1:5">
      <c r="A268">
        <f>HYPERLINK("http://www.twitter.com/nycgov/status/777845509520289792", "777845509520289792")</f>
        <v>0</v>
      </c>
      <c r="B268" s="2">
        <v>42632.5161458333</v>
      </c>
      <c r="C268">
        <v>0</v>
      </c>
      <c r="D268">
        <v>1208</v>
      </c>
      <c r="E268" t="s">
        <v>271</v>
      </c>
    </row>
    <row r="269" spans="1:5">
      <c r="A269">
        <f>HYPERLINK("http://www.twitter.com/nycgov/status/777833255445884928", "777833255445884928")</f>
        <v>0</v>
      </c>
      <c r="B269" s="2">
        <v>42632.482337963</v>
      </c>
      <c r="C269">
        <v>115</v>
      </c>
      <c r="D269">
        <v>291</v>
      </c>
      <c r="E269" t="s">
        <v>272</v>
      </c>
    </row>
    <row r="270" spans="1:5">
      <c r="A270">
        <f>HYPERLINK("http://www.twitter.com/nycgov/status/777629973070876672", "777629973070876672")</f>
        <v>0</v>
      </c>
      <c r="B270" s="2">
        <v>42631.9213773148</v>
      </c>
      <c r="C270">
        <v>0</v>
      </c>
      <c r="D270">
        <v>89</v>
      </c>
      <c r="E270" t="s">
        <v>273</v>
      </c>
    </row>
    <row r="271" spans="1:5">
      <c r="A271">
        <f>HYPERLINK("http://www.twitter.com/nycgov/status/777609045008056324", "777609045008056324")</f>
        <v>0</v>
      </c>
      <c r="B271" s="2">
        <v>42631.8636342593</v>
      </c>
      <c r="C271">
        <v>0</v>
      </c>
      <c r="D271">
        <v>161</v>
      </c>
      <c r="E271" t="s">
        <v>274</v>
      </c>
    </row>
    <row r="272" spans="1:5">
      <c r="A272">
        <f>HYPERLINK("http://www.twitter.com/nycgov/status/777579568156794880", "777579568156794880")</f>
        <v>0</v>
      </c>
      <c r="B272" s="2">
        <v>42631.7822916667</v>
      </c>
      <c r="C272">
        <v>0</v>
      </c>
      <c r="D272">
        <v>27</v>
      </c>
      <c r="E272" t="s">
        <v>275</v>
      </c>
    </row>
    <row r="273" spans="1:5">
      <c r="A273">
        <f>HYPERLINK("http://www.twitter.com/nycgov/status/777559799919771648", "777559799919771648")</f>
        <v>0</v>
      </c>
      <c r="B273" s="2">
        <v>42631.7277430556</v>
      </c>
      <c r="C273">
        <v>0</v>
      </c>
      <c r="D273">
        <v>50</v>
      </c>
      <c r="E273" t="s">
        <v>276</v>
      </c>
    </row>
    <row r="274" spans="1:5">
      <c r="A274">
        <f>HYPERLINK("http://www.twitter.com/nycgov/status/777551891895025664", "777551891895025664")</f>
        <v>0</v>
      </c>
      <c r="B274" s="2">
        <v>42631.7059143518</v>
      </c>
      <c r="C274">
        <v>0</v>
      </c>
      <c r="D274">
        <v>36</v>
      </c>
      <c r="E274" t="s">
        <v>277</v>
      </c>
    </row>
    <row r="275" spans="1:5">
      <c r="A275">
        <f>HYPERLINK("http://www.twitter.com/nycgov/status/777546754753437697", "777546754753437697")</f>
        <v>0</v>
      </c>
      <c r="B275" s="2">
        <v>42631.6917476852</v>
      </c>
      <c r="C275">
        <v>0</v>
      </c>
      <c r="D275">
        <v>113</v>
      </c>
      <c r="E275" t="s">
        <v>278</v>
      </c>
    </row>
    <row r="276" spans="1:5">
      <c r="A276">
        <f>HYPERLINK("http://www.twitter.com/nycgov/status/777541490004332544", "777541490004332544")</f>
        <v>0</v>
      </c>
      <c r="B276" s="2">
        <v>42631.6772106482</v>
      </c>
      <c r="C276">
        <v>0</v>
      </c>
      <c r="D276">
        <v>41</v>
      </c>
      <c r="E276" t="s">
        <v>279</v>
      </c>
    </row>
    <row r="277" spans="1:5">
      <c r="A277">
        <f>HYPERLINK("http://www.twitter.com/nycgov/status/777353921975164928", "777353921975164928")</f>
        <v>0</v>
      </c>
      <c r="B277" s="2">
        <v>42631.1596296296</v>
      </c>
      <c r="C277">
        <v>0</v>
      </c>
      <c r="D277">
        <v>1792</v>
      </c>
      <c r="E277" t="s">
        <v>280</v>
      </c>
    </row>
    <row r="278" spans="1:5">
      <c r="A278">
        <f>HYPERLINK("http://www.twitter.com/nycgov/status/777352535124406272", "777352535124406272")</f>
        <v>0</v>
      </c>
      <c r="B278" s="2">
        <v>42631.1557986111</v>
      </c>
      <c r="C278">
        <v>0</v>
      </c>
      <c r="D278">
        <v>842</v>
      </c>
      <c r="E278" t="s">
        <v>281</v>
      </c>
    </row>
    <row r="279" spans="1:5">
      <c r="A279">
        <f>HYPERLINK("http://www.twitter.com/nycgov/status/777346684397424640", "777346684397424640")</f>
        <v>0</v>
      </c>
      <c r="B279" s="2">
        <v>42631.1396527778</v>
      </c>
      <c r="C279">
        <v>0</v>
      </c>
      <c r="D279">
        <v>204</v>
      </c>
      <c r="E279" t="s">
        <v>282</v>
      </c>
    </row>
    <row r="280" spans="1:5">
      <c r="A280">
        <f>HYPERLINK("http://www.twitter.com/nycgov/status/777318461685035008", "777318461685035008")</f>
        <v>0</v>
      </c>
      <c r="B280" s="2">
        <v>42631.0617708333</v>
      </c>
      <c r="C280">
        <v>0</v>
      </c>
      <c r="D280">
        <v>739</v>
      </c>
      <c r="E280" t="s">
        <v>283</v>
      </c>
    </row>
    <row r="281" spans="1:5">
      <c r="A281">
        <f>HYPERLINK("http://www.twitter.com/nycgov/status/776877518854946817", "776877518854946817")</f>
        <v>0</v>
      </c>
      <c r="B281" s="2">
        <v>42629.845</v>
      </c>
      <c r="C281">
        <v>0</v>
      </c>
      <c r="D281">
        <v>26</v>
      </c>
      <c r="E281" t="s">
        <v>284</v>
      </c>
    </row>
    <row r="282" spans="1:5">
      <c r="A282">
        <f>HYPERLINK("http://www.twitter.com/nycgov/status/776577199034011648", "776577199034011648")</f>
        <v>0</v>
      </c>
      <c r="B282" s="2">
        <v>42629.0162847222</v>
      </c>
      <c r="C282">
        <v>0</v>
      </c>
      <c r="D282">
        <v>40</v>
      </c>
      <c r="E282" t="s">
        <v>285</v>
      </c>
    </row>
    <row r="283" spans="1:5">
      <c r="A283">
        <f>HYPERLINK("http://www.twitter.com/nycgov/status/776567199192449024", "776567199192449024")</f>
        <v>0</v>
      </c>
      <c r="B283" s="2">
        <v>42628.9886805556</v>
      </c>
      <c r="C283">
        <v>26</v>
      </c>
      <c r="D283">
        <v>13</v>
      </c>
      <c r="E283" t="s">
        <v>286</v>
      </c>
    </row>
    <row r="284" spans="1:5">
      <c r="A284">
        <f>HYPERLINK("http://www.twitter.com/nycgov/status/776461152473739264", "776461152473739264")</f>
        <v>0</v>
      </c>
      <c r="B284" s="2">
        <v>42628.6960532407</v>
      </c>
      <c r="C284">
        <v>0</v>
      </c>
      <c r="D284">
        <v>82</v>
      </c>
      <c r="E284" t="s">
        <v>287</v>
      </c>
    </row>
    <row r="285" spans="1:5">
      <c r="A285">
        <f>HYPERLINK("http://www.twitter.com/nycgov/status/775646662031204352", "775646662031204352")</f>
        <v>0</v>
      </c>
      <c r="B285" s="2">
        <v>42626.4484837963</v>
      </c>
      <c r="C285">
        <v>0</v>
      </c>
      <c r="D285">
        <v>44</v>
      </c>
      <c r="E285" t="s">
        <v>288</v>
      </c>
    </row>
    <row r="286" spans="1:5">
      <c r="A286">
        <f>HYPERLINK("http://www.twitter.com/nycgov/status/775382269515161600", "775382269515161600")</f>
        <v>0</v>
      </c>
      <c r="B286" s="2">
        <v>42625.718900463</v>
      </c>
      <c r="C286">
        <v>0</v>
      </c>
      <c r="D286">
        <v>15</v>
      </c>
      <c r="E286" t="s">
        <v>289</v>
      </c>
    </row>
    <row r="287" spans="1:5">
      <c r="A287">
        <f>HYPERLINK("http://www.twitter.com/nycgov/status/775180082533007361", "775180082533007361")</f>
        <v>0</v>
      </c>
      <c r="B287" s="2">
        <v>42625.1609722222</v>
      </c>
      <c r="C287">
        <v>0</v>
      </c>
      <c r="D287">
        <v>388</v>
      </c>
      <c r="E287" t="s">
        <v>290</v>
      </c>
    </row>
    <row r="288" spans="1:5">
      <c r="A288">
        <f>HYPERLINK("http://www.twitter.com/nycgov/status/775051923984637952", "775051923984637952")</f>
        <v>0</v>
      </c>
      <c r="B288" s="2">
        <v>42624.8073263889</v>
      </c>
      <c r="C288">
        <v>0</v>
      </c>
      <c r="D288">
        <v>306</v>
      </c>
      <c r="E288" t="s">
        <v>291</v>
      </c>
    </row>
    <row r="289" spans="1:5">
      <c r="A289">
        <f>HYPERLINK("http://www.twitter.com/nycgov/status/774939687278485504", "774939687278485504")</f>
        <v>0</v>
      </c>
      <c r="B289" s="2">
        <v>42624.4976041667</v>
      </c>
      <c r="C289">
        <v>0</v>
      </c>
      <c r="D289">
        <v>491</v>
      </c>
      <c r="E289" t="s">
        <v>292</v>
      </c>
    </row>
    <row r="290" spans="1:5">
      <c r="A290">
        <f>HYPERLINK("http://www.twitter.com/nycgov/status/774765097067614208", "774765097067614208")</f>
        <v>0</v>
      </c>
      <c r="B290" s="2">
        <v>42624.0158333333</v>
      </c>
      <c r="C290">
        <v>0</v>
      </c>
      <c r="D290">
        <v>97</v>
      </c>
      <c r="E290" t="s">
        <v>293</v>
      </c>
    </row>
    <row r="291" spans="1:5">
      <c r="A291">
        <f>HYPERLINK("http://www.twitter.com/nycgov/status/774729260057686016", "774729260057686016")</f>
        <v>0</v>
      </c>
      <c r="B291" s="2">
        <v>42623.9169444444</v>
      </c>
      <c r="C291">
        <v>19</v>
      </c>
      <c r="D291">
        <v>22</v>
      </c>
      <c r="E291" t="s">
        <v>294</v>
      </c>
    </row>
    <row r="292" spans="1:5">
      <c r="A292">
        <f>HYPERLINK("http://www.twitter.com/nycgov/status/774683639770652672", "774683639770652672")</f>
        <v>0</v>
      </c>
      <c r="B292" s="2">
        <v>42623.7910532407</v>
      </c>
      <c r="C292">
        <v>8</v>
      </c>
      <c r="D292">
        <v>8</v>
      </c>
      <c r="E292" t="s">
        <v>295</v>
      </c>
    </row>
    <row r="293" spans="1:5">
      <c r="A293">
        <f>HYPERLINK("http://www.twitter.com/nycgov/status/774066816499023872", "774066816499023872")</f>
        <v>0</v>
      </c>
      <c r="B293" s="2">
        <v>42622.0889467593</v>
      </c>
      <c r="C293">
        <v>0</v>
      </c>
      <c r="D293">
        <v>34</v>
      </c>
      <c r="E293" t="s">
        <v>296</v>
      </c>
    </row>
    <row r="294" spans="1:5">
      <c r="A294">
        <f>HYPERLINK("http://www.twitter.com/nycgov/status/774061121552551936", "774061121552551936")</f>
        <v>0</v>
      </c>
      <c r="B294" s="2">
        <v>42622.0732291667</v>
      </c>
      <c r="C294">
        <v>17</v>
      </c>
      <c r="D294">
        <v>8</v>
      </c>
      <c r="E294" t="s">
        <v>297</v>
      </c>
    </row>
    <row r="295" spans="1:5">
      <c r="A295">
        <f>HYPERLINK("http://www.twitter.com/nycgov/status/773863264094683136", "773863264094683136")</f>
        <v>0</v>
      </c>
      <c r="B295" s="2">
        <v>42621.5272453704</v>
      </c>
      <c r="C295">
        <v>0</v>
      </c>
      <c r="D295">
        <v>19</v>
      </c>
      <c r="E295" t="s">
        <v>298</v>
      </c>
    </row>
    <row r="296" spans="1:5">
      <c r="A296">
        <f>HYPERLINK("http://www.twitter.com/nycgov/status/773582568167972864", "773582568167972864")</f>
        <v>0</v>
      </c>
      <c r="B296" s="2">
        <v>42620.7526736111</v>
      </c>
      <c r="C296">
        <v>26</v>
      </c>
      <c r="D296">
        <v>8</v>
      </c>
      <c r="E296" t="s">
        <v>299</v>
      </c>
    </row>
    <row r="297" spans="1:5">
      <c r="A297">
        <f>HYPERLINK("http://www.twitter.com/nycgov/status/773537943512313857", "773537943512313857")</f>
        <v>0</v>
      </c>
      <c r="B297" s="2">
        <v>42620.629537037</v>
      </c>
      <c r="C297">
        <v>17</v>
      </c>
      <c r="D297">
        <v>6</v>
      </c>
      <c r="E297" t="s">
        <v>300</v>
      </c>
    </row>
    <row r="298" spans="1:5">
      <c r="A298">
        <f>HYPERLINK("http://www.twitter.com/nycgov/status/772551453156204548", "772551453156204548")</f>
        <v>0</v>
      </c>
      <c r="B298" s="2">
        <v>42617.907337963</v>
      </c>
      <c r="C298">
        <v>0</v>
      </c>
      <c r="D298">
        <v>20</v>
      </c>
      <c r="E298" t="s">
        <v>301</v>
      </c>
    </row>
    <row r="299" spans="1:5">
      <c r="A299">
        <f>HYPERLINK("http://www.twitter.com/nycgov/status/772551439495356416", "772551439495356416")</f>
        <v>0</v>
      </c>
      <c r="B299" s="2">
        <v>42617.9073032407</v>
      </c>
      <c r="C299">
        <v>0</v>
      </c>
      <c r="D299">
        <v>17</v>
      </c>
      <c r="E299" t="s">
        <v>302</v>
      </c>
    </row>
    <row r="300" spans="1:5">
      <c r="A300">
        <f>HYPERLINK("http://www.twitter.com/nycgov/status/772551429655564293", "772551429655564293")</f>
        <v>0</v>
      </c>
      <c r="B300" s="2">
        <v>42617.9072685185</v>
      </c>
      <c r="C300">
        <v>0</v>
      </c>
      <c r="D300">
        <v>12</v>
      </c>
      <c r="E300" t="s">
        <v>303</v>
      </c>
    </row>
    <row r="301" spans="1:5">
      <c r="A301">
        <f>HYPERLINK("http://www.twitter.com/nycgov/status/772551417563324417", "772551417563324417")</f>
        <v>0</v>
      </c>
      <c r="B301" s="2">
        <v>42617.9072337963</v>
      </c>
      <c r="C301">
        <v>0</v>
      </c>
      <c r="D301">
        <v>12</v>
      </c>
      <c r="E301" t="s">
        <v>304</v>
      </c>
    </row>
    <row r="302" spans="1:5">
      <c r="A302">
        <f>HYPERLINK("http://www.twitter.com/nycgov/status/772551407094206464", "772551407094206464")</f>
        <v>0</v>
      </c>
      <c r="B302" s="2">
        <v>42617.9072106481</v>
      </c>
      <c r="C302">
        <v>0</v>
      </c>
      <c r="D302">
        <v>15</v>
      </c>
      <c r="E302" t="s">
        <v>305</v>
      </c>
    </row>
    <row r="303" spans="1:5">
      <c r="A303">
        <f>HYPERLINK("http://www.twitter.com/nycgov/status/772551364652269568", "772551364652269568")</f>
        <v>0</v>
      </c>
      <c r="B303" s="2">
        <v>42617.9070949074</v>
      </c>
      <c r="C303">
        <v>0</v>
      </c>
      <c r="D303">
        <v>39</v>
      </c>
      <c r="E303" t="s">
        <v>306</v>
      </c>
    </row>
    <row r="304" spans="1:5">
      <c r="A304">
        <f>HYPERLINK("http://www.twitter.com/nycgov/status/772441231376908288", "772441231376908288")</f>
        <v>0</v>
      </c>
      <c r="B304" s="2">
        <v>42617.6031828704</v>
      </c>
      <c r="C304">
        <v>0</v>
      </c>
      <c r="D304">
        <v>27</v>
      </c>
      <c r="E304" t="s">
        <v>307</v>
      </c>
    </row>
    <row r="305" spans="1:5">
      <c r="A305">
        <f>HYPERLINK("http://www.twitter.com/nycgov/status/772441222325600256", "772441222325600256")</f>
        <v>0</v>
      </c>
      <c r="B305" s="2">
        <v>42617.6031597222</v>
      </c>
      <c r="C305">
        <v>0</v>
      </c>
      <c r="D305">
        <v>26</v>
      </c>
      <c r="E305" t="s">
        <v>308</v>
      </c>
    </row>
    <row r="306" spans="1:5">
      <c r="A306">
        <f>HYPERLINK("http://www.twitter.com/nycgov/status/772441215342112768", "772441215342112768")</f>
        <v>0</v>
      </c>
      <c r="B306" s="2">
        <v>42617.6031365741</v>
      </c>
      <c r="C306">
        <v>0</v>
      </c>
      <c r="D306">
        <v>98</v>
      </c>
      <c r="E306" t="s">
        <v>309</v>
      </c>
    </row>
    <row r="307" spans="1:5">
      <c r="A307">
        <f>HYPERLINK("http://www.twitter.com/nycgov/status/772441200024547328", "772441200024547328")</f>
        <v>0</v>
      </c>
      <c r="B307" s="2">
        <v>42617.6031018519</v>
      </c>
      <c r="C307">
        <v>0</v>
      </c>
      <c r="D307">
        <v>28</v>
      </c>
      <c r="E307" t="s">
        <v>310</v>
      </c>
    </row>
    <row r="308" spans="1:5">
      <c r="A308">
        <f>HYPERLINK("http://www.twitter.com/nycgov/status/772441190469894144", "772441190469894144")</f>
        <v>0</v>
      </c>
      <c r="B308" s="2">
        <v>42617.6030671296</v>
      </c>
      <c r="C308">
        <v>0</v>
      </c>
      <c r="D308">
        <v>38</v>
      </c>
      <c r="E308" t="s">
        <v>311</v>
      </c>
    </row>
    <row r="309" spans="1:5">
      <c r="A309">
        <f>HYPERLINK("http://www.twitter.com/nycgov/status/772441164926574592", "772441164926574592")</f>
        <v>0</v>
      </c>
      <c r="B309" s="2">
        <v>42617.6029976852</v>
      </c>
      <c r="C309">
        <v>0</v>
      </c>
      <c r="D309">
        <v>77</v>
      </c>
      <c r="E309" t="s">
        <v>312</v>
      </c>
    </row>
    <row r="310" spans="1:5">
      <c r="A310">
        <f>HYPERLINK("http://www.twitter.com/nycgov/status/771755411175342082", "771755411175342082")</f>
        <v>0</v>
      </c>
      <c r="B310" s="2">
        <v>42615.7106828704</v>
      </c>
      <c r="C310">
        <v>0</v>
      </c>
      <c r="D310">
        <v>82</v>
      </c>
      <c r="E310" t="s">
        <v>313</v>
      </c>
    </row>
    <row r="311" spans="1:5">
      <c r="A311">
        <f>HYPERLINK("http://www.twitter.com/nycgov/status/771717992057012225", "771717992057012225")</f>
        <v>0</v>
      </c>
      <c r="B311" s="2">
        <v>42615.6074189815</v>
      </c>
      <c r="C311">
        <v>11</v>
      </c>
      <c r="D311">
        <v>6</v>
      </c>
      <c r="E311" t="s">
        <v>314</v>
      </c>
    </row>
    <row r="312" spans="1:5">
      <c r="A312">
        <f>HYPERLINK("http://www.twitter.com/nycgov/status/771469468698603520", "771469468698603520")</f>
        <v>0</v>
      </c>
      <c r="B312" s="2">
        <v>42614.9216319444</v>
      </c>
      <c r="C312">
        <v>13</v>
      </c>
      <c r="D312">
        <v>8</v>
      </c>
      <c r="E312" t="s">
        <v>315</v>
      </c>
    </row>
    <row r="313" spans="1:5">
      <c r="A313">
        <f>HYPERLINK("http://www.twitter.com/nycgov/status/771151817539514368", "771151817539514368")</f>
        <v>0</v>
      </c>
      <c r="B313" s="2">
        <v>42614.0450810185</v>
      </c>
      <c r="C313">
        <v>0</v>
      </c>
      <c r="D313">
        <v>82</v>
      </c>
      <c r="E313" t="s">
        <v>316</v>
      </c>
    </row>
    <row r="314" spans="1:5">
      <c r="A314">
        <f>HYPERLINK("http://www.twitter.com/nycgov/status/771105939667685376", "771105939667685376")</f>
        <v>0</v>
      </c>
      <c r="B314" s="2">
        <v>42613.9184837963</v>
      </c>
      <c r="C314">
        <v>12</v>
      </c>
      <c r="D314">
        <v>6</v>
      </c>
      <c r="E314" t="s">
        <v>317</v>
      </c>
    </row>
    <row r="315" spans="1:5">
      <c r="A315">
        <f>HYPERLINK("http://www.twitter.com/nycgov/status/769275640147275776", "769275640147275776")</f>
        <v>0</v>
      </c>
      <c r="B315" s="2">
        <v>42608.8678125</v>
      </c>
      <c r="C315">
        <v>20</v>
      </c>
      <c r="D315">
        <v>14</v>
      </c>
      <c r="E315" t="s">
        <v>318</v>
      </c>
    </row>
    <row r="316" spans="1:5">
      <c r="A316">
        <f>HYPERLINK("http://www.twitter.com/nycgov/status/767013448941244417", "767013448941244417")</f>
        <v>0</v>
      </c>
      <c r="B316" s="2">
        <v>42602.6253587963</v>
      </c>
      <c r="C316">
        <v>0</v>
      </c>
      <c r="D316">
        <v>47</v>
      </c>
      <c r="E316" t="s">
        <v>319</v>
      </c>
    </row>
    <row r="317" spans="1:5">
      <c r="A317">
        <f>HYPERLINK("http://www.twitter.com/nycgov/status/766324072041021440", "766324072041021440")</f>
        <v>0</v>
      </c>
      <c r="B317" s="2">
        <v>42600.7230439815</v>
      </c>
      <c r="C317">
        <v>0</v>
      </c>
      <c r="D317">
        <v>16</v>
      </c>
      <c r="E317" t="s">
        <v>320</v>
      </c>
    </row>
    <row r="318" spans="1:5">
      <c r="A318">
        <f>HYPERLINK("http://www.twitter.com/nycgov/status/766324061718843392", "766324061718843392")</f>
        <v>0</v>
      </c>
      <c r="B318" s="2">
        <v>42600.7230092593</v>
      </c>
      <c r="C318">
        <v>0</v>
      </c>
      <c r="D318">
        <v>9</v>
      </c>
      <c r="E318" t="s">
        <v>321</v>
      </c>
    </row>
    <row r="319" spans="1:5">
      <c r="A319">
        <f>HYPERLINK("http://www.twitter.com/nycgov/status/766324051165970432", "766324051165970432")</f>
        <v>0</v>
      </c>
      <c r="B319" s="2">
        <v>42600.7229861111</v>
      </c>
      <c r="C319">
        <v>0</v>
      </c>
      <c r="D319">
        <v>10</v>
      </c>
      <c r="E319" t="s">
        <v>322</v>
      </c>
    </row>
    <row r="320" spans="1:5">
      <c r="A320">
        <f>HYPERLINK("http://www.twitter.com/nycgov/status/766324039828774912", "766324039828774912")</f>
        <v>0</v>
      </c>
      <c r="B320" s="2">
        <v>42600.7229513889</v>
      </c>
      <c r="C320">
        <v>0</v>
      </c>
      <c r="D320">
        <v>10</v>
      </c>
      <c r="E320" t="s">
        <v>323</v>
      </c>
    </row>
    <row r="321" spans="1:5">
      <c r="A321">
        <f>HYPERLINK("http://www.twitter.com/nycgov/status/766324024297320449", "766324024297320449")</f>
        <v>0</v>
      </c>
      <c r="B321" s="2">
        <v>42600.7229050926</v>
      </c>
      <c r="C321">
        <v>0</v>
      </c>
      <c r="D321">
        <v>10</v>
      </c>
      <c r="E321" t="s">
        <v>324</v>
      </c>
    </row>
    <row r="322" spans="1:5">
      <c r="A322">
        <f>HYPERLINK("http://www.twitter.com/nycgov/status/766324021122203650", "766324021122203650")</f>
        <v>0</v>
      </c>
      <c r="B322" s="2">
        <v>42600.7228935185</v>
      </c>
      <c r="C322">
        <v>0</v>
      </c>
      <c r="D322">
        <v>10</v>
      </c>
      <c r="E322" t="s">
        <v>325</v>
      </c>
    </row>
    <row r="323" spans="1:5">
      <c r="A323">
        <f>HYPERLINK("http://www.twitter.com/nycgov/status/766323979703488512", "766323979703488512")</f>
        <v>0</v>
      </c>
      <c r="B323" s="2">
        <v>42600.7227893519</v>
      </c>
      <c r="C323">
        <v>0</v>
      </c>
      <c r="D323">
        <v>8</v>
      </c>
      <c r="E323" t="s">
        <v>326</v>
      </c>
    </row>
    <row r="324" spans="1:5">
      <c r="A324">
        <f>HYPERLINK("http://www.twitter.com/nycgov/status/766323910518435841", "766323910518435841")</f>
        <v>0</v>
      </c>
      <c r="B324" s="2">
        <v>42600.7225925926</v>
      </c>
      <c r="C324">
        <v>0</v>
      </c>
      <c r="D324">
        <v>2</v>
      </c>
      <c r="E324" t="s">
        <v>327</v>
      </c>
    </row>
    <row r="325" spans="1:5">
      <c r="A325">
        <f>HYPERLINK("http://www.twitter.com/nycgov/status/766007222216323072", "766007222216323072")</f>
        <v>0</v>
      </c>
      <c r="B325" s="2">
        <v>42599.8487037037</v>
      </c>
      <c r="C325">
        <v>33</v>
      </c>
      <c r="D325">
        <v>14</v>
      </c>
      <c r="E325" t="s">
        <v>328</v>
      </c>
    </row>
    <row r="326" spans="1:5">
      <c r="A326">
        <f>HYPERLINK("http://www.twitter.com/nycgov/status/765983494250061824", "765983494250061824")</f>
        <v>0</v>
      </c>
      <c r="B326" s="2">
        <v>42599.7832175926</v>
      </c>
      <c r="C326">
        <v>0</v>
      </c>
      <c r="D326">
        <v>14</v>
      </c>
      <c r="E326" t="s">
        <v>329</v>
      </c>
    </row>
    <row r="327" spans="1:5">
      <c r="A327">
        <f>HYPERLINK("http://www.twitter.com/nycgov/status/765668477935968260", "765668477935968260")</f>
        <v>0</v>
      </c>
      <c r="B327" s="2">
        <v>42598.9139467593</v>
      </c>
      <c r="C327">
        <v>32</v>
      </c>
      <c r="D327">
        <v>16</v>
      </c>
      <c r="E327" t="s">
        <v>330</v>
      </c>
    </row>
    <row r="328" spans="1:5">
      <c r="A328">
        <f>HYPERLINK("http://www.twitter.com/nycgov/status/765357929662906368", "765357929662906368")</f>
        <v>0</v>
      </c>
      <c r="B328" s="2">
        <v>42598.0569907407</v>
      </c>
      <c r="C328">
        <v>0</v>
      </c>
      <c r="D328">
        <v>43</v>
      </c>
      <c r="E328" t="s">
        <v>331</v>
      </c>
    </row>
    <row r="329" spans="1:5">
      <c r="A329">
        <f>HYPERLINK("http://www.twitter.com/nycgov/status/765300980606988288", "765300980606988288")</f>
        <v>0</v>
      </c>
      <c r="B329" s="2">
        <v>42597.899849537</v>
      </c>
      <c r="C329">
        <v>0</v>
      </c>
      <c r="D329">
        <v>32</v>
      </c>
      <c r="E329" t="s">
        <v>332</v>
      </c>
    </row>
    <row r="330" spans="1:5">
      <c r="A330">
        <f>HYPERLINK("http://www.twitter.com/nycgov/status/765244594305007616", "765244594305007616")</f>
        <v>0</v>
      </c>
      <c r="B330" s="2">
        <v>42597.7442476852</v>
      </c>
      <c r="C330">
        <v>11</v>
      </c>
      <c r="D330">
        <v>8</v>
      </c>
      <c r="E330" t="s">
        <v>333</v>
      </c>
    </row>
    <row r="331" spans="1:5">
      <c r="A331">
        <f>HYPERLINK("http://www.twitter.com/nycgov/status/764849571361087488", "764849571361087488")</f>
        <v>0</v>
      </c>
      <c r="B331" s="2">
        <v>42596.6541898148</v>
      </c>
      <c r="C331">
        <v>22</v>
      </c>
      <c r="D331">
        <v>22</v>
      </c>
      <c r="E331" t="s">
        <v>334</v>
      </c>
    </row>
    <row r="332" spans="1:5">
      <c r="A332">
        <f>HYPERLINK("http://www.twitter.com/nycgov/status/764607342914703360", "764607342914703360")</f>
        <v>0</v>
      </c>
      <c r="B332" s="2">
        <v>42595.9857638889</v>
      </c>
      <c r="C332">
        <v>0</v>
      </c>
      <c r="D332">
        <v>123</v>
      </c>
      <c r="E332" t="s">
        <v>335</v>
      </c>
    </row>
    <row r="333" spans="1:5">
      <c r="A333">
        <f>HYPERLINK("http://www.twitter.com/nycgov/status/764175441984978944", "764175441984978944")</f>
        <v>0</v>
      </c>
      <c r="B333" s="2">
        <v>42594.7939467593</v>
      </c>
      <c r="C333">
        <v>28</v>
      </c>
      <c r="D333">
        <v>22</v>
      </c>
      <c r="E333" t="s">
        <v>336</v>
      </c>
    </row>
    <row r="334" spans="1:5">
      <c r="A334">
        <f>HYPERLINK("http://www.twitter.com/nycgov/status/762368672455208961", "762368672455208961")</f>
        <v>0</v>
      </c>
      <c r="B334" s="2">
        <v>42589.8082175926</v>
      </c>
      <c r="C334">
        <v>10</v>
      </c>
      <c r="D334">
        <v>11</v>
      </c>
      <c r="E334" t="s">
        <v>337</v>
      </c>
    </row>
    <row r="335" spans="1:5">
      <c r="A335">
        <f>HYPERLINK("http://www.twitter.com/nycgov/status/761678261432754176", "761678261432754176")</f>
        <v>0</v>
      </c>
      <c r="B335" s="2">
        <v>42587.9030439815</v>
      </c>
      <c r="C335">
        <v>47</v>
      </c>
      <c r="D335">
        <v>21</v>
      </c>
      <c r="E335" t="s">
        <v>338</v>
      </c>
    </row>
    <row r="336" spans="1:5">
      <c r="A336">
        <f>HYPERLINK("http://www.twitter.com/nycgov/status/761301752931049473", "761301752931049473")</f>
        <v>0</v>
      </c>
      <c r="B336" s="2">
        <v>42586.8640740741</v>
      </c>
      <c r="C336">
        <v>15</v>
      </c>
      <c r="D336">
        <v>17</v>
      </c>
      <c r="E336" t="s">
        <v>339</v>
      </c>
    </row>
    <row r="337" spans="1:5">
      <c r="A337">
        <f>HYPERLINK("http://www.twitter.com/nycgov/status/760588867326050304", "760588867326050304")</f>
        <v>0</v>
      </c>
      <c r="B337" s="2">
        <v>42584.8968865741</v>
      </c>
      <c r="C337">
        <v>0</v>
      </c>
      <c r="D337">
        <v>25</v>
      </c>
      <c r="E337" t="s">
        <v>340</v>
      </c>
    </row>
    <row r="338" spans="1:5">
      <c r="A338">
        <f>HYPERLINK("http://www.twitter.com/nycgov/status/759158122510442496", "759158122510442496")</f>
        <v>0</v>
      </c>
      <c r="B338" s="2">
        <v>42580.9487847222</v>
      </c>
      <c r="C338">
        <v>0</v>
      </c>
      <c r="D338">
        <v>29</v>
      </c>
      <c r="E338" t="s">
        <v>341</v>
      </c>
    </row>
    <row r="339" spans="1:5">
      <c r="A339">
        <f>HYPERLINK("http://www.twitter.com/nycgov/status/758705201696141312", "758705201696141312")</f>
        <v>0</v>
      </c>
      <c r="B339" s="2">
        <v>42579.6989583333</v>
      </c>
      <c r="C339">
        <v>23</v>
      </c>
      <c r="D339">
        <v>14</v>
      </c>
      <c r="E339" t="s">
        <v>342</v>
      </c>
    </row>
    <row r="340" spans="1:5">
      <c r="A340">
        <f>HYPERLINK("http://www.twitter.com/nycgov/status/756914297624727552", "756914297624727552")</f>
        <v>0</v>
      </c>
      <c r="B340" s="2">
        <v>42574.7570023148</v>
      </c>
      <c r="C340">
        <v>74</v>
      </c>
      <c r="D340">
        <v>54</v>
      </c>
      <c r="E340" t="s">
        <v>343</v>
      </c>
    </row>
    <row r="341" spans="1:5">
      <c r="A341">
        <f>HYPERLINK("http://www.twitter.com/nycgov/status/756893693840388096", "756893693840388096")</f>
        <v>0</v>
      </c>
      <c r="B341" s="2">
        <v>42574.700150463</v>
      </c>
      <c r="C341">
        <v>52</v>
      </c>
      <c r="D341">
        <v>57</v>
      </c>
      <c r="E341" t="s">
        <v>344</v>
      </c>
    </row>
    <row r="342" spans="1:5">
      <c r="A342">
        <f>HYPERLINK("http://www.twitter.com/nycgov/status/756524962459095040", "756524962459095040")</f>
        <v>0</v>
      </c>
      <c r="B342" s="2">
        <v>42573.682650463</v>
      </c>
      <c r="C342">
        <v>0</v>
      </c>
      <c r="D342">
        <v>27</v>
      </c>
      <c r="E342" t="s">
        <v>345</v>
      </c>
    </row>
    <row r="343" spans="1:5">
      <c r="A343">
        <f>HYPERLINK("http://www.twitter.com/nycgov/status/756239188018753536", "756239188018753536")</f>
        <v>0</v>
      </c>
      <c r="B343" s="2">
        <v>42572.8940625</v>
      </c>
      <c r="C343">
        <v>0</v>
      </c>
      <c r="D343">
        <v>29</v>
      </c>
      <c r="E343" t="s">
        <v>346</v>
      </c>
    </row>
    <row r="344" spans="1:5">
      <c r="A344">
        <f>HYPERLINK("http://www.twitter.com/nycgov/status/756105841636442113", "756105841636442113")</f>
        <v>0</v>
      </c>
      <c r="B344" s="2">
        <v>42572.526099537</v>
      </c>
      <c r="C344">
        <v>0</v>
      </c>
      <c r="D344">
        <v>25</v>
      </c>
      <c r="E344" t="s">
        <v>347</v>
      </c>
    </row>
    <row r="345" spans="1:5">
      <c r="A345">
        <f>HYPERLINK("http://www.twitter.com/nycgov/status/756103291889745920", "756103291889745920")</f>
        <v>0</v>
      </c>
      <c r="B345" s="2">
        <v>42572.5190625</v>
      </c>
      <c r="C345">
        <v>0</v>
      </c>
      <c r="D345">
        <v>13</v>
      </c>
      <c r="E345" t="s">
        <v>348</v>
      </c>
    </row>
    <row r="346" spans="1:5">
      <c r="A346">
        <f>HYPERLINK("http://www.twitter.com/nycgov/status/755796837920022528", "755796837920022528")</f>
        <v>0</v>
      </c>
      <c r="B346" s="2">
        <v>42571.6734027778</v>
      </c>
      <c r="C346">
        <v>135</v>
      </c>
      <c r="D346">
        <v>51</v>
      </c>
      <c r="E346" t="s">
        <v>349</v>
      </c>
    </row>
    <row r="347" spans="1:5">
      <c r="A347">
        <f>HYPERLINK("http://www.twitter.com/nycgov/status/755793832671928320", "755793832671928320")</f>
        <v>0</v>
      </c>
      <c r="B347" s="2">
        <v>42571.6651157407</v>
      </c>
      <c r="C347">
        <v>32</v>
      </c>
      <c r="D347">
        <v>10</v>
      </c>
      <c r="E347" t="s">
        <v>350</v>
      </c>
    </row>
    <row r="348" spans="1:5">
      <c r="A348">
        <f>HYPERLINK("http://www.twitter.com/nycgov/status/754108537954045952", "754108537954045952")</f>
        <v>0</v>
      </c>
      <c r="B348" s="2">
        <v>42567.0145833333</v>
      </c>
      <c r="C348">
        <v>0</v>
      </c>
      <c r="D348">
        <v>14</v>
      </c>
      <c r="E348" t="s">
        <v>351</v>
      </c>
    </row>
    <row r="349" spans="1:5">
      <c r="A349">
        <f>HYPERLINK("http://www.twitter.com/nycgov/status/753728818641240064", "753728818641240064")</f>
        <v>0</v>
      </c>
      <c r="B349" s="2">
        <v>42565.9667592593</v>
      </c>
      <c r="C349">
        <v>0</v>
      </c>
      <c r="D349">
        <v>469</v>
      </c>
      <c r="E349" t="s">
        <v>352</v>
      </c>
    </row>
    <row r="350" spans="1:5">
      <c r="A350">
        <f>HYPERLINK("http://www.twitter.com/nycgov/status/753707992428740609", "753707992428740609")</f>
        <v>0</v>
      </c>
      <c r="B350" s="2">
        <v>42565.9092939815</v>
      </c>
      <c r="C350">
        <v>0</v>
      </c>
      <c r="D350">
        <v>64</v>
      </c>
      <c r="E350" t="s">
        <v>353</v>
      </c>
    </row>
    <row r="351" spans="1:5">
      <c r="A351">
        <f>HYPERLINK("http://www.twitter.com/nycgov/status/753671099108433920", "753671099108433920")</f>
        <v>0</v>
      </c>
      <c r="B351" s="2">
        <v>42565.8074884259</v>
      </c>
      <c r="C351">
        <v>0</v>
      </c>
      <c r="D351">
        <v>17</v>
      </c>
      <c r="E351" t="s">
        <v>354</v>
      </c>
    </row>
    <row r="352" spans="1:5">
      <c r="A352">
        <f>HYPERLINK("http://www.twitter.com/nycgov/status/753671088798834690", "753671088798834690")</f>
        <v>0</v>
      </c>
      <c r="B352" s="2">
        <v>42565.8074537037</v>
      </c>
      <c r="C352">
        <v>0</v>
      </c>
      <c r="D352">
        <v>19</v>
      </c>
      <c r="E352" t="s">
        <v>355</v>
      </c>
    </row>
    <row r="353" spans="1:5">
      <c r="A353">
        <f>HYPERLINK("http://www.twitter.com/nycgov/status/753671080263487494", "753671080263487494")</f>
        <v>0</v>
      </c>
      <c r="B353" s="2">
        <v>42565.8074305556</v>
      </c>
      <c r="C353">
        <v>0</v>
      </c>
      <c r="D353">
        <v>18</v>
      </c>
      <c r="E353" t="s">
        <v>356</v>
      </c>
    </row>
    <row r="354" spans="1:5">
      <c r="A354">
        <f>HYPERLINK("http://www.twitter.com/nycgov/status/752666529683079168", "752666529683079168")</f>
        <v>0</v>
      </c>
      <c r="B354" s="2">
        <v>42563.0354050926</v>
      </c>
      <c r="C354">
        <v>0</v>
      </c>
      <c r="D354">
        <v>468</v>
      </c>
      <c r="E354" t="s">
        <v>357</v>
      </c>
    </row>
    <row r="355" spans="1:5">
      <c r="A355">
        <f>HYPERLINK("http://www.twitter.com/nycgov/status/752653747495501825", "752653747495501825")</f>
        <v>0</v>
      </c>
      <c r="B355" s="2">
        <v>42563.0001273148</v>
      </c>
      <c r="C355">
        <v>0</v>
      </c>
      <c r="D355">
        <v>42</v>
      </c>
      <c r="E355" t="s">
        <v>358</v>
      </c>
    </row>
    <row r="356" spans="1:5">
      <c r="A356">
        <f>HYPERLINK("http://www.twitter.com/nycgov/status/752653732815527936", "752653732815527936")</f>
        <v>0</v>
      </c>
      <c r="B356" s="2">
        <v>42563.0000925926</v>
      </c>
      <c r="C356">
        <v>0</v>
      </c>
      <c r="D356">
        <v>42</v>
      </c>
      <c r="E356" t="s">
        <v>359</v>
      </c>
    </row>
    <row r="357" spans="1:5">
      <c r="A357">
        <f>HYPERLINK("http://www.twitter.com/nycgov/status/752653717426626561", "752653717426626561")</f>
        <v>0</v>
      </c>
      <c r="B357" s="2">
        <v>42563.0000462963</v>
      </c>
      <c r="C357">
        <v>0</v>
      </c>
      <c r="D357">
        <v>124</v>
      </c>
      <c r="E357" t="s">
        <v>360</v>
      </c>
    </row>
    <row r="358" spans="1:5">
      <c r="A358">
        <f>HYPERLINK("http://www.twitter.com/nycgov/status/752653690658578436", "752653690658578436")</f>
        <v>0</v>
      </c>
      <c r="B358" s="2">
        <v>42562.9999768519</v>
      </c>
      <c r="C358">
        <v>0</v>
      </c>
      <c r="D358">
        <v>1792</v>
      </c>
      <c r="E358" t="s">
        <v>361</v>
      </c>
    </row>
    <row r="359" spans="1:5">
      <c r="A359">
        <f>HYPERLINK("http://www.twitter.com/nycgov/status/752530667225964544", "752530667225964544")</f>
        <v>0</v>
      </c>
      <c r="B359" s="2">
        <v>42562.6604976852</v>
      </c>
      <c r="C359">
        <v>0</v>
      </c>
      <c r="D359">
        <v>16</v>
      </c>
      <c r="E359" t="s">
        <v>362</v>
      </c>
    </row>
    <row r="360" spans="1:5">
      <c r="A360">
        <f>HYPERLINK("http://www.twitter.com/nycgov/status/752528877294063620", "752528877294063620")</f>
        <v>0</v>
      </c>
      <c r="B360" s="2">
        <v>42562.6555555556</v>
      </c>
      <c r="C360">
        <v>0</v>
      </c>
      <c r="D360">
        <v>19</v>
      </c>
      <c r="E360" t="s">
        <v>363</v>
      </c>
    </row>
    <row r="361" spans="1:5">
      <c r="A361">
        <f>HYPERLINK("http://www.twitter.com/nycgov/status/752195423654256641", "752195423654256641")</f>
        <v>0</v>
      </c>
      <c r="B361" s="2">
        <v>42561.7353935185</v>
      </c>
      <c r="C361">
        <v>0</v>
      </c>
      <c r="D361">
        <v>112</v>
      </c>
      <c r="E361" t="s">
        <v>364</v>
      </c>
    </row>
    <row r="362" spans="1:5">
      <c r="A362">
        <f>HYPERLINK("http://www.twitter.com/nycgov/status/752186538696511488", "752186538696511488")</f>
        <v>0</v>
      </c>
      <c r="B362" s="2">
        <v>42561.7108796296</v>
      </c>
      <c r="C362">
        <v>0</v>
      </c>
      <c r="D362">
        <v>3</v>
      </c>
      <c r="E362" t="s">
        <v>365</v>
      </c>
    </row>
    <row r="363" spans="1:5">
      <c r="A363">
        <f>HYPERLINK("http://www.twitter.com/nycgov/status/751458001236754432", "751458001236754432")</f>
        <v>0</v>
      </c>
      <c r="B363" s="2">
        <v>42559.7004976852</v>
      </c>
      <c r="C363">
        <v>0</v>
      </c>
      <c r="D363">
        <v>17</v>
      </c>
      <c r="E363" t="s">
        <v>366</v>
      </c>
    </row>
    <row r="364" spans="1:5">
      <c r="A364">
        <f>HYPERLINK("http://www.twitter.com/nycgov/status/751190616932020224", "751190616932020224")</f>
        <v>0</v>
      </c>
      <c r="B364" s="2">
        <v>42558.962662037</v>
      </c>
      <c r="C364">
        <v>78</v>
      </c>
      <c r="D364">
        <v>66</v>
      </c>
      <c r="E364" t="s">
        <v>367</v>
      </c>
    </row>
    <row r="365" spans="1:5">
      <c r="A365">
        <f>HYPERLINK("http://www.twitter.com/nycgov/status/750740161084940288", "750740161084940288")</f>
        <v>0</v>
      </c>
      <c r="B365" s="2">
        <v>42557.7196412037</v>
      </c>
      <c r="C365">
        <v>50</v>
      </c>
      <c r="D365">
        <v>45</v>
      </c>
      <c r="E365" t="s">
        <v>368</v>
      </c>
    </row>
    <row r="366" spans="1:5">
      <c r="A366">
        <f>HYPERLINK("http://www.twitter.com/nycgov/status/750528451493462016", "750528451493462016")</f>
        <v>0</v>
      </c>
      <c r="B366" s="2">
        <v>42557.1354282407</v>
      </c>
      <c r="C366">
        <v>0</v>
      </c>
      <c r="D366">
        <v>662</v>
      </c>
      <c r="E366" t="s">
        <v>369</v>
      </c>
    </row>
    <row r="367" spans="1:5">
      <c r="A367">
        <f>HYPERLINK("http://www.twitter.com/nycgov/status/750435227865059332", "750435227865059332")</f>
        <v>0</v>
      </c>
      <c r="B367" s="2">
        <v>42556.8781828704</v>
      </c>
      <c r="C367">
        <v>0</v>
      </c>
      <c r="D367">
        <v>107</v>
      </c>
      <c r="E367" t="s">
        <v>370</v>
      </c>
    </row>
    <row r="368" spans="1:5">
      <c r="A368">
        <f>HYPERLINK("http://www.twitter.com/nycgov/status/750102941357449220", "750102941357449220")</f>
        <v>0</v>
      </c>
      <c r="B368" s="2">
        <v>42555.96125</v>
      </c>
      <c r="C368">
        <v>0</v>
      </c>
      <c r="D368">
        <v>64</v>
      </c>
      <c r="E368" t="s">
        <v>371</v>
      </c>
    </row>
    <row r="369" spans="1:5">
      <c r="A369">
        <f>HYPERLINK("http://www.twitter.com/nycgov/status/749079550768873472", "749079550768873472")</f>
        <v>0</v>
      </c>
      <c r="B369" s="2">
        <v>42553.1372222222</v>
      </c>
      <c r="C369">
        <v>0</v>
      </c>
      <c r="D369">
        <v>187</v>
      </c>
      <c r="E369" t="s">
        <v>372</v>
      </c>
    </row>
    <row r="370" spans="1:5">
      <c r="A370">
        <f>HYPERLINK("http://www.twitter.com/nycgov/status/748965994895290368", "748965994895290368")</f>
        <v>0</v>
      </c>
      <c r="B370" s="2">
        <v>42552.8238657407</v>
      </c>
      <c r="C370">
        <v>20</v>
      </c>
      <c r="D370">
        <v>21</v>
      </c>
      <c r="E370" t="s">
        <v>373</v>
      </c>
    </row>
    <row r="371" spans="1:5">
      <c r="A371">
        <f>HYPERLINK("http://www.twitter.com/nycgov/status/748932022832357376", "748932022832357376")</f>
        <v>0</v>
      </c>
      <c r="B371" s="2">
        <v>42552.7301273148</v>
      </c>
      <c r="C371">
        <v>8</v>
      </c>
      <c r="D371">
        <v>0</v>
      </c>
      <c r="E371" t="s">
        <v>374</v>
      </c>
    </row>
    <row r="372" spans="1:5">
      <c r="A372">
        <f>HYPERLINK("http://www.twitter.com/nycgov/status/748895139783856128", "748895139783856128")</f>
        <v>0</v>
      </c>
      <c r="B372" s="2">
        <v>42552.6283449074</v>
      </c>
      <c r="C372">
        <v>16</v>
      </c>
      <c r="D372">
        <v>10</v>
      </c>
      <c r="E372" t="s">
        <v>375</v>
      </c>
    </row>
    <row r="373" spans="1:5">
      <c r="A373">
        <f>HYPERLINK("http://www.twitter.com/nycgov/status/748564130047614976", "748564130047614976")</f>
        <v>0</v>
      </c>
      <c r="B373" s="2">
        <v>42551.7149305556</v>
      </c>
      <c r="C373">
        <v>0</v>
      </c>
      <c r="D373">
        <v>6</v>
      </c>
      <c r="E373" t="s">
        <v>376</v>
      </c>
    </row>
    <row r="374" spans="1:5">
      <c r="A374">
        <f>HYPERLINK("http://www.twitter.com/nycgov/status/748269630037295105", "748269630037295105")</f>
        <v>0</v>
      </c>
      <c r="B374" s="2">
        <v>42550.9022685185</v>
      </c>
      <c r="C374">
        <v>117</v>
      </c>
      <c r="D374">
        <v>41</v>
      </c>
      <c r="E374" t="s">
        <v>377</v>
      </c>
    </row>
    <row r="375" spans="1:5">
      <c r="A375">
        <f>HYPERLINK("http://www.twitter.com/nycgov/status/747829704804212736", "747829704804212736")</f>
        <v>0</v>
      </c>
      <c r="B375" s="2">
        <v>42549.6883101852</v>
      </c>
      <c r="C375">
        <v>0</v>
      </c>
      <c r="D375">
        <v>118</v>
      </c>
      <c r="E375" t="s">
        <v>378</v>
      </c>
    </row>
    <row r="376" spans="1:5">
      <c r="A376">
        <f>HYPERLINK("http://www.twitter.com/nycgov/status/746834043589791744", "746834043589791744")</f>
        <v>0</v>
      </c>
      <c r="B376" s="2">
        <v>42546.9408101852</v>
      </c>
      <c r="C376">
        <v>0</v>
      </c>
      <c r="D376">
        <v>108</v>
      </c>
      <c r="E376" t="s">
        <v>379</v>
      </c>
    </row>
    <row r="377" spans="1:5">
      <c r="A377">
        <f>HYPERLINK("http://www.twitter.com/nycgov/status/746830830853586944", "746830830853586944")</f>
        <v>0</v>
      </c>
      <c r="B377" s="2">
        <v>42546.9319444444</v>
      </c>
      <c r="C377">
        <v>0</v>
      </c>
      <c r="D377">
        <v>110</v>
      </c>
      <c r="E377" t="s">
        <v>380</v>
      </c>
    </row>
    <row r="378" spans="1:5">
      <c r="A378">
        <f>HYPERLINK("http://www.twitter.com/nycgov/status/746413398448050176", "746413398448050176")</f>
        <v>0</v>
      </c>
      <c r="B378" s="2">
        <v>42545.7800462963</v>
      </c>
      <c r="C378">
        <v>25</v>
      </c>
      <c r="D378">
        <v>18</v>
      </c>
      <c r="E378" t="s">
        <v>381</v>
      </c>
    </row>
    <row r="379" spans="1:5">
      <c r="A379">
        <f>HYPERLINK("http://www.twitter.com/nycgov/status/746385940411727873", "746385940411727873")</f>
        <v>0</v>
      </c>
      <c r="B379" s="2">
        <v>42545.7042824074</v>
      </c>
      <c r="C379">
        <v>0</v>
      </c>
      <c r="D379">
        <v>29</v>
      </c>
      <c r="E379" t="s">
        <v>382</v>
      </c>
    </row>
    <row r="380" spans="1:5">
      <c r="A380">
        <f>HYPERLINK("http://www.twitter.com/nycgov/status/746020286403837952", "746020286403837952")</f>
        <v>0</v>
      </c>
      <c r="B380" s="2">
        <v>42544.6952662037</v>
      </c>
      <c r="C380">
        <v>0</v>
      </c>
      <c r="D380">
        <v>15</v>
      </c>
      <c r="E380" t="s">
        <v>383</v>
      </c>
    </row>
    <row r="381" spans="1:5">
      <c r="A381">
        <f>HYPERLINK("http://www.twitter.com/nycgov/status/745314412622413824", "745314412622413824")</f>
        <v>0</v>
      </c>
      <c r="B381" s="2">
        <v>42542.7474189815</v>
      </c>
      <c r="C381">
        <v>0</v>
      </c>
      <c r="D381">
        <v>14</v>
      </c>
      <c r="E381" t="s">
        <v>384</v>
      </c>
    </row>
    <row r="382" spans="1:5">
      <c r="A382">
        <f>HYPERLINK("http://www.twitter.com/nycgov/status/745237002396786689", "745237002396786689")</f>
        <v>0</v>
      </c>
      <c r="B382" s="2">
        <v>42542.5338078704</v>
      </c>
      <c r="C382">
        <v>15</v>
      </c>
      <c r="D382">
        <v>5</v>
      </c>
      <c r="E382" t="s">
        <v>385</v>
      </c>
    </row>
    <row r="383" spans="1:5">
      <c r="A383">
        <f>HYPERLINK("http://www.twitter.com/nycgov/status/745233036095160320", "745233036095160320")</f>
        <v>0</v>
      </c>
      <c r="B383" s="2">
        <v>42542.5228703704</v>
      </c>
      <c r="C383">
        <v>26</v>
      </c>
      <c r="D383">
        <v>13</v>
      </c>
      <c r="E383" t="s">
        <v>386</v>
      </c>
    </row>
    <row r="384" spans="1:5">
      <c r="A384">
        <f>HYPERLINK("http://www.twitter.com/nycgov/status/745231611717890049", "745231611717890049")</f>
        <v>0</v>
      </c>
      <c r="B384" s="2">
        <v>42542.5189351852</v>
      </c>
      <c r="C384">
        <v>8</v>
      </c>
      <c r="D384">
        <v>4</v>
      </c>
      <c r="E384" t="s">
        <v>387</v>
      </c>
    </row>
    <row r="385" spans="1:5">
      <c r="A385">
        <f>HYPERLINK("http://www.twitter.com/nycgov/status/745052033380548612", "745052033380548612")</f>
        <v>0</v>
      </c>
      <c r="B385" s="2">
        <v>42542.0233912037</v>
      </c>
      <c r="C385">
        <v>0</v>
      </c>
      <c r="D385">
        <v>82</v>
      </c>
      <c r="E385" t="s">
        <v>388</v>
      </c>
    </row>
    <row r="386" spans="1:5">
      <c r="A386">
        <f>HYPERLINK("http://www.twitter.com/nycgov/status/745052023469465600", "745052023469465600")</f>
        <v>0</v>
      </c>
      <c r="B386" s="2">
        <v>42542.0233680556</v>
      </c>
      <c r="C386">
        <v>0</v>
      </c>
      <c r="D386">
        <v>69</v>
      </c>
      <c r="E386" t="s">
        <v>389</v>
      </c>
    </row>
    <row r="387" spans="1:5">
      <c r="A387">
        <f>HYPERLINK("http://www.twitter.com/nycgov/status/745052013843484672", "745052013843484672")</f>
        <v>0</v>
      </c>
      <c r="B387" s="2">
        <v>42542.0233449074</v>
      </c>
      <c r="C387">
        <v>0</v>
      </c>
      <c r="D387">
        <v>233</v>
      </c>
      <c r="E387" t="s">
        <v>390</v>
      </c>
    </row>
    <row r="388" spans="1:5">
      <c r="A388">
        <f>HYPERLINK("http://www.twitter.com/nycgov/status/745008355656110081", "745008355656110081")</f>
        <v>0</v>
      </c>
      <c r="B388" s="2">
        <v>42541.9028703704</v>
      </c>
      <c r="C388">
        <v>0</v>
      </c>
      <c r="D388">
        <v>28</v>
      </c>
      <c r="E388" t="s">
        <v>391</v>
      </c>
    </row>
    <row r="389" spans="1:5">
      <c r="A389">
        <f>HYPERLINK("http://www.twitter.com/nycgov/status/744948268572999680", "744948268572999680")</f>
        <v>0</v>
      </c>
      <c r="B389" s="2">
        <v>42541.7370601852</v>
      </c>
      <c r="C389">
        <v>48</v>
      </c>
      <c r="D389">
        <v>28</v>
      </c>
      <c r="E389" t="s">
        <v>392</v>
      </c>
    </row>
    <row r="390" spans="1:5">
      <c r="A390">
        <f>HYPERLINK("http://www.twitter.com/nycgov/status/744534350511869953", "744534350511869953")</f>
        <v>0</v>
      </c>
      <c r="B390" s="2">
        <v>42540.5948611111</v>
      </c>
      <c r="C390">
        <v>0</v>
      </c>
      <c r="D390">
        <v>49</v>
      </c>
      <c r="E390" t="s">
        <v>393</v>
      </c>
    </row>
    <row r="391" spans="1:5">
      <c r="A391">
        <f>HYPERLINK("http://www.twitter.com/nycgov/status/744529510620626944", "744529510620626944")</f>
        <v>0</v>
      </c>
      <c r="B391" s="2">
        <v>42540.5815046296</v>
      </c>
      <c r="C391">
        <v>0</v>
      </c>
      <c r="D391">
        <v>133</v>
      </c>
      <c r="E391" t="s">
        <v>394</v>
      </c>
    </row>
    <row r="392" spans="1:5">
      <c r="A392">
        <f>HYPERLINK("http://www.twitter.com/nycgov/status/743902381281247232", "743902381281247232")</f>
        <v>0</v>
      </c>
      <c r="B392" s="2">
        <v>42538.8509606481</v>
      </c>
      <c r="C392">
        <v>6</v>
      </c>
      <c r="D392">
        <v>7</v>
      </c>
      <c r="E392" t="s">
        <v>395</v>
      </c>
    </row>
    <row r="393" spans="1:5">
      <c r="A393">
        <f>HYPERLINK("http://www.twitter.com/nycgov/status/743883170626605056", "743883170626605056")</f>
        <v>0</v>
      </c>
      <c r="B393" s="2">
        <v>42538.7979513889</v>
      </c>
      <c r="C393">
        <v>6</v>
      </c>
      <c r="D393">
        <v>4</v>
      </c>
      <c r="E393" t="s">
        <v>396</v>
      </c>
    </row>
    <row r="394" spans="1:5">
      <c r="A394">
        <f>HYPERLINK("http://www.twitter.com/nycgov/status/743527431710060545", "743527431710060545")</f>
        <v>0</v>
      </c>
      <c r="B394" s="2">
        <v>42537.8162962963</v>
      </c>
      <c r="C394">
        <v>0</v>
      </c>
      <c r="D394">
        <v>45</v>
      </c>
      <c r="E394" t="s">
        <v>397</v>
      </c>
    </row>
    <row r="395" spans="1:5">
      <c r="A395">
        <f>HYPERLINK("http://www.twitter.com/nycgov/status/743137047083360256", "743137047083360256")</f>
        <v>0</v>
      </c>
      <c r="B395" s="2">
        <v>42536.7390393519</v>
      </c>
      <c r="C395">
        <v>0</v>
      </c>
      <c r="D395">
        <v>9</v>
      </c>
      <c r="E395" t="s">
        <v>398</v>
      </c>
    </row>
    <row r="396" spans="1:5">
      <c r="A396">
        <f>HYPERLINK("http://www.twitter.com/nycgov/status/743104023809626112", "743104023809626112")</f>
        <v>0</v>
      </c>
      <c r="B396" s="2">
        <v>42536.6479166667</v>
      </c>
      <c r="C396">
        <v>27</v>
      </c>
      <c r="D396">
        <v>15</v>
      </c>
      <c r="E396" t="s">
        <v>399</v>
      </c>
    </row>
    <row r="397" spans="1:5">
      <c r="A397">
        <f>HYPERLINK("http://www.twitter.com/nycgov/status/742748945584128001", "742748945584128001")</f>
        <v>0</v>
      </c>
      <c r="B397" s="2">
        <v>42535.6680787037</v>
      </c>
      <c r="C397">
        <v>22</v>
      </c>
      <c r="D397">
        <v>11</v>
      </c>
      <c r="E397" t="s">
        <v>400</v>
      </c>
    </row>
    <row r="398" spans="1:5">
      <c r="A398">
        <f>HYPERLINK("http://www.twitter.com/nycgov/status/742721563355676672", "742721563355676672")</f>
        <v>0</v>
      </c>
      <c r="B398" s="2">
        <v>42535.5925231481</v>
      </c>
      <c r="C398">
        <v>0</v>
      </c>
      <c r="D398">
        <v>24</v>
      </c>
      <c r="E398" t="s">
        <v>401</v>
      </c>
    </row>
    <row r="399" spans="1:5">
      <c r="A399">
        <f>HYPERLINK("http://www.twitter.com/nycgov/status/742496069431525377", "742496069431525377")</f>
        <v>0</v>
      </c>
      <c r="B399" s="2">
        <v>42534.9702777778</v>
      </c>
      <c r="C399">
        <v>0</v>
      </c>
      <c r="D399">
        <v>33</v>
      </c>
      <c r="E399" t="s">
        <v>402</v>
      </c>
    </row>
    <row r="400" spans="1:5">
      <c r="A400">
        <f>HYPERLINK("http://www.twitter.com/nycgov/status/742482664972779520", "742482664972779520")</f>
        <v>0</v>
      </c>
      <c r="B400" s="2">
        <v>42534.933287037</v>
      </c>
      <c r="C400">
        <v>0</v>
      </c>
      <c r="D400">
        <v>38</v>
      </c>
      <c r="E400" t="s">
        <v>403</v>
      </c>
    </row>
    <row r="401" spans="1:5">
      <c r="A401">
        <f>HYPERLINK("http://www.twitter.com/nycgov/status/742477168035430408", "742477168035430408")</f>
        <v>0</v>
      </c>
      <c r="B401" s="2">
        <v>42534.918125</v>
      </c>
      <c r="C401">
        <v>121</v>
      </c>
      <c r="D401">
        <v>58</v>
      </c>
      <c r="E401" t="s">
        <v>404</v>
      </c>
    </row>
    <row r="402" spans="1:5">
      <c r="A402">
        <f>HYPERLINK("http://www.twitter.com/nycgov/status/742405371222953988", "742405371222953988")</f>
        <v>0</v>
      </c>
      <c r="B402" s="2">
        <v>42534.72</v>
      </c>
      <c r="C402">
        <v>66</v>
      </c>
      <c r="D402">
        <v>54</v>
      </c>
      <c r="E402" t="s">
        <v>405</v>
      </c>
    </row>
    <row r="403" spans="1:5">
      <c r="A403">
        <f>HYPERLINK("http://www.twitter.com/nycgov/status/742204274181058562", "742204274181058562")</f>
        <v>0</v>
      </c>
      <c r="B403" s="2">
        <v>42534.1650810185</v>
      </c>
      <c r="C403">
        <v>0</v>
      </c>
      <c r="D403">
        <v>295</v>
      </c>
      <c r="E403" t="s">
        <v>406</v>
      </c>
    </row>
    <row r="404" spans="1:5">
      <c r="A404">
        <f>HYPERLINK("http://www.twitter.com/nycgov/status/742168281335894016", "742168281335894016")</f>
        <v>0</v>
      </c>
      <c r="B404" s="2">
        <v>42534.0657523148</v>
      </c>
      <c r="C404">
        <v>0</v>
      </c>
      <c r="D404">
        <v>25</v>
      </c>
      <c r="E404" t="s">
        <v>407</v>
      </c>
    </row>
    <row r="405" spans="1:5">
      <c r="A405">
        <f>HYPERLINK("http://www.twitter.com/nycgov/status/742092409828433920", "742092409828433920")</f>
        <v>0</v>
      </c>
      <c r="B405" s="2">
        <v>42533.8563888889</v>
      </c>
      <c r="C405">
        <v>0</v>
      </c>
      <c r="D405">
        <v>267</v>
      </c>
      <c r="E405" t="s">
        <v>408</v>
      </c>
    </row>
    <row r="406" spans="1:5">
      <c r="A406">
        <f>HYPERLINK("http://www.twitter.com/nycgov/status/742074280494694405", "742074280494694405")</f>
        <v>0</v>
      </c>
      <c r="B406" s="2">
        <v>42533.8063657407</v>
      </c>
      <c r="C406">
        <v>0</v>
      </c>
      <c r="D406">
        <v>47</v>
      </c>
      <c r="E406" t="s">
        <v>409</v>
      </c>
    </row>
    <row r="407" spans="1:5">
      <c r="A407">
        <f>HYPERLINK("http://www.twitter.com/nycgov/status/742074268641591296", "742074268641591296")</f>
        <v>0</v>
      </c>
      <c r="B407" s="2">
        <v>42533.8063310185</v>
      </c>
      <c r="C407">
        <v>0</v>
      </c>
      <c r="D407">
        <v>176</v>
      </c>
      <c r="E407" t="s">
        <v>410</v>
      </c>
    </row>
    <row r="408" spans="1:5">
      <c r="A408">
        <f>HYPERLINK("http://www.twitter.com/nycgov/status/742074257157554177", "742074257157554177")</f>
        <v>0</v>
      </c>
      <c r="B408" s="2">
        <v>42533.8062962963</v>
      </c>
      <c r="C408">
        <v>0</v>
      </c>
      <c r="D408">
        <v>77</v>
      </c>
      <c r="E408" t="s">
        <v>411</v>
      </c>
    </row>
    <row r="409" spans="1:5">
      <c r="A409">
        <f>HYPERLINK("http://www.twitter.com/nycgov/status/742073205037338624", "742073205037338624")</f>
        <v>0</v>
      </c>
      <c r="B409" s="2">
        <v>42533.8033912037</v>
      </c>
      <c r="C409">
        <v>0</v>
      </c>
      <c r="D409">
        <v>186</v>
      </c>
      <c r="E409" t="s">
        <v>412</v>
      </c>
    </row>
    <row r="410" spans="1:5">
      <c r="A410">
        <f>HYPERLINK("http://www.twitter.com/nycgov/status/741335859648208897", "741335859648208897")</f>
        <v>0</v>
      </c>
      <c r="B410" s="2">
        <v>42531.7687037037</v>
      </c>
      <c r="C410">
        <v>37</v>
      </c>
      <c r="D410">
        <v>20</v>
      </c>
      <c r="E410" t="s">
        <v>413</v>
      </c>
    </row>
    <row r="411" spans="1:5">
      <c r="A411">
        <f>HYPERLINK("http://www.twitter.com/nycgov/status/741283330684014592", "741283330684014592")</f>
        <v>0</v>
      </c>
      <c r="B411" s="2">
        <v>42531.6237615741</v>
      </c>
      <c r="C411">
        <v>0</v>
      </c>
      <c r="D411">
        <v>18</v>
      </c>
      <c r="E411" t="s">
        <v>414</v>
      </c>
    </row>
    <row r="412" spans="1:5">
      <c r="A412">
        <f>HYPERLINK("http://www.twitter.com/nycgov/status/740926140840300545", "740926140840300545")</f>
        <v>0</v>
      </c>
      <c r="B412" s="2">
        <v>42530.6381018519</v>
      </c>
      <c r="C412">
        <v>0</v>
      </c>
      <c r="D412">
        <v>15</v>
      </c>
      <c r="E412" t="s">
        <v>415</v>
      </c>
    </row>
    <row r="413" spans="1:5">
      <c r="A413">
        <f>HYPERLINK("http://www.twitter.com/nycgov/status/740926082896007168", "740926082896007168")</f>
        <v>0</v>
      </c>
      <c r="B413" s="2">
        <v>42530.6379398148</v>
      </c>
      <c r="C413">
        <v>1</v>
      </c>
      <c r="D413">
        <v>0</v>
      </c>
      <c r="E413" t="s">
        <v>416</v>
      </c>
    </row>
    <row r="414" spans="1:5">
      <c r="A414">
        <f>HYPERLINK("http://www.twitter.com/nycgov/status/740901558548869121", "740901558548869121")</f>
        <v>0</v>
      </c>
      <c r="B414" s="2">
        <v>42530.5702662037</v>
      </c>
      <c r="C414">
        <v>15</v>
      </c>
      <c r="D414">
        <v>5</v>
      </c>
      <c r="E414" t="s">
        <v>417</v>
      </c>
    </row>
    <row r="415" spans="1:5">
      <c r="A415">
        <f>HYPERLINK("http://www.twitter.com/nycgov/status/740625849301540864", "740625849301540864")</f>
        <v>0</v>
      </c>
      <c r="B415" s="2">
        <v>42529.8094560185</v>
      </c>
      <c r="C415">
        <v>0</v>
      </c>
      <c r="D415">
        <v>60</v>
      </c>
      <c r="E415" t="s">
        <v>418</v>
      </c>
    </row>
    <row r="416" spans="1:5">
      <c r="A416">
        <f>HYPERLINK("http://www.twitter.com/nycgov/status/740625686931623936", "740625686931623936")</f>
        <v>0</v>
      </c>
      <c r="B416" s="2">
        <v>42529.8090046296</v>
      </c>
      <c r="C416">
        <v>0</v>
      </c>
      <c r="D416">
        <v>27</v>
      </c>
      <c r="E416" t="s">
        <v>419</v>
      </c>
    </row>
    <row r="417" spans="1:5">
      <c r="A417">
        <f>HYPERLINK("http://www.twitter.com/nycgov/status/740625423860633600", "740625423860633600")</f>
        <v>0</v>
      </c>
      <c r="B417" s="2">
        <v>42529.808275463</v>
      </c>
      <c r="C417">
        <v>0</v>
      </c>
      <c r="D417">
        <v>12</v>
      </c>
      <c r="E417" t="s">
        <v>420</v>
      </c>
    </row>
    <row r="418" spans="1:5">
      <c r="A418">
        <f>HYPERLINK("http://www.twitter.com/nycgov/status/740625127898021888", "740625127898021888")</f>
        <v>0</v>
      </c>
      <c r="B418" s="2">
        <v>42529.8074652778</v>
      </c>
      <c r="C418">
        <v>0</v>
      </c>
      <c r="D418">
        <v>36</v>
      </c>
      <c r="E418" t="s">
        <v>421</v>
      </c>
    </row>
    <row r="419" spans="1:5">
      <c r="A419">
        <f>HYPERLINK("http://www.twitter.com/nycgov/status/740624913443262465", "740624913443262465")</f>
        <v>0</v>
      </c>
      <c r="B419" s="2">
        <v>42529.806875</v>
      </c>
      <c r="C419">
        <v>0</v>
      </c>
      <c r="D419">
        <v>16</v>
      </c>
      <c r="E419" t="s">
        <v>422</v>
      </c>
    </row>
    <row r="420" spans="1:5">
      <c r="A420">
        <f>HYPERLINK("http://www.twitter.com/nycgov/status/740624588720250880", "740624588720250880")</f>
        <v>0</v>
      </c>
      <c r="B420" s="2">
        <v>42529.8059722222</v>
      </c>
      <c r="C420">
        <v>0</v>
      </c>
      <c r="D420">
        <v>20</v>
      </c>
      <c r="E420" t="s">
        <v>423</v>
      </c>
    </row>
    <row r="421" spans="1:5">
      <c r="A421">
        <f>HYPERLINK("http://www.twitter.com/nycgov/status/740624515684835328", "740624515684835328")</f>
        <v>0</v>
      </c>
      <c r="B421" s="2">
        <v>42529.805775463</v>
      </c>
      <c r="C421">
        <v>0</v>
      </c>
      <c r="D421">
        <v>12</v>
      </c>
      <c r="E421" t="s">
        <v>424</v>
      </c>
    </row>
    <row r="422" spans="1:5">
      <c r="A422">
        <f>HYPERLINK("http://www.twitter.com/nycgov/status/740624099756638208", "740624099756638208")</f>
        <v>0</v>
      </c>
      <c r="B422" s="2">
        <v>42529.8046296296</v>
      </c>
      <c r="C422">
        <v>0</v>
      </c>
      <c r="D422">
        <v>38</v>
      </c>
      <c r="E422" t="s">
        <v>425</v>
      </c>
    </row>
    <row r="423" spans="1:5">
      <c r="A423">
        <f>HYPERLINK("http://www.twitter.com/nycgov/status/740623851160244224", "740623851160244224")</f>
        <v>0</v>
      </c>
      <c r="B423" s="2">
        <v>42529.8039351852</v>
      </c>
      <c r="C423">
        <v>0</v>
      </c>
      <c r="D423">
        <v>29</v>
      </c>
      <c r="E423" t="s">
        <v>426</v>
      </c>
    </row>
    <row r="424" spans="1:5">
      <c r="A424">
        <f>HYPERLINK("http://www.twitter.com/nycgov/status/740623533395595265", "740623533395595265")</f>
        <v>0</v>
      </c>
      <c r="B424" s="2">
        <v>42529.8030671296</v>
      </c>
      <c r="C424">
        <v>0</v>
      </c>
      <c r="D424">
        <v>57</v>
      </c>
      <c r="E424" t="s">
        <v>427</v>
      </c>
    </row>
    <row r="425" spans="1:5">
      <c r="A425">
        <f>HYPERLINK("http://www.twitter.com/nycgov/status/740623356366585856", "740623356366585856")</f>
        <v>0</v>
      </c>
      <c r="B425" s="2">
        <v>42529.8025694444</v>
      </c>
      <c r="C425">
        <v>0</v>
      </c>
      <c r="D425">
        <v>20</v>
      </c>
      <c r="E425" t="s">
        <v>428</v>
      </c>
    </row>
    <row r="426" spans="1:5">
      <c r="A426">
        <f>HYPERLINK("http://www.twitter.com/nycgov/status/740623055874056192", "740623055874056192")</f>
        <v>0</v>
      </c>
      <c r="B426" s="2">
        <v>42529.8017476852</v>
      </c>
      <c r="C426">
        <v>0</v>
      </c>
      <c r="D426">
        <v>21</v>
      </c>
      <c r="E426" t="s">
        <v>429</v>
      </c>
    </row>
    <row r="427" spans="1:5">
      <c r="A427">
        <f>HYPERLINK("http://www.twitter.com/nycgov/status/740622809320280064", "740622809320280064")</f>
        <v>0</v>
      </c>
      <c r="B427" s="2">
        <v>42529.8010648148</v>
      </c>
      <c r="C427">
        <v>0</v>
      </c>
      <c r="D427">
        <v>16</v>
      </c>
      <c r="E427" t="s">
        <v>430</v>
      </c>
    </row>
    <row r="428" spans="1:5">
      <c r="A428">
        <f>HYPERLINK("http://www.twitter.com/nycgov/status/740622549365723137", "740622549365723137")</f>
        <v>0</v>
      </c>
      <c r="B428" s="2">
        <v>42529.8003472222</v>
      </c>
      <c r="C428">
        <v>0</v>
      </c>
      <c r="D428">
        <v>22</v>
      </c>
      <c r="E428" t="s">
        <v>431</v>
      </c>
    </row>
    <row r="429" spans="1:5">
      <c r="A429">
        <f>HYPERLINK("http://www.twitter.com/nycgov/status/740622308876951552", "740622308876951552")</f>
        <v>0</v>
      </c>
      <c r="B429" s="2">
        <v>42529.7996875</v>
      </c>
      <c r="C429">
        <v>0</v>
      </c>
      <c r="D429">
        <v>14</v>
      </c>
      <c r="E429" t="s">
        <v>432</v>
      </c>
    </row>
    <row r="430" spans="1:5">
      <c r="A430">
        <f>HYPERLINK("http://www.twitter.com/nycgov/status/740622130434482176", "740622130434482176")</f>
        <v>0</v>
      </c>
      <c r="B430" s="2">
        <v>42529.7991898148</v>
      </c>
      <c r="C430">
        <v>0</v>
      </c>
      <c r="D430">
        <v>120</v>
      </c>
      <c r="E430" t="s">
        <v>433</v>
      </c>
    </row>
    <row r="431" spans="1:5">
      <c r="A431">
        <f>HYPERLINK("http://www.twitter.com/nycgov/status/740622113191694336", "740622113191694336")</f>
        <v>0</v>
      </c>
      <c r="B431" s="2">
        <v>42529.7991435185</v>
      </c>
      <c r="C431">
        <v>0</v>
      </c>
      <c r="D431">
        <v>20</v>
      </c>
      <c r="E431" t="s">
        <v>434</v>
      </c>
    </row>
    <row r="432" spans="1:5">
      <c r="A432">
        <f>HYPERLINK("http://www.twitter.com/nycgov/status/740622099111391232", "740622099111391232")</f>
        <v>0</v>
      </c>
      <c r="B432" s="2">
        <v>42529.7991087963</v>
      </c>
      <c r="C432">
        <v>0</v>
      </c>
      <c r="D432">
        <v>19</v>
      </c>
      <c r="E432" t="s">
        <v>435</v>
      </c>
    </row>
    <row r="433" spans="1:5">
      <c r="A433">
        <f>HYPERLINK("http://www.twitter.com/nycgov/status/740622079960199168", "740622079960199168")</f>
        <v>0</v>
      </c>
      <c r="B433" s="2">
        <v>42529.7990509259</v>
      </c>
      <c r="C433">
        <v>0</v>
      </c>
      <c r="D433">
        <v>25</v>
      </c>
      <c r="E433" t="s">
        <v>436</v>
      </c>
    </row>
    <row r="434" spans="1:5">
      <c r="A434">
        <f>HYPERLINK("http://www.twitter.com/nycgov/status/740622038885380096", "740622038885380096")</f>
        <v>0</v>
      </c>
      <c r="B434" s="2">
        <v>42529.7989351852</v>
      </c>
      <c r="C434">
        <v>0</v>
      </c>
      <c r="D434">
        <v>22</v>
      </c>
      <c r="E434" t="s">
        <v>437</v>
      </c>
    </row>
    <row r="435" spans="1:5">
      <c r="A435">
        <f>HYPERLINK("http://www.twitter.com/nycgov/status/740622019042136066", "740622019042136066")</f>
        <v>0</v>
      </c>
      <c r="B435" s="2">
        <v>42529.7988888889</v>
      </c>
      <c r="C435">
        <v>0</v>
      </c>
      <c r="D435">
        <v>36</v>
      </c>
      <c r="E435" t="s">
        <v>438</v>
      </c>
    </row>
    <row r="436" spans="1:5">
      <c r="A436">
        <f>HYPERLINK("http://www.twitter.com/nycgov/status/740622001732194304", "740622001732194304")</f>
        <v>0</v>
      </c>
      <c r="B436" s="2">
        <v>42529.7988310185</v>
      </c>
      <c r="C436">
        <v>0</v>
      </c>
      <c r="D436">
        <v>56</v>
      </c>
      <c r="E436" t="s">
        <v>439</v>
      </c>
    </row>
    <row r="437" spans="1:5">
      <c r="A437">
        <f>HYPERLINK("http://www.twitter.com/nycgov/status/740578930759983105", "740578930759983105")</f>
        <v>0</v>
      </c>
      <c r="B437" s="2">
        <v>42529.6799884259</v>
      </c>
      <c r="C437">
        <v>53</v>
      </c>
      <c r="D437">
        <v>50</v>
      </c>
      <c r="E437" t="s">
        <v>440</v>
      </c>
    </row>
    <row r="438" spans="1:5">
      <c r="A438">
        <f>HYPERLINK("http://www.twitter.com/nycgov/status/740293951853232132", "740293951853232132")</f>
        <v>0</v>
      </c>
      <c r="B438" s="2">
        <v>42528.893587963</v>
      </c>
      <c r="C438">
        <v>0</v>
      </c>
      <c r="D438">
        <v>29</v>
      </c>
      <c r="E438" t="s">
        <v>441</v>
      </c>
    </row>
    <row r="439" spans="1:5">
      <c r="A439">
        <f>HYPERLINK("http://www.twitter.com/nycgov/status/740243121326444545", "740243121326444545")</f>
        <v>0</v>
      </c>
      <c r="B439" s="2">
        <v>42528.7533217593</v>
      </c>
      <c r="C439">
        <v>175</v>
      </c>
      <c r="D439">
        <v>111</v>
      </c>
      <c r="E439" t="s">
        <v>442</v>
      </c>
    </row>
    <row r="440" spans="1:5">
      <c r="A440">
        <f>HYPERLINK("http://www.twitter.com/nycgov/status/740215384977084416", "740215384977084416")</f>
        <v>0</v>
      </c>
      <c r="B440" s="2">
        <v>42528.6767824074</v>
      </c>
      <c r="C440">
        <v>0</v>
      </c>
      <c r="D440">
        <v>5</v>
      </c>
      <c r="E440" t="s">
        <v>443</v>
      </c>
    </row>
    <row r="441" spans="1:5">
      <c r="A441">
        <f>HYPERLINK("http://www.twitter.com/nycgov/status/739939322682585088", "739939322682585088")</f>
        <v>0</v>
      </c>
      <c r="B441" s="2">
        <v>42527.915</v>
      </c>
      <c r="C441">
        <v>14</v>
      </c>
      <c r="D441">
        <v>17</v>
      </c>
      <c r="E441" t="s">
        <v>444</v>
      </c>
    </row>
    <row r="442" spans="1:5">
      <c r="A442">
        <f>HYPERLINK("http://www.twitter.com/nycgov/status/739928464950763520", "739928464950763520")</f>
        <v>0</v>
      </c>
      <c r="B442" s="2">
        <v>42527.8850347222</v>
      </c>
      <c r="C442">
        <v>7</v>
      </c>
      <c r="D442">
        <v>8</v>
      </c>
      <c r="E442" t="s">
        <v>445</v>
      </c>
    </row>
    <row r="443" spans="1:5">
      <c r="A443">
        <f>HYPERLINK("http://www.twitter.com/nycgov/status/739916718592643072", "739916718592643072")</f>
        <v>0</v>
      </c>
      <c r="B443" s="2">
        <v>42527.8526273148</v>
      </c>
      <c r="C443">
        <v>29</v>
      </c>
      <c r="D443">
        <v>19</v>
      </c>
      <c r="E443" t="s">
        <v>446</v>
      </c>
    </row>
    <row r="444" spans="1:5">
      <c r="A444">
        <f>HYPERLINK("http://www.twitter.com/nycgov/status/739817641188175872", "739817641188175872")</f>
        <v>0</v>
      </c>
      <c r="B444" s="2">
        <v>42527.579224537</v>
      </c>
      <c r="C444">
        <v>14</v>
      </c>
      <c r="D444">
        <v>12</v>
      </c>
      <c r="E444" t="s">
        <v>447</v>
      </c>
    </row>
    <row r="445" spans="1:5">
      <c r="A445">
        <f>HYPERLINK("http://www.twitter.com/nycgov/status/739611576362258432", "739611576362258432")</f>
        <v>0</v>
      </c>
      <c r="B445" s="2">
        <v>42527.0105902778</v>
      </c>
      <c r="C445">
        <v>0</v>
      </c>
      <c r="D445">
        <v>83</v>
      </c>
      <c r="E445" t="s">
        <v>448</v>
      </c>
    </row>
    <row r="446" spans="1:5">
      <c r="A446">
        <f>HYPERLINK("http://www.twitter.com/nycgov/status/739581138893733888", "739581138893733888")</f>
        <v>0</v>
      </c>
      <c r="B446" s="2">
        <v>42526.9265972222</v>
      </c>
      <c r="C446">
        <v>78</v>
      </c>
      <c r="D446">
        <v>83</v>
      </c>
      <c r="E446" t="s">
        <v>449</v>
      </c>
    </row>
    <row r="447" spans="1:5">
      <c r="A447">
        <f>HYPERLINK("http://www.twitter.com/nycgov/status/739557988839620608", "739557988839620608")</f>
        <v>0</v>
      </c>
      <c r="B447" s="2">
        <v>42526.8627199074</v>
      </c>
      <c r="C447">
        <v>39</v>
      </c>
      <c r="D447">
        <v>23</v>
      </c>
      <c r="E447" t="s">
        <v>450</v>
      </c>
    </row>
    <row r="448" spans="1:5">
      <c r="A448">
        <f>HYPERLINK("http://www.twitter.com/nycgov/status/739539360631164928", "739539360631164928")</f>
        <v>0</v>
      </c>
      <c r="B448" s="2">
        <v>42526.8113194444</v>
      </c>
      <c r="C448">
        <v>0</v>
      </c>
      <c r="D448">
        <v>45</v>
      </c>
      <c r="E448" t="s">
        <v>451</v>
      </c>
    </row>
    <row r="449" spans="1:5">
      <c r="A449">
        <f>HYPERLINK("http://www.twitter.com/nycgov/status/739523985361276928", "739523985361276928")</f>
        <v>0</v>
      </c>
      <c r="B449" s="2">
        <v>42526.7688888889</v>
      </c>
      <c r="C449">
        <v>0</v>
      </c>
      <c r="D449">
        <v>8</v>
      </c>
      <c r="E449" t="s">
        <v>452</v>
      </c>
    </row>
    <row r="450" spans="1:5">
      <c r="A450">
        <f>HYPERLINK("http://www.twitter.com/nycgov/status/739490663369150465", "739490663369150465")</f>
        <v>0</v>
      </c>
      <c r="B450" s="2">
        <v>42526.6769328704</v>
      </c>
      <c r="C450">
        <v>0</v>
      </c>
      <c r="D450">
        <v>756</v>
      </c>
      <c r="E450" t="s">
        <v>453</v>
      </c>
    </row>
    <row r="451" spans="1:5">
      <c r="A451">
        <f>HYPERLINK("http://www.twitter.com/nycgov/status/739279012862820352", "739279012862820352")</f>
        <v>0</v>
      </c>
      <c r="B451" s="2">
        <v>42526.0928935185</v>
      </c>
      <c r="C451">
        <v>20</v>
      </c>
      <c r="D451">
        <v>9</v>
      </c>
      <c r="E451" t="s">
        <v>454</v>
      </c>
    </row>
    <row r="452" spans="1:5">
      <c r="A452">
        <f>HYPERLINK("http://www.twitter.com/nycgov/status/739269614950055936", "739269614950055936")</f>
        <v>0</v>
      </c>
      <c r="B452" s="2">
        <v>42526.0669560185</v>
      </c>
      <c r="C452">
        <v>242</v>
      </c>
      <c r="D452">
        <v>156</v>
      </c>
      <c r="E452" t="s">
        <v>455</v>
      </c>
    </row>
    <row r="453" spans="1:5">
      <c r="A453">
        <f>HYPERLINK("http://www.twitter.com/nycgov/status/739240341140852736", "739240341140852736")</f>
        <v>0</v>
      </c>
      <c r="B453" s="2">
        <v>42525.9861805556</v>
      </c>
      <c r="C453">
        <v>118</v>
      </c>
      <c r="D453">
        <v>58</v>
      </c>
      <c r="E453" t="s">
        <v>456</v>
      </c>
    </row>
    <row r="454" spans="1:5">
      <c r="A454">
        <f>HYPERLINK("http://www.twitter.com/nycgov/status/739232876890357760", "739232876890357760")</f>
        <v>0</v>
      </c>
      <c r="B454" s="2">
        <v>42525.9655787037</v>
      </c>
      <c r="C454">
        <v>59</v>
      </c>
      <c r="D454">
        <v>40</v>
      </c>
      <c r="E454" t="s">
        <v>457</v>
      </c>
    </row>
    <row r="455" spans="1:5">
      <c r="A455">
        <f>HYPERLINK("http://www.twitter.com/nycgov/status/739226722621661184", "739226722621661184")</f>
        <v>0</v>
      </c>
      <c r="B455" s="2">
        <v>42525.948599537</v>
      </c>
      <c r="C455">
        <v>210</v>
      </c>
      <c r="D455">
        <v>71</v>
      </c>
      <c r="E455" t="s">
        <v>458</v>
      </c>
    </row>
    <row r="456" spans="1:5">
      <c r="A456">
        <f>HYPERLINK("http://www.twitter.com/nycgov/status/739218279600914432", "739218279600914432")</f>
        <v>0</v>
      </c>
      <c r="B456" s="2">
        <v>42525.9253009259</v>
      </c>
      <c r="C456">
        <v>92</v>
      </c>
      <c r="D456">
        <v>65</v>
      </c>
      <c r="E456" t="s">
        <v>459</v>
      </c>
    </row>
    <row r="457" spans="1:5">
      <c r="A457">
        <f>HYPERLINK("http://www.twitter.com/nycgov/status/739101591618355200", "739101591618355200")</f>
        <v>0</v>
      </c>
      <c r="B457" s="2">
        <v>42525.6032986111</v>
      </c>
      <c r="C457">
        <v>0</v>
      </c>
      <c r="D457">
        <v>192</v>
      </c>
      <c r="E457" t="s">
        <v>460</v>
      </c>
    </row>
    <row r="458" spans="1:5">
      <c r="A458">
        <f>HYPERLINK("http://www.twitter.com/nycgov/status/739097037585715200", "739097037585715200")</f>
        <v>0</v>
      </c>
      <c r="B458" s="2">
        <v>42525.5907407407</v>
      </c>
      <c r="C458">
        <v>1</v>
      </c>
      <c r="D458">
        <v>1</v>
      </c>
      <c r="E458" t="s">
        <v>461</v>
      </c>
    </row>
    <row r="459" spans="1:5">
      <c r="A459">
        <f>HYPERLINK("http://www.twitter.com/nycgov/status/739087997530968065", "739087997530968065")</f>
        <v>0</v>
      </c>
      <c r="B459" s="2">
        <v>42525.565787037</v>
      </c>
      <c r="C459">
        <v>59</v>
      </c>
      <c r="D459">
        <v>41</v>
      </c>
      <c r="E459" t="s">
        <v>462</v>
      </c>
    </row>
    <row r="460" spans="1:5">
      <c r="A460">
        <f>HYPERLINK("http://www.twitter.com/nycgov/status/738858644444446720", "738858644444446720")</f>
        <v>0</v>
      </c>
      <c r="B460" s="2">
        <v>42524.9328935185</v>
      </c>
      <c r="C460">
        <v>31</v>
      </c>
      <c r="D460">
        <v>25</v>
      </c>
      <c r="E460" t="s">
        <v>463</v>
      </c>
    </row>
    <row r="461" spans="1:5">
      <c r="A461">
        <f>HYPERLINK("http://www.twitter.com/nycgov/status/738542745908826112", "738542745908826112")</f>
        <v>0</v>
      </c>
      <c r="B461" s="2">
        <v>42524.0611805556</v>
      </c>
      <c r="C461">
        <v>0</v>
      </c>
      <c r="D461">
        <v>140</v>
      </c>
      <c r="E461" t="s">
        <v>464</v>
      </c>
    </row>
    <row r="462" spans="1:5">
      <c r="A462">
        <f>HYPERLINK("http://www.twitter.com/nycgov/status/738485346430816256", "738485346430816256")</f>
        <v>0</v>
      </c>
      <c r="B462" s="2">
        <v>42523.9027893519</v>
      </c>
      <c r="C462">
        <v>39</v>
      </c>
      <c r="D462">
        <v>20</v>
      </c>
      <c r="E462" t="s">
        <v>465</v>
      </c>
    </row>
    <row r="463" spans="1:5">
      <c r="A463">
        <f>HYPERLINK("http://www.twitter.com/nycgov/status/738478640778911744", "738478640778911744")</f>
        <v>0</v>
      </c>
      <c r="B463" s="2">
        <v>42523.8842824074</v>
      </c>
      <c r="C463">
        <v>0</v>
      </c>
      <c r="D463">
        <v>19</v>
      </c>
      <c r="E463" t="s">
        <v>466</v>
      </c>
    </row>
    <row r="464" spans="1:5">
      <c r="A464">
        <f>HYPERLINK("http://www.twitter.com/nycgov/status/738468373550510081", "738468373550510081")</f>
        <v>0</v>
      </c>
      <c r="B464" s="2">
        <v>42523.8559490741</v>
      </c>
      <c r="C464">
        <v>23</v>
      </c>
      <c r="D464">
        <v>15</v>
      </c>
      <c r="E464" t="s">
        <v>467</v>
      </c>
    </row>
    <row r="465" spans="1:5">
      <c r="A465">
        <f>HYPERLINK("http://www.twitter.com/nycgov/status/738100076711645184", "738100076711645184")</f>
        <v>0</v>
      </c>
      <c r="B465" s="2">
        <v>42522.8396527778</v>
      </c>
      <c r="C465">
        <v>49</v>
      </c>
      <c r="D465">
        <v>33</v>
      </c>
      <c r="E465" t="s">
        <v>468</v>
      </c>
    </row>
    <row r="466" spans="1:5">
      <c r="A466">
        <f>HYPERLINK("http://www.twitter.com/nycgov/status/738073011241291776", "738073011241291776")</f>
        <v>0</v>
      </c>
      <c r="B466" s="2">
        <v>42522.7649652778</v>
      </c>
      <c r="C466">
        <v>9</v>
      </c>
      <c r="D466">
        <v>14</v>
      </c>
      <c r="E466" t="s">
        <v>469</v>
      </c>
    </row>
    <row r="467" spans="1:5">
      <c r="A467">
        <f>HYPERLINK("http://www.twitter.com/nycgov/status/737702998097432576", "737702998097432576")</f>
        <v>0</v>
      </c>
      <c r="B467" s="2">
        <v>42521.7439236111</v>
      </c>
      <c r="C467">
        <v>6</v>
      </c>
      <c r="D467">
        <v>2</v>
      </c>
      <c r="E467" t="s">
        <v>470</v>
      </c>
    </row>
    <row r="468" spans="1:5">
      <c r="A468">
        <f>HYPERLINK("http://www.twitter.com/nycgov/status/736612036059238401", "736612036059238401")</f>
        <v>0</v>
      </c>
      <c r="B468" s="2">
        <v>42518.7334375</v>
      </c>
      <c r="C468">
        <v>25</v>
      </c>
      <c r="D468">
        <v>11</v>
      </c>
      <c r="E468" t="s">
        <v>471</v>
      </c>
    </row>
    <row r="469" spans="1:5">
      <c r="A469">
        <f>HYPERLINK("http://www.twitter.com/nycgov/status/736196599404236803", "736196599404236803")</f>
        <v>0</v>
      </c>
      <c r="B469" s="2">
        <v>42517.5870486111</v>
      </c>
      <c r="C469">
        <v>6</v>
      </c>
      <c r="D469">
        <v>4</v>
      </c>
      <c r="E469" t="s">
        <v>472</v>
      </c>
    </row>
    <row r="470" spans="1:5">
      <c r="A470">
        <f>HYPERLINK("http://www.twitter.com/nycgov/status/735544389192327169", "735544389192327169")</f>
        <v>0</v>
      </c>
      <c r="B470" s="2">
        <v>42515.7872916667</v>
      </c>
      <c r="C470">
        <v>5</v>
      </c>
      <c r="D470">
        <v>5</v>
      </c>
      <c r="E470" t="s">
        <v>473</v>
      </c>
    </row>
    <row r="471" spans="1:5">
      <c r="A471">
        <f>HYPERLINK("http://www.twitter.com/nycgov/status/735529950690877441", "735529950690877441")</f>
        <v>0</v>
      </c>
      <c r="B471" s="2">
        <v>42515.7474537037</v>
      </c>
      <c r="C471">
        <v>10</v>
      </c>
      <c r="D471">
        <v>2</v>
      </c>
      <c r="E471" t="s">
        <v>474</v>
      </c>
    </row>
    <row r="472" spans="1:5">
      <c r="A472">
        <f>HYPERLINK("http://www.twitter.com/nycgov/status/735510708172029952", "735510708172029952")</f>
        <v>0</v>
      </c>
      <c r="B472" s="2">
        <v>42515.6943518519</v>
      </c>
      <c r="C472">
        <v>11</v>
      </c>
      <c r="D472">
        <v>3</v>
      </c>
      <c r="E472" t="s">
        <v>475</v>
      </c>
    </row>
    <row r="473" spans="1:5">
      <c r="A473">
        <f>HYPERLINK("http://www.twitter.com/nycgov/status/735123246945820672", "735123246945820672")</f>
        <v>0</v>
      </c>
      <c r="B473" s="2">
        <v>42514.625162037</v>
      </c>
      <c r="C473">
        <v>0</v>
      </c>
      <c r="D473">
        <v>6</v>
      </c>
      <c r="E473" t="s">
        <v>476</v>
      </c>
    </row>
    <row r="474" spans="1:5">
      <c r="A474">
        <f>HYPERLINK("http://www.twitter.com/nycgov/status/735113805118767104", "735113805118767104")</f>
        <v>0</v>
      </c>
      <c r="B474" s="2">
        <v>42514.5991087963</v>
      </c>
      <c r="C474">
        <v>0</v>
      </c>
      <c r="D474">
        <v>59</v>
      </c>
      <c r="E474" t="s">
        <v>477</v>
      </c>
    </row>
    <row r="475" spans="1:5">
      <c r="A475">
        <f>HYPERLINK("http://www.twitter.com/nycgov/status/734775991973842944", "734775991973842944")</f>
        <v>0</v>
      </c>
      <c r="B475" s="2">
        <v>42513.6669212963</v>
      </c>
      <c r="C475">
        <v>24</v>
      </c>
      <c r="D475">
        <v>16</v>
      </c>
      <c r="E475" t="s">
        <v>478</v>
      </c>
    </row>
    <row r="476" spans="1:5">
      <c r="A476">
        <f>HYPERLINK("http://www.twitter.com/nycgov/status/734444273173680128", "734444273173680128")</f>
        <v>0</v>
      </c>
      <c r="B476" s="2">
        <v>42512.7515509259</v>
      </c>
      <c r="C476">
        <v>0</v>
      </c>
      <c r="D476">
        <v>7</v>
      </c>
      <c r="E476" t="s">
        <v>479</v>
      </c>
    </row>
    <row r="477" spans="1:5">
      <c r="A477">
        <f>HYPERLINK("http://www.twitter.com/nycgov/status/734427721200226306", "734427721200226306")</f>
        <v>0</v>
      </c>
      <c r="B477" s="2">
        <v>42512.7058796296</v>
      </c>
      <c r="C477">
        <v>0</v>
      </c>
      <c r="D477">
        <v>16</v>
      </c>
      <c r="E477" t="s">
        <v>480</v>
      </c>
    </row>
    <row r="478" spans="1:5">
      <c r="A478">
        <f>HYPERLINK("http://www.twitter.com/nycgov/status/734392317310869505", "734392317310869505")</f>
        <v>0</v>
      </c>
      <c r="B478" s="2">
        <v>42512.6081828704</v>
      </c>
      <c r="C478">
        <v>0</v>
      </c>
      <c r="D478">
        <v>6</v>
      </c>
      <c r="E478" t="s">
        <v>481</v>
      </c>
    </row>
    <row r="479" spans="1:5">
      <c r="A479">
        <f>HYPERLINK("http://www.twitter.com/nycgov/status/734386146940190720", "734386146940190720")</f>
        <v>0</v>
      </c>
      <c r="B479" s="2">
        <v>42512.5911574074</v>
      </c>
      <c r="C479">
        <v>0</v>
      </c>
      <c r="D479">
        <v>6</v>
      </c>
      <c r="E479" t="s">
        <v>482</v>
      </c>
    </row>
    <row r="480" spans="1:5">
      <c r="A480">
        <f>HYPERLINK("http://www.twitter.com/nycgov/status/734379243967238144", "734379243967238144")</f>
        <v>0</v>
      </c>
      <c r="B480" s="2">
        <v>42512.5721064815</v>
      </c>
      <c r="C480">
        <v>11</v>
      </c>
      <c r="D480">
        <v>9</v>
      </c>
      <c r="E480" t="s">
        <v>483</v>
      </c>
    </row>
    <row r="481" spans="1:5">
      <c r="A481">
        <f>HYPERLINK("http://www.twitter.com/nycgov/status/734083911014289408", "734083911014289408")</f>
        <v>0</v>
      </c>
      <c r="B481" s="2">
        <v>42511.7571412037</v>
      </c>
      <c r="C481">
        <v>0</v>
      </c>
      <c r="D481">
        <v>22</v>
      </c>
      <c r="E481" t="s">
        <v>484</v>
      </c>
    </row>
    <row r="482" spans="1:5">
      <c r="A482">
        <f>HYPERLINK("http://www.twitter.com/nycgov/status/734050873047932928", "734050873047932928")</f>
        <v>0</v>
      </c>
      <c r="B482" s="2">
        <v>42511.6659722222</v>
      </c>
      <c r="C482">
        <v>0</v>
      </c>
      <c r="D482">
        <v>10</v>
      </c>
      <c r="E482" t="s">
        <v>485</v>
      </c>
    </row>
    <row r="483" spans="1:5">
      <c r="A483">
        <f>HYPERLINK("http://www.twitter.com/nycgov/status/734049657668669440", "734049657668669440")</f>
        <v>0</v>
      </c>
      <c r="B483" s="2">
        <v>42511.6626273148</v>
      </c>
      <c r="C483">
        <v>0</v>
      </c>
      <c r="D483">
        <v>6</v>
      </c>
      <c r="E483" t="s">
        <v>486</v>
      </c>
    </row>
    <row r="484" spans="1:5">
      <c r="A484">
        <f>HYPERLINK("http://www.twitter.com/nycgov/status/734044204050026496", "734044204050026496")</f>
        <v>0</v>
      </c>
      <c r="B484" s="2">
        <v>42511.6475694444</v>
      </c>
      <c r="C484">
        <v>0</v>
      </c>
      <c r="D484">
        <v>9</v>
      </c>
      <c r="E484" t="s">
        <v>487</v>
      </c>
    </row>
    <row r="485" spans="1:5">
      <c r="A485">
        <f>HYPERLINK("http://www.twitter.com/nycgov/status/733779344254980096", "733779344254980096")</f>
        <v>0</v>
      </c>
      <c r="B485" s="2">
        <v>42510.9167013889</v>
      </c>
      <c r="C485">
        <v>39</v>
      </c>
      <c r="D485">
        <v>24</v>
      </c>
      <c r="E485" t="s">
        <v>488</v>
      </c>
    </row>
    <row r="486" spans="1:5">
      <c r="A486">
        <f>HYPERLINK("http://www.twitter.com/nycgov/status/733777240983515137", "733777240983515137")</f>
        <v>0</v>
      </c>
      <c r="B486" s="2">
        <v>42510.9108912037</v>
      </c>
      <c r="C486">
        <v>22</v>
      </c>
      <c r="D486">
        <v>28</v>
      </c>
      <c r="E486" t="s">
        <v>489</v>
      </c>
    </row>
    <row r="487" spans="1:5">
      <c r="A487">
        <f>HYPERLINK("http://www.twitter.com/nycgov/status/733774696915820544", "733774696915820544")</f>
        <v>0</v>
      </c>
      <c r="B487" s="2">
        <v>42510.9038773148</v>
      </c>
      <c r="C487">
        <v>0</v>
      </c>
      <c r="D487">
        <v>40</v>
      </c>
      <c r="E487" t="s">
        <v>490</v>
      </c>
    </row>
    <row r="488" spans="1:5">
      <c r="A488">
        <f>HYPERLINK("http://www.twitter.com/nycgov/status/733748284787986433", "733748284787986433")</f>
        <v>0</v>
      </c>
      <c r="B488" s="2">
        <v>42510.8309953704</v>
      </c>
      <c r="C488">
        <v>0</v>
      </c>
      <c r="D488">
        <v>5</v>
      </c>
      <c r="E488" t="s">
        <v>491</v>
      </c>
    </row>
    <row r="489" spans="1:5">
      <c r="A489">
        <f>HYPERLINK("http://www.twitter.com/nycgov/status/733727367735222274", "733727367735222274")</f>
        <v>0</v>
      </c>
      <c r="B489" s="2">
        <v>42510.773275463</v>
      </c>
      <c r="C489">
        <v>13</v>
      </c>
      <c r="D489">
        <v>7</v>
      </c>
      <c r="E489" t="s">
        <v>492</v>
      </c>
    </row>
    <row r="490" spans="1:5">
      <c r="A490">
        <f>HYPERLINK("http://www.twitter.com/nycgov/status/733630963419320323", "733630963419320323")</f>
        <v>0</v>
      </c>
      <c r="B490" s="2">
        <v>42510.5072453704</v>
      </c>
      <c r="C490">
        <v>0</v>
      </c>
      <c r="D490">
        <v>3</v>
      </c>
      <c r="E490" t="s">
        <v>493</v>
      </c>
    </row>
    <row r="491" spans="1:5">
      <c r="A491">
        <f>HYPERLINK("http://www.twitter.com/nycgov/status/733406607350976512", "733406607350976512")</f>
        <v>0</v>
      </c>
      <c r="B491" s="2">
        <v>42509.8881365741</v>
      </c>
      <c r="C491">
        <v>43</v>
      </c>
      <c r="D491">
        <v>11</v>
      </c>
      <c r="E491" t="s">
        <v>494</v>
      </c>
    </row>
    <row r="492" spans="1:5">
      <c r="A492">
        <f>HYPERLINK("http://www.twitter.com/nycgov/status/733384712002142208", "733384712002142208")</f>
        <v>0</v>
      </c>
      <c r="B492" s="2">
        <v>42509.8277199074</v>
      </c>
      <c r="C492">
        <v>125</v>
      </c>
      <c r="D492">
        <v>35</v>
      </c>
      <c r="E492" t="s">
        <v>495</v>
      </c>
    </row>
    <row r="493" spans="1:5">
      <c r="A493">
        <f>HYPERLINK("http://www.twitter.com/nycgov/status/733356579551117312", "733356579551117312")</f>
        <v>0</v>
      </c>
      <c r="B493" s="2">
        <v>42509.7500925926</v>
      </c>
      <c r="C493">
        <v>0</v>
      </c>
      <c r="D493">
        <v>103</v>
      </c>
      <c r="E493" t="s">
        <v>496</v>
      </c>
    </row>
    <row r="494" spans="1:5">
      <c r="A494">
        <f>HYPERLINK("http://www.twitter.com/nycgov/status/733303211105366019", "733303211105366019")</f>
        <v>0</v>
      </c>
      <c r="B494" s="2">
        <v>42509.6028240741</v>
      </c>
      <c r="C494">
        <v>9</v>
      </c>
      <c r="D494">
        <v>11</v>
      </c>
      <c r="E494" t="s">
        <v>497</v>
      </c>
    </row>
    <row r="495" spans="1:5">
      <c r="A495">
        <f>HYPERLINK("http://www.twitter.com/nycgov/status/733067390754422789", "733067390754422789")</f>
        <v>0</v>
      </c>
      <c r="B495" s="2">
        <v>42508.9520833333</v>
      </c>
      <c r="C495">
        <v>8</v>
      </c>
      <c r="D495">
        <v>5</v>
      </c>
      <c r="E495" t="s">
        <v>498</v>
      </c>
    </row>
    <row r="496" spans="1:5">
      <c r="A496">
        <f>HYPERLINK("http://www.twitter.com/nycgov/status/733006207162712064", "733006207162712064")</f>
        <v>0</v>
      </c>
      <c r="B496" s="2">
        <v>42508.7832523148</v>
      </c>
      <c r="C496">
        <v>67</v>
      </c>
      <c r="D496">
        <v>22</v>
      </c>
      <c r="E496" t="s">
        <v>499</v>
      </c>
    </row>
    <row r="497" spans="1:5">
      <c r="A497">
        <f>HYPERLINK("http://www.twitter.com/nycgov/status/732988800712998916", "732988800712998916")</f>
        <v>0</v>
      </c>
      <c r="B497" s="2">
        <v>42508.7352199074</v>
      </c>
      <c r="C497">
        <v>24</v>
      </c>
      <c r="D497">
        <v>17</v>
      </c>
      <c r="E497" t="s">
        <v>500</v>
      </c>
    </row>
    <row r="498" spans="1:5">
      <c r="A498">
        <f>HYPERLINK("http://www.twitter.com/nycgov/status/732653030236114944", "732653030236114944")</f>
        <v>0</v>
      </c>
      <c r="B498" s="2">
        <v>42507.8086689815</v>
      </c>
      <c r="C498">
        <v>6</v>
      </c>
      <c r="D498">
        <v>7</v>
      </c>
      <c r="E498" t="s">
        <v>501</v>
      </c>
    </row>
    <row r="499" spans="1:5">
      <c r="A499">
        <f>HYPERLINK("http://www.twitter.com/nycgov/status/732622247647686656", "732622247647686656")</f>
        <v>0</v>
      </c>
      <c r="B499" s="2">
        <v>42507.7237152778</v>
      </c>
      <c r="C499">
        <v>21</v>
      </c>
      <c r="D499">
        <v>11</v>
      </c>
      <c r="E499" t="s">
        <v>502</v>
      </c>
    </row>
    <row r="500" spans="1:5">
      <c r="A500">
        <f>HYPERLINK("http://www.twitter.com/nycgov/status/732591190277804033", "732591190277804033")</f>
        <v>0</v>
      </c>
      <c r="B500" s="2">
        <v>42507.6380208333</v>
      </c>
      <c r="C500">
        <v>51</v>
      </c>
      <c r="D500">
        <v>31</v>
      </c>
      <c r="E500" t="s">
        <v>503</v>
      </c>
    </row>
    <row r="501" spans="1:5">
      <c r="A501">
        <f>HYPERLINK("http://www.twitter.com/nycgov/status/732241819661176832", "732241819661176832")</f>
        <v>0</v>
      </c>
      <c r="B501" s="2">
        <v>42506.6739351852</v>
      </c>
      <c r="C501">
        <v>38</v>
      </c>
      <c r="D501">
        <v>23</v>
      </c>
      <c r="E501" t="s">
        <v>504</v>
      </c>
    </row>
    <row r="502" spans="1:5">
      <c r="A502">
        <f>HYPERLINK("http://www.twitter.com/nycgov/status/732241601788006402", "732241601788006402")</f>
        <v>0</v>
      </c>
      <c r="B502" s="2">
        <v>42506.6733333333</v>
      </c>
      <c r="C502">
        <v>34</v>
      </c>
      <c r="D502">
        <v>16</v>
      </c>
      <c r="E502" t="s">
        <v>505</v>
      </c>
    </row>
    <row r="503" spans="1:5">
      <c r="A503">
        <f>HYPERLINK("http://www.twitter.com/nycgov/status/732190378326142977", "732190378326142977")</f>
        <v>0</v>
      </c>
      <c r="B503" s="2">
        <v>42506.5319907407</v>
      </c>
      <c r="C503">
        <v>13</v>
      </c>
      <c r="D503">
        <v>12</v>
      </c>
      <c r="E503" t="s">
        <v>506</v>
      </c>
    </row>
    <row r="504" spans="1:5">
      <c r="A504">
        <f>HYPERLINK("http://www.twitter.com/nycgov/status/731531128457269248", "731531128457269248")</f>
        <v>0</v>
      </c>
      <c r="B504" s="2">
        <v>42504.7128009259</v>
      </c>
      <c r="C504">
        <v>46</v>
      </c>
      <c r="D504">
        <v>12</v>
      </c>
      <c r="E504" t="s">
        <v>507</v>
      </c>
    </row>
    <row r="505" spans="1:5">
      <c r="A505">
        <f>HYPERLINK("http://www.twitter.com/nycgov/status/731501571012481028", "731501571012481028")</f>
        <v>0</v>
      </c>
      <c r="B505" s="2">
        <v>42504.6312384259</v>
      </c>
      <c r="C505">
        <v>0</v>
      </c>
      <c r="D505">
        <v>91</v>
      </c>
      <c r="E505" t="s">
        <v>508</v>
      </c>
    </row>
    <row r="506" spans="1:5">
      <c r="A506">
        <f>HYPERLINK("http://www.twitter.com/nycgov/status/731225726339452928", "731225726339452928")</f>
        <v>0</v>
      </c>
      <c r="B506" s="2">
        <v>42503.8700578704</v>
      </c>
      <c r="C506">
        <v>48</v>
      </c>
      <c r="D506">
        <v>24</v>
      </c>
      <c r="E506" t="s">
        <v>509</v>
      </c>
    </row>
    <row r="507" spans="1:5">
      <c r="A507">
        <f>HYPERLINK("http://www.twitter.com/nycgov/status/731126427056230401", "731126427056230401")</f>
        <v>0</v>
      </c>
      <c r="B507" s="2">
        <v>42503.5960416667</v>
      </c>
      <c r="C507">
        <v>12</v>
      </c>
      <c r="D507">
        <v>4</v>
      </c>
      <c r="E507" t="s">
        <v>510</v>
      </c>
    </row>
    <row r="508" spans="1:5">
      <c r="A508">
        <f>HYPERLINK("http://www.twitter.com/nycgov/status/731117919170658304", "731117919170658304")</f>
        <v>0</v>
      </c>
      <c r="B508" s="2">
        <v>42503.5725694444</v>
      </c>
      <c r="C508">
        <v>0</v>
      </c>
      <c r="D508">
        <v>20</v>
      </c>
      <c r="E508" t="s">
        <v>511</v>
      </c>
    </row>
    <row r="509" spans="1:5">
      <c r="A509">
        <f>HYPERLINK("http://www.twitter.com/nycgov/status/731115702178988032", "731115702178988032")</f>
        <v>0</v>
      </c>
      <c r="B509" s="2">
        <v>42503.5664467593</v>
      </c>
      <c r="C509">
        <v>0</v>
      </c>
      <c r="D509">
        <v>89</v>
      </c>
      <c r="E509" t="s">
        <v>512</v>
      </c>
    </row>
    <row r="510" spans="1:5">
      <c r="A510">
        <f>HYPERLINK("http://www.twitter.com/nycgov/status/730474174230212608", "730474174230212608")</f>
        <v>0</v>
      </c>
      <c r="B510" s="2">
        <v>42501.7961689815</v>
      </c>
      <c r="C510">
        <v>0</v>
      </c>
      <c r="D510">
        <v>13</v>
      </c>
      <c r="E510" t="s">
        <v>513</v>
      </c>
    </row>
    <row r="511" spans="1:5">
      <c r="A511">
        <f>HYPERLINK("http://www.twitter.com/nycgov/status/730107773720137735", "730107773720137735")</f>
        <v>0</v>
      </c>
      <c r="B511" s="2">
        <v>42500.7850925926</v>
      </c>
      <c r="C511">
        <v>8</v>
      </c>
      <c r="D511">
        <v>4</v>
      </c>
      <c r="E511" t="s">
        <v>514</v>
      </c>
    </row>
    <row r="512" spans="1:5">
      <c r="A512">
        <f>HYPERLINK("http://www.twitter.com/nycgov/status/730085219513061376", "730085219513061376")</f>
        <v>0</v>
      </c>
      <c r="B512" s="2">
        <v>42500.7228587963</v>
      </c>
      <c r="C512">
        <v>0</v>
      </c>
      <c r="D512">
        <v>5</v>
      </c>
      <c r="E512" t="s">
        <v>515</v>
      </c>
    </row>
    <row r="513" spans="1:5">
      <c r="A513">
        <f>HYPERLINK("http://www.twitter.com/nycgov/status/729840535184121857", "729840535184121857")</f>
        <v>0</v>
      </c>
      <c r="B513" s="2">
        <v>42500.047662037</v>
      </c>
      <c r="C513">
        <v>0</v>
      </c>
      <c r="D513">
        <v>91</v>
      </c>
      <c r="E513" t="s">
        <v>516</v>
      </c>
    </row>
    <row r="514" spans="1:5">
      <c r="A514">
        <f>HYPERLINK("http://www.twitter.com/nycgov/status/729717117482897408", "729717117482897408")</f>
        <v>0</v>
      </c>
      <c r="B514" s="2">
        <v>42499.7070833333</v>
      </c>
      <c r="C514">
        <v>0</v>
      </c>
      <c r="D514">
        <v>3</v>
      </c>
      <c r="E514" t="s">
        <v>517</v>
      </c>
    </row>
    <row r="515" spans="1:5">
      <c r="A515">
        <f>HYPERLINK("http://www.twitter.com/nycgov/status/729716854210564096", "729716854210564096")</f>
        <v>0</v>
      </c>
      <c r="B515" s="2">
        <v>42499.7063657407</v>
      </c>
      <c r="C515">
        <v>0</v>
      </c>
      <c r="D515">
        <v>4</v>
      </c>
      <c r="E515" t="s">
        <v>518</v>
      </c>
    </row>
    <row r="516" spans="1:5">
      <c r="A516">
        <f>HYPERLINK("http://www.twitter.com/nycgov/status/729716505416486912", "729716505416486912")</f>
        <v>0</v>
      </c>
      <c r="B516" s="2">
        <v>42499.7054050926</v>
      </c>
      <c r="C516">
        <v>0</v>
      </c>
      <c r="D516">
        <v>3</v>
      </c>
      <c r="E516" t="s">
        <v>519</v>
      </c>
    </row>
    <row r="517" spans="1:5">
      <c r="A517">
        <f>HYPERLINK("http://www.twitter.com/nycgov/status/729715044292923393", "729715044292923393")</f>
        <v>0</v>
      </c>
      <c r="B517" s="2">
        <v>42499.7013657407</v>
      </c>
      <c r="C517">
        <v>0</v>
      </c>
      <c r="D517">
        <v>9</v>
      </c>
      <c r="E517" t="s">
        <v>520</v>
      </c>
    </row>
    <row r="518" spans="1:5">
      <c r="A518">
        <f>HYPERLINK("http://www.twitter.com/nycgov/status/729714904555528193", "729714904555528193")</f>
        <v>0</v>
      </c>
      <c r="B518" s="2">
        <v>42499.7009837963</v>
      </c>
      <c r="C518">
        <v>0</v>
      </c>
      <c r="D518">
        <v>4</v>
      </c>
      <c r="E518" t="s">
        <v>521</v>
      </c>
    </row>
    <row r="519" spans="1:5">
      <c r="A519">
        <f>HYPERLINK("http://www.twitter.com/nycgov/status/729705709923897345", "729705709923897345")</f>
        <v>0</v>
      </c>
      <c r="B519" s="2">
        <v>42499.6756134259</v>
      </c>
      <c r="C519">
        <v>0</v>
      </c>
      <c r="D519">
        <v>8</v>
      </c>
      <c r="E519" t="s">
        <v>522</v>
      </c>
    </row>
    <row r="520" spans="1:5">
      <c r="A520">
        <f>HYPERLINK("http://www.twitter.com/nycgov/status/729705466205450240", "729705466205450240")</f>
        <v>0</v>
      </c>
      <c r="B520" s="2">
        <v>42499.6749421296</v>
      </c>
      <c r="C520">
        <v>0</v>
      </c>
      <c r="D520">
        <v>3</v>
      </c>
      <c r="E520" t="s">
        <v>523</v>
      </c>
    </row>
    <row r="521" spans="1:5">
      <c r="A521">
        <f>HYPERLINK("http://www.twitter.com/nycgov/status/729705259598266368", "729705259598266368")</f>
        <v>0</v>
      </c>
      <c r="B521" s="2">
        <v>42499.6743634259</v>
      </c>
      <c r="C521">
        <v>0</v>
      </c>
      <c r="D521">
        <v>7</v>
      </c>
      <c r="E521" t="s">
        <v>524</v>
      </c>
    </row>
    <row r="522" spans="1:5">
      <c r="A522">
        <f>HYPERLINK("http://www.twitter.com/nycgov/status/729705189666635778", "729705189666635778")</f>
        <v>0</v>
      </c>
      <c r="B522" s="2">
        <v>42499.6741782407</v>
      </c>
      <c r="C522">
        <v>0</v>
      </c>
      <c r="D522">
        <v>6</v>
      </c>
      <c r="E522" t="s">
        <v>525</v>
      </c>
    </row>
    <row r="523" spans="1:5">
      <c r="A523">
        <f>HYPERLINK("http://www.twitter.com/nycgov/status/729692987874234369", "729692987874234369")</f>
        <v>0</v>
      </c>
      <c r="B523" s="2">
        <v>42499.6405092593</v>
      </c>
      <c r="C523">
        <v>34</v>
      </c>
      <c r="D523">
        <v>23</v>
      </c>
      <c r="E523" t="s">
        <v>526</v>
      </c>
    </row>
    <row r="524" spans="1:5">
      <c r="A524">
        <f>HYPERLINK("http://www.twitter.com/nycgov/status/729685849647001601", "729685849647001601")</f>
        <v>0</v>
      </c>
      <c r="B524" s="2">
        <v>42499.6208101852</v>
      </c>
      <c r="C524">
        <v>0</v>
      </c>
      <c r="D524">
        <v>18</v>
      </c>
      <c r="E524" t="s">
        <v>527</v>
      </c>
    </row>
    <row r="525" spans="1:5">
      <c r="A525">
        <f>HYPERLINK("http://www.twitter.com/nycgov/status/729683653740118016", "729683653740118016")</f>
        <v>0</v>
      </c>
      <c r="B525" s="2">
        <v>42499.6147453704</v>
      </c>
      <c r="C525">
        <v>106</v>
      </c>
      <c r="D525">
        <v>65</v>
      </c>
      <c r="E525" t="s">
        <v>528</v>
      </c>
    </row>
    <row r="526" spans="1:5">
      <c r="A526">
        <f>HYPERLINK("http://www.twitter.com/nycgov/status/729457150108565504", "729457150108565504")</f>
        <v>0</v>
      </c>
      <c r="B526" s="2">
        <v>42498.9897106482</v>
      </c>
      <c r="C526">
        <v>11</v>
      </c>
      <c r="D526">
        <v>8</v>
      </c>
      <c r="E526" t="s">
        <v>529</v>
      </c>
    </row>
    <row r="527" spans="1:5">
      <c r="A527">
        <f>HYPERLINK("http://www.twitter.com/nycgov/status/729334488447209472", "729334488447209472")</f>
        <v>0</v>
      </c>
      <c r="B527" s="2">
        <v>42498.6512384259</v>
      </c>
      <c r="C527">
        <v>0</v>
      </c>
      <c r="D527">
        <v>43</v>
      </c>
      <c r="E527" t="s">
        <v>530</v>
      </c>
    </row>
    <row r="528" spans="1:5">
      <c r="A528">
        <f>HYPERLINK("http://www.twitter.com/nycgov/status/728947132208664577", "728947132208664577")</f>
        <v>0</v>
      </c>
      <c r="B528" s="2">
        <v>42497.582337963</v>
      </c>
      <c r="C528">
        <v>0</v>
      </c>
      <c r="D528">
        <v>48</v>
      </c>
      <c r="E528" t="s">
        <v>531</v>
      </c>
    </row>
    <row r="529" spans="1:5">
      <c r="A529">
        <f>HYPERLINK("http://www.twitter.com/nycgov/status/728686621588107266", "728686621588107266")</f>
        <v>0</v>
      </c>
      <c r="B529" s="2">
        <v>42496.8634606482</v>
      </c>
      <c r="C529">
        <v>0</v>
      </c>
      <c r="D529">
        <v>25</v>
      </c>
      <c r="E529" t="s">
        <v>532</v>
      </c>
    </row>
    <row r="530" spans="1:5">
      <c r="A530">
        <f>HYPERLINK("http://www.twitter.com/nycgov/status/728656900032757764", "728656900032757764")</f>
        <v>0</v>
      </c>
      <c r="B530" s="2">
        <v>42496.7814467593</v>
      </c>
      <c r="C530">
        <v>0</v>
      </c>
      <c r="D530">
        <v>20</v>
      </c>
      <c r="E530" t="s">
        <v>533</v>
      </c>
    </row>
    <row r="531" spans="1:5">
      <c r="A531">
        <f>HYPERLINK("http://www.twitter.com/nycgov/status/728611057980321793", "728611057980321793")</f>
        <v>0</v>
      </c>
      <c r="B531" s="2">
        <v>42496.6549421296</v>
      </c>
      <c r="C531">
        <v>15</v>
      </c>
      <c r="D531">
        <v>3</v>
      </c>
      <c r="E531" t="s">
        <v>534</v>
      </c>
    </row>
    <row r="532" spans="1:5">
      <c r="A532">
        <f>HYPERLINK("http://www.twitter.com/nycgov/status/728328601884561408", "728328601884561408")</f>
        <v>0</v>
      </c>
      <c r="B532" s="2">
        <v>42495.8755208333</v>
      </c>
      <c r="C532">
        <v>92</v>
      </c>
      <c r="D532">
        <v>41</v>
      </c>
      <c r="E532" t="s">
        <v>535</v>
      </c>
    </row>
    <row r="533" spans="1:5">
      <c r="A533">
        <f>HYPERLINK("http://www.twitter.com/nycgov/status/728013509292888065", "728013509292888065")</f>
        <v>0</v>
      </c>
      <c r="B533" s="2">
        <v>42495.0060300926</v>
      </c>
      <c r="C533">
        <v>105</v>
      </c>
      <c r="D533">
        <v>49</v>
      </c>
      <c r="E533" t="s">
        <v>536</v>
      </c>
    </row>
    <row r="534" spans="1:5">
      <c r="A534">
        <f>HYPERLINK("http://www.twitter.com/nycgov/status/727882676833812480", "727882676833812480")</f>
        <v>0</v>
      </c>
      <c r="B534" s="2">
        <v>42494.645</v>
      </c>
      <c r="C534">
        <v>0</v>
      </c>
      <c r="D534">
        <v>192</v>
      </c>
      <c r="E534" t="s">
        <v>537</v>
      </c>
    </row>
    <row r="535" spans="1:5">
      <c r="A535">
        <f>HYPERLINK("http://www.twitter.com/nycgov/status/727626650016489477", "727626650016489477")</f>
        <v>0</v>
      </c>
      <c r="B535" s="2">
        <v>42493.9384953704</v>
      </c>
      <c r="C535">
        <v>0</v>
      </c>
      <c r="D535">
        <v>57</v>
      </c>
      <c r="E535" t="s">
        <v>538</v>
      </c>
    </row>
    <row r="536" spans="1:5">
      <c r="A536">
        <f>HYPERLINK("http://www.twitter.com/nycgov/status/727608686521225216", "727608686521225216")</f>
        <v>0</v>
      </c>
      <c r="B536" s="2">
        <v>42493.8889236111</v>
      </c>
      <c r="C536">
        <v>0</v>
      </c>
      <c r="D536">
        <v>57</v>
      </c>
      <c r="E536" t="s">
        <v>539</v>
      </c>
    </row>
    <row r="537" spans="1:5">
      <c r="A537">
        <f>HYPERLINK("http://www.twitter.com/nycgov/status/727305338534400000", "727305338534400000")</f>
        <v>0</v>
      </c>
      <c r="B537" s="2">
        <v>42493.0518518519</v>
      </c>
      <c r="C537">
        <v>0</v>
      </c>
      <c r="D537">
        <v>262</v>
      </c>
      <c r="E537" t="s">
        <v>540</v>
      </c>
    </row>
    <row r="538" spans="1:5">
      <c r="A538">
        <f>HYPERLINK("http://www.twitter.com/nycgov/status/727235173717282817", "727235173717282817")</f>
        <v>0</v>
      </c>
      <c r="B538" s="2">
        <v>42492.8582291667</v>
      </c>
      <c r="C538">
        <v>0</v>
      </c>
      <c r="D538">
        <v>22</v>
      </c>
      <c r="E538" t="s">
        <v>541</v>
      </c>
    </row>
    <row r="539" spans="1:5">
      <c r="A539">
        <f>HYPERLINK("http://www.twitter.com/nycgov/status/727212781410328577", "727212781410328577")</f>
        <v>0</v>
      </c>
      <c r="B539" s="2">
        <v>42492.7964351852</v>
      </c>
      <c r="C539">
        <v>12</v>
      </c>
      <c r="D539">
        <v>5</v>
      </c>
      <c r="E539" t="s">
        <v>542</v>
      </c>
    </row>
    <row r="540" spans="1:5">
      <c r="A540">
        <f>HYPERLINK("http://www.twitter.com/nycgov/status/726961269287301125", "726961269287301125")</f>
        <v>0</v>
      </c>
      <c r="B540" s="2">
        <v>42492.1023958333</v>
      </c>
      <c r="C540">
        <v>0</v>
      </c>
      <c r="D540">
        <v>144</v>
      </c>
      <c r="E540" t="s">
        <v>543</v>
      </c>
    </row>
    <row r="541" spans="1:5">
      <c r="A541">
        <f>HYPERLINK("http://www.twitter.com/nycgov/status/726147351488901124", "726147351488901124")</f>
        <v>0</v>
      </c>
      <c r="B541" s="2">
        <v>42489.856412037</v>
      </c>
      <c r="C541">
        <v>11</v>
      </c>
      <c r="D541">
        <v>9</v>
      </c>
      <c r="E541" t="s">
        <v>544</v>
      </c>
    </row>
    <row r="542" spans="1:5">
      <c r="A542">
        <f>HYPERLINK("http://www.twitter.com/nycgov/status/726128437719633922", "726128437719633922")</f>
        <v>0</v>
      </c>
      <c r="B542" s="2">
        <v>42489.804224537</v>
      </c>
      <c r="C542">
        <v>24</v>
      </c>
      <c r="D542">
        <v>21</v>
      </c>
      <c r="E542" t="s">
        <v>545</v>
      </c>
    </row>
    <row r="543" spans="1:5">
      <c r="A543">
        <f>HYPERLINK("http://www.twitter.com/nycgov/status/726091513143418880", "726091513143418880")</f>
        <v>0</v>
      </c>
      <c r="B543" s="2">
        <v>42489.7023263889</v>
      </c>
      <c r="C543">
        <v>9</v>
      </c>
      <c r="D543">
        <v>13</v>
      </c>
      <c r="E543" t="s">
        <v>546</v>
      </c>
    </row>
    <row r="544" spans="1:5">
      <c r="A544">
        <f>HYPERLINK("http://www.twitter.com/nycgov/status/725811553556111360", "725811553556111360")</f>
        <v>0</v>
      </c>
      <c r="B544" s="2">
        <v>42488.9297800926</v>
      </c>
      <c r="C544">
        <v>11</v>
      </c>
      <c r="D544">
        <v>7</v>
      </c>
      <c r="E544" t="s">
        <v>547</v>
      </c>
    </row>
    <row r="545" spans="1:5">
      <c r="A545">
        <f>HYPERLINK("http://www.twitter.com/nycgov/status/725807082159636483", "725807082159636483")</f>
        <v>0</v>
      </c>
      <c r="B545" s="2">
        <v>42488.9174421296</v>
      </c>
      <c r="C545">
        <v>4</v>
      </c>
      <c r="D545">
        <v>5</v>
      </c>
      <c r="E545" t="s">
        <v>548</v>
      </c>
    </row>
    <row r="546" spans="1:5">
      <c r="A546">
        <f>HYPERLINK("http://www.twitter.com/nycgov/status/725793706280767489", "725793706280767489")</f>
        <v>0</v>
      </c>
      <c r="B546" s="2">
        <v>42488.8805324074</v>
      </c>
      <c r="C546">
        <v>14</v>
      </c>
      <c r="D546">
        <v>8</v>
      </c>
      <c r="E546" t="s">
        <v>549</v>
      </c>
    </row>
    <row r="547" spans="1:5">
      <c r="A547">
        <f>HYPERLINK("http://www.twitter.com/nycgov/status/725746587159388160", "725746587159388160")</f>
        <v>0</v>
      </c>
      <c r="B547" s="2">
        <v>42488.7505092593</v>
      </c>
      <c r="C547">
        <v>12</v>
      </c>
      <c r="D547">
        <v>8</v>
      </c>
      <c r="E547" t="s">
        <v>550</v>
      </c>
    </row>
    <row r="548" spans="1:5">
      <c r="A548">
        <f>HYPERLINK("http://www.twitter.com/nycgov/status/725444860443037696", "725444860443037696")</f>
        <v>0</v>
      </c>
      <c r="B548" s="2">
        <v>42487.9179050926</v>
      </c>
      <c r="C548">
        <v>10</v>
      </c>
      <c r="D548">
        <v>7</v>
      </c>
      <c r="E548" t="s">
        <v>551</v>
      </c>
    </row>
    <row r="549" spans="1:5">
      <c r="A549">
        <f>HYPERLINK("http://www.twitter.com/nycgov/status/725425238973014016", "725425238973014016")</f>
        <v>0</v>
      </c>
      <c r="B549" s="2">
        <v>42487.8637615741</v>
      </c>
      <c r="C549">
        <v>6</v>
      </c>
      <c r="D549">
        <v>3</v>
      </c>
      <c r="E549" t="s">
        <v>552</v>
      </c>
    </row>
    <row r="550" spans="1:5">
      <c r="A550">
        <f>HYPERLINK("http://www.twitter.com/nycgov/status/725405631021199360", "725405631021199360")</f>
        <v>0</v>
      </c>
      <c r="B550" s="2">
        <v>42487.8096527778</v>
      </c>
      <c r="C550">
        <v>49</v>
      </c>
      <c r="D550">
        <v>23</v>
      </c>
      <c r="E550" t="s">
        <v>553</v>
      </c>
    </row>
    <row r="551" spans="1:5">
      <c r="A551">
        <f>HYPERLINK("http://www.twitter.com/nycgov/status/725389556229484544", "725389556229484544")</f>
        <v>0</v>
      </c>
      <c r="B551" s="2">
        <v>42487.7652893519</v>
      </c>
      <c r="C551">
        <v>53</v>
      </c>
      <c r="D551">
        <v>31</v>
      </c>
      <c r="E551" t="s">
        <v>554</v>
      </c>
    </row>
    <row r="552" spans="1:5">
      <c r="A552">
        <f>HYPERLINK("http://www.twitter.com/nycgov/status/725378072199987200", "725378072199987200")</f>
        <v>0</v>
      </c>
      <c r="B552" s="2">
        <v>42487.733599537</v>
      </c>
      <c r="C552">
        <v>5</v>
      </c>
      <c r="D552">
        <v>6</v>
      </c>
      <c r="E552" t="s">
        <v>555</v>
      </c>
    </row>
    <row r="553" spans="1:5">
      <c r="A553">
        <f>HYPERLINK("http://www.twitter.com/nycgov/status/725362836508184576", "725362836508184576")</f>
        <v>0</v>
      </c>
      <c r="B553" s="2">
        <v>42487.6915625</v>
      </c>
      <c r="C553">
        <v>4</v>
      </c>
      <c r="D553">
        <v>1</v>
      </c>
      <c r="E553" t="s">
        <v>556</v>
      </c>
    </row>
    <row r="554" spans="1:5">
      <c r="A554">
        <f>HYPERLINK("http://www.twitter.com/nycgov/status/725356283700887552", "725356283700887552")</f>
        <v>0</v>
      </c>
      <c r="B554" s="2">
        <v>42487.6734837963</v>
      </c>
      <c r="C554">
        <v>6</v>
      </c>
      <c r="D554">
        <v>3</v>
      </c>
      <c r="E554" t="s">
        <v>557</v>
      </c>
    </row>
    <row r="555" spans="1:5">
      <c r="A555">
        <f>HYPERLINK("http://www.twitter.com/nycgov/status/725000003249442816", "725000003249442816")</f>
        <v>0</v>
      </c>
      <c r="B555" s="2">
        <v>42486.6903356481</v>
      </c>
      <c r="C555">
        <v>8</v>
      </c>
      <c r="D555">
        <v>11</v>
      </c>
      <c r="E555" t="s">
        <v>558</v>
      </c>
    </row>
    <row r="556" spans="1:5">
      <c r="A556">
        <f>HYPERLINK("http://www.twitter.com/nycgov/status/724981489734135809", "724981489734135809")</f>
        <v>0</v>
      </c>
      <c r="B556" s="2">
        <v>42486.6392476852</v>
      </c>
      <c r="C556">
        <v>2</v>
      </c>
      <c r="D556">
        <v>3</v>
      </c>
      <c r="E556" t="s">
        <v>559</v>
      </c>
    </row>
    <row r="557" spans="1:5">
      <c r="A557">
        <f>HYPERLINK("http://www.twitter.com/nycgov/status/724968204800503808", "724968204800503808")</f>
        <v>0</v>
      </c>
      <c r="B557" s="2">
        <v>42486.6025810185</v>
      </c>
      <c r="C557">
        <v>8</v>
      </c>
      <c r="D557">
        <v>4</v>
      </c>
      <c r="E557" t="s">
        <v>560</v>
      </c>
    </row>
    <row r="558" spans="1:5">
      <c r="A558">
        <f>HYPERLINK("http://www.twitter.com/nycgov/status/724956860583915520", "724956860583915520")</f>
        <v>0</v>
      </c>
      <c r="B558" s="2">
        <v>42486.5712847222</v>
      </c>
      <c r="C558">
        <v>17</v>
      </c>
      <c r="D558">
        <v>13</v>
      </c>
      <c r="E558" t="s">
        <v>561</v>
      </c>
    </row>
    <row r="559" spans="1:5">
      <c r="A559">
        <f>HYPERLINK("http://www.twitter.com/nycgov/status/724749188395859968", "724749188395859968")</f>
        <v>0</v>
      </c>
      <c r="B559" s="2">
        <v>42485.9982175926</v>
      </c>
      <c r="C559">
        <v>5</v>
      </c>
      <c r="D559">
        <v>6</v>
      </c>
      <c r="E559" t="s">
        <v>562</v>
      </c>
    </row>
    <row r="560" spans="1:5">
      <c r="A560">
        <f>HYPERLINK("http://www.twitter.com/nycgov/status/724688940972781568", "724688940972781568")</f>
        <v>0</v>
      </c>
      <c r="B560" s="2">
        <v>42485.8319675926</v>
      </c>
      <c r="C560">
        <v>7</v>
      </c>
      <c r="D560">
        <v>9</v>
      </c>
      <c r="E560" t="s">
        <v>563</v>
      </c>
    </row>
    <row r="561" spans="1:5">
      <c r="A561">
        <f>HYPERLINK("http://www.twitter.com/nycgov/status/724644646836666369", "724644646836666369")</f>
        <v>0</v>
      </c>
      <c r="B561" s="2">
        <v>42485.7097337963</v>
      </c>
      <c r="C561">
        <v>19</v>
      </c>
      <c r="D561">
        <v>17</v>
      </c>
      <c r="E561" t="s">
        <v>564</v>
      </c>
    </row>
    <row r="562" spans="1:5">
      <c r="A562">
        <f>HYPERLINK("http://www.twitter.com/nycgov/status/724633014358122497", "724633014358122497")</f>
        <v>0</v>
      </c>
      <c r="B562" s="2">
        <v>42485.6776388889</v>
      </c>
      <c r="C562">
        <v>13</v>
      </c>
      <c r="D562">
        <v>10</v>
      </c>
      <c r="E562" t="s">
        <v>565</v>
      </c>
    </row>
    <row r="563" spans="1:5">
      <c r="A563">
        <f>HYPERLINK("http://www.twitter.com/nycgov/status/724622200649687041", "724622200649687041")</f>
        <v>0</v>
      </c>
      <c r="B563" s="2">
        <v>42485.6478009259</v>
      </c>
      <c r="C563">
        <v>7</v>
      </c>
      <c r="D563">
        <v>3</v>
      </c>
      <c r="E563" t="s">
        <v>566</v>
      </c>
    </row>
    <row r="564" spans="1:5">
      <c r="A564">
        <f>HYPERLINK("http://www.twitter.com/nycgov/status/724614252867276800", "724614252867276800")</f>
        <v>0</v>
      </c>
      <c r="B564" s="2">
        <v>42485.6258680556</v>
      </c>
      <c r="C564">
        <v>7</v>
      </c>
      <c r="D564">
        <v>3</v>
      </c>
      <c r="E564" t="s">
        <v>567</v>
      </c>
    </row>
    <row r="565" spans="1:5">
      <c r="A565">
        <f>HYPERLINK("http://www.twitter.com/nycgov/status/724247886419124224", "724247886419124224")</f>
        <v>0</v>
      </c>
      <c r="B565" s="2">
        <v>42484.6148842593</v>
      </c>
      <c r="C565">
        <v>28</v>
      </c>
      <c r="D565">
        <v>11</v>
      </c>
      <c r="E565" t="s">
        <v>568</v>
      </c>
    </row>
    <row r="566" spans="1:5">
      <c r="A566">
        <f>HYPERLINK("http://www.twitter.com/nycgov/status/723629465725743104", "723629465725743104")</f>
        <v>0</v>
      </c>
      <c r="B566" s="2">
        <v>42482.9083680556</v>
      </c>
      <c r="C566">
        <v>12</v>
      </c>
      <c r="D566">
        <v>12</v>
      </c>
      <c r="E566" t="s">
        <v>569</v>
      </c>
    </row>
    <row r="567" spans="1:5">
      <c r="A567">
        <f>HYPERLINK("http://www.twitter.com/nycgov/status/723581171532181504", "723581171532181504")</f>
        <v>0</v>
      </c>
      <c r="B567" s="2">
        <v>42482.7751041667</v>
      </c>
      <c r="C567">
        <v>0</v>
      </c>
      <c r="D567">
        <v>76</v>
      </c>
      <c r="E567" t="s">
        <v>570</v>
      </c>
    </row>
    <row r="568" spans="1:5">
      <c r="A568">
        <f>HYPERLINK("http://www.twitter.com/nycgov/status/723545676194406400", "723545676194406400")</f>
        <v>0</v>
      </c>
      <c r="B568" s="2">
        <v>42482.6771527778</v>
      </c>
      <c r="C568">
        <v>15</v>
      </c>
      <c r="D568">
        <v>14</v>
      </c>
      <c r="E568" t="s">
        <v>571</v>
      </c>
    </row>
    <row r="569" spans="1:5">
      <c r="A569">
        <f>HYPERLINK("http://www.twitter.com/nycgov/status/723537058409680896", "723537058409680896")</f>
        <v>0</v>
      </c>
      <c r="B569" s="2">
        <v>42482.6533796296</v>
      </c>
      <c r="C569">
        <v>98</v>
      </c>
      <c r="D569">
        <v>69</v>
      </c>
      <c r="E569" t="s">
        <v>572</v>
      </c>
    </row>
    <row r="570" spans="1:5">
      <c r="A570">
        <f>HYPERLINK("http://www.twitter.com/nycgov/status/722456066257207296", "722456066257207296")</f>
        <v>0</v>
      </c>
      <c r="B570" s="2">
        <v>42479.6704050926</v>
      </c>
      <c r="C570">
        <v>24</v>
      </c>
      <c r="D570">
        <v>12</v>
      </c>
      <c r="E570" t="s">
        <v>573</v>
      </c>
    </row>
    <row r="571" spans="1:5">
      <c r="A571">
        <f>HYPERLINK("http://www.twitter.com/nycgov/status/722444682626777089", "722444682626777089")</f>
        <v>0</v>
      </c>
      <c r="B571" s="2">
        <v>42479.6389930556</v>
      </c>
      <c r="C571">
        <v>23</v>
      </c>
      <c r="D571">
        <v>16</v>
      </c>
      <c r="E571" t="s">
        <v>574</v>
      </c>
    </row>
    <row r="572" spans="1:5">
      <c r="A572">
        <f>HYPERLINK("http://www.twitter.com/nycgov/status/722214412497645568", "722214412497645568")</f>
        <v>0</v>
      </c>
      <c r="B572" s="2">
        <v>42479.0035648148</v>
      </c>
      <c r="C572">
        <v>22</v>
      </c>
      <c r="D572">
        <v>35</v>
      </c>
      <c r="E572" t="s">
        <v>575</v>
      </c>
    </row>
    <row r="573" spans="1:5">
      <c r="A573">
        <f>HYPERLINK("http://www.twitter.com/nycgov/status/722183187535917056", "722183187535917056")</f>
        <v>0</v>
      </c>
      <c r="B573" s="2">
        <v>42478.9174074074</v>
      </c>
      <c r="C573">
        <v>0</v>
      </c>
      <c r="D573">
        <v>8</v>
      </c>
      <c r="E573" t="s">
        <v>576</v>
      </c>
    </row>
    <row r="574" spans="1:5">
      <c r="A574">
        <f>HYPERLINK("http://www.twitter.com/nycgov/status/721073165590478848", "721073165590478848")</f>
        <v>0</v>
      </c>
      <c r="B574" s="2">
        <v>42475.8543287037</v>
      </c>
      <c r="C574">
        <v>11</v>
      </c>
      <c r="D574">
        <v>7</v>
      </c>
      <c r="E574" t="s">
        <v>577</v>
      </c>
    </row>
    <row r="575" spans="1:5">
      <c r="A575">
        <f>HYPERLINK("http://www.twitter.com/nycgov/status/721067959268061185", "721067959268061185")</f>
        <v>0</v>
      </c>
      <c r="B575" s="2">
        <v>42475.8399537037</v>
      </c>
      <c r="C575">
        <v>8</v>
      </c>
      <c r="D575">
        <v>4</v>
      </c>
      <c r="E575" t="s">
        <v>578</v>
      </c>
    </row>
    <row r="576" spans="1:5">
      <c r="A576">
        <f>HYPERLINK("http://www.twitter.com/nycgov/status/721006483262017538", "721006483262017538")</f>
        <v>0</v>
      </c>
      <c r="B576" s="2">
        <v>42475.6703125</v>
      </c>
      <c r="C576">
        <v>0</v>
      </c>
      <c r="D576">
        <v>10</v>
      </c>
      <c r="E576" t="s">
        <v>579</v>
      </c>
    </row>
    <row r="577" spans="1:5">
      <c r="A577">
        <f>HYPERLINK("http://www.twitter.com/nycgov/status/720982810287337472", "720982810287337472")</f>
        <v>0</v>
      </c>
      <c r="B577" s="2">
        <v>42475.6049884259</v>
      </c>
      <c r="C577">
        <v>7</v>
      </c>
      <c r="D577">
        <v>11</v>
      </c>
      <c r="E577" t="s">
        <v>580</v>
      </c>
    </row>
    <row r="578" spans="1:5">
      <c r="A578">
        <f>HYPERLINK("http://www.twitter.com/nycgov/status/720734709358141440", "720734709358141440")</f>
        <v>0</v>
      </c>
      <c r="B578" s="2">
        <v>42474.9203587963</v>
      </c>
      <c r="C578">
        <v>13</v>
      </c>
      <c r="D578">
        <v>16</v>
      </c>
      <c r="E578" t="s">
        <v>581</v>
      </c>
    </row>
    <row r="579" spans="1:5">
      <c r="A579">
        <f>HYPERLINK("http://www.twitter.com/nycgov/status/720644168050216961", "720644168050216961")</f>
        <v>0</v>
      </c>
      <c r="B579" s="2">
        <v>42474.6705208333</v>
      </c>
      <c r="C579">
        <v>10</v>
      </c>
      <c r="D579">
        <v>8</v>
      </c>
      <c r="E579" t="s">
        <v>582</v>
      </c>
    </row>
    <row r="580" spans="1:5">
      <c r="A580">
        <f>HYPERLINK("http://www.twitter.com/nycgov/status/720630294466990080", "720630294466990080")</f>
        <v>0</v>
      </c>
      <c r="B580" s="2">
        <v>42474.6322337963</v>
      </c>
      <c r="C580">
        <v>7</v>
      </c>
      <c r="D580">
        <v>5</v>
      </c>
      <c r="E580" t="s">
        <v>583</v>
      </c>
    </row>
    <row r="581" spans="1:5">
      <c r="A581">
        <f>HYPERLINK("http://www.twitter.com/nycgov/status/720613966666403841", "720613966666403841")</f>
        <v>0</v>
      </c>
      <c r="B581" s="2">
        <v>42474.5871759259</v>
      </c>
      <c r="C581">
        <v>2</v>
      </c>
      <c r="D581">
        <v>3</v>
      </c>
      <c r="E581" t="s">
        <v>584</v>
      </c>
    </row>
    <row r="582" spans="1:5">
      <c r="A582">
        <f>HYPERLINK("http://www.twitter.com/nycgov/status/720597854847442944", "720597854847442944")</f>
        <v>0</v>
      </c>
      <c r="B582" s="2">
        <v>42474.5427199074</v>
      </c>
      <c r="C582">
        <v>23</v>
      </c>
      <c r="D582">
        <v>20</v>
      </c>
      <c r="E582" t="s">
        <v>585</v>
      </c>
    </row>
    <row r="583" spans="1:5">
      <c r="A583">
        <f>HYPERLINK("http://www.twitter.com/nycgov/status/720583706155577344", "720583706155577344")</f>
        <v>0</v>
      </c>
      <c r="B583" s="2">
        <v>42474.5036805556</v>
      </c>
      <c r="C583">
        <v>21</v>
      </c>
      <c r="D583">
        <v>18</v>
      </c>
      <c r="E583" t="s">
        <v>586</v>
      </c>
    </row>
    <row r="584" spans="1:5">
      <c r="A584">
        <f>HYPERLINK("http://www.twitter.com/nycgov/status/720402475489083392", "720402475489083392")</f>
        <v>0</v>
      </c>
      <c r="B584" s="2">
        <v>42474.0035763889</v>
      </c>
      <c r="C584">
        <v>1</v>
      </c>
      <c r="D584">
        <v>5</v>
      </c>
      <c r="E584" t="s">
        <v>587</v>
      </c>
    </row>
    <row r="585" spans="1:5">
      <c r="A585">
        <f>HYPERLINK("http://www.twitter.com/nycgov/status/720386212041793539", "720386212041793539")</f>
        <v>0</v>
      </c>
      <c r="B585" s="2">
        <v>42473.9586921296</v>
      </c>
      <c r="C585">
        <v>3</v>
      </c>
      <c r="D585">
        <v>7</v>
      </c>
      <c r="E585" t="s">
        <v>588</v>
      </c>
    </row>
    <row r="586" spans="1:5">
      <c r="A586">
        <f>HYPERLINK("http://www.twitter.com/nycgov/status/720364306596913152", "720364306596913152")</f>
        <v>0</v>
      </c>
      <c r="B586" s="2">
        <v>42473.8982523148</v>
      </c>
      <c r="C586">
        <v>0</v>
      </c>
      <c r="D586">
        <v>13</v>
      </c>
      <c r="E586" t="s">
        <v>589</v>
      </c>
    </row>
    <row r="587" spans="1:5">
      <c r="A587">
        <f>HYPERLINK("http://www.twitter.com/nycgov/status/720357165962289152", "720357165962289152")</f>
        <v>0</v>
      </c>
      <c r="B587" s="2">
        <v>42473.8785416667</v>
      </c>
      <c r="C587">
        <v>23</v>
      </c>
      <c r="D587">
        <v>12</v>
      </c>
      <c r="E587" t="s">
        <v>590</v>
      </c>
    </row>
    <row r="588" spans="1:5">
      <c r="A588">
        <f>HYPERLINK("http://www.twitter.com/nycgov/status/720347096369491968", "720347096369491968")</f>
        <v>0</v>
      </c>
      <c r="B588" s="2">
        <v>42473.8507523148</v>
      </c>
      <c r="C588">
        <v>2</v>
      </c>
      <c r="D588">
        <v>5</v>
      </c>
      <c r="E588" t="s">
        <v>591</v>
      </c>
    </row>
    <row r="589" spans="1:5">
      <c r="A589">
        <f>HYPERLINK("http://www.twitter.com/nycgov/status/720330710238638084", "720330710238638084")</f>
        <v>0</v>
      </c>
      <c r="B589" s="2">
        <v>42473.8055439815</v>
      </c>
      <c r="C589">
        <v>0</v>
      </c>
      <c r="D589">
        <v>17</v>
      </c>
      <c r="E589" t="s">
        <v>592</v>
      </c>
    </row>
    <row r="590" spans="1:5">
      <c r="A590">
        <f>HYPERLINK("http://www.twitter.com/nycgov/status/720313132938211328", "720313132938211328")</f>
        <v>0</v>
      </c>
      <c r="B590" s="2">
        <v>42473.757037037</v>
      </c>
      <c r="C590">
        <v>6</v>
      </c>
      <c r="D590">
        <v>11</v>
      </c>
      <c r="E590" t="s">
        <v>593</v>
      </c>
    </row>
    <row r="591" spans="1:5">
      <c r="A591">
        <f>HYPERLINK("http://www.twitter.com/nycgov/status/720295083455737856", "720295083455737856")</f>
        <v>0</v>
      </c>
      <c r="B591" s="2">
        <v>42473.7072222222</v>
      </c>
      <c r="C591">
        <v>0</v>
      </c>
      <c r="D591">
        <v>12</v>
      </c>
      <c r="E591" t="s">
        <v>594</v>
      </c>
    </row>
    <row r="592" spans="1:5">
      <c r="A592">
        <f>HYPERLINK("http://www.twitter.com/nycgov/status/720281770999078912", "720281770999078912")</f>
        <v>0</v>
      </c>
      <c r="B592" s="2">
        <v>42473.6704976852</v>
      </c>
      <c r="C592">
        <v>5</v>
      </c>
      <c r="D592">
        <v>5</v>
      </c>
      <c r="E592" t="s">
        <v>595</v>
      </c>
    </row>
    <row r="593" spans="1:5">
      <c r="A593">
        <f>HYPERLINK("http://www.twitter.com/nycgov/status/720267835923165184", "720267835923165184")</f>
        <v>0</v>
      </c>
      <c r="B593" s="2">
        <v>42473.632037037</v>
      </c>
      <c r="C593">
        <v>4</v>
      </c>
      <c r="D593">
        <v>9</v>
      </c>
      <c r="E593" t="s">
        <v>596</v>
      </c>
    </row>
    <row r="594" spans="1:5">
      <c r="A594">
        <f>HYPERLINK("http://www.twitter.com/nycgov/status/720261424308576257", "720261424308576257")</f>
        <v>0</v>
      </c>
      <c r="B594" s="2">
        <v>42473.6143518519</v>
      </c>
      <c r="C594">
        <v>0</v>
      </c>
      <c r="D594">
        <v>18</v>
      </c>
      <c r="E594" t="s">
        <v>597</v>
      </c>
    </row>
    <row r="595" spans="1:5">
      <c r="A595">
        <f>HYPERLINK("http://www.twitter.com/nycgov/status/720251555425972224", "720251555425972224")</f>
        <v>0</v>
      </c>
      <c r="B595" s="2">
        <v>42473.5871180556</v>
      </c>
      <c r="C595">
        <v>8</v>
      </c>
      <c r="D595">
        <v>3</v>
      </c>
      <c r="E595" t="s">
        <v>598</v>
      </c>
    </row>
    <row r="596" spans="1:5">
      <c r="A596">
        <f>HYPERLINK("http://www.twitter.com/nycgov/status/720242850286448642", "720242850286448642")</f>
        <v>0</v>
      </c>
      <c r="B596" s="2">
        <v>42473.5630902778</v>
      </c>
      <c r="C596">
        <v>6</v>
      </c>
      <c r="D596">
        <v>6</v>
      </c>
      <c r="E596" t="s">
        <v>599</v>
      </c>
    </row>
    <row r="597" spans="1:5">
      <c r="A597">
        <f>HYPERLINK("http://www.twitter.com/nycgov/status/720221312501866496", "720221312501866496")</f>
        <v>0</v>
      </c>
      <c r="B597" s="2">
        <v>42473.5036574074</v>
      </c>
      <c r="C597">
        <v>5</v>
      </c>
      <c r="D597">
        <v>5</v>
      </c>
      <c r="E597" t="s">
        <v>600</v>
      </c>
    </row>
    <row r="598" spans="1:5">
      <c r="A598">
        <f>HYPERLINK("http://www.twitter.com/nycgov/status/720046410276737024", "720046410276737024")</f>
        <v>0</v>
      </c>
      <c r="B598" s="2">
        <v>42473.0210185185</v>
      </c>
      <c r="C598">
        <v>10</v>
      </c>
      <c r="D598">
        <v>15</v>
      </c>
      <c r="E598" t="s">
        <v>601</v>
      </c>
    </row>
    <row r="599" spans="1:5">
      <c r="A599">
        <f>HYPERLINK("http://www.twitter.com/nycgov/status/720024992516292608", "720024992516292608")</f>
        <v>0</v>
      </c>
      <c r="B599" s="2">
        <v>42472.9619212963</v>
      </c>
      <c r="C599">
        <v>18</v>
      </c>
      <c r="D599">
        <v>17</v>
      </c>
      <c r="E599" t="s">
        <v>602</v>
      </c>
    </row>
    <row r="600" spans="1:5">
      <c r="A600">
        <f>HYPERLINK("http://www.twitter.com/nycgov/status/720012198819598336", "720012198819598336")</f>
        <v>0</v>
      </c>
      <c r="B600" s="2">
        <v>42472.9266203704</v>
      </c>
      <c r="C600">
        <v>0</v>
      </c>
      <c r="D600">
        <v>41</v>
      </c>
      <c r="E600" t="s">
        <v>603</v>
      </c>
    </row>
    <row r="601" spans="1:5">
      <c r="A601">
        <f>HYPERLINK("http://www.twitter.com/nycgov/status/720009886617202688", "720009886617202688")</f>
        <v>0</v>
      </c>
      <c r="B601" s="2">
        <v>42472.9202314815</v>
      </c>
      <c r="C601">
        <v>7</v>
      </c>
      <c r="D601">
        <v>5</v>
      </c>
      <c r="E601" t="s">
        <v>604</v>
      </c>
    </row>
    <row r="602" spans="1:5">
      <c r="A602">
        <f>HYPERLINK("http://www.twitter.com/nycgov/status/719959552159047680", "719959552159047680")</f>
        <v>0</v>
      </c>
      <c r="B602" s="2">
        <v>42472.7813425926</v>
      </c>
      <c r="C602">
        <v>18</v>
      </c>
      <c r="D602">
        <v>14</v>
      </c>
      <c r="E602" t="s">
        <v>605</v>
      </c>
    </row>
    <row r="603" spans="1:5">
      <c r="A603">
        <f>HYPERLINK("http://www.twitter.com/nycgov/status/719901990676013057", "719901990676013057")</f>
        <v>0</v>
      </c>
      <c r="B603" s="2">
        <v>42472.6225</v>
      </c>
      <c r="C603">
        <v>0</v>
      </c>
      <c r="D603">
        <v>3</v>
      </c>
      <c r="E603" t="s">
        <v>606</v>
      </c>
    </row>
    <row r="604" spans="1:5">
      <c r="A604">
        <f>HYPERLINK("http://www.twitter.com/nycgov/status/719889167187124229", "719889167187124229")</f>
        <v>0</v>
      </c>
      <c r="B604" s="2">
        <v>42472.5871180556</v>
      </c>
      <c r="C604">
        <v>7</v>
      </c>
      <c r="D604">
        <v>4</v>
      </c>
      <c r="E604" t="s">
        <v>607</v>
      </c>
    </row>
    <row r="605" spans="1:5">
      <c r="A605">
        <f>HYPERLINK("http://www.twitter.com/nycgov/status/719647536559079424", "719647536559079424")</f>
        <v>0</v>
      </c>
      <c r="B605" s="2">
        <v>42471.9203356481</v>
      </c>
      <c r="C605">
        <v>19</v>
      </c>
      <c r="D605">
        <v>19</v>
      </c>
      <c r="E605" t="s">
        <v>608</v>
      </c>
    </row>
    <row r="606" spans="1:5">
      <c r="A606">
        <f>HYPERLINK("http://www.twitter.com/nycgov/status/719602226348625922", "719602226348625922")</f>
        <v>0</v>
      </c>
      <c r="B606" s="2">
        <v>42471.7953009259</v>
      </c>
      <c r="C606">
        <v>14</v>
      </c>
      <c r="D606">
        <v>14</v>
      </c>
      <c r="E606" t="s">
        <v>609</v>
      </c>
    </row>
    <row r="607" spans="1:5">
      <c r="A607">
        <f>HYPERLINK("http://www.twitter.com/nycgov/status/719587115953229824", "719587115953229824")</f>
        <v>0</v>
      </c>
      <c r="B607" s="2">
        <v>42471.7536111111</v>
      </c>
      <c r="C607">
        <v>41</v>
      </c>
      <c r="D607">
        <v>29</v>
      </c>
      <c r="E607" t="s">
        <v>610</v>
      </c>
    </row>
    <row r="608" spans="1:5">
      <c r="A608">
        <f>HYPERLINK("http://www.twitter.com/nycgov/status/719571993671155712", "719571993671155712")</f>
        <v>0</v>
      </c>
      <c r="B608" s="2">
        <v>42471.711875</v>
      </c>
      <c r="C608">
        <v>8</v>
      </c>
      <c r="D608">
        <v>9</v>
      </c>
      <c r="E608" t="s">
        <v>611</v>
      </c>
    </row>
    <row r="609" spans="1:5">
      <c r="A609">
        <f>HYPERLINK("http://www.twitter.com/nycgov/status/719554384225570816", "719554384225570816")</f>
        <v>0</v>
      </c>
      <c r="B609" s="2">
        <v>42471.663287037</v>
      </c>
      <c r="C609">
        <v>10</v>
      </c>
      <c r="D609">
        <v>2</v>
      </c>
      <c r="E609" t="s">
        <v>612</v>
      </c>
    </row>
    <row r="610" spans="1:5">
      <c r="A610">
        <f>HYPERLINK("http://www.twitter.com/nycgov/status/718199105810513920", "718199105810513920")</f>
        <v>0</v>
      </c>
      <c r="B610" s="2">
        <v>42467.9234259259</v>
      </c>
      <c r="C610">
        <v>0</v>
      </c>
      <c r="D610">
        <v>15</v>
      </c>
      <c r="E610" t="s">
        <v>613</v>
      </c>
    </row>
    <row r="611" spans="1:5">
      <c r="A611">
        <f>HYPERLINK("http://www.twitter.com/nycgov/status/718194389265354754", "718194389265354754")</f>
        <v>0</v>
      </c>
      <c r="B611" s="2">
        <v>42467.9104166667</v>
      </c>
      <c r="C611">
        <v>0</v>
      </c>
      <c r="D611">
        <v>4</v>
      </c>
      <c r="E611" t="s">
        <v>614</v>
      </c>
    </row>
    <row r="612" spans="1:5">
      <c r="A612">
        <f>HYPERLINK("http://www.twitter.com/nycgov/status/718062119791562752", "718062119791562752")</f>
        <v>0</v>
      </c>
      <c r="B612" s="2">
        <v>42467.5454166667</v>
      </c>
      <c r="C612">
        <v>22</v>
      </c>
      <c r="D612">
        <v>14</v>
      </c>
      <c r="E612" t="s">
        <v>615</v>
      </c>
    </row>
    <row r="613" spans="1:5">
      <c r="A613">
        <f>HYPERLINK("http://www.twitter.com/nycgov/status/718045995486093312", "718045995486093312")</f>
        <v>0</v>
      </c>
      <c r="B613" s="2">
        <v>42467.5009259259</v>
      </c>
      <c r="C613">
        <v>26</v>
      </c>
      <c r="D613">
        <v>27</v>
      </c>
      <c r="E613" t="s">
        <v>616</v>
      </c>
    </row>
    <row r="614" spans="1:5">
      <c r="A614">
        <f>HYPERLINK("http://www.twitter.com/nycgov/status/717867039004762112", "717867039004762112")</f>
        <v>0</v>
      </c>
      <c r="B614" s="2">
        <v>42467.0071064815</v>
      </c>
      <c r="C614">
        <v>6</v>
      </c>
      <c r="D614">
        <v>5</v>
      </c>
      <c r="E614" t="s">
        <v>617</v>
      </c>
    </row>
    <row r="615" spans="1:5">
      <c r="A615">
        <f>HYPERLINK("http://www.twitter.com/nycgov/status/717856992979759105", "717856992979759105")</f>
        <v>0</v>
      </c>
      <c r="B615" s="2">
        <v>42466.979375</v>
      </c>
      <c r="C615">
        <v>10</v>
      </c>
      <c r="D615">
        <v>7</v>
      </c>
      <c r="E615" t="s">
        <v>618</v>
      </c>
    </row>
    <row r="616" spans="1:5">
      <c r="A616">
        <f>HYPERLINK("http://www.twitter.com/nycgov/status/717841874413858816", "717841874413858816")</f>
        <v>0</v>
      </c>
      <c r="B616" s="2">
        <v>42466.937662037</v>
      </c>
      <c r="C616">
        <v>9</v>
      </c>
      <c r="D616">
        <v>7</v>
      </c>
      <c r="E616" t="s">
        <v>619</v>
      </c>
    </row>
    <row r="617" spans="1:5">
      <c r="A617">
        <f>HYPERLINK("http://www.twitter.com/nycgov/status/717834435312414721", "717834435312414721")</f>
        <v>0</v>
      </c>
      <c r="B617" s="2">
        <v>42466.9171296296</v>
      </c>
      <c r="C617">
        <v>0</v>
      </c>
      <c r="D617">
        <v>13</v>
      </c>
      <c r="E617" t="s">
        <v>620</v>
      </c>
    </row>
    <row r="618" spans="1:5">
      <c r="A618">
        <f>HYPERLINK("http://www.twitter.com/nycgov/status/717826776177709056", "717826776177709056")</f>
        <v>0</v>
      </c>
      <c r="B618" s="2">
        <v>42466.8959953704</v>
      </c>
      <c r="C618">
        <v>27</v>
      </c>
      <c r="D618">
        <v>18</v>
      </c>
      <c r="E618" t="s">
        <v>621</v>
      </c>
    </row>
    <row r="619" spans="1:5">
      <c r="A619">
        <f>HYPERLINK("http://www.twitter.com/nycgov/status/717774010201817091", "717774010201817091")</f>
        <v>0</v>
      </c>
      <c r="B619" s="2">
        <v>42466.7503935185</v>
      </c>
      <c r="C619">
        <v>14</v>
      </c>
      <c r="D619">
        <v>7</v>
      </c>
      <c r="E619" t="s">
        <v>601</v>
      </c>
    </row>
    <row r="620" spans="1:5">
      <c r="A620">
        <f>HYPERLINK("http://www.twitter.com/nycgov/status/717758541126303745", "717758541126303745")</f>
        <v>0</v>
      </c>
      <c r="B620" s="2">
        <v>42466.7077083333</v>
      </c>
      <c r="C620">
        <v>0</v>
      </c>
      <c r="D620">
        <v>23</v>
      </c>
      <c r="E620" t="s">
        <v>622</v>
      </c>
    </row>
    <row r="621" spans="1:5">
      <c r="A621">
        <f>HYPERLINK("http://www.twitter.com/nycgov/status/717745063590240256", "717745063590240256")</f>
        <v>0</v>
      </c>
      <c r="B621" s="2">
        <v>42466.6705092593</v>
      </c>
      <c r="C621">
        <v>6</v>
      </c>
      <c r="D621">
        <v>6</v>
      </c>
      <c r="E621" t="s">
        <v>623</v>
      </c>
    </row>
    <row r="622" spans="1:5">
      <c r="A622">
        <f>HYPERLINK("http://www.twitter.com/nycgov/status/717714863846526976", "717714863846526976")</f>
        <v>0</v>
      </c>
      <c r="B622" s="2">
        <v>42466.5871759259</v>
      </c>
      <c r="C622">
        <v>14</v>
      </c>
      <c r="D622">
        <v>8</v>
      </c>
      <c r="E622" t="s">
        <v>624</v>
      </c>
    </row>
    <row r="623" spans="1:5">
      <c r="A623">
        <f>HYPERLINK("http://www.twitter.com/nycgov/status/717699772740734976", "717699772740734976")</f>
        <v>0</v>
      </c>
      <c r="B623" s="2">
        <v>42466.5455324074</v>
      </c>
      <c r="C623">
        <v>41</v>
      </c>
      <c r="D623">
        <v>31</v>
      </c>
      <c r="E623" t="s">
        <v>625</v>
      </c>
    </row>
    <row r="624" spans="1:5">
      <c r="A624">
        <f>HYPERLINK("http://www.twitter.com/nycgov/status/717684610432413696", "717684610432413696")</f>
        <v>0</v>
      </c>
      <c r="B624" s="2">
        <v>42466.5036921296</v>
      </c>
      <c r="C624">
        <v>7</v>
      </c>
      <c r="D624">
        <v>4</v>
      </c>
      <c r="E624" t="s">
        <v>626</v>
      </c>
    </row>
    <row r="625" spans="1:5">
      <c r="A625">
        <f>HYPERLINK("http://www.twitter.com/nycgov/status/717503414192771072", "717503414192771072")</f>
        <v>0</v>
      </c>
      <c r="B625" s="2">
        <v>42466.0036921296</v>
      </c>
      <c r="C625">
        <v>19</v>
      </c>
      <c r="D625">
        <v>16</v>
      </c>
      <c r="E625" t="s">
        <v>627</v>
      </c>
    </row>
    <row r="626" spans="1:5">
      <c r="A626">
        <f>HYPERLINK("http://www.twitter.com/nycgov/status/717487344065060864", "717487344065060864")</f>
        <v>0</v>
      </c>
      <c r="B626" s="2">
        <v>42465.9593402778</v>
      </c>
      <c r="C626">
        <v>5</v>
      </c>
      <c r="D626">
        <v>4</v>
      </c>
      <c r="E626" t="s">
        <v>595</v>
      </c>
    </row>
    <row r="627" spans="1:5">
      <c r="A627">
        <f>HYPERLINK("http://www.twitter.com/nycgov/status/717474518411964416", "717474518411964416")</f>
        <v>0</v>
      </c>
      <c r="B627" s="2">
        <v>42465.9239467593</v>
      </c>
      <c r="C627">
        <v>9</v>
      </c>
      <c r="D627">
        <v>7</v>
      </c>
      <c r="E627" t="s">
        <v>628</v>
      </c>
    </row>
    <row r="628" spans="1:5">
      <c r="A628">
        <f>HYPERLINK("http://www.twitter.com/nycgov/status/717458121619320833", "717458121619320833")</f>
        <v>0</v>
      </c>
      <c r="B628" s="2">
        <v>42465.8787037037</v>
      </c>
      <c r="C628">
        <v>11</v>
      </c>
      <c r="D628">
        <v>9</v>
      </c>
      <c r="E628" t="s">
        <v>599</v>
      </c>
    </row>
    <row r="629" spans="1:5">
      <c r="A629">
        <f>HYPERLINK("http://www.twitter.com/nycgov/status/717443059894632449", "717443059894632449")</f>
        <v>0</v>
      </c>
      <c r="B629" s="2">
        <v>42465.8371412037</v>
      </c>
      <c r="C629">
        <v>10</v>
      </c>
      <c r="D629">
        <v>6</v>
      </c>
      <c r="E629" t="s">
        <v>629</v>
      </c>
    </row>
    <row r="630" spans="1:5">
      <c r="A630">
        <f>HYPERLINK("http://www.twitter.com/nycgov/status/717427975608799236", "717427975608799236")</f>
        <v>0</v>
      </c>
      <c r="B630" s="2">
        <v>42465.7955208333</v>
      </c>
      <c r="C630">
        <v>16</v>
      </c>
      <c r="D630">
        <v>17</v>
      </c>
      <c r="E630" t="s">
        <v>630</v>
      </c>
    </row>
    <row r="631" spans="1:5">
      <c r="A631">
        <f>HYPERLINK("http://www.twitter.com/nycgov/status/717376774699671552", "717376774699671552")</f>
        <v>0</v>
      </c>
      <c r="B631" s="2">
        <v>42465.654224537</v>
      </c>
      <c r="C631">
        <v>0</v>
      </c>
      <c r="D631">
        <v>24</v>
      </c>
      <c r="E631" t="s">
        <v>631</v>
      </c>
    </row>
    <row r="632" spans="1:5">
      <c r="A632">
        <f>HYPERLINK("http://www.twitter.com/nycgov/status/716996308674945024", "716996308674945024")</f>
        <v>0</v>
      </c>
      <c r="B632" s="2">
        <v>42464.6043402778</v>
      </c>
      <c r="C632">
        <v>9</v>
      </c>
      <c r="D632">
        <v>6</v>
      </c>
      <c r="E632" t="s">
        <v>632</v>
      </c>
    </row>
    <row r="633" spans="1:5">
      <c r="A633">
        <f>HYPERLINK("http://www.twitter.com/nycgov/status/716703123545460736", "716703123545460736")</f>
        <v>0</v>
      </c>
      <c r="B633" s="2">
        <v>42463.7953125</v>
      </c>
      <c r="C633">
        <v>9</v>
      </c>
      <c r="D633">
        <v>11</v>
      </c>
      <c r="E633" t="s">
        <v>633</v>
      </c>
    </row>
    <row r="634" spans="1:5">
      <c r="A634">
        <f>HYPERLINK("http://www.twitter.com/nycgov/status/716675483581210624", "716675483581210624")</f>
        <v>0</v>
      </c>
      <c r="B634" s="2">
        <v>42463.7190393519</v>
      </c>
      <c r="C634">
        <v>10</v>
      </c>
      <c r="D634">
        <v>11</v>
      </c>
      <c r="E634" t="s">
        <v>634</v>
      </c>
    </row>
    <row r="635" spans="1:5">
      <c r="A635">
        <f>HYPERLINK("http://www.twitter.com/nycgov/status/716660442492497920", "716660442492497920")</f>
        <v>0</v>
      </c>
      <c r="B635" s="2">
        <v>42463.6775347222</v>
      </c>
      <c r="C635">
        <v>7</v>
      </c>
      <c r="D635">
        <v>5</v>
      </c>
      <c r="E635" t="s">
        <v>635</v>
      </c>
    </row>
    <row r="636" spans="1:5">
      <c r="A636">
        <f>HYPERLINK("http://www.twitter.com/nycgov/status/716630151304462336", "716630151304462336")</f>
        <v>0</v>
      </c>
      <c r="B636" s="2">
        <v>42463.5939467593</v>
      </c>
      <c r="C636">
        <v>21</v>
      </c>
      <c r="D636">
        <v>18</v>
      </c>
      <c r="E636" t="s">
        <v>636</v>
      </c>
    </row>
    <row r="637" spans="1:5">
      <c r="A637">
        <f>HYPERLINK("http://www.twitter.com/nycgov/status/716325634247630848", "716325634247630848")</f>
        <v>0</v>
      </c>
      <c r="B637" s="2">
        <v>42462.7536342593</v>
      </c>
      <c r="C637">
        <v>19</v>
      </c>
      <c r="D637">
        <v>9</v>
      </c>
      <c r="E637" t="s">
        <v>637</v>
      </c>
    </row>
    <row r="638" spans="1:5">
      <c r="A638">
        <f>HYPERLINK("http://www.twitter.com/nycgov/status/716311817484705793", "716311817484705793")</f>
        <v>0</v>
      </c>
      <c r="B638" s="2">
        <v>42462.7155092593</v>
      </c>
      <c r="C638">
        <v>12</v>
      </c>
      <c r="D638">
        <v>7</v>
      </c>
      <c r="E638" t="s">
        <v>638</v>
      </c>
    </row>
    <row r="639" spans="1:5">
      <c r="A639">
        <f>HYPERLINK("http://www.twitter.com/nycgov/status/716296730925514752", "716296730925514752")</f>
        <v>0</v>
      </c>
      <c r="B639" s="2">
        <v>42462.6738773148</v>
      </c>
      <c r="C639">
        <v>16</v>
      </c>
      <c r="D639">
        <v>5</v>
      </c>
      <c r="E639" t="s">
        <v>639</v>
      </c>
    </row>
    <row r="640" spans="1:5">
      <c r="A640">
        <f>HYPERLINK("http://www.twitter.com/nycgov/status/716265245136850945", "716265245136850945")</f>
        <v>0</v>
      </c>
      <c r="B640" s="2">
        <v>42462.5869907407</v>
      </c>
      <c r="C640">
        <v>54</v>
      </c>
      <c r="D640">
        <v>41</v>
      </c>
      <c r="E640" t="s">
        <v>616</v>
      </c>
    </row>
    <row r="641" spans="1:5">
      <c r="A641">
        <f>HYPERLINK("http://www.twitter.com/nycgov/status/716029954056708096", "716029954056708096")</f>
        <v>0</v>
      </c>
      <c r="B641" s="2">
        <v>42461.9377083333</v>
      </c>
      <c r="C641">
        <v>9</v>
      </c>
      <c r="D641">
        <v>7</v>
      </c>
      <c r="E641" t="s">
        <v>640</v>
      </c>
    </row>
    <row r="642" spans="1:5">
      <c r="A642">
        <f>HYPERLINK("http://www.twitter.com/nycgov/status/716004478646894593", "716004478646894593")</f>
        <v>0</v>
      </c>
      <c r="B642" s="2">
        <v>42461.8674189815</v>
      </c>
      <c r="C642">
        <v>8</v>
      </c>
      <c r="D642">
        <v>7</v>
      </c>
      <c r="E642" t="s">
        <v>641</v>
      </c>
    </row>
    <row r="643" spans="1:5">
      <c r="A643">
        <f>HYPERLINK("http://www.twitter.com/nycgov/status/715996066437591040", "715996066437591040")</f>
        <v>0</v>
      </c>
      <c r="B643" s="2">
        <v>42461.8442013889</v>
      </c>
      <c r="C643">
        <v>0</v>
      </c>
      <c r="D643">
        <v>8</v>
      </c>
      <c r="E643" t="s">
        <v>642</v>
      </c>
    </row>
    <row r="644" spans="1:5">
      <c r="A644">
        <f>HYPERLINK("http://www.twitter.com/nycgov/status/715980881815605250", "715980881815605250")</f>
        <v>0</v>
      </c>
      <c r="B644" s="2">
        <v>42461.8023032407</v>
      </c>
      <c r="C644">
        <v>101</v>
      </c>
      <c r="D644">
        <v>62</v>
      </c>
      <c r="E644" t="s">
        <v>643</v>
      </c>
    </row>
    <row r="645" spans="1:5">
      <c r="A645">
        <f>HYPERLINK("http://www.twitter.com/nycgov/status/715970781872832512", "715970781872832512")</f>
        <v>0</v>
      </c>
      <c r="B645" s="2">
        <v>42461.7744328704</v>
      </c>
      <c r="C645">
        <v>2</v>
      </c>
      <c r="D645">
        <v>4</v>
      </c>
      <c r="E645" t="s">
        <v>644</v>
      </c>
    </row>
    <row r="646" spans="1:5">
      <c r="A646">
        <f>HYPERLINK("http://www.twitter.com/nycgov/status/715959442068606981", "715959442068606981")</f>
        <v>0</v>
      </c>
      <c r="B646" s="2">
        <v>42461.7431365741</v>
      </c>
      <c r="C646">
        <v>8</v>
      </c>
      <c r="D646">
        <v>11</v>
      </c>
      <c r="E646" t="s">
        <v>645</v>
      </c>
    </row>
    <row r="647" spans="1:5">
      <c r="A647">
        <f>HYPERLINK("http://www.twitter.com/nycgov/status/715940574629642241", "715940574629642241")</f>
        <v>0</v>
      </c>
      <c r="B647" s="2">
        <v>42461.6910763889</v>
      </c>
      <c r="C647">
        <v>8</v>
      </c>
      <c r="D647">
        <v>10</v>
      </c>
      <c r="E647" t="s">
        <v>646</v>
      </c>
    </row>
    <row r="648" spans="1:5">
      <c r="A648">
        <f>HYPERLINK("http://www.twitter.com/nycgov/status/715925484836675584", "715925484836675584")</f>
        <v>0</v>
      </c>
      <c r="B648" s="2">
        <v>42461.6494328704</v>
      </c>
      <c r="C648">
        <v>19</v>
      </c>
      <c r="D648">
        <v>17</v>
      </c>
      <c r="E648" t="s">
        <v>647</v>
      </c>
    </row>
    <row r="649" spans="1:5">
      <c r="A649">
        <f>HYPERLINK("http://www.twitter.com/nycgov/status/715908227943284737", "715908227943284737")</f>
        <v>0</v>
      </c>
      <c r="B649" s="2">
        <v>42461.6018171296</v>
      </c>
      <c r="C649">
        <v>0</v>
      </c>
      <c r="D649">
        <v>8</v>
      </c>
      <c r="E649" t="s">
        <v>648</v>
      </c>
    </row>
    <row r="650" spans="1:5">
      <c r="A650">
        <f>HYPERLINK("http://www.twitter.com/nycgov/status/715659087606902784", "715659087606902784")</f>
        <v>0</v>
      </c>
      <c r="B650" s="2">
        <v>42460.9143171296</v>
      </c>
      <c r="C650">
        <v>0</v>
      </c>
      <c r="D650">
        <v>14</v>
      </c>
      <c r="E650" t="s">
        <v>649</v>
      </c>
    </row>
    <row r="651" spans="1:5">
      <c r="A651">
        <f>HYPERLINK("http://www.twitter.com/nycgov/status/715648671333883904", "715648671333883904")</f>
        <v>0</v>
      </c>
      <c r="B651" s="2">
        <v>42460.8855787037</v>
      </c>
      <c r="C651">
        <v>0</v>
      </c>
      <c r="D651">
        <v>32</v>
      </c>
      <c r="E651" t="s">
        <v>650</v>
      </c>
    </row>
    <row r="652" spans="1:5">
      <c r="A652">
        <f>HYPERLINK("http://www.twitter.com/nycgov/status/715644539038515204", "715644539038515204")</f>
        <v>0</v>
      </c>
      <c r="B652" s="2">
        <v>42460.8741666667</v>
      </c>
      <c r="C652">
        <v>0</v>
      </c>
      <c r="D652">
        <v>29</v>
      </c>
      <c r="E652" t="s">
        <v>651</v>
      </c>
    </row>
    <row r="653" spans="1:5">
      <c r="A653">
        <f>HYPERLINK("http://www.twitter.com/nycgov/status/715336012533202944", "715336012533202944")</f>
        <v>0</v>
      </c>
      <c r="B653" s="2">
        <v>42460.0228009259</v>
      </c>
      <c r="C653">
        <v>42</v>
      </c>
      <c r="D653">
        <v>26</v>
      </c>
      <c r="E653" t="s">
        <v>652</v>
      </c>
    </row>
    <row r="654" spans="1:5">
      <c r="A654">
        <f>HYPERLINK("http://www.twitter.com/nycgov/status/714878180268576769", "714878180268576769")</f>
        <v>0</v>
      </c>
      <c r="B654" s="2">
        <v>42458.7594212963</v>
      </c>
      <c r="C654">
        <v>45</v>
      </c>
      <c r="D654">
        <v>26</v>
      </c>
      <c r="E654" t="s">
        <v>653</v>
      </c>
    </row>
    <row r="655" spans="1:5">
      <c r="A655">
        <f>HYPERLINK("http://www.twitter.com/nycgov/status/713728520518762500", "713728520518762500")</f>
        <v>0</v>
      </c>
      <c r="B655" s="2">
        <v>42455.5869675926</v>
      </c>
      <c r="C655">
        <v>65</v>
      </c>
      <c r="D655">
        <v>38</v>
      </c>
      <c r="E655" t="s">
        <v>654</v>
      </c>
    </row>
    <row r="656" spans="1:5">
      <c r="A656">
        <f>HYPERLINK("http://www.twitter.com/nycgov/status/713385982545043457", "713385982545043457")</f>
        <v>0</v>
      </c>
      <c r="B656" s="2">
        <v>42454.6417361111</v>
      </c>
      <c r="C656">
        <v>0</v>
      </c>
      <c r="D656">
        <v>62</v>
      </c>
      <c r="E656" t="s">
        <v>655</v>
      </c>
    </row>
    <row r="657" spans="1:5">
      <c r="A657">
        <f>HYPERLINK("http://www.twitter.com/nycgov/status/713169814680899584", "713169814680899584")</f>
        <v>0</v>
      </c>
      <c r="B657" s="2">
        <v>42454.0452314815</v>
      </c>
      <c r="C657">
        <v>27</v>
      </c>
      <c r="D657">
        <v>22</v>
      </c>
      <c r="E657" t="s">
        <v>656</v>
      </c>
    </row>
    <row r="658" spans="1:5">
      <c r="A658">
        <f>HYPERLINK("http://www.twitter.com/nycgov/status/713153564537921536", "713153564537921536")</f>
        <v>0</v>
      </c>
      <c r="B658" s="2">
        <v>42454.0003935185</v>
      </c>
      <c r="C658">
        <v>4</v>
      </c>
      <c r="D658">
        <v>5</v>
      </c>
      <c r="E658" t="s">
        <v>657</v>
      </c>
    </row>
    <row r="659" spans="1:5">
      <c r="A659">
        <f>HYPERLINK("http://www.twitter.com/nycgov/status/713139618988822529", "713139618988822529")</f>
        <v>0</v>
      </c>
      <c r="B659" s="2">
        <v>42453.9619097222</v>
      </c>
      <c r="C659">
        <v>24</v>
      </c>
      <c r="D659">
        <v>24</v>
      </c>
      <c r="E659" t="s">
        <v>658</v>
      </c>
    </row>
    <row r="660" spans="1:5">
      <c r="A660">
        <f>HYPERLINK("http://www.twitter.com/nycgov/status/713123326177239042", "713123326177239042")</f>
        <v>0</v>
      </c>
      <c r="B660" s="2">
        <v>42453.9169444444</v>
      </c>
      <c r="C660">
        <v>4</v>
      </c>
      <c r="D660">
        <v>8</v>
      </c>
      <c r="E660" t="s">
        <v>659</v>
      </c>
    </row>
    <row r="661" spans="1:5">
      <c r="A661">
        <f>HYPERLINK("http://www.twitter.com/nycgov/status/713086740307779584", "713086740307779584")</f>
        <v>0</v>
      </c>
      <c r="B661" s="2">
        <v>42453.8159953704</v>
      </c>
      <c r="C661">
        <v>0</v>
      </c>
      <c r="D661">
        <v>52</v>
      </c>
      <c r="E661" t="s">
        <v>660</v>
      </c>
    </row>
    <row r="662" spans="1:5">
      <c r="A662">
        <f>HYPERLINK("http://www.twitter.com/nycgov/status/713079631470051329", "713079631470051329")</f>
        <v>0</v>
      </c>
      <c r="B662" s="2">
        <v>42453.7963773148</v>
      </c>
      <c r="C662">
        <v>8</v>
      </c>
      <c r="D662">
        <v>8</v>
      </c>
      <c r="E662" t="s">
        <v>661</v>
      </c>
    </row>
    <row r="663" spans="1:5">
      <c r="A663">
        <f>HYPERLINK("http://www.twitter.com/nycgov/status/713043664138711040", "713043664138711040")</f>
        <v>0</v>
      </c>
      <c r="B663" s="2">
        <v>42453.6971180556</v>
      </c>
      <c r="C663">
        <v>0</v>
      </c>
      <c r="D663">
        <v>33</v>
      </c>
      <c r="E663" t="s">
        <v>662</v>
      </c>
    </row>
    <row r="664" spans="1:5">
      <c r="A664">
        <f>HYPERLINK("http://www.twitter.com/nycgov/status/712278287431544832", "712278287431544832")</f>
        <v>0</v>
      </c>
      <c r="B664" s="2">
        <v>42451.5850810185</v>
      </c>
      <c r="C664">
        <v>0</v>
      </c>
      <c r="D664">
        <v>116</v>
      </c>
      <c r="E664" t="s">
        <v>663</v>
      </c>
    </row>
    <row r="665" spans="1:5">
      <c r="A665">
        <f>HYPERLINK("http://www.twitter.com/nycgov/status/711916654394023936", "711916654394023936")</f>
        <v>0</v>
      </c>
      <c r="B665" s="2">
        <v>42450.5871643519</v>
      </c>
      <c r="C665">
        <v>11</v>
      </c>
      <c r="D665">
        <v>7</v>
      </c>
      <c r="E665" t="s">
        <v>664</v>
      </c>
    </row>
    <row r="666" spans="1:5">
      <c r="A666">
        <f>HYPERLINK("http://www.twitter.com/nycgov/status/711673869388611584", "711673869388611584")</f>
        <v>0</v>
      </c>
      <c r="B666" s="2">
        <v>42449.9172106481</v>
      </c>
      <c r="C666">
        <v>14</v>
      </c>
      <c r="D666">
        <v>37</v>
      </c>
      <c r="E666" t="s">
        <v>665</v>
      </c>
    </row>
    <row r="667" spans="1:5">
      <c r="A667">
        <f>HYPERLINK("http://www.twitter.com/nycgov/status/711553195512897536", "711553195512897536")</f>
        <v>0</v>
      </c>
      <c r="B667" s="2">
        <v>42449.584212963</v>
      </c>
      <c r="C667">
        <v>51</v>
      </c>
      <c r="D667">
        <v>26</v>
      </c>
      <c r="E667" t="s">
        <v>666</v>
      </c>
    </row>
    <row r="668" spans="1:5">
      <c r="A668">
        <f>HYPERLINK("http://www.twitter.com/nycgov/status/711252226161950720", "711252226161950720")</f>
        <v>0</v>
      </c>
      <c r="B668" s="2">
        <v>42448.7536921296</v>
      </c>
      <c r="C668">
        <v>109</v>
      </c>
      <c r="D668">
        <v>68</v>
      </c>
      <c r="E668" t="s">
        <v>667</v>
      </c>
    </row>
    <row r="669" spans="1:5">
      <c r="A669">
        <f>HYPERLINK("http://www.twitter.com/nycgov/status/711237130320797696", "711237130320797696")</f>
        <v>0</v>
      </c>
      <c r="B669" s="2">
        <v>42448.712037037</v>
      </c>
      <c r="C669">
        <v>54</v>
      </c>
      <c r="D669">
        <v>66</v>
      </c>
      <c r="E669" t="s">
        <v>668</v>
      </c>
    </row>
    <row r="670" spans="1:5">
      <c r="A670">
        <f>HYPERLINK("http://www.twitter.com/nycgov/status/711205924589928448", "711205924589928448")</f>
        <v>0</v>
      </c>
      <c r="B670" s="2">
        <v>42448.6259259259</v>
      </c>
      <c r="C670">
        <v>5</v>
      </c>
      <c r="D670">
        <v>6</v>
      </c>
      <c r="E670" t="s">
        <v>669</v>
      </c>
    </row>
    <row r="671" spans="1:5">
      <c r="A671">
        <f>HYPERLINK("http://www.twitter.com/nycgov/status/711190813552857088", "711190813552857088")</f>
        <v>0</v>
      </c>
      <c r="B671" s="2">
        <v>42448.584224537</v>
      </c>
      <c r="C671">
        <v>8</v>
      </c>
      <c r="D671">
        <v>9</v>
      </c>
      <c r="E671" t="s">
        <v>670</v>
      </c>
    </row>
    <row r="672" spans="1:5">
      <c r="A672">
        <f>HYPERLINK("http://www.twitter.com/nycgov/status/710980402652057602", "710980402652057602")</f>
        <v>0</v>
      </c>
      <c r="B672" s="2">
        <v>42448.0036111111</v>
      </c>
      <c r="C672">
        <v>14</v>
      </c>
      <c r="D672">
        <v>8</v>
      </c>
      <c r="E672" t="s">
        <v>637</v>
      </c>
    </row>
    <row r="673" spans="1:5">
      <c r="A673">
        <f>HYPERLINK("http://www.twitter.com/nycgov/status/710935125035503616", "710935125035503616")</f>
        <v>0</v>
      </c>
      <c r="B673" s="2">
        <v>42447.8786689815</v>
      </c>
      <c r="C673">
        <v>7</v>
      </c>
      <c r="D673">
        <v>7</v>
      </c>
      <c r="E673" t="s">
        <v>671</v>
      </c>
    </row>
    <row r="674" spans="1:5">
      <c r="A674">
        <f>HYPERLINK("http://www.twitter.com/nycgov/status/710920006587031553", "710920006587031553")</f>
        <v>0</v>
      </c>
      <c r="B674" s="2">
        <v>42447.8369444444</v>
      </c>
      <c r="C674">
        <v>18</v>
      </c>
      <c r="D674">
        <v>17</v>
      </c>
      <c r="E674" t="s">
        <v>672</v>
      </c>
    </row>
    <row r="675" spans="1:5">
      <c r="A675">
        <f>HYPERLINK("http://www.twitter.com/nycgov/status/710903771866513408", "710903771866513408")</f>
        <v>0</v>
      </c>
      <c r="B675" s="2">
        <v>42447.7921412037</v>
      </c>
      <c r="C675">
        <v>22</v>
      </c>
      <c r="D675">
        <v>13</v>
      </c>
      <c r="E675" t="s">
        <v>673</v>
      </c>
    </row>
    <row r="676" spans="1:5">
      <c r="A676">
        <f>HYPERLINK("http://www.twitter.com/nycgov/status/710889792364531712", "710889792364531712")</f>
        <v>0</v>
      </c>
      <c r="B676" s="2">
        <v>42447.7535648148</v>
      </c>
      <c r="C676">
        <v>8</v>
      </c>
      <c r="D676">
        <v>2</v>
      </c>
      <c r="E676" t="s">
        <v>638</v>
      </c>
    </row>
    <row r="677" spans="1:5">
      <c r="A677">
        <f>HYPERLINK("http://www.twitter.com/nycgov/status/710456133639606273", "710456133639606273")</f>
        <v>0</v>
      </c>
      <c r="B677" s="2">
        <v>42446.5568981481</v>
      </c>
      <c r="C677">
        <v>0</v>
      </c>
      <c r="D677">
        <v>89</v>
      </c>
      <c r="E677" t="s">
        <v>674</v>
      </c>
    </row>
    <row r="678" spans="1:5">
      <c r="A678">
        <f>HYPERLINK("http://www.twitter.com/nycgov/status/709883641099362304", "709883641099362304")</f>
        <v>0</v>
      </c>
      <c r="B678" s="2">
        <v>42444.9771180556</v>
      </c>
      <c r="C678">
        <v>51</v>
      </c>
      <c r="D678">
        <v>36</v>
      </c>
      <c r="E678" t="s">
        <v>675</v>
      </c>
    </row>
    <row r="679" spans="1:5">
      <c r="A679">
        <f>HYPERLINK("http://www.twitter.com/nycgov/status/709867252343050240", "709867252343050240")</f>
        <v>0</v>
      </c>
      <c r="B679" s="2">
        <v>42444.9318981481</v>
      </c>
      <c r="C679">
        <v>0</v>
      </c>
      <c r="D679">
        <v>90</v>
      </c>
      <c r="E679" t="s">
        <v>676</v>
      </c>
    </row>
    <row r="680" spans="1:5">
      <c r="A680">
        <f>HYPERLINK("http://www.twitter.com/nycgov/status/709859879901646848", "709859879901646848")</f>
        <v>0</v>
      </c>
      <c r="B680" s="2">
        <v>42444.9115509259</v>
      </c>
      <c r="C680">
        <v>0</v>
      </c>
      <c r="D680">
        <v>39</v>
      </c>
      <c r="E680" t="s">
        <v>677</v>
      </c>
    </row>
    <row r="681" spans="1:5">
      <c r="A681">
        <f>HYPERLINK("http://www.twitter.com/nycgov/status/709017483085258753", "709017483085258753")</f>
        <v>0</v>
      </c>
      <c r="B681" s="2">
        <v>42442.5869791667</v>
      </c>
      <c r="C681">
        <v>19</v>
      </c>
      <c r="D681">
        <v>12</v>
      </c>
      <c r="E681" t="s">
        <v>678</v>
      </c>
    </row>
    <row r="682" spans="1:5">
      <c r="A682">
        <f>HYPERLINK("http://www.twitter.com/nycgov/status/709016469569454080", "709016469569454080")</f>
        <v>0</v>
      </c>
      <c r="B682" s="2">
        <v>42442.5841782407</v>
      </c>
      <c r="C682">
        <v>21</v>
      </c>
      <c r="D682">
        <v>14</v>
      </c>
      <c r="E682" t="s">
        <v>679</v>
      </c>
    </row>
    <row r="683" spans="1:5">
      <c r="A683">
        <f>HYPERLINK("http://www.twitter.com/nycgov/status/708876845035462656", "708876845035462656")</f>
        <v>0</v>
      </c>
      <c r="B683" s="2">
        <v>42442.1988888889</v>
      </c>
      <c r="C683">
        <v>0</v>
      </c>
      <c r="D683">
        <v>71</v>
      </c>
      <c r="E683" t="s">
        <v>680</v>
      </c>
    </row>
    <row r="684" spans="1:5">
      <c r="A684">
        <f>HYPERLINK("http://www.twitter.com/nycgov/status/708827435605860352", "708827435605860352")</f>
        <v>0</v>
      </c>
      <c r="B684" s="2">
        <v>42442.0625462963</v>
      </c>
      <c r="C684">
        <v>209</v>
      </c>
      <c r="D684">
        <v>68</v>
      </c>
      <c r="E684" t="s">
        <v>681</v>
      </c>
    </row>
    <row r="685" spans="1:5">
      <c r="A685">
        <f>HYPERLINK("http://www.twitter.com/nycgov/status/708757646816518147", "708757646816518147")</f>
        <v>0</v>
      </c>
      <c r="B685" s="2">
        <v>42441.8699652778</v>
      </c>
      <c r="C685">
        <v>95</v>
      </c>
      <c r="D685">
        <v>319</v>
      </c>
      <c r="E685" t="s">
        <v>682</v>
      </c>
    </row>
    <row r="686" spans="1:5">
      <c r="A686">
        <f>HYPERLINK("http://www.twitter.com/nycgov/status/708707947078094848", "708707947078094848")</f>
        <v>0</v>
      </c>
      <c r="B686" s="2">
        <v>42441.7328240741</v>
      </c>
      <c r="C686">
        <v>8</v>
      </c>
      <c r="D686">
        <v>6</v>
      </c>
      <c r="E686" t="s">
        <v>683</v>
      </c>
    </row>
    <row r="687" spans="1:5">
      <c r="A687">
        <f>HYPERLINK("http://www.twitter.com/nycgov/status/708689093140553732", "708689093140553732")</f>
        <v>0</v>
      </c>
      <c r="B687" s="2">
        <v>42441.6807986111</v>
      </c>
      <c r="C687">
        <v>18</v>
      </c>
      <c r="D687">
        <v>16</v>
      </c>
      <c r="E687" t="s">
        <v>615</v>
      </c>
    </row>
    <row r="688" spans="1:5">
      <c r="A688">
        <f>HYPERLINK("http://www.twitter.com/nycgov/status/708670203945730052", "708670203945730052")</f>
        <v>0</v>
      </c>
      <c r="B688" s="2">
        <v>42441.6286689815</v>
      </c>
      <c r="C688">
        <v>22</v>
      </c>
      <c r="D688">
        <v>18</v>
      </c>
      <c r="E688" t="s">
        <v>684</v>
      </c>
    </row>
    <row r="689" spans="1:5">
      <c r="A689">
        <f>HYPERLINK("http://www.twitter.com/nycgov/status/708458795622670336", "708458795622670336")</f>
        <v>0</v>
      </c>
      <c r="B689" s="2">
        <v>42441.0453009259</v>
      </c>
      <c r="C689">
        <v>10</v>
      </c>
      <c r="D689">
        <v>6</v>
      </c>
      <c r="E689" t="s">
        <v>685</v>
      </c>
    </row>
    <row r="690" spans="1:5">
      <c r="A690">
        <f>HYPERLINK("http://www.twitter.com/nycgov/status/708428606628880384", "708428606628880384")</f>
        <v>0</v>
      </c>
      <c r="B690" s="2">
        <v>42440.9619907407</v>
      </c>
      <c r="C690">
        <v>22</v>
      </c>
      <c r="D690">
        <v>13</v>
      </c>
      <c r="E690" t="s">
        <v>686</v>
      </c>
    </row>
    <row r="691" spans="1:5">
      <c r="A691">
        <f>HYPERLINK("http://www.twitter.com/nycgov/status/708413504517226496", "708413504517226496")</f>
        <v>0</v>
      </c>
      <c r="B691" s="2">
        <v>42440.9203125</v>
      </c>
      <c r="C691">
        <v>2</v>
      </c>
      <c r="D691">
        <v>5</v>
      </c>
      <c r="E691" t="s">
        <v>687</v>
      </c>
    </row>
    <row r="692" spans="1:5">
      <c r="A692">
        <f>HYPERLINK("http://www.twitter.com/nycgov/status/708398409875656704", "708398409875656704")</f>
        <v>0</v>
      </c>
      <c r="B692" s="2">
        <v>42440.8786574074</v>
      </c>
      <c r="C692">
        <v>8</v>
      </c>
      <c r="D692">
        <v>9</v>
      </c>
      <c r="E692" t="s">
        <v>688</v>
      </c>
    </row>
    <row r="693" spans="1:5">
      <c r="A693">
        <f>HYPERLINK("http://www.twitter.com/nycgov/status/708385834781822977", "708385834781822977")</f>
        <v>0</v>
      </c>
      <c r="B693" s="2">
        <v>42440.8439583333</v>
      </c>
      <c r="C693">
        <v>7</v>
      </c>
      <c r="D693">
        <v>8</v>
      </c>
      <c r="E693" t="s">
        <v>689</v>
      </c>
    </row>
    <row r="694" spans="1:5">
      <c r="A694">
        <f>HYPERLINK("http://www.twitter.com/nycgov/status/708367103976448000", "708367103976448000")</f>
        <v>0</v>
      </c>
      <c r="B694" s="2">
        <v>42440.7922800926</v>
      </c>
      <c r="C694">
        <v>29</v>
      </c>
      <c r="D694">
        <v>13</v>
      </c>
      <c r="E694" t="s">
        <v>690</v>
      </c>
    </row>
    <row r="695" spans="1:5">
      <c r="A695">
        <f>HYPERLINK("http://www.twitter.com/nycgov/status/708350607673978880", "708350607673978880")</f>
        <v>0</v>
      </c>
      <c r="B695" s="2">
        <v>42440.7467592593</v>
      </c>
      <c r="C695">
        <v>4</v>
      </c>
      <c r="D695">
        <v>3</v>
      </c>
      <c r="E695" t="s">
        <v>691</v>
      </c>
    </row>
    <row r="696" spans="1:5">
      <c r="A696">
        <f>HYPERLINK("http://www.twitter.com/nycgov/status/708350269097172993", "708350269097172993")</f>
        <v>0</v>
      </c>
      <c r="B696" s="2">
        <v>42440.7458217593</v>
      </c>
      <c r="C696">
        <v>0</v>
      </c>
      <c r="D696">
        <v>33</v>
      </c>
      <c r="E696" t="s">
        <v>692</v>
      </c>
    </row>
    <row r="697" spans="1:5">
      <c r="A697">
        <f>HYPERLINK("http://www.twitter.com/nycgov/status/708344334442168320", "708344334442168320")</f>
        <v>0</v>
      </c>
      <c r="B697" s="2">
        <v>42440.7294444444</v>
      </c>
      <c r="C697">
        <v>5</v>
      </c>
      <c r="D697">
        <v>9</v>
      </c>
      <c r="E697" t="s">
        <v>664</v>
      </c>
    </row>
    <row r="698" spans="1:5">
      <c r="A698">
        <f>HYPERLINK("http://www.twitter.com/nycgov/status/708327807655550976", "708327807655550976")</f>
        <v>0</v>
      </c>
      <c r="B698" s="2">
        <v>42440.6838425926</v>
      </c>
      <c r="C698">
        <v>0</v>
      </c>
      <c r="D698">
        <v>3</v>
      </c>
      <c r="E698" t="s">
        <v>693</v>
      </c>
    </row>
    <row r="699" spans="1:5">
      <c r="A699">
        <f>HYPERLINK("http://www.twitter.com/nycgov/status/708307847688404993", "708307847688404993")</f>
        <v>0</v>
      </c>
      <c r="B699" s="2">
        <v>42440.6287615741</v>
      </c>
      <c r="C699">
        <v>10</v>
      </c>
      <c r="D699">
        <v>4</v>
      </c>
      <c r="E699" t="s">
        <v>694</v>
      </c>
    </row>
    <row r="700" spans="1:5">
      <c r="A700">
        <f>HYPERLINK("http://www.twitter.com/nycgov/status/708280165814689792", "708280165814689792")</f>
        <v>0</v>
      </c>
      <c r="B700" s="2">
        <v>42440.5523726852</v>
      </c>
      <c r="C700">
        <v>6</v>
      </c>
      <c r="D700">
        <v>4</v>
      </c>
      <c r="E700" t="s">
        <v>695</v>
      </c>
    </row>
    <row r="701" spans="1:5">
      <c r="A701">
        <f>HYPERLINK("http://www.twitter.com/nycgov/status/708068056468160512", "708068056468160512")</f>
        <v>0</v>
      </c>
      <c r="B701" s="2">
        <v>42439.9670601852</v>
      </c>
      <c r="C701">
        <v>0</v>
      </c>
      <c r="D701">
        <v>34</v>
      </c>
      <c r="E701" t="s">
        <v>696</v>
      </c>
    </row>
    <row r="702" spans="1:5">
      <c r="A702">
        <f>HYPERLINK("http://www.twitter.com/nycgov/status/707983376402223104", "707983376402223104")</f>
        <v>0</v>
      </c>
      <c r="B702" s="2">
        <v>42439.7333912037</v>
      </c>
      <c r="C702">
        <v>0</v>
      </c>
      <c r="D702">
        <v>34</v>
      </c>
      <c r="E702" t="s">
        <v>697</v>
      </c>
    </row>
    <row r="703" spans="1:5">
      <c r="A703">
        <f>HYPERLINK("http://www.twitter.com/nycgov/status/707712191819096064", "707712191819096064")</f>
        <v>0</v>
      </c>
      <c r="B703" s="2">
        <v>42438.9850578704</v>
      </c>
      <c r="C703">
        <v>0</v>
      </c>
      <c r="D703">
        <v>52</v>
      </c>
      <c r="E703" t="s">
        <v>698</v>
      </c>
    </row>
    <row r="704" spans="1:5">
      <c r="A704">
        <f>HYPERLINK("http://www.twitter.com/nycgov/status/707628417898905600", "707628417898905600")</f>
        <v>0</v>
      </c>
      <c r="B704" s="2">
        <v>42438.7538888889</v>
      </c>
      <c r="C704">
        <v>2</v>
      </c>
      <c r="D704">
        <v>2</v>
      </c>
      <c r="E704" t="s">
        <v>699</v>
      </c>
    </row>
    <row r="705" spans="1:5">
      <c r="A705">
        <f>HYPERLINK("http://www.twitter.com/nycgov/status/707620808257048577", "707620808257048577")</f>
        <v>0</v>
      </c>
      <c r="B705" s="2">
        <v>42438.7328935185</v>
      </c>
      <c r="C705">
        <v>11</v>
      </c>
      <c r="D705">
        <v>6</v>
      </c>
      <c r="E705" t="s">
        <v>700</v>
      </c>
    </row>
    <row r="706" spans="1:5">
      <c r="A706">
        <f>HYPERLINK("http://www.twitter.com/nycgov/status/707605721312002049", "707605721312002049")</f>
        <v>0</v>
      </c>
      <c r="B706" s="2">
        <v>42438.6912615741</v>
      </c>
      <c r="C706">
        <v>3</v>
      </c>
      <c r="D706">
        <v>2</v>
      </c>
      <c r="E706" t="s">
        <v>635</v>
      </c>
    </row>
    <row r="707" spans="1:5">
      <c r="A707">
        <f>HYPERLINK("http://www.twitter.com/nycgov/status/707582225475358720", "707582225475358720")</f>
        <v>0</v>
      </c>
      <c r="B707" s="2">
        <v>42438.6264236111</v>
      </c>
      <c r="C707">
        <v>16</v>
      </c>
      <c r="D707">
        <v>7</v>
      </c>
      <c r="E707" t="s">
        <v>701</v>
      </c>
    </row>
    <row r="708" spans="1:5">
      <c r="A708">
        <f>HYPERLINK("http://www.twitter.com/nycgov/status/707569366271971328", "707569366271971328")</f>
        <v>0</v>
      </c>
      <c r="B708" s="2">
        <v>42438.5909375</v>
      </c>
      <c r="C708">
        <v>6</v>
      </c>
      <c r="D708">
        <v>15</v>
      </c>
      <c r="E708" t="s">
        <v>702</v>
      </c>
    </row>
    <row r="709" spans="1:5">
      <c r="A709">
        <f>HYPERLINK("http://www.twitter.com/nycgov/status/707552866999865346", "707552866999865346")</f>
        <v>0</v>
      </c>
      <c r="B709" s="2">
        <v>42438.5454050926</v>
      </c>
      <c r="C709">
        <v>23</v>
      </c>
      <c r="D709">
        <v>13</v>
      </c>
      <c r="E709" t="s">
        <v>585</v>
      </c>
    </row>
    <row r="710" spans="1:5">
      <c r="A710">
        <f>HYPERLINK("http://www.twitter.com/nycgov/status/707385560588013568", "707385560588013568")</f>
        <v>0</v>
      </c>
      <c r="B710" s="2">
        <v>42438.0837268519</v>
      </c>
      <c r="C710">
        <v>35</v>
      </c>
      <c r="D710">
        <v>16</v>
      </c>
      <c r="E710" t="s">
        <v>703</v>
      </c>
    </row>
    <row r="711" spans="1:5">
      <c r="A711">
        <f>HYPERLINK("http://www.twitter.com/nycgov/status/707371620726394880", "707371620726394880")</f>
        <v>0</v>
      </c>
      <c r="B711" s="2">
        <v>42438.0452662037</v>
      </c>
      <c r="C711">
        <v>21</v>
      </c>
      <c r="D711">
        <v>9</v>
      </c>
      <c r="E711" t="s">
        <v>704</v>
      </c>
    </row>
    <row r="712" spans="1:5">
      <c r="A712">
        <f>HYPERLINK("http://www.twitter.com/nycgov/status/707355354909319169", "707355354909319169")</f>
        <v>0</v>
      </c>
      <c r="B712" s="2">
        <v>42438.0003819444</v>
      </c>
      <c r="C712">
        <v>5</v>
      </c>
      <c r="D712">
        <v>8</v>
      </c>
      <c r="E712" t="s">
        <v>705</v>
      </c>
    </row>
    <row r="713" spans="1:5">
      <c r="A713">
        <f>HYPERLINK("http://www.twitter.com/nycgov/status/707337563971960832", "707337563971960832")</f>
        <v>0</v>
      </c>
      <c r="B713" s="2">
        <v>42437.9512847222</v>
      </c>
      <c r="C713">
        <v>0</v>
      </c>
      <c r="D713">
        <v>96</v>
      </c>
      <c r="E713" t="s">
        <v>706</v>
      </c>
    </row>
    <row r="714" spans="1:5">
      <c r="A714">
        <f>HYPERLINK("http://www.twitter.com/nycgov/status/707213796939587585", "707213796939587585")</f>
        <v>0</v>
      </c>
      <c r="B714" s="2">
        <v>42437.6097569444</v>
      </c>
      <c r="C714">
        <v>0</v>
      </c>
      <c r="D714">
        <v>183</v>
      </c>
      <c r="E714" t="s">
        <v>707</v>
      </c>
    </row>
    <row r="715" spans="1:5">
      <c r="A715">
        <f>HYPERLINK("http://www.twitter.com/nycgov/status/707001163732885504", "707001163732885504")</f>
        <v>0</v>
      </c>
      <c r="B715" s="2">
        <v>42437.0229976852</v>
      </c>
      <c r="C715">
        <v>0</v>
      </c>
      <c r="D715">
        <v>17</v>
      </c>
      <c r="E715" t="s">
        <v>708</v>
      </c>
    </row>
    <row r="716" spans="1:5">
      <c r="A716">
        <f>HYPERLINK("http://www.twitter.com/nycgov/status/706987850953314304", "706987850953314304")</f>
        <v>0</v>
      </c>
      <c r="B716" s="2">
        <v>42436.9862615741</v>
      </c>
      <c r="C716">
        <v>0</v>
      </c>
      <c r="D716">
        <v>125</v>
      </c>
      <c r="E716" t="s">
        <v>709</v>
      </c>
    </row>
    <row r="717" spans="1:5">
      <c r="A717">
        <f>HYPERLINK("http://www.twitter.com/nycgov/status/706983949269123074", "706983949269123074")</f>
        <v>0</v>
      </c>
      <c r="B717" s="2">
        <v>42436.9754976852</v>
      </c>
      <c r="C717">
        <v>0</v>
      </c>
      <c r="D717">
        <v>38</v>
      </c>
      <c r="E717" t="s">
        <v>710</v>
      </c>
    </row>
    <row r="718" spans="1:5">
      <c r="A718">
        <f>HYPERLINK("http://www.twitter.com/nycgov/status/706903695875776512", "706903695875776512")</f>
        <v>0</v>
      </c>
      <c r="B718" s="2">
        <v>42436.7540393519</v>
      </c>
      <c r="C718">
        <v>8</v>
      </c>
      <c r="D718">
        <v>7</v>
      </c>
      <c r="E718" t="s">
        <v>711</v>
      </c>
    </row>
    <row r="719" spans="1:5">
      <c r="A719">
        <f>HYPERLINK("http://www.twitter.com/nycgov/status/706888646138396673", "706888646138396673")</f>
        <v>0</v>
      </c>
      <c r="B719" s="2">
        <v>42436.7125115741</v>
      </c>
      <c r="C719">
        <v>4</v>
      </c>
      <c r="D719">
        <v>8</v>
      </c>
      <c r="E719" t="s">
        <v>712</v>
      </c>
    </row>
    <row r="720" spans="1:5">
      <c r="A720">
        <f>HYPERLINK("http://www.twitter.com/nycgov/status/706862209058611200", "706862209058611200")</f>
        <v>0</v>
      </c>
      <c r="B720" s="2">
        <v>42436.6395601852</v>
      </c>
      <c r="C720">
        <v>8</v>
      </c>
      <c r="D720">
        <v>8</v>
      </c>
      <c r="E720" t="s">
        <v>713</v>
      </c>
    </row>
    <row r="721" spans="1:5">
      <c r="A721">
        <f>HYPERLINK("http://www.twitter.com/nycgov/status/706835650398572544", "706835650398572544")</f>
        <v>0</v>
      </c>
      <c r="B721" s="2">
        <v>42436.5662731481</v>
      </c>
      <c r="C721">
        <v>8</v>
      </c>
      <c r="D721">
        <v>13</v>
      </c>
      <c r="E721" t="s">
        <v>634</v>
      </c>
    </row>
    <row r="722" spans="1:5">
      <c r="A722">
        <f>HYPERLINK("http://www.twitter.com/nycgov/status/706611726314250240", "706611726314250240")</f>
        <v>0</v>
      </c>
      <c r="B722" s="2">
        <v>42435.9483564815</v>
      </c>
      <c r="C722">
        <v>0</v>
      </c>
      <c r="D722">
        <v>393</v>
      </c>
      <c r="E722" t="s">
        <v>714</v>
      </c>
    </row>
    <row r="723" spans="1:5">
      <c r="A723">
        <f>HYPERLINK("http://www.twitter.com/nycgov/status/706556311715061760", "706556311715061760")</f>
        <v>0</v>
      </c>
      <c r="B723" s="2">
        <v>42435.7954398148</v>
      </c>
      <c r="C723">
        <v>10</v>
      </c>
      <c r="D723">
        <v>6</v>
      </c>
      <c r="E723" t="s">
        <v>715</v>
      </c>
    </row>
    <row r="724" spans="1:5">
      <c r="A724">
        <f>HYPERLINK("http://www.twitter.com/nycgov/status/706536189763919872", "706536189763919872")</f>
        <v>0</v>
      </c>
      <c r="B724" s="2">
        <v>42435.7399189815</v>
      </c>
      <c r="C724">
        <v>19</v>
      </c>
      <c r="D724">
        <v>11</v>
      </c>
      <c r="E724" t="s">
        <v>716</v>
      </c>
    </row>
    <row r="725" spans="1:5">
      <c r="A725">
        <f>HYPERLINK("http://www.twitter.com/nycgov/status/706510982881923073", "706510982881923073")</f>
        <v>0</v>
      </c>
      <c r="B725" s="2">
        <v>42435.6703587963</v>
      </c>
      <c r="C725">
        <v>8</v>
      </c>
      <c r="D725">
        <v>9</v>
      </c>
      <c r="E725" t="s">
        <v>717</v>
      </c>
    </row>
    <row r="726" spans="1:5">
      <c r="A726">
        <f>HYPERLINK("http://www.twitter.com/nycgov/status/706495884477997056", "706495884477997056")</f>
        <v>0</v>
      </c>
      <c r="B726" s="2">
        <v>42435.6286921296</v>
      </c>
      <c r="C726">
        <v>8</v>
      </c>
      <c r="D726">
        <v>11</v>
      </c>
      <c r="E726" t="s">
        <v>718</v>
      </c>
    </row>
    <row r="727" spans="1:5">
      <c r="A727">
        <f>HYPERLINK("http://www.twitter.com/nycgov/status/706216523048816640", "706216523048816640")</f>
        <v>0</v>
      </c>
      <c r="B727" s="2">
        <v>42434.8578009259</v>
      </c>
      <c r="C727">
        <v>12</v>
      </c>
      <c r="D727">
        <v>12</v>
      </c>
      <c r="E727" t="s">
        <v>678</v>
      </c>
    </row>
    <row r="728" spans="1:5">
      <c r="A728">
        <f>HYPERLINK("http://www.twitter.com/nycgov/status/706193894527078405", "706193894527078405")</f>
        <v>0</v>
      </c>
      <c r="B728" s="2">
        <v>42434.7953587963</v>
      </c>
      <c r="C728">
        <v>6</v>
      </c>
      <c r="D728">
        <v>6</v>
      </c>
      <c r="E728" t="s">
        <v>683</v>
      </c>
    </row>
    <row r="729" spans="1:5">
      <c r="A729">
        <f>HYPERLINK("http://www.twitter.com/nycgov/status/706178790121152512", "706178790121152512")</f>
        <v>0</v>
      </c>
      <c r="B729" s="2">
        <v>42434.7536805556</v>
      </c>
      <c r="C729">
        <v>24</v>
      </c>
      <c r="D729">
        <v>6</v>
      </c>
      <c r="E729" t="s">
        <v>679</v>
      </c>
    </row>
    <row r="730" spans="1:5">
      <c r="A730">
        <f>HYPERLINK("http://www.twitter.com/nycgov/status/706163699493552128", "706163699493552128")</f>
        <v>0</v>
      </c>
      <c r="B730" s="2">
        <v>42434.712037037</v>
      </c>
      <c r="C730">
        <v>12</v>
      </c>
      <c r="D730">
        <v>9</v>
      </c>
      <c r="E730" t="s">
        <v>719</v>
      </c>
    </row>
    <row r="731" spans="1:5">
      <c r="A731">
        <f>HYPERLINK("http://www.twitter.com/nycgov/status/706148586099240960", "706148586099240960")</f>
        <v>0</v>
      </c>
      <c r="B731" s="2">
        <v>42434.6703356481</v>
      </c>
      <c r="C731">
        <v>19</v>
      </c>
      <c r="D731">
        <v>7</v>
      </c>
      <c r="E731" t="s">
        <v>720</v>
      </c>
    </row>
    <row r="732" spans="1:5">
      <c r="A732">
        <f>HYPERLINK("http://www.twitter.com/nycgov/status/706132478638071809", "706132478638071809")</f>
        <v>0</v>
      </c>
      <c r="B732" s="2">
        <v>42434.6258796296</v>
      </c>
      <c r="C732">
        <v>1</v>
      </c>
      <c r="D732">
        <v>4</v>
      </c>
      <c r="E732" t="s">
        <v>721</v>
      </c>
    </row>
    <row r="733" spans="1:5">
      <c r="A733">
        <f>HYPERLINK("http://www.twitter.com/nycgov/status/705920879327387648", "705920879327387648")</f>
        <v>0</v>
      </c>
      <c r="B733" s="2">
        <v>42434.0419791667</v>
      </c>
      <c r="C733">
        <v>13</v>
      </c>
      <c r="D733">
        <v>10</v>
      </c>
      <c r="E733" t="s">
        <v>670</v>
      </c>
    </row>
    <row r="734" spans="1:5">
      <c r="A734">
        <f>HYPERLINK("http://www.twitter.com/nycgov/status/705889434630230017", "705889434630230017")</f>
        <v>0</v>
      </c>
      <c r="B734" s="2">
        <v>42433.9552083333</v>
      </c>
      <c r="C734">
        <v>0</v>
      </c>
      <c r="D734">
        <v>16</v>
      </c>
      <c r="E734" t="s">
        <v>722</v>
      </c>
    </row>
    <row r="735" spans="1:5">
      <c r="A735">
        <f>HYPERLINK("http://www.twitter.com/nycgov/status/705758674401271808", "705758674401271808")</f>
        <v>0</v>
      </c>
      <c r="B735" s="2">
        <v>42433.594375</v>
      </c>
      <c r="C735">
        <v>8</v>
      </c>
      <c r="D735">
        <v>10</v>
      </c>
      <c r="E735" t="s">
        <v>723</v>
      </c>
    </row>
    <row r="736" spans="1:5">
      <c r="A736">
        <f>HYPERLINK("http://www.twitter.com/nycgov/status/705739972108800002", "705739972108800002")</f>
        <v>0</v>
      </c>
      <c r="B736" s="2">
        <v>42433.5427777778</v>
      </c>
      <c r="C736">
        <v>3</v>
      </c>
      <c r="D736">
        <v>5</v>
      </c>
      <c r="E736" t="s">
        <v>724</v>
      </c>
    </row>
    <row r="737" spans="1:5">
      <c r="A737">
        <f>HYPERLINK("http://www.twitter.com/nycgov/status/705544608047087616", "705544608047087616")</f>
        <v>0</v>
      </c>
      <c r="B737" s="2">
        <v>42433.0036689815</v>
      </c>
      <c r="C737">
        <v>9</v>
      </c>
      <c r="D737">
        <v>5</v>
      </c>
      <c r="E737" t="s">
        <v>725</v>
      </c>
    </row>
    <row r="738" spans="1:5">
      <c r="A738">
        <f>HYPERLINK("http://www.twitter.com/nycgov/status/705516237120544768", "705516237120544768")</f>
        <v>0</v>
      </c>
      <c r="B738" s="2">
        <v>42432.9253819444</v>
      </c>
      <c r="C738">
        <v>0</v>
      </c>
      <c r="D738">
        <v>42</v>
      </c>
      <c r="E738" t="s">
        <v>726</v>
      </c>
    </row>
    <row r="739" spans="1:5">
      <c r="A739">
        <f>HYPERLINK("http://www.twitter.com/nycgov/status/705381133970763776", "705381133970763776")</f>
        <v>0</v>
      </c>
      <c r="B739" s="2">
        <v>42432.5525694444</v>
      </c>
      <c r="C739">
        <v>4</v>
      </c>
      <c r="D739">
        <v>8</v>
      </c>
      <c r="E739" t="s">
        <v>727</v>
      </c>
    </row>
    <row r="740" spans="1:5">
      <c r="A740">
        <f>HYPERLINK("http://www.twitter.com/nycgov/status/705196894637707264", "705196894637707264")</f>
        <v>0</v>
      </c>
      <c r="B740" s="2">
        <v>42432.0441666667</v>
      </c>
      <c r="C740">
        <v>0</v>
      </c>
      <c r="D740">
        <v>144</v>
      </c>
      <c r="E740" t="s">
        <v>728</v>
      </c>
    </row>
    <row r="741" spans="1:5">
      <c r="A741">
        <f>HYPERLINK("http://www.twitter.com/nycgov/status/705194054557044736", "705194054557044736")</f>
        <v>0</v>
      </c>
      <c r="B741" s="2">
        <v>42432.0363310185</v>
      </c>
      <c r="C741">
        <v>0</v>
      </c>
      <c r="D741">
        <v>37</v>
      </c>
      <c r="E741" t="s">
        <v>729</v>
      </c>
    </row>
    <row r="742" spans="1:5">
      <c r="A742">
        <f>HYPERLINK("http://www.twitter.com/nycgov/status/705046471595393024", "705046471595393024")</f>
        <v>0</v>
      </c>
      <c r="B742" s="2">
        <v>42431.6290740741</v>
      </c>
      <c r="C742">
        <v>20</v>
      </c>
      <c r="D742">
        <v>13</v>
      </c>
      <c r="E742" t="s">
        <v>730</v>
      </c>
    </row>
    <row r="743" spans="1:5">
      <c r="A743">
        <f>HYPERLINK("http://www.twitter.com/nycgov/status/704871541650157568", "704871541650157568")</f>
        <v>0</v>
      </c>
      <c r="B743" s="2">
        <v>42431.1463657407</v>
      </c>
      <c r="C743">
        <v>12</v>
      </c>
      <c r="D743">
        <v>17</v>
      </c>
      <c r="E743" t="s">
        <v>678</v>
      </c>
    </row>
    <row r="744" spans="1:5">
      <c r="A744">
        <f>HYPERLINK("http://www.twitter.com/nycgov/status/704834903188307968", "704834903188307968")</f>
        <v>0</v>
      </c>
      <c r="B744" s="2">
        <v>42431.0452546296</v>
      </c>
      <c r="C744">
        <v>8</v>
      </c>
      <c r="D744">
        <v>9</v>
      </c>
      <c r="E744" t="s">
        <v>731</v>
      </c>
    </row>
    <row r="745" spans="1:5">
      <c r="A745">
        <f>HYPERLINK("http://www.twitter.com/nycgov/status/704821075083927552", "704821075083927552")</f>
        <v>0</v>
      </c>
      <c r="B745" s="2">
        <v>42431.0070949074</v>
      </c>
      <c r="C745">
        <v>10</v>
      </c>
      <c r="D745">
        <v>8</v>
      </c>
      <c r="E745" t="s">
        <v>732</v>
      </c>
    </row>
    <row r="746" spans="1:5">
      <c r="A746">
        <f>HYPERLINK("http://www.twitter.com/nycgov/status/704805958028029952", "704805958028029952")</f>
        <v>0</v>
      </c>
      <c r="B746" s="2">
        <v>42430.9653819444</v>
      </c>
      <c r="C746">
        <v>19</v>
      </c>
      <c r="D746">
        <v>8</v>
      </c>
      <c r="E746" t="s">
        <v>669</v>
      </c>
    </row>
    <row r="747" spans="1:5">
      <c r="A747">
        <f>HYPERLINK("http://www.twitter.com/nycgov/status/704796754215043072", "704796754215043072")</f>
        <v>0</v>
      </c>
      <c r="B747" s="2">
        <v>42430.9399884259</v>
      </c>
      <c r="C747">
        <v>0</v>
      </c>
      <c r="D747">
        <v>15</v>
      </c>
      <c r="E747" t="s">
        <v>733</v>
      </c>
    </row>
    <row r="748" spans="1:5">
      <c r="A748">
        <f>HYPERLINK("http://www.twitter.com/nycgov/status/704669011095719936", "704669011095719936")</f>
        <v>0</v>
      </c>
      <c r="B748" s="2">
        <v>42430.5874884259</v>
      </c>
      <c r="C748">
        <v>10</v>
      </c>
      <c r="D748">
        <v>5</v>
      </c>
      <c r="E748" t="s">
        <v>689</v>
      </c>
    </row>
    <row r="749" spans="1:5">
      <c r="A749">
        <f>HYPERLINK("http://www.twitter.com/nycgov/status/704668190383730688", "704668190383730688")</f>
        <v>0</v>
      </c>
      <c r="B749" s="2">
        <v>42430.5852199074</v>
      </c>
      <c r="C749">
        <v>5</v>
      </c>
      <c r="D749">
        <v>10</v>
      </c>
      <c r="E749" t="s">
        <v>734</v>
      </c>
    </row>
    <row r="750" spans="1:5">
      <c r="A750">
        <f>HYPERLINK("http://www.twitter.com/nycgov/status/704478919270014977", "704478919270014977")</f>
        <v>0</v>
      </c>
      <c r="B750" s="2">
        <v>42430.0629282407</v>
      </c>
      <c r="C750">
        <v>14</v>
      </c>
      <c r="D750">
        <v>8</v>
      </c>
      <c r="E750" t="s">
        <v>735</v>
      </c>
    </row>
    <row r="751" spans="1:5">
      <c r="A751">
        <f>HYPERLINK("http://www.twitter.com/nycgov/status/704456383417155585", "704456383417155585")</f>
        <v>0</v>
      </c>
      <c r="B751" s="2">
        <v>42430.0007407407</v>
      </c>
      <c r="C751">
        <v>9</v>
      </c>
      <c r="D751">
        <v>8</v>
      </c>
      <c r="E751" t="s">
        <v>736</v>
      </c>
    </row>
    <row r="752" spans="1:5">
      <c r="A752">
        <f>HYPERLINK("http://www.twitter.com/nycgov/status/704442367261220864", "704442367261220864")</f>
        <v>0</v>
      </c>
      <c r="B752" s="2">
        <v>42429.9620601852</v>
      </c>
      <c r="C752">
        <v>7</v>
      </c>
      <c r="D752">
        <v>5</v>
      </c>
      <c r="E752" t="s">
        <v>737</v>
      </c>
    </row>
    <row r="753" spans="1:5">
      <c r="A753">
        <f>HYPERLINK("http://www.twitter.com/nycgov/status/704427247982256130", "704427247982256130")</f>
        <v>0</v>
      </c>
      <c r="B753" s="2">
        <v>42429.9203472222</v>
      </c>
      <c r="C753">
        <v>6</v>
      </c>
      <c r="D753">
        <v>2</v>
      </c>
      <c r="E753" t="s">
        <v>738</v>
      </c>
    </row>
    <row r="754" spans="1:5">
      <c r="A754">
        <f>HYPERLINK("http://www.twitter.com/nycgov/status/704412156612190209", "704412156612190209")</f>
        <v>0</v>
      </c>
      <c r="B754" s="2">
        <v>42429.8787037037</v>
      </c>
      <c r="C754">
        <v>23</v>
      </c>
      <c r="D754">
        <v>11</v>
      </c>
      <c r="E754" t="s">
        <v>739</v>
      </c>
    </row>
    <row r="755" spans="1:5">
      <c r="A755">
        <f>HYPERLINK("http://www.twitter.com/nycgov/status/704404590456868866", "704404590456868866")</f>
        <v>0</v>
      </c>
      <c r="B755" s="2">
        <v>42429.8578240741</v>
      </c>
      <c r="C755">
        <v>7</v>
      </c>
      <c r="D755">
        <v>3</v>
      </c>
      <c r="E755" t="s">
        <v>740</v>
      </c>
    </row>
    <row r="756" spans="1:5">
      <c r="A756">
        <f>HYPERLINK("http://www.twitter.com/nycgov/status/704386966591291392", "704386966591291392")</f>
        <v>0</v>
      </c>
      <c r="B756" s="2">
        <v>42429.8091898148</v>
      </c>
      <c r="C756">
        <v>4</v>
      </c>
      <c r="D756">
        <v>4</v>
      </c>
      <c r="E756" t="s">
        <v>741</v>
      </c>
    </row>
    <row r="757" spans="1:5">
      <c r="A757">
        <f>HYPERLINK("http://www.twitter.com/nycgov/status/704374385394769920", "704374385394769920")</f>
        <v>0</v>
      </c>
      <c r="B757" s="2">
        <v>42429.7744675926</v>
      </c>
      <c r="C757">
        <v>17</v>
      </c>
      <c r="D757">
        <v>10</v>
      </c>
      <c r="E757" t="s">
        <v>701</v>
      </c>
    </row>
    <row r="758" spans="1:5">
      <c r="A758">
        <f>HYPERLINK("http://www.twitter.com/nycgov/status/704342957017530368", "704342957017530368")</f>
        <v>0</v>
      </c>
      <c r="B758" s="2">
        <v>42429.6877430556</v>
      </c>
      <c r="C758">
        <v>23</v>
      </c>
      <c r="D758">
        <v>13</v>
      </c>
      <c r="E758" t="s">
        <v>742</v>
      </c>
    </row>
    <row r="759" spans="1:5">
      <c r="A759">
        <f>HYPERLINK("http://www.twitter.com/nycgov/status/704342621636976640", "704342621636976640")</f>
        <v>0</v>
      </c>
      <c r="B759" s="2">
        <v>42429.6868171296</v>
      </c>
      <c r="C759">
        <v>0</v>
      </c>
      <c r="D759">
        <v>18</v>
      </c>
      <c r="E759" t="s">
        <v>743</v>
      </c>
    </row>
    <row r="760" spans="1:5">
      <c r="A760">
        <f>HYPERLINK("http://www.twitter.com/nycgov/status/704293978271850496", "704293978271850496")</f>
        <v>0</v>
      </c>
      <c r="B760" s="2">
        <v>42429.5525925926</v>
      </c>
      <c r="C760">
        <v>7</v>
      </c>
      <c r="D760">
        <v>12</v>
      </c>
      <c r="E760" t="s">
        <v>744</v>
      </c>
    </row>
    <row r="761" spans="1:5">
      <c r="A761">
        <f>HYPERLINK("http://www.twitter.com/nycgov/status/703959188477755392", "703959188477755392")</f>
        <v>0</v>
      </c>
      <c r="B761" s="2">
        <v>42428.62875</v>
      </c>
      <c r="C761">
        <v>11</v>
      </c>
      <c r="D761">
        <v>10</v>
      </c>
      <c r="E761" t="s">
        <v>745</v>
      </c>
    </row>
    <row r="762" spans="1:5">
      <c r="A762">
        <f>HYPERLINK("http://www.twitter.com/nycgov/status/703958366050230272", "703958366050230272")</f>
        <v>0</v>
      </c>
      <c r="B762" s="2">
        <v>42428.6264814815</v>
      </c>
      <c r="C762">
        <v>41</v>
      </c>
      <c r="D762">
        <v>28</v>
      </c>
      <c r="E762" t="s">
        <v>666</v>
      </c>
    </row>
    <row r="763" spans="1:5">
      <c r="A763">
        <f>HYPERLINK("http://www.twitter.com/nycgov/status/703595932517076994", "703595932517076994")</f>
        <v>0</v>
      </c>
      <c r="B763" s="2">
        <v>42427.6263541667</v>
      </c>
      <c r="C763">
        <v>3</v>
      </c>
      <c r="D763">
        <v>11</v>
      </c>
      <c r="E763" t="s">
        <v>746</v>
      </c>
    </row>
    <row r="764" spans="1:5">
      <c r="A764">
        <f>HYPERLINK("http://www.twitter.com/nycgov/status/703350377383591936", "703350377383591936")</f>
        <v>0</v>
      </c>
      <c r="B764" s="2">
        <v>42426.94875</v>
      </c>
      <c r="C764">
        <v>0</v>
      </c>
      <c r="D764">
        <v>37</v>
      </c>
      <c r="E764" t="s">
        <v>747</v>
      </c>
    </row>
    <row r="765" spans="1:5">
      <c r="A765">
        <f>HYPERLINK("http://www.twitter.com/nycgov/status/703234442731655172", "703234442731655172")</f>
        <v>0</v>
      </c>
      <c r="B765" s="2">
        <v>42426.6288310185</v>
      </c>
      <c r="C765">
        <v>11</v>
      </c>
      <c r="D765">
        <v>13</v>
      </c>
      <c r="E765" t="s">
        <v>748</v>
      </c>
    </row>
    <row r="766" spans="1:5">
      <c r="A766">
        <f>HYPERLINK("http://www.twitter.com/nycgov/status/702841816236888064", "702841816236888064")</f>
        <v>0</v>
      </c>
      <c r="B766" s="2">
        <v>42425.5453819444</v>
      </c>
      <c r="C766">
        <v>18</v>
      </c>
      <c r="D766">
        <v>16</v>
      </c>
      <c r="E766" t="s">
        <v>749</v>
      </c>
    </row>
    <row r="767" spans="1:5">
      <c r="A767">
        <f>HYPERLINK("http://www.twitter.com/nycgov/status/702675669747159041", "702675669747159041")</f>
        <v>0</v>
      </c>
      <c r="B767" s="2">
        <v>42425.0869097222</v>
      </c>
      <c r="C767">
        <v>10</v>
      </c>
      <c r="D767">
        <v>5</v>
      </c>
      <c r="E767" t="s">
        <v>750</v>
      </c>
    </row>
    <row r="768" spans="1:5">
      <c r="A768">
        <f>HYPERLINK("http://www.twitter.com/nycgov/status/702660588909019137", "702660588909019137")</f>
        <v>0</v>
      </c>
      <c r="B768" s="2">
        <v>42425.0452893519</v>
      </c>
      <c r="C768">
        <v>12</v>
      </c>
      <c r="D768">
        <v>12</v>
      </c>
      <c r="E768" t="s">
        <v>751</v>
      </c>
    </row>
    <row r="769" spans="1:5">
      <c r="A769">
        <f>HYPERLINK("http://www.twitter.com/nycgov/status/702644350400987136", "702644350400987136")</f>
        <v>0</v>
      </c>
      <c r="B769" s="2">
        <v>42425.0004861111</v>
      </c>
      <c r="C769">
        <v>20</v>
      </c>
      <c r="D769">
        <v>12</v>
      </c>
      <c r="E769" t="s">
        <v>752</v>
      </c>
    </row>
    <row r="770" spans="1:5">
      <c r="A770">
        <f>HYPERLINK("http://www.twitter.com/nycgov/status/702541421895663616", "702541421895663616")</f>
        <v>0</v>
      </c>
      <c r="B770" s="2">
        <v>42424.7164583333</v>
      </c>
      <c r="C770">
        <v>0</v>
      </c>
      <c r="D770">
        <v>22</v>
      </c>
      <c r="E770" t="s">
        <v>753</v>
      </c>
    </row>
    <row r="771" spans="1:5">
      <c r="A771">
        <f>HYPERLINK("http://www.twitter.com/nycgov/status/702517179363815426", "702517179363815426")</f>
        <v>0</v>
      </c>
      <c r="B771" s="2">
        <v>42424.6495601852</v>
      </c>
      <c r="C771">
        <v>7</v>
      </c>
      <c r="D771">
        <v>13</v>
      </c>
      <c r="E771" t="s">
        <v>754</v>
      </c>
    </row>
    <row r="772" spans="1:5">
      <c r="A772">
        <f>HYPERLINK("http://www.twitter.com/nycgov/status/702502060105850880", "702502060105850880")</f>
        <v>0</v>
      </c>
      <c r="B772" s="2">
        <v>42424.6078356481</v>
      </c>
      <c r="C772">
        <v>9</v>
      </c>
      <c r="D772">
        <v>4</v>
      </c>
      <c r="E772" t="s">
        <v>755</v>
      </c>
    </row>
    <row r="773" spans="1:5">
      <c r="A773">
        <f>HYPERLINK("http://www.twitter.com/nycgov/status/702486963622961153", "702486963622961153")</f>
        <v>0</v>
      </c>
      <c r="B773" s="2">
        <v>42424.5661805556</v>
      </c>
      <c r="C773">
        <v>7</v>
      </c>
      <c r="D773">
        <v>7</v>
      </c>
      <c r="E773" t="s">
        <v>756</v>
      </c>
    </row>
    <row r="774" spans="1:5">
      <c r="A774">
        <f>HYPERLINK("http://www.twitter.com/nycgov/status/702290627040571393", "702290627040571393")</f>
        <v>0</v>
      </c>
      <c r="B774" s="2">
        <v>42424.0243981481</v>
      </c>
      <c r="C774">
        <v>35</v>
      </c>
      <c r="D774">
        <v>11</v>
      </c>
      <c r="E774" t="s">
        <v>757</v>
      </c>
    </row>
    <row r="775" spans="1:5">
      <c r="A775">
        <f>HYPERLINK("http://www.twitter.com/nycgov/status/702274281972039680", "702274281972039680")</f>
        <v>0</v>
      </c>
      <c r="B775" s="2">
        <v>42423.9792939815</v>
      </c>
      <c r="C775">
        <v>11</v>
      </c>
      <c r="D775">
        <v>2</v>
      </c>
      <c r="E775" t="s">
        <v>758</v>
      </c>
    </row>
    <row r="776" spans="1:5">
      <c r="A776">
        <f>HYPERLINK("http://www.twitter.com/nycgov/status/702162384450883585", "702162384450883585")</f>
        <v>0</v>
      </c>
      <c r="B776" s="2">
        <v>42423.6705092593</v>
      </c>
      <c r="C776">
        <v>15</v>
      </c>
      <c r="D776">
        <v>13</v>
      </c>
      <c r="E776" t="s">
        <v>759</v>
      </c>
    </row>
    <row r="777" spans="1:5">
      <c r="A777">
        <f>HYPERLINK("http://www.twitter.com/nycgov/status/702147306926305280", "702147306926305280")</f>
        <v>0</v>
      </c>
      <c r="B777" s="2">
        <v>42423.628900463</v>
      </c>
      <c r="C777">
        <v>21</v>
      </c>
      <c r="D777">
        <v>13</v>
      </c>
      <c r="E777" t="s">
        <v>760</v>
      </c>
    </row>
    <row r="778" spans="1:5">
      <c r="A778">
        <f>HYPERLINK("http://www.twitter.com/nycgov/status/702132199462723584", "702132199462723584")</f>
        <v>0</v>
      </c>
      <c r="B778" s="2">
        <v>42423.5872106481</v>
      </c>
      <c r="C778">
        <v>12</v>
      </c>
      <c r="D778">
        <v>6</v>
      </c>
      <c r="E778" t="s">
        <v>761</v>
      </c>
    </row>
    <row r="779" spans="1:5">
      <c r="A779">
        <f>HYPERLINK("http://www.twitter.com/nycgov/status/702120854176587776", "702120854176587776")</f>
        <v>0</v>
      </c>
      <c r="B779" s="2">
        <v>42423.5559143519</v>
      </c>
      <c r="C779">
        <v>16</v>
      </c>
      <c r="D779">
        <v>11</v>
      </c>
      <c r="E779" t="s">
        <v>762</v>
      </c>
    </row>
    <row r="780" spans="1:5">
      <c r="A780">
        <f>HYPERLINK("http://www.twitter.com/nycgov/status/701935818525581312", "701935818525581312")</f>
        <v>0</v>
      </c>
      <c r="B780" s="2">
        <v>42423.0453125</v>
      </c>
      <c r="C780">
        <v>30</v>
      </c>
      <c r="D780">
        <v>21</v>
      </c>
      <c r="E780" t="s">
        <v>763</v>
      </c>
    </row>
    <row r="781" spans="1:5">
      <c r="A781">
        <f>HYPERLINK("http://www.twitter.com/nycgov/status/701923214239391745", "701923214239391745")</f>
        <v>0</v>
      </c>
      <c r="B781" s="2">
        <v>42423.0105324074</v>
      </c>
      <c r="C781">
        <v>8</v>
      </c>
      <c r="D781">
        <v>5</v>
      </c>
      <c r="E781" t="s">
        <v>764</v>
      </c>
    </row>
    <row r="782" spans="1:5">
      <c r="A782">
        <f>HYPERLINK("http://www.twitter.com/nycgov/status/701920726643773440", "701920726643773440")</f>
        <v>0</v>
      </c>
      <c r="B782" s="2">
        <v>42423.0036574074</v>
      </c>
      <c r="C782">
        <v>0</v>
      </c>
      <c r="D782">
        <v>16</v>
      </c>
      <c r="E782" t="s">
        <v>765</v>
      </c>
    </row>
    <row r="783" spans="1:5">
      <c r="A783">
        <f>HYPERLINK("http://www.twitter.com/nycgov/status/701874534811619328", "701874534811619328")</f>
        <v>0</v>
      </c>
      <c r="B783" s="2">
        <v>42422.8761921296</v>
      </c>
      <c r="C783">
        <v>0</v>
      </c>
      <c r="D783">
        <v>66</v>
      </c>
      <c r="E783" t="s">
        <v>766</v>
      </c>
    </row>
    <row r="784" spans="1:5">
      <c r="A784">
        <f>HYPERLINK("http://www.twitter.com/nycgov/status/701814862813511680", "701814862813511680")</f>
        <v>0</v>
      </c>
      <c r="B784" s="2">
        <v>42422.7115393519</v>
      </c>
      <c r="C784">
        <v>18</v>
      </c>
      <c r="D784">
        <v>19</v>
      </c>
      <c r="E784" t="s">
        <v>767</v>
      </c>
    </row>
    <row r="785" spans="1:5">
      <c r="A785">
        <f>HYPERLINK("http://www.twitter.com/nycgov/status/701790510667714561", "701790510667714561")</f>
        <v>0</v>
      </c>
      <c r="B785" s="2">
        <v>42422.6443402778</v>
      </c>
      <c r="C785">
        <v>0</v>
      </c>
      <c r="D785">
        <v>18</v>
      </c>
      <c r="E785" t="s">
        <v>768</v>
      </c>
    </row>
    <row r="786" spans="1:5">
      <c r="A786">
        <f>HYPERLINK("http://www.twitter.com/nycgov/status/701789264330280960", "701789264330280960")</f>
        <v>0</v>
      </c>
      <c r="B786" s="2">
        <v>42422.6408912037</v>
      </c>
      <c r="C786">
        <v>83</v>
      </c>
      <c r="D786">
        <v>50</v>
      </c>
      <c r="E786" t="s">
        <v>769</v>
      </c>
    </row>
    <row r="787" spans="1:5">
      <c r="A787">
        <f>HYPERLINK("http://www.twitter.com/nycgov/status/701788543035777024", "701788543035777024")</f>
        <v>0</v>
      </c>
      <c r="B787" s="2">
        <v>42422.638900463</v>
      </c>
      <c r="C787">
        <v>0</v>
      </c>
      <c r="D787">
        <v>37</v>
      </c>
      <c r="E787" t="s">
        <v>770</v>
      </c>
    </row>
    <row r="788" spans="1:5">
      <c r="A788">
        <f>HYPERLINK("http://www.twitter.com/nycgov/status/701787130134192128", "701787130134192128")</f>
        <v>0</v>
      </c>
      <c r="B788" s="2">
        <v>42422.6350115741</v>
      </c>
      <c r="C788">
        <v>152</v>
      </c>
      <c r="D788">
        <v>68</v>
      </c>
      <c r="E788" t="s">
        <v>771</v>
      </c>
    </row>
    <row r="789" spans="1:5">
      <c r="A789">
        <f>HYPERLINK("http://www.twitter.com/nycgov/status/701786616814243840", "701786616814243840")</f>
        <v>0</v>
      </c>
      <c r="B789" s="2">
        <v>42422.633587963</v>
      </c>
      <c r="C789">
        <v>0</v>
      </c>
      <c r="D789">
        <v>38</v>
      </c>
      <c r="E789" t="s">
        <v>772</v>
      </c>
    </row>
    <row r="790" spans="1:5">
      <c r="A790">
        <f>HYPERLINK("http://www.twitter.com/nycgov/status/701769847336738816", "701769847336738816")</f>
        <v>0</v>
      </c>
      <c r="B790" s="2">
        <v>42422.5873148148</v>
      </c>
      <c r="C790">
        <v>8</v>
      </c>
      <c r="D790">
        <v>6</v>
      </c>
      <c r="E790" t="s">
        <v>773</v>
      </c>
    </row>
    <row r="791" spans="1:5">
      <c r="A791">
        <f>HYPERLINK("http://www.twitter.com/nycgov/status/701754706847252481", "701754706847252481")</f>
        <v>0</v>
      </c>
      <c r="B791" s="2">
        <v>42422.5455324074</v>
      </c>
      <c r="C791">
        <v>10</v>
      </c>
      <c r="D791">
        <v>5</v>
      </c>
      <c r="E791" t="s">
        <v>774</v>
      </c>
    </row>
    <row r="792" spans="1:5">
      <c r="A792">
        <f>HYPERLINK("http://www.twitter.com/nycgov/status/701513046779371521", "701513046779371521")</f>
        <v>0</v>
      </c>
      <c r="B792" s="2">
        <v>42421.8786805556</v>
      </c>
      <c r="C792">
        <v>9</v>
      </c>
      <c r="D792">
        <v>5</v>
      </c>
      <c r="E792" t="s">
        <v>775</v>
      </c>
    </row>
    <row r="793" spans="1:5">
      <c r="A793">
        <f>HYPERLINK("http://www.twitter.com/nycgov/status/701497957246439424", "701497957246439424")</f>
        <v>0</v>
      </c>
      <c r="B793" s="2">
        <v>42421.837037037</v>
      </c>
      <c r="C793">
        <v>13</v>
      </c>
      <c r="D793">
        <v>13</v>
      </c>
      <c r="E793" t="s">
        <v>583</v>
      </c>
    </row>
    <row r="794" spans="1:5">
      <c r="A794">
        <f>HYPERLINK("http://www.twitter.com/nycgov/status/701482838433124352", "701482838433124352")</f>
        <v>0</v>
      </c>
      <c r="B794" s="2">
        <v>42421.7953240741</v>
      </c>
      <c r="C794">
        <v>10</v>
      </c>
      <c r="D794">
        <v>9</v>
      </c>
      <c r="E794" t="s">
        <v>776</v>
      </c>
    </row>
    <row r="795" spans="1:5">
      <c r="A795">
        <f>HYPERLINK("http://www.twitter.com/nycgov/status/701452662131318784", "701452662131318784")</f>
        <v>0</v>
      </c>
      <c r="B795" s="2">
        <v>42421.7120486111</v>
      </c>
      <c r="C795">
        <v>7</v>
      </c>
      <c r="D795">
        <v>13</v>
      </c>
      <c r="E795" t="s">
        <v>678</v>
      </c>
    </row>
    <row r="796" spans="1:5">
      <c r="A796">
        <f>HYPERLINK("http://www.twitter.com/nycgov/status/701437551987572737", "701437551987572737")</f>
        <v>0</v>
      </c>
      <c r="B796" s="2">
        <v>42421.6703587963</v>
      </c>
      <c r="C796">
        <v>5</v>
      </c>
      <c r="D796">
        <v>6</v>
      </c>
      <c r="E796" t="s">
        <v>738</v>
      </c>
    </row>
    <row r="797" spans="1:5">
      <c r="A797">
        <f>HYPERLINK("http://www.twitter.com/nycgov/status/701163220543922176", "701163220543922176")</f>
        <v>0</v>
      </c>
      <c r="B797" s="2">
        <v>42420.9133449074</v>
      </c>
      <c r="C797">
        <v>17</v>
      </c>
      <c r="D797">
        <v>11</v>
      </c>
      <c r="E797" t="s">
        <v>777</v>
      </c>
    </row>
    <row r="798" spans="1:5">
      <c r="A798">
        <f>HYPERLINK("http://www.twitter.com/nycgov/status/701139384662368257", "701139384662368257")</f>
        <v>0</v>
      </c>
      <c r="B798" s="2">
        <v>42420.8475694444</v>
      </c>
      <c r="C798">
        <v>6</v>
      </c>
      <c r="D798">
        <v>4</v>
      </c>
      <c r="E798" t="s">
        <v>778</v>
      </c>
    </row>
    <row r="799" spans="1:5">
      <c r="A799">
        <f>HYPERLINK("http://www.twitter.com/nycgov/status/701126869782028288", "701126869782028288")</f>
        <v>0</v>
      </c>
      <c r="B799" s="2">
        <v>42420.8130324074</v>
      </c>
      <c r="C799">
        <v>5</v>
      </c>
      <c r="D799">
        <v>3</v>
      </c>
      <c r="E799" t="s">
        <v>779</v>
      </c>
    </row>
    <row r="800" spans="1:5">
      <c r="A800">
        <f>HYPERLINK("http://www.twitter.com/nycgov/status/701111775194959876", "701111775194959876")</f>
        <v>0</v>
      </c>
      <c r="B800" s="2">
        <v>42420.7713773148</v>
      </c>
      <c r="C800">
        <v>8</v>
      </c>
      <c r="D800">
        <v>13</v>
      </c>
      <c r="E800" t="s">
        <v>717</v>
      </c>
    </row>
    <row r="801" spans="1:5">
      <c r="A801">
        <f>HYPERLINK("http://www.twitter.com/nycgov/status/701096684022005761", "701096684022005761")</f>
        <v>0</v>
      </c>
      <c r="B801" s="2">
        <v>42420.7297337963</v>
      </c>
      <c r="C801">
        <v>30</v>
      </c>
      <c r="D801">
        <v>37</v>
      </c>
      <c r="E801" t="s">
        <v>780</v>
      </c>
    </row>
    <row r="802" spans="1:5">
      <c r="A802">
        <f>HYPERLINK("http://www.twitter.com/nycgov/status/701080190198349824", "701080190198349824")</f>
        <v>0</v>
      </c>
      <c r="B802" s="2">
        <v>42420.684224537</v>
      </c>
      <c r="C802">
        <v>11</v>
      </c>
      <c r="D802">
        <v>5</v>
      </c>
      <c r="E802" t="s">
        <v>781</v>
      </c>
    </row>
    <row r="803" spans="1:5">
      <c r="A803">
        <f>HYPERLINK("http://www.twitter.com/nycgov/status/701063477276884993", "701063477276884993")</f>
        <v>0</v>
      </c>
      <c r="B803" s="2">
        <v>42420.6381018519</v>
      </c>
      <c r="C803">
        <v>0</v>
      </c>
      <c r="D803">
        <v>11</v>
      </c>
      <c r="E803" t="s">
        <v>782</v>
      </c>
    </row>
    <row r="804" spans="1:5">
      <c r="A804">
        <f>HYPERLINK("http://www.twitter.com/nycgov/status/701060059011403778", "701060059011403778")</f>
        <v>0</v>
      </c>
      <c r="B804" s="2">
        <v>42420.6286689815</v>
      </c>
      <c r="C804">
        <v>7</v>
      </c>
      <c r="D804">
        <v>10</v>
      </c>
      <c r="E804" t="s">
        <v>783</v>
      </c>
    </row>
    <row r="805" spans="1:5">
      <c r="A805">
        <f>HYPERLINK("http://www.twitter.com/nycgov/status/701057255349682178", "701057255349682178")</f>
        <v>0</v>
      </c>
      <c r="B805" s="2">
        <v>42420.6209375</v>
      </c>
      <c r="C805">
        <v>0</v>
      </c>
      <c r="D805">
        <v>25</v>
      </c>
      <c r="E805" t="s">
        <v>784</v>
      </c>
    </row>
    <row r="806" spans="1:5">
      <c r="A806">
        <f>HYPERLINK("http://www.twitter.com/nycgov/status/701057235754086402", "701057235754086402")</f>
        <v>0</v>
      </c>
      <c r="B806" s="2">
        <v>42420.6208796296</v>
      </c>
      <c r="C806">
        <v>0</v>
      </c>
      <c r="D806">
        <v>14</v>
      </c>
      <c r="E806" t="s">
        <v>785</v>
      </c>
    </row>
    <row r="807" spans="1:5">
      <c r="A807">
        <f>HYPERLINK("http://www.twitter.com/nycgov/status/701057218452402176", "701057218452402176")</f>
        <v>0</v>
      </c>
      <c r="B807" s="2">
        <v>42420.6208333333</v>
      </c>
      <c r="C807">
        <v>0</v>
      </c>
      <c r="D807">
        <v>17</v>
      </c>
      <c r="E807" t="s">
        <v>786</v>
      </c>
    </row>
    <row r="808" spans="1:5">
      <c r="A808">
        <f>HYPERLINK("http://www.twitter.com/nycgov/status/701057203231440897", "701057203231440897")</f>
        <v>0</v>
      </c>
      <c r="B808" s="2">
        <v>42420.620787037</v>
      </c>
      <c r="C808">
        <v>0</v>
      </c>
      <c r="D808">
        <v>24</v>
      </c>
      <c r="E808" t="s">
        <v>787</v>
      </c>
    </row>
    <row r="809" spans="1:5">
      <c r="A809">
        <f>HYPERLINK("http://www.twitter.com/nycgov/status/701057184734560256", "701057184734560256")</f>
        <v>0</v>
      </c>
      <c r="B809" s="2">
        <v>42420.6207407407</v>
      </c>
      <c r="C809">
        <v>0</v>
      </c>
      <c r="D809">
        <v>21</v>
      </c>
      <c r="E809" t="s">
        <v>788</v>
      </c>
    </row>
    <row r="810" spans="1:5">
      <c r="A810">
        <f>HYPERLINK("http://www.twitter.com/nycgov/status/701057165407232000", "701057165407232000")</f>
        <v>0</v>
      </c>
      <c r="B810" s="2">
        <v>42420.6206828704</v>
      </c>
      <c r="C810">
        <v>0</v>
      </c>
      <c r="D810">
        <v>44</v>
      </c>
      <c r="E810" t="s">
        <v>789</v>
      </c>
    </row>
    <row r="811" spans="1:5">
      <c r="A811">
        <f>HYPERLINK("http://www.twitter.com/nycgov/status/700871298713579520", "700871298713579520")</f>
        <v>0</v>
      </c>
      <c r="B811" s="2">
        <v>42420.1077893519</v>
      </c>
      <c r="C811">
        <v>15</v>
      </c>
      <c r="D811">
        <v>14</v>
      </c>
      <c r="E811" t="s">
        <v>711</v>
      </c>
    </row>
    <row r="812" spans="1:5">
      <c r="A812">
        <f>HYPERLINK("http://www.twitter.com/nycgov/status/700854963052879873", "700854963052879873")</f>
        <v>0</v>
      </c>
      <c r="B812" s="2">
        <v>42420.0627199074</v>
      </c>
      <c r="C812">
        <v>8</v>
      </c>
      <c r="D812">
        <v>5</v>
      </c>
      <c r="E812" t="s">
        <v>790</v>
      </c>
    </row>
    <row r="813" spans="1:5">
      <c r="A813">
        <f>HYPERLINK("http://www.twitter.com/nycgov/status/700833527298977792", "700833527298977792")</f>
        <v>0</v>
      </c>
      <c r="B813" s="2">
        <v>42420.0035648148</v>
      </c>
      <c r="C813">
        <v>9</v>
      </c>
      <c r="D813">
        <v>11</v>
      </c>
      <c r="E813" t="s">
        <v>791</v>
      </c>
    </row>
    <row r="814" spans="1:5">
      <c r="A814">
        <f>HYPERLINK("http://www.twitter.com/nycgov/status/700817209950662656", "700817209950662656")</f>
        <v>0</v>
      </c>
      <c r="B814" s="2">
        <v>42419.9585416667</v>
      </c>
      <c r="C814">
        <v>6</v>
      </c>
      <c r="D814">
        <v>7</v>
      </c>
      <c r="E814" t="s">
        <v>792</v>
      </c>
    </row>
    <row r="815" spans="1:5">
      <c r="A815">
        <f>HYPERLINK("http://www.twitter.com/nycgov/status/700746840086593536", "700746840086593536")</f>
        <v>0</v>
      </c>
      <c r="B815" s="2">
        <v>42419.7643518519</v>
      </c>
      <c r="C815">
        <v>4</v>
      </c>
      <c r="D815">
        <v>5</v>
      </c>
      <c r="E815" t="s">
        <v>628</v>
      </c>
    </row>
    <row r="816" spans="1:5">
      <c r="A816">
        <f>HYPERLINK("http://www.twitter.com/nycgov/status/700700291759480833", "700700291759480833")</f>
        <v>0</v>
      </c>
      <c r="B816" s="2">
        <v>42419.6359027778</v>
      </c>
      <c r="C816">
        <v>8</v>
      </c>
      <c r="D816">
        <v>7</v>
      </c>
      <c r="E816" t="s">
        <v>738</v>
      </c>
    </row>
    <row r="817" spans="1:5">
      <c r="A817">
        <f>HYPERLINK("http://www.twitter.com/nycgov/status/700685175097794560", "700685175097794560")</f>
        <v>0</v>
      </c>
      <c r="B817" s="2">
        <v>42419.5941898148</v>
      </c>
      <c r="C817">
        <v>5</v>
      </c>
      <c r="D817">
        <v>2</v>
      </c>
      <c r="E817" t="s">
        <v>793</v>
      </c>
    </row>
    <row r="818" spans="1:5">
      <c r="A818">
        <f>HYPERLINK("http://www.twitter.com/nycgov/status/700667511201783808", "700667511201783808")</f>
        <v>0</v>
      </c>
      <c r="B818" s="2">
        <v>42419.5454513889</v>
      </c>
      <c r="C818">
        <v>23</v>
      </c>
      <c r="D818">
        <v>16</v>
      </c>
      <c r="E818" t="s">
        <v>794</v>
      </c>
    </row>
    <row r="819" spans="1:5">
      <c r="A819">
        <f>HYPERLINK("http://www.twitter.com/nycgov/status/700488759947747329", "700488759947747329")</f>
        <v>0</v>
      </c>
      <c r="B819" s="2">
        <v>42419.0521875</v>
      </c>
      <c r="C819">
        <v>5</v>
      </c>
      <c r="D819">
        <v>7</v>
      </c>
      <c r="E819" t="s">
        <v>795</v>
      </c>
    </row>
    <row r="820" spans="1:5">
      <c r="A820">
        <f>HYPERLINK("http://www.twitter.com/nycgov/status/700445675192979457", "700445675192979457")</f>
        <v>0</v>
      </c>
      <c r="B820" s="2">
        <v>42418.9332986111</v>
      </c>
      <c r="C820">
        <v>0</v>
      </c>
      <c r="D820">
        <v>74</v>
      </c>
      <c r="E820" t="s">
        <v>796</v>
      </c>
    </row>
    <row r="821" spans="1:5">
      <c r="A821">
        <f>HYPERLINK("http://www.twitter.com/nycgov/status/700395347953246208", "700395347953246208")</f>
        <v>0</v>
      </c>
      <c r="B821" s="2">
        <v>42418.7944212963</v>
      </c>
      <c r="C821">
        <v>0</v>
      </c>
      <c r="D821">
        <v>25</v>
      </c>
      <c r="E821" t="s">
        <v>797</v>
      </c>
    </row>
    <row r="822" spans="1:5">
      <c r="A822">
        <f>HYPERLINK("http://www.twitter.com/nycgov/status/700390526919581698", "700390526919581698")</f>
        <v>0</v>
      </c>
      <c r="B822" s="2">
        <v>42418.7811111111</v>
      </c>
      <c r="C822">
        <v>0</v>
      </c>
      <c r="D822">
        <v>8</v>
      </c>
      <c r="E822" t="s">
        <v>798</v>
      </c>
    </row>
    <row r="823" spans="1:5">
      <c r="A823">
        <f>HYPERLINK("http://www.twitter.com/nycgov/status/700387115612377088", "700387115612377088")</f>
        <v>0</v>
      </c>
      <c r="B823" s="2">
        <v>42418.7717013889</v>
      </c>
      <c r="C823">
        <v>8</v>
      </c>
      <c r="D823">
        <v>8</v>
      </c>
      <c r="E823" t="s">
        <v>799</v>
      </c>
    </row>
    <row r="824" spans="1:5">
      <c r="A824">
        <f>HYPERLINK("http://www.twitter.com/nycgov/status/700373070075273220", "700373070075273220")</f>
        <v>0</v>
      </c>
      <c r="B824" s="2">
        <v>42418.7329398148</v>
      </c>
      <c r="C824">
        <v>8</v>
      </c>
      <c r="D824">
        <v>3</v>
      </c>
      <c r="E824" t="s">
        <v>678</v>
      </c>
    </row>
    <row r="825" spans="1:5">
      <c r="A825">
        <f>HYPERLINK("http://www.twitter.com/nycgov/status/700356968620421120", "700356968620421120")</f>
        <v>0</v>
      </c>
      <c r="B825" s="2">
        <v>42418.6885069444</v>
      </c>
      <c r="C825">
        <v>19</v>
      </c>
      <c r="D825">
        <v>7</v>
      </c>
      <c r="E825" t="s">
        <v>585</v>
      </c>
    </row>
    <row r="826" spans="1:5">
      <c r="A826">
        <f>HYPERLINK("http://www.twitter.com/nycgov/status/700334952941010944", "700334952941010944")</f>
        <v>0</v>
      </c>
      <c r="B826" s="2">
        <v>42418.6277662037</v>
      </c>
      <c r="C826">
        <v>1</v>
      </c>
      <c r="D826">
        <v>0</v>
      </c>
      <c r="E826" t="s">
        <v>800</v>
      </c>
    </row>
    <row r="827" spans="1:5">
      <c r="A827">
        <f>HYPERLINK("http://www.twitter.com/nycgov/status/700320271421612032", "700320271421612032")</f>
        <v>0</v>
      </c>
      <c r="B827" s="2">
        <v>42418.5872453704</v>
      </c>
      <c r="C827">
        <v>7</v>
      </c>
      <c r="D827">
        <v>4</v>
      </c>
      <c r="E827" t="s">
        <v>801</v>
      </c>
    </row>
    <row r="828" spans="1:5">
      <c r="A828">
        <f>HYPERLINK("http://www.twitter.com/nycgov/status/700305102012358656", "700305102012358656")</f>
        <v>0</v>
      </c>
      <c r="B828" s="2">
        <v>42418.5453935185</v>
      </c>
      <c r="C828">
        <v>11</v>
      </c>
      <c r="D828">
        <v>13</v>
      </c>
      <c r="E828" t="s">
        <v>802</v>
      </c>
    </row>
    <row r="829" spans="1:5">
      <c r="A829">
        <f>HYPERLINK("http://www.twitter.com/nycgov/status/700122751827365888", "700122751827365888")</f>
        <v>0</v>
      </c>
      <c r="B829" s="2">
        <v>42418.0421990741</v>
      </c>
      <c r="C829">
        <v>5</v>
      </c>
      <c r="D829">
        <v>5</v>
      </c>
      <c r="E829" t="s">
        <v>803</v>
      </c>
    </row>
    <row r="830" spans="1:5">
      <c r="A830">
        <f>HYPERLINK("http://www.twitter.com/nycgov/status/700111641887830017", "700111641887830017")</f>
        <v>0</v>
      </c>
      <c r="B830" s="2">
        <v>42418.0115393518</v>
      </c>
      <c r="C830">
        <v>0</v>
      </c>
      <c r="D830">
        <v>24</v>
      </c>
      <c r="E830" t="s">
        <v>804</v>
      </c>
    </row>
    <row r="831" spans="1:5">
      <c r="A831">
        <f>HYPERLINK("http://www.twitter.com/nycgov/status/700065992400093184", "700065992400093184")</f>
        <v>0</v>
      </c>
      <c r="B831" s="2">
        <v>42417.8855671296</v>
      </c>
      <c r="C831">
        <v>7</v>
      </c>
      <c r="D831">
        <v>5</v>
      </c>
      <c r="E831" t="s">
        <v>805</v>
      </c>
    </row>
    <row r="832" spans="1:5">
      <c r="A832">
        <f>HYPERLINK("http://www.twitter.com/nycgov/status/700055901844144128", "700055901844144128")</f>
        <v>0</v>
      </c>
      <c r="B832" s="2">
        <v>42417.8577314815</v>
      </c>
      <c r="C832">
        <v>6</v>
      </c>
      <c r="D832">
        <v>13</v>
      </c>
      <c r="E832" t="s">
        <v>806</v>
      </c>
    </row>
    <row r="833" spans="1:5">
      <c r="A833">
        <f>HYPERLINK("http://www.twitter.com/nycgov/status/700045587182387200", "700045587182387200")</f>
        <v>0</v>
      </c>
      <c r="B833" s="2">
        <v>42417.8292592593</v>
      </c>
      <c r="C833">
        <v>0</v>
      </c>
      <c r="D833">
        <v>3</v>
      </c>
      <c r="E833" t="s">
        <v>807</v>
      </c>
    </row>
    <row r="834" spans="1:5">
      <c r="A834">
        <f>HYPERLINK("http://www.twitter.com/nycgov/status/699761488735694848", "699761488735694848")</f>
        <v>0</v>
      </c>
      <c r="B834" s="2">
        <v>42417.0453009259</v>
      </c>
      <c r="C834">
        <v>11</v>
      </c>
      <c r="D834">
        <v>21</v>
      </c>
      <c r="E834" t="s">
        <v>595</v>
      </c>
    </row>
    <row r="835" spans="1:5">
      <c r="A835">
        <f>HYPERLINK("http://www.twitter.com/nycgov/status/699647034127736833", "699647034127736833")</f>
        <v>0</v>
      </c>
      <c r="B835" s="2">
        <v>42416.7294675926</v>
      </c>
      <c r="C835">
        <v>22</v>
      </c>
      <c r="D835">
        <v>16</v>
      </c>
      <c r="E835" t="s">
        <v>627</v>
      </c>
    </row>
    <row r="836" spans="1:5">
      <c r="A836">
        <f>HYPERLINK("http://www.twitter.com/nycgov/status/699631165397999616", "699631165397999616")</f>
        <v>0</v>
      </c>
      <c r="B836" s="2">
        <v>42416.6856828704</v>
      </c>
      <c r="C836">
        <v>0</v>
      </c>
      <c r="D836">
        <v>15</v>
      </c>
      <c r="E836" t="s">
        <v>808</v>
      </c>
    </row>
    <row r="837" spans="1:5">
      <c r="A837">
        <f>HYPERLINK("http://www.twitter.com/nycgov/status/699424573914292225", "699424573914292225")</f>
        <v>0</v>
      </c>
      <c r="B837" s="2">
        <v>42416.1155902778</v>
      </c>
      <c r="C837">
        <v>43</v>
      </c>
      <c r="D837">
        <v>13</v>
      </c>
      <c r="E837" t="s">
        <v>809</v>
      </c>
    </row>
    <row r="838" spans="1:5">
      <c r="A838">
        <f>HYPERLINK("http://www.twitter.com/nycgov/status/699281080826904576", "699281080826904576")</f>
        <v>0</v>
      </c>
      <c r="B838" s="2">
        <v>42415.7196296296</v>
      </c>
      <c r="C838">
        <v>16</v>
      </c>
      <c r="D838">
        <v>11</v>
      </c>
      <c r="E838" t="s">
        <v>583</v>
      </c>
    </row>
    <row r="839" spans="1:5">
      <c r="A839">
        <f>HYPERLINK("http://www.twitter.com/nycgov/status/699263309745385474", "699263309745385474")</f>
        <v>0</v>
      </c>
      <c r="B839" s="2">
        <v>42415.6705902778</v>
      </c>
      <c r="C839">
        <v>16</v>
      </c>
      <c r="D839">
        <v>14</v>
      </c>
      <c r="E839" t="s">
        <v>810</v>
      </c>
    </row>
    <row r="840" spans="1:5">
      <c r="A840">
        <f>HYPERLINK("http://www.twitter.com/nycgov/status/699000757438320641", "699000757438320641")</f>
        <v>0</v>
      </c>
      <c r="B840" s="2">
        <v>42414.946087963</v>
      </c>
      <c r="C840">
        <v>0</v>
      </c>
      <c r="D840">
        <v>12</v>
      </c>
      <c r="E840" t="s">
        <v>811</v>
      </c>
    </row>
    <row r="841" spans="1:5">
      <c r="A841">
        <f>HYPERLINK("http://www.twitter.com/nycgov/status/698975336604762112", "698975336604762112")</f>
        <v>0</v>
      </c>
      <c r="B841" s="2">
        <v>42414.8759375</v>
      </c>
      <c r="C841">
        <v>0</v>
      </c>
      <c r="D841">
        <v>88</v>
      </c>
      <c r="E841" t="s">
        <v>812</v>
      </c>
    </row>
    <row r="842" spans="1:5">
      <c r="A842">
        <f>HYPERLINK("http://www.twitter.com/nycgov/status/698930187443007488", "698930187443007488")</f>
        <v>0</v>
      </c>
      <c r="B842" s="2">
        <v>42414.7513425926</v>
      </c>
      <c r="C842">
        <v>18</v>
      </c>
      <c r="D842">
        <v>8</v>
      </c>
      <c r="E842" t="s">
        <v>813</v>
      </c>
    </row>
    <row r="843" spans="1:5">
      <c r="A843">
        <f>HYPERLINK("http://www.twitter.com/nycgov/status/698922426021888000", "698922426021888000")</f>
        <v>0</v>
      </c>
      <c r="B843" s="2">
        <v>42414.7299305556</v>
      </c>
      <c r="C843">
        <v>6</v>
      </c>
      <c r="D843">
        <v>2</v>
      </c>
      <c r="E843" t="s">
        <v>814</v>
      </c>
    </row>
    <row r="844" spans="1:5">
      <c r="A844">
        <f>HYPERLINK("http://www.twitter.com/nycgov/status/698900859535691776", "698900859535691776")</f>
        <v>0</v>
      </c>
      <c r="B844" s="2">
        <v>42414.6704166667</v>
      </c>
      <c r="C844">
        <v>16</v>
      </c>
      <c r="D844">
        <v>12</v>
      </c>
      <c r="E844" t="s">
        <v>815</v>
      </c>
    </row>
    <row r="845" spans="1:5">
      <c r="A845">
        <f>HYPERLINK("http://www.twitter.com/nycgov/status/698870651722055680", "698870651722055680")</f>
        <v>0</v>
      </c>
      <c r="B845" s="2">
        <v>42414.5870601852</v>
      </c>
      <c r="C845">
        <v>22</v>
      </c>
      <c r="D845">
        <v>26</v>
      </c>
      <c r="E845" t="s">
        <v>712</v>
      </c>
    </row>
    <row r="846" spans="1:5">
      <c r="A846">
        <f>HYPERLINK("http://www.twitter.com/nycgov/status/698712737954852865", "698712737954852865")</f>
        <v>0</v>
      </c>
      <c r="B846" s="2">
        <v>42414.1512962963</v>
      </c>
      <c r="C846">
        <v>0</v>
      </c>
      <c r="D846">
        <v>14</v>
      </c>
      <c r="E846" t="s">
        <v>816</v>
      </c>
    </row>
    <row r="847" spans="1:5">
      <c r="A847">
        <f>HYPERLINK("http://www.twitter.com/nycgov/status/698712726990934017", "698712726990934017")</f>
        <v>0</v>
      </c>
      <c r="B847" s="2">
        <v>42414.1512731481</v>
      </c>
      <c r="C847">
        <v>0</v>
      </c>
      <c r="D847">
        <v>35</v>
      </c>
      <c r="E847" t="s">
        <v>817</v>
      </c>
    </row>
    <row r="848" spans="1:5">
      <c r="A848">
        <f>HYPERLINK("http://www.twitter.com/nycgov/status/698712714735181825", "698712714735181825")</f>
        <v>0</v>
      </c>
      <c r="B848" s="2">
        <v>42414.1512384259</v>
      </c>
      <c r="C848">
        <v>0</v>
      </c>
      <c r="D848">
        <v>36</v>
      </c>
      <c r="E848" t="s">
        <v>818</v>
      </c>
    </row>
    <row r="849" spans="1:5">
      <c r="A849">
        <f>HYPERLINK("http://www.twitter.com/nycgov/status/698712704698212353", "698712704698212353")</f>
        <v>0</v>
      </c>
      <c r="B849" s="2">
        <v>42414.1512037037</v>
      </c>
      <c r="C849">
        <v>0</v>
      </c>
      <c r="D849">
        <v>39</v>
      </c>
      <c r="E849" t="s">
        <v>819</v>
      </c>
    </row>
    <row r="850" spans="1:5">
      <c r="A850">
        <f>HYPERLINK("http://www.twitter.com/nycgov/status/698707946566451200", "698707946566451200")</f>
        <v>0</v>
      </c>
      <c r="B850" s="2">
        <v>42414.1380787037</v>
      </c>
      <c r="C850">
        <v>0</v>
      </c>
      <c r="D850">
        <v>57</v>
      </c>
      <c r="E850" t="s">
        <v>820</v>
      </c>
    </row>
    <row r="851" spans="1:5">
      <c r="A851">
        <f>HYPERLINK("http://www.twitter.com/nycgov/status/698579145782075393", "698579145782075393")</f>
        <v>0</v>
      </c>
      <c r="B851" s="2">
        <v>42413.782650463</v>
      </c>
      <c r="C851">
        <v>0</v>
      </c>
      <c r="D851">
        <v>61</v>
      </c>
      <c r="E851" t="s">
        <v>821</v>
      </c>
    </row>
    <row r="852" spans="1:5">
      <c r="A852">
        <f>HYPERLINK("http://www.twitter.com/nycgov/status/698567719965356032", "698567719965356032")</f>
        <v>0</v>
      </c>
      <c r="B852" s="2">
        <v>42413.7511226852</v>
      </c>
      <c r="C852">
        <v>16</v>
      </c>
      <c r="D852">
        <v>14</v>
      </c>
      <c r="E852" t="s">
        <v>822</v>
      </c>
    </row>
    <row r="853" spans="1:5">
      <c r="A853">
        <f>HYPERLINK("http://www.twitter.com/nycgov/status/698548588129992704", "698548588129992704")</f>
        <v>0</v>
      </c>
      <c r="B853" s="2">
        <v>42413.6983333333</v>
      </c>
      <c r="C853">
        <v>4</v>
      </c>
      <c r="D853">
        <v>4</v>
      </c>
      <c r="E853" t="s">
        <v>755</v>
      </c>
    </row>
    <row r="854" spans="1:5">
      <c r="A854">
        <f>HYPERLINK("http://www.twitter.com/nycgov/status/698528397224517632", "698528397224517632")</f>
        <v>0</v>
      </c>
      <c r="B854" s="2">
        <v>42413.6426157407</v>
      </c>
      <c r="C854">
        <v>7</v>
      </c>
      <c r="D854">
        <v>6</v>
      </c>
      <c r="E854" t="s">
        <v>775</v>
      </c>
    </row>
    <row r="855" spans="1:5">
      <c r="A855">
        <f>HYPERLINK("http://www.twitter.com/nycgov/status/698507441206640640", "698507441206640640")</f>
        <v>0</v>
      </c>
      <c r="B855" s="2">
        <v>42413.5847916667</v>
      </c>
      <c r="C855">
        <v>7</v>
      </c>
      <c r="D855">
        <v>7</v>
      </c>
      <c r="E855" t="s">
        <v>778</v>
      </c>
    </row>
    <row r="856" spans="1:5">
      <c r="A856">
        <f>HYPERLINK("http://www.twitter.com/nycgov/status/698318262728318976", "698318262728318976")</f>
        <v>0</v>
      </c>
      <c r="B856" s="2">
        <v>42413.0627546296</v>
      </c>
      <c r="C856">
        <v>4</v>
      </c>
      <c r="D856">
        <v>3</v>
      </c>
      <c r="E856" t="s">
        <v>814</v>
      </c>
    </row>
    <row r="857" spans="1:5">
      <c r="A857">
        <f>HYPERLINK("http://www.twitter.com/nycgov/status/698301838802755584", "698301838802755584")</f>
        <v>0</v>
      </c>
      <c r="B857" s="2">
        <v>42413.0174305556</v>
      </c>
      <c r="C857">
        <v>16</v>
      </c>
      <c r="D857">
        <v>17</v>
      </c>
      <c r="E857" t="s">
        <v>777</v>
      </c>
    </row>
    <row r="858" spans="1:5">
      <c r="A858">
        <f>HYPERLINK("http://www.twitter.com/nycgov/status/698295621640450048", "698295621640450048")</f>
        <v>0</v>
      </c>
      <c r="B858" s="2">
        <v>42413.0002777778</v>
      </c>
      <c r="C858">
        <v>34</v>
      </c>
      <c r="D858">
        <v>22</v>
      </c>
      <c r="E858" t="s">
        <v>823</v>
      </c>
    </row>
    <row r="859" spans="1:5">
      <c r="A859">
        <f>HYPERLINK("http://www.twitter.com/nycgov/status/698281713210912768", "698281713210912768")</f>
        <v>0</v>
      </c>
      <c r="B859" s="2">
        <v>42412.9618981481</v>
      </c>
      <c r="C859">
        <v>10</v>
      </c>
      <c r="D859">
        <v>13</v>
      </c>
      <c r="E859" t="s">
        <v>824</v>
      </c>
    </row>
    <row r="860" spans="1:5">
      <c r="A860">
        <f>HYPERLINK("http://www.twitter.com/nycgov/status/698274168811450368", "698274168811450368")</f>
        <v>0</v>
      </c>
      <c r="B860" s="2">
        <v>42412.9410763889</v>
      </c>
      <c r="C860">
        <v>13</v>
      </c>
      <c r="D860">
        <v>15</v>
      </c>
      <c r="E860" t="s">
        <v>825</v>
      </c>
    </row>
    <row r="861" spans="1:5">
      <c r="A861">
        <f>HYPERLINK("http://www.twitter.com/nycgov/status/698270174898737153", "698270174898737153")</f>
        <v>0</v>
      </c>
      <c r="B861" s="2">
        <v>42412.9300578704</v>
      </c>
      <c r="C861">
        <v>0</v>
      </c>
      <c r="D861">
        <v>13</v>
      </c>
      <c r="E861" t="s">
        <v>826</v>
      </c>
    </row>
    <row r="862" spans="1:5">
      <c r="A862">
        <f>HYPERLINK("http://www.twitter.com/nycgov/status/698257103694204929", "698257103694204929")</f>
        <v>0</v>
      </c>
      <c r="B862" s="2">
        <v>42412.8939930556</v>
      </c>
      <c r="C862">
        <v>0</v>
      </c>
      <c r="D862">
        <v>12</v>
      </c>
      <c r="E862" t="s">
        <v>827</v>
      </c>
    </row>
    <row r="863" spans="1:5">
      <c r="A863">
        <f>HYPERLINK("http://www.twitter.com/nycgov/status/698236432650018816", "698236432650018816")</f>
        <v>0</v>
      </c>
      <c r="B863" s="2">
        <v>42412.8369444444</v>
      </c>
      <c r="C863">
        <v>4</v>
      </c>
      <c r="D863">
        <v>6</v>
      </c>
      <c r="E863" t="s">
        <v>828</v>
      </c>
    </row>
    <row r="864" spans="1:5">
      <c r="A864">
        <f>HYPERLINK("http://www.twitter.com/nycgov/status/698208889653850112", "698208889653850112")</f>
        <v>0</v>
      </c>
      <c r="B864" s="2">
        <v>42412.7609490741</v>
      </c>
      <c r="C864">
        <v>20</v>
      </c>
      <c r="D864">
        <v>7</v>
      </c>
      <c r="E864" t="s">
        <v>829</v>
      </c>
    </row>
    <row r="865" spans="1:5">
      <c r="A865">
        <f>HYPERLINK("http://www.twitter.com/nycgov/status/698196223388491777", "698196223388491777")</f>
        <v>0</v>
      </c>
      <c r="B865" s="2">
        <v>42412.7259953704</v>
      </c>
      <c r="C865">
        <v>6</v>
      </c>
      <c r="D865">
        <v>4</v>
      </c>
      <c r="E865" t="s">
        <v>830</v>
      </c>
    </row>
    <row r="866" spans="1:5">
      <c r="A866">
        <f>HYPERLINK("http://www.twitter.com/nycgov/status/698164815043416064", "698164815043416064")</f>
        <v>0</v>
      </c>
      <c r="B866" s="2">
        <v>42412.6393171296</v>
      </c>
      <c r="C866">
        <v>39</v>
      </c>
      <c r="D866">
        <v>6</v>
      </c>
      <c r="E866" t="s">
        <v>831</v>
      </c>
    </row>
    <row r="867" spans="1:5">
      <c r="A867">
        <f>HYPERLINK("http://www.twitter.com/nycgov/status/698149699967184897", "698149699967184897")</f>
        <v>0</v>
      </c>
      <c r="B867" s="2">
        <v>42412.5976157407</v>
      </c>
      <c r="C867">
        <v>16</v>
      </c>
      <c r="D867">
        <v>11</v>
      </c>
      <c r="E867" t="s">
        <v>634</v>
      </c>
    </row>
    <row r="868" spans="1:5">
      <c r="A868">
        <f>HYPERLINK("http://www.twitter.com/nycgov/status/698129864252063744", "698129864252063744")</f>
        <v>0</v>
      </c>
      <c r="B868" s="2">
        <v>42412.5428703704</v>
      </c>
      <c r="C868">
        <v>12</v>
      </c>
      <c r="D868">
        <v>7</v>
      </c>
      <c r="E868" t="s">
        <v>832</v>
      </c>
    </row>
    <row r="869" spans="1:5">
      <c r="A869">
        <f>HYPERLINK("http://www.twitter.com/nycgov/status/697963464938102786", "697963464938102786")</f>
        <v>0</v>
      </c>
      <c r="B869" s="2">
        <v>42412.0837037037</v>
      </c>
      <c r="C869">
        <v>11</v>
      </c>
      <c r="D869">
        <v>11</v>
      </c>
      <c r="E869" t="s">
        <v>705</v>
      </c>
    </row>
    <row r="870" spans="1:5">
      <c r="A870">
        <f>HYPERLINK("http://www.twitter.com/nycgov/status/697950789898260480", "697950789898260480")</f>
        <v>0</v>
      </c>
      <c r="B870" s="2">
        <v>42412.0487268519</v>
      </c>
      <c r="C870">
        <v>18</v>
      </c>
      <c r="D870">
        <v>14</v>
      </c>
      <c r="E870" t="s">
        <v>822</v>
      </c>
    </row>
    <row r="871" spans="1:5">
      <c r="A871">
        <f>HYPERLINK("http://www.twitter.com/nycgov/status/697938214238167041", "697938214238167041")</f>
        <v>0</v>
      </c>
      <c r="B871" s="2">
        <v>42412.0140162037</v>
      </c>
      <c r="C871">
        <v>16</v>
      </c>
      <c r="D871">
        <v>9</v>
      </c>
      <c r="E871" t="s">
        <v>833</v>
      </c>
    </row>
    <row r="872" spans="1:5">
      <c r="A872">
        <f>HYPERLINK("http://www.twitter.com/nycgov/status/697936051709542400", "697936051709542400")</f>
        <v>0</v>
      </c>
      <c r="B872" s="2">
        <v>42412.0080555556</v>
      </c>
      <c r="C872">
        <v>0</v>
      </c>
      <c r="D872">
        <v>56</v>
      </c>
      <c r="E872" t="s">
        <v>834</v>
      </c>
    </row>
    <row r="873" spans="1:5">
      <c r="A873">
        <f>HYPERLINK("http://www.twitter.com/nycgov/status/697926873939079168", "697926873939079168")</f>
        <v>0</v>
      </c>
      <c r="B873" s="2">
        <v>42411.9827314815</v>
      </c>
      <c r="C873">
        <v>6</v>
      </c>
      <c r="D873">
        <v>6</v>
      </c>
      <c r="E873" t="s">
        <v>835</v>
      </c>
    </row>
    <row r="874" spans="1:5">
      <c r="A874">
        <f>HYPERLINK("http://www.twitter.com/nycgov/status/697913028130508800", "697913028130508800")</f>
        <v>0</v>
      </c>
      <c r="B874" s="2">
        <v>42411.944525463</v>
      </c>
      <c r="C874">
        <v>13</v>
      </c>
      <c r="D874">
        <v>34</v>
      </c>
      <c r="E874" t="s">
        <v>836</v>
      </c>
    </row>
    <row r="875" spans="1:5">
      <c r="A875">
        <f>HYPERLINK("http://www.twitter.com/nycgov/status/697909252363522048", "697909252363522048")</f>
        <v>0</v>
      </c>
      <c r="B875" s="2">
        <v>42411.9340972222</v>
      </c>
      <c r="C875">
        <v>5</v>
      </c>
      <c r="D875">
        <v>5</v>
      </c>
      <c r="E875" t="s">
        <v>837</v>
      </c>
    </row>
    <row r="876" spans="1:5">
      <c r="A876">
        <f>HYPERLINK("http://www.twitter.com/nycgov/status/697801181150756870", "697801181150756870")</f>
        <v>0</v>
      </c>
      <c r="B876" s="2">
        <v>42411.6358796296</v>
      </c>
      <c r="C876">
        <v>11</v>
      </c>
      <c r="D876">
        <v>3</v>
      </c>
      <c r="E876" t="s">
        <v>775</v>
      </c>
    </row>
    <row r="877" spans="1:5">
      <c r="A877">
        <f>HYPERLINK("http://www.twitter.com/nycgov/status/697786074643492864", "697786074643492864")</f>
        <v>0</v>
      </c>
      <c r="B877" s="2">
        <v>42411.5942013889</v>
      </c>
      <c r="C877">
        <v>5</v>
      </c>
      <c r="D877">
        <v>4</v>
      </c>
      <c r="E877" t="s">
        <v>699</v>
      </c>
    </row>
    <row r="878" spans="1:5">
      <c r="A878">
        <f>HYPERLINK("http://www.twitter.com/nycgov/status/697768395035557888", "697768395035557888")</f>
        <v>0</v>
      </c>
      <c r="B878" s="2">
        <v>42411.5454050926</v>
      </c>
      <c r="C878">
        <v>17</v>
      </c>
      <c r="D878">
        <v>16</v>
      </c>
      <c r="E878" t="s">
        <v>755</v>
      </c>
    </row>
    <row r="879" spans="1:5">
      <c r="A879">
        <f>HYPERLINK("http://www.twitter.com/nycgov/status/697588447154937856", "697588447154937856")</f>
        <v>0</v>
      </c>
      <c r="B879" s="2">
        <v>42411.0488541667</v>
      </c>
      <c r="C879">
        <v>21</v>
      </c>
      <c r="D879">
        <v>12</v>
      </c>
      <c r="E879" t="s">
        <v>777</v>
      </c>
    </row>
    <row r="880" spans="1:5">
      <c r="A880">
        <f>HYPERLINK("http://www.twitter.com/nycgov/status/697559495304683521", "697559495304683521")</f>
        <v>0</v>
      </c>
      <c r="B880" s="2">
        <v>42410.9689583333</v>
      </c>
      <c r="C880">
        <v>7</v>
      </c>
      <c r="D880">
        <v>8</v>
      </c>
      <c r="E880" t="s">
        <v>838</v>
      </c>
    </row>
    <row r="881" spans="1:5">
      <c r="A881">
        <f>HYPERLINK("http://www.twitter.com/nycgov/status/697554253133582337", "697554253133582337")</f>
        <v>0</v>
      </c>
      <c r="B881" s="2">
        <v>42410.9544907407</v>
      </c>
      <c r="C881">
        <v>0</v>
      </c>
      <c r="D881">
        <v>12</v>
      </c>
      <c r="E881" t="s">
        <v>839</v>
      </c>
    </row>
    <row r="882" spans="1:5">
      <c r="A882">
        <f>HYPERLINK("http://www.twitter.com/nycgov/status/697543132192366597", "697543132192366597")</f>
        <v>0</v>
      </c>
      <c r="B882" s="2">
        <v>42410.9238078704</v>
      </c>
      <c r="C882">
        <v>12</v>
      </c>
      <c r="D882">
        <v>13</v>
      </c>
      <c r="E882" t="s">
        <v>634</v>
      </c>
    </row>
    <row r="883" spans="1:5">
      <c r="A883">
        <f>HYPERLINK("http://www.twitter.com/nycgov/status/697526756329259008", "697526756329259008")</f>
        <v>0</v>
      </c>
      <c r="B883" s="2">
        <v>42410.8786111111</v>
      </c>
      <c r="C883">
        <v>3</v>
      </c>
      <c r="D883">
        <v>1</v>
      </c>
      <c r="E883" t="s">
        <v>840</v>
      </c>
    </row>
    <row r="884" spans="1:5">
      <c r="A884">
        <f>HYPERLINK("http://www.twitter.com/nycgov/status/697511669912707082", "697511669912707082")</f>
        <v>0</v>
      </c>
      <c r="B884" s="2">
        <v>42410.8369791667</v>
      </c>
      <c r="C884">
        <v>7</v>
      </c>
      <c r="D884">
        <v>1</v>
      </c>
      <c r="E884" t="s">
        <v>841</v>
      </c>
    </row>
    <row r="885" spans="1:5">
      <c r="A885">
        <f>HYPERLINK("http://www.twitter.com/nycgov/status/697504106324348929", "697504106324348929")</f>
        <v>0</v>
      </c>
      <c r="B885" s="2">
        <v>42410.8161111111</v>
      </c>
      <c r="C885">
        <v>3</v>
      </c>
      <c r="D885">
        <v>1</v>
      </c>
      <c r="E885" t="s">
        <v>842</v>
      </c>
    </row>
    <row r="886" spans="1:5">
      <c r="A886">
        <f>HYPERLINK("http://www.twitter.com/nycgov/status/697490746220408834", "697490746220408834")</f>
        <v>0</v>
      </c>
      <c r="B886" s="2">
        <v>42410.7792476852</v>
      </c>
      <c r="C886">
        <v>0</v>
      </c>
      <c r="D886">
        <v>24</v>
      </c>
      <c r="E886" t="s">
        <v>843</v>
      </c>
    </row>
    <row r="887" spans="1:5">
      <c r="A887">
        <f>HYPERLINK("http://www.twitter.com/nycgov/status/697485246590251008", "697485246590251008")</f>
        <v>0</v>
      </c>
      <c r="B887" s="2">
        <v>42410.7640740741</v>
      </c>
      <c r="C887">
        <v>8</v>
      </c>
      <c r="D887">
        <v>2</v>
      </c>
      <c r="E887" t="s">
        <v>583</v>
      </c>
    </row>
    <row r="888" spans="1:5">
      <c r="A888">
        <f>HYPERLINK("http://www.twitter.com/nycgov/status/697473902688256000", "697473902688256000")</f>
        <v>0</v>
      </c>
      <c r="B888" s="2">
        <v>42410.7327662037</v>
      </c>
      <c r="C888">
        <v>40</v>
      </c>
      <c r="D888">
        <v>15</v>
      </c>
      <c r="E888" t="s">
        <v>703</v>
      </c>
    </row>
    <row r="889" spans="1:5">
      <c r="A889">
        <f>HYPERLINK("http://www.twitter.com/nycgov/status/697452503588343809", "697452503588343809")</f>
        <v>0</v>
      </c>
      <c r="B889" s="2">
        <v>42410.6737152778</v>
      </c>
      <c r="C889">
        <v>9</v>
      </c>
      <c r="D889">
        <v>4</v>
      </c>
      <c r="E889" t="s">
        <v>844</v>
      </c>
    </row>
    <row r="890" spans="1:5">
      <c r="A890">
        <f>HYPERLINK("http://www.twitter.com/nycgov/status/696411977426595842", "696411977426595842")</f>
        <v>0</v>
      </c>
      <c r="B890" s="2">
        <v>42407.8024074074</v>
      </c>
      <c r="C890">
        <v>7</v>
      </c>
      <c r="D890">
        <v>4</v>
      </c>
      <c r="E890" t="s">
        <v>635</v>
      </c>
    </row>
    <row r="891" spans="1:5">
      <c r="A891">
        <f>HYPERLINK("http://www.twitter.com/nycgov/status/696378375573786624", "696378375573786624")</f>
        <v>0</v>
      </c>
      <c r="B891" s="2">
        <v>42407.7096875</v>
      </c>
      <c r="C891">
        <v>21</v>
      </c>
      <c r="D891">
        <v>14</v>
      </c>
      <c r="E891" t="s">
        <v>704</v>
      </c>
    </row>
    <row r="892" spans="1:5">
      <c r="A892">
        <f>HYPERLINK("http://www.twitter.com/nycgov/status/696364132430454784", "696364132430454784")</f>
        <v>0</v>
      </c>
      <c r="B892" s="2">
        <v>42407.6703819444</v>
      </c>
      <c r="C892">
        <v>7</v>
      </c>
      <c r="D892">
        <v>4</v>
      </c>
      <c r="E892" t="s">
        <v>845</v>
      </c>
    </row>
    <row r="893" spans="1:5">
      <c r="A893">
        <f>HYPERLINK("http://www.twitter.com/nycgov/status/696359152986255360", "696359152986255360")</f>
        <v>0</v>
      </c>
      <c r="B893" s="2">
        <v>42407.6566435185</v>
      </c>
      <c r="C893">
        <v>11</v>
      </c>
      <c r="D893">
        <v>25</v>
      </c>
      <c r="E893" t="s">
        <v>595</v>
      </c>
    </row>
    <row r="894" spans="1:5">
      <c r="A894">
        <f>HYPERLINK("http://www.twitter.com/nycgov/status/696059607739998208", "696059607739998208")</f>
        <v>0</v>
      </c>
      <c r="B894" s="2">
        <v>42406.8300578704</v>
      </c>
      <c r="C894">
        <v>13</v>
      </c>
      <c r="D894">
        <v>9</v>
      </c>
      <c r="E894" t="s">
        <v>846</v>
      </c>
    </row>
    <row r="895" spans="1:5">
      <c r="A895">
        <f>HYPERLINK("http://www.twitter.com/nycgov/status/696039496517840896", "696039496517840896")</f>
        <v>0</v>
      </c>
      <c r="B895" s="2">
        <v>42406.7745601852</v>
      </c>
      <c r="C895">
        <v>5</v>
      </c>
      <c r="D895">
        <v>2</v>
      </c>
      <c r="E895" t="s">
        <v>847</v>
      </c>
    </row>
    <row r="896" spans="1:5">
      <c r="A896">
        <f>HYPERLINK("http://www.twitter.com/nycgov/status/696018133350555649", "696018133350555649")</f>
        <v>0</v>
      </c>
      <c r="B896" s="2">
        <v>42406.7156134259</v>
      </c>
      <c r="C896">
        <v>56</v>
      </c>
      <c r="D896">
        <v>53</v>
      </c>
      <c r="E896" t="s">
        <v>848</v>
      </c>
    </row>
    <row r="897" spans="1:5">
      <c r="A897">
        <f>HYPERLINK("http://www.twitter.com/nycgov/status/696001744065687553", "696001744065687553")</f>
        <v>0</v>
      </c>
      <c r="B897" s="2">
        <v>42406.6703819444</v>
      </c>
      <c r="C897">
        <v>11</v>
      </c>
      <c r="D897">
        <v>14</v>
      </c>
      <c r="E897" t="s">
        <v>849</v>
      </c>
    </row>
    <row r="898" spans="1:5">
      <c r="A898">
        <f>HYPERLINK("http://www.twitter.com/nycgov/status/695986647947735042", "695986647947735042")</f>
        <v>0</v>
      </c>
      <c r="B898" s="2">
        <v>42406.6287268518</v>
      </c>
      <c r="C898">
        <v>15</v>
      </c>
      <c r="D898">
        <v>15</v>
      </c>
      <c r="E898" t="s">
        <v>850</v>
      </c>
    </row>
    <row r="899" spans="1:5">
      <c r="A899">
        <f>HYPERLINK("http://www.twitter.com/nycgov/status/695970616646750209", "695970616646750209")</f>
        <v>0</v>
      </c>
      <c r="B899" s="2">
        <v>42406.5844907407</v>
      </c>
      <c r="C899">
        <v>8</v>
      </c>
      <c r="D899">
        <v>8</v>
      </c>
      <c r="E899" t="s">
        <v>851</v>
      </c>
    </row>
    <row r="900" spans="1:5">
      <c r="A900">
        <f>HYPERLINK("http://www.twitter.com/nycgov/status/695941321375219712", "695941321375219712")</f>
        <v>0</v>
      </c>
      <c r="B900" s="2">
        <v>42406.5036458333</v>
      </c>
      <c r="C900">
        <v>5</v>
      </c>
      <c r="D900">
        <v>7</v>
      </c>
      <c r="E900" t="s">
        <v>852</v>
      </c>
    </row>
    <row r="901" spans="1:5">
      <c r="A901">
        <f>HYPERLINK("http://www.twitter.com/nycgov/status/695422226263179265", "695422226263179265")</f>
        <v>0</v>
      </c>
      <c r="B901" s="2">
        <v>42405.0712152778</v>
      </c>
      <c r="C901">
        <v>0</v>
      </c>
      <c r="D901">
        <v>18</v>
      </c>
      <c r="E901" t="s">
        <v>853</v>
      </c>
    </row>
    <row r="902" spans="1:5">
      <c r="A902">
        <f>HYPERLINK("http://www.twitter.com/nycgov/status/695420712350187525", "695420712350187525")</f>
        <v>0</v>
      </c>
      <c r="B902" s="2">
        <v>42405.067037037</v>
      </c>
      <c r="C902">
        <v>0</v>
      </c>
      <c r="D902">
        <v>29</v>
      </c>
      <c r="E902" t="s">
        <v>854</v>
      </c>
    </row>
    <row r="903" spans="1:5">
      <c r="A903">
        <f>HYPERLINK("http://www.twitter.com/nycgov/status/695419823006703616", "695419823006703616")</f>
        <v>0</v>
      </c>
      <c r="B903" s="2">
        <v>42405.0645833333</v>
      </c>
      <c r="C903">
        <v>0</v>
      </c>
      <c r="D903">
        <v>20</v>
      </c>
      <c r="E903" t="s">
        <v>855</v>
      </c>
    </row>
    <row r="904" spans="1:5">
      <c r="A904">
        <f>HYPERLINK("http://www.twitter.com/nycgov/status/695419171119575041", "695419171119575041")</f>
        <v>0</v>
      </c>
      <c r="B904" s="2">
        <v>42405.0627893519</v>
      </c>
      <c r="C904">
        <v>11</v>
      </c>
      <c r="D904">
        <v>1</v>
      </c>
      <c r="E904" t="s">
        <v>856</v>
      </c>
    </row>
    <row r="905" spans="1:5">
      <c r="A905">
        <f>HYPERLINK("http://www.twitter.com/nycgov/status/695418025915252738", "695418025915252738")</f>
        <v>0</v>
      </c>
      <c r="B905" s="2">
        <v>42405.0596296296</v>
      </c>
      <c r="C905">
        <v>0</v>
      </c>
      <c r="D905">
        <v>12</v>
      </c>
      <c r="E905" t="s">
        <v>857</v>
      </c>
    </row>
    <row r="906" spans="1:5">
      <c r="A906">
        <f>HYPERLINK("http://www.twitter.com/nycgov/status/695417818985025536", "695417818985025536")</f>
        <v>0</v>
      </c>
      <c r="B906" s="2">
        <v>42405.0590509259</v>
      </c>
      <c r="C906">
        <v>0</v>
      </c>
      <c r="D906">
        <v>8</v>
      </c>
      <c r="E906" t="s">
        <v>858</v>
      </c>
    </row>
    <row r="907" spans="1:5">
      <c r="A907">
        <f>HYPERLINK("http://www.twitter.com/nycgov/status/695415559203135488", "695415559203135488")</f>
        <v>0</v>
      </c>
      <c r="B907" s="2">
        <v>42405.0528240741</v>
      </c>
      <c r="C907">
        <v>0</v>
      </c>
      <c r="D907">
        <v>30</v>
      </c>
      <c r="E907" t="s">
        <v>859</v>
      </c>
    </row>
    <row r="908" spans="1:5">
      <c r="A908">
        <f>HYPERLINK("http://www.twitter.com/nycgov/status/695413557437927426", "695413557437927426")</f>
        <v>0</v>
      </c>
      <c r="B908" s="2">
        <v>42405.0472916667</v>
      </c>
      <c r="C908">
        <v>0</v>
      </c>
      <c r="D908">
        <v>10</v>
      </c>
      <c r="E908" t="s">
        <v>860</v>
      </c>
    </row>
    <row r="909" spans="1:5">
      <c r="A909">
        <f>HYPERLINK("http://www.twitter.com/nycgov/status/695413023545004039", "695413023545004039")</f>
        <v>0</v>
      </c>
      <c r="B909" s="2">
        <v>42405.0458217593</v>
      </c>
      <c r="C909">
        <v>0</v>
      </c>
      <c r="D909">
        <v>26</v>
      </c>
      <c r="E909" t="s">
        <v>861</v>
      </c>
    </row>
    <row r="910" spans="1:5">
      <c r="A910">
        <f>HYPERLINK("http://www.twitter.com/nycgov/status/695412297330626560", "695412297330626560")</f>
        <v>0</v>
      </c>
      <c r="B910" s="2">
        <v>42405.0438194444</v>
      </c>
      <c r="C910">
        <v>20</v>
      </c>
      <c r="D910">
        <v>13</v>
      </c>
      <c r="E910" t="s">
        <v>862</v>
      </c>
    </row>
    <row r="911" spans="1:5">
      <c r="A911">
        <f>HYPERLINK("http://www.twitter.com/nycgov/status/695412064441905154", "695412064441905154")</f>
        <v>0</v>
      </c>
      <c r="B911" s="2">
        <v>42405.0431712963</v>
      </c>
      <c r="C911">
        <v>0</v>
      </c>
      <c r="D911">
        <v>32</v>
      </c>
      <c r="E911" t="s">
        <v>863</v>
      </c>
    </row>
    <row r="912" spans="1:5">
      <c r="A912">
        <f>HYPERLINK("http://www.twitter.com/nycgov/status/695410552420446209", "695410552420446209")</f>
        <v>0</v>
      </c>
      <c r="B912" s="2">
        <v>42405.0390046296</v>
      </c>
      <c r="C912">
        <v>0</v>
      </c>
      <c r="D912">
        <v>14</v>
      </c>
      <c r="E912" t="s">
        <v>864</v>
      </c>
    </row>
    <row r="913" spans="1:5">
      <c r="A913">
        <f>HYPERLINK("http://www.twitter.com/nycgov/status/695407922734432256", "695407922734432256")</f>
        <v>0</v>
      </c>
      <c r="B913" s="2">
        <v>42405.0317476852</v>
      </c>
      <c r="C913">
        <v>22</v>
      </c>
      <c r="D913">
        <v>26</v>
      </c>
      <c r="E913" t="s">
        <v>865</v>
      </c>
    </row>
    <row r="914" spans="1:5">
      <c r="A914">
        <f>HYPERLINK("http://www.twitter.com/nycgov/status/695407054198976514", "695407054198976514")</f>
        <v>0</v>
      </c>
      <c r="B914" s="2">
        <v>42405.0293518519</v>
      </c>
      <c r="C914">
        <v>0</v>
      </c>
      <c r="D914">
        <v>11</v>
      </c>
      <c r="E914" t="s">
        <v>866</v>
      </c>
    </row>
    <row r="915" spans="1:5">
      <c r="A915">
        <f>HYPERLINK("http://www.twitter.com/nycgov/status/695405496484757504", "695405496484757504")</f>
        <v>0</v>
      </c>
      <c r="B915" s="2">
        <v>42405.0250578704</v>
      </c>
      <c r="C915">
        <v>0</v>
      </c>
      <c r="D915">
        <v>7</v>
      </c>
      <c r="E915" t="s">
        <v>867</v>
      </c>
    </row>
    <row r="916" spans="1:5">
      <c r="A916">
        <f>HYPERLINK("http://www.twitter.com/nycgov/status/695402543870914560", "695402543870914560")</f>
        <v>0</v>
      </c>
      <c r="B916" s="2">
        <v>42405.0169097222</v>
      </c>
      <c r="C916">
        <v>0</v>
      </c>
      <c r="D916">
        <v>16</v>
      </c>
      <c r="E916" t="s">
        <v>868</v>
      </c>
    </row>
    <row r="917" spans="1:5">
      <c r="A917">
        <f>HYPERLINK("http://www.twitter.com/nycgov/status/695400523898327041", "695400523898327041")</f>
        <v>0</v>
      </c>
      <c r="B917" s="2">
        <v>42405.0113310185</v>
      </c>
      <c r="C917">
        <v>8</v>
      </c>
      <c r="D917">
        <v>7</v>
      </c>
      <c r="E917" t="s">
        <v>869</v>
      </c>
    </row>
    <row r="918" spans="1:5">
      <c r="A918">
        <f>HYPERLINK("http://www.twitter.com/nycgov/status/695398201327640576", "695398201327640576")</f>
        <v>0</v>
      </c>
      <c r="B918" s="2">
        <v>42405.0049189815</v>
      </c>
      <c r="C918">
        <v>0</v>
      </c>
      <c r="D918">
        <v>6</v>
      </c>
      <c r="E918" t="s">
        <v>870</v>
      </c>
    </row>
    <row r="919" spans="1:5">
      <c r="A919">
        <f>HYPERLINK("http://www.twitter.com/nycgov/status/695396373626130433", "695396373626130433")</f>
        <v>0</v>
      </c>
      <c r="B919" s="2">
        <v>42404.9998726852</v>
      </c>
      <c r="C919">
        <v>0</v>
      </c>
      <c r="D919">
        <v>70</v>
      </c>
      <c r="E919" t="s">
        <v>871</v>
      </c>
    </row>
    <row r="920" spans="1:5">
      <c r="A920">
        <f>HYPERLINK("http://www.twitter.com/nycgov/status/695385294116270080", "695385294116270080")</f>
        <v>0</v>
      </c>
      <c r="B920" s="2">
        <v>42404.9693055556</v>
      </c>
      <c r="C920">
        <v>0</v>
      </c>
      <c r="D920">
        <v>16</v>
      </c>
      <c r="E920" t="s">
        <v>872</v>
      </c>
    </row>
    <row r="921" spans="1:5">
      <c r="A921">
        <f>HYPERLINK("http://www.twitter.com/nycgov/status/693238518982819840", "693238518982819840")</f>
        <v>0</v>
      </c>
      <c r="B921" s="2">
        <v>42399.0453356481</v>
      </c>
      <c r="C921">
        <v>8</v>
      </c>
      <c r="D921">
        <v>7</v>
      </c>
      <c r="E921" t="s">
        <v>873</v>
      </c>
    </row>
    <row r="922" spans="1:5">
      <c r="A922">
        <f>HYPERLINK("http://www.twitter.com/nycgov/status/693103956998897664", "693103956998897664")</f>
        <v>0</v>
      </c>
      <c r="B922" s="2">
        <v>42398.6740162037</v>
      </c>
      <c r="C922">
        <v>9</v>
      </c>
      <c r="D922">
        <v>7</v>
      </c>
      <c r="E922" t="s">
        <v>874</v>
      </c>
    </row>
    <row r="923" spans="1:5">
      <c r="A923">
        <f>HYPERLINK("http://www.twitter.com/nycgov/status/693087576513708032", "693087576513708032")</f>
        <v>0</v>
      </c>
      <c r="B923" s="2">
        <v>42398.6288078704</v>
      </c>
      <c r="C923">
        <v>14</v>
      </c>
      <c r="D923">
        <v>12</v>
      </c>
      <c r="E923" t="s">
        <v>875</v>
      </c>
    </row>
    <row r="924" spans="1:5">
      <c r="A924">
        <f>HYPERLINK("http://www.twitter.com/nycgov/status/693072474506944512", "693072474506944512")</f>
        <v>0</v>
      </c>
      <c r="B924" s="2">
        <v>42398.5871412037</v>
      </c>
      <c r="C924">
        <v>13</v>
      </c>
      <c r="D924">
        <v>6</v>
      </c>
      <c r="E924" t="s">
        <v>715</v>
      </c>
    </row>
    <row r="925" spans="1:5">
      <c r="A925">
        <f>HYPERLINK("http://www.twitter.com/nycgov/status/693057346893910020", "693057346893910020")</f>
        <v>0</v>
      </c>
      <c r="B925" s="2">
        <v>42398.5453935185</v>
      </c>
      <c r="C925">
        <v>14</v>
      </c>
      <c r="D925">
        <v>12</v>
      </c>
      <c r="E925" t="s">
        <v>755</v>
      </c>
    </row>
    <row r="926" spans="1:5">
      <c r="A926">
        <f>HYPERLINK("http://www.twitter.com/nycgov/status/692829147878572033", "692829147878572033")</f>
        <v>0</v>
      </c>
      <c r="B926" s="2">
        <v>42397.9156828704</v>
      </c>
      <c r="C926">
        <v>0</v>
      </c>
      <c r="D926">
        <v>17</v>
      </c>
      <c r="E926" t="s">
        <v>876</v>
      </c>
    </row>
    <row r="927" spans="1:5">
      <c r="A927">
        <f>HYPERLINK("http://www.twitter.com/nycgov/status/692800647956164609", "692800647956164609")</f>
        <v>0</v>
      </c>
      <c r="B927" s="2">
        <v>42397.837037037</v>
      </c>
      <c r="C927">
        <v>22</v>
      </c>
      <c r="D927">
        <v>14</v>
      </c>
      <c r="E927" t="s">
        <v>877</v>
      </c>
    </row>
    <row r="928" spans="1:5">
      <c r="A928">
        <f>HYPERLINK("http://www.twitter.com/nycgov/status/692793058665037826", "692793058665037826")</f>
        <v>0</v>
      </c>
      <c r="B928" s="2">
        <v>42397.816099537</v>
      </c>
      <c r="C928">
        <v>2</v>
      </c>
      <c r="D928">
        <v>1</v>
      </c>
      <c r="E928" t="s">
        <v>878</v>
      </c>
    </row>
    <row r="929" spans="1:5">
      <c r="A929">
        <f>HYPERLINK("http://www.twitter.com/nycgov/status/692760233727410178", "692760233727410178")</f>
        <v>0</v>
      </c>
      <c r="B929" s="2">
        <v>42397.7255208333</v>
      </c>
      <c r="C929">
        <v>0</v>
      </c>
      <c r="D929">
        <v>25</v>
      </c>
      <c r="E929" t="s">
        <v>879</v>
      </c>
    </row>
    <row r="930" spans="1:5">
      <c r="A930">
        <f>HYPERLINK("http://www.twitter.com/nycgov/status/692514746768191489", "692514746768191489")</f>
        <v>0</v>
      </c>
      <c r="B930" s="2">
        <v>42397.0481018519</v>
      </c>
      <c r="C930">
        <v>0</v>
      </c>
      <c r="D930">
        <v>40</v>
      </c>
      <c r="E930" t="s">
        <v>880</v>
      </c>
    </row>
    <row r="931" spans="1:5">
      <c r="A931">
        <f>HYPERLINK("http://www.twitter.com/nycgov/status/692438349949304832", "692438349949304832")</f>
        <v>0</v>
      </c>
      <c r="B931" s="2">
        <v>42396.8372916667</v>
      </c>
      <c r="C931">
        <v>4</v>
      </c>
      <c r="D931">
        <v>0</v>
      </c>
      <c r="E931" t="s">
        <v>699</v>
      </c>
    </row>
    <row r="932" spans="1:5">
      <c r="A932">
        <f>HYPERLINK("http://www.twitter.com/nycgov/status/692423197799649280", "692423197799649280")</f>
        <v>0</v>
      </c>
      <c r="B932" s="2">
        <v>42396.795474537</v>
      </c>
      <c r="C932">
        <v>23</v>
      </c>
      <c r="D932">
        <v>8</v>
      </c>
      <c r="E932" t="s">
        <v>881</v>
      </c>
    </row>
    <row r="933" spans="1:5">
      <c r="A933">
        <f>HYPERLINK("http://www.twitter.com/nycgov/status/692392716085370882", "692392716085370882")</f>
        <v>0</v>
      </c>
      <c r="B933" s="2">
        <v>42396.7113657407</v>
      </c>
      <c r="C933">
        <v>0</v>
      </c>
      <c r="D933">
        <v>1</v>
      </c>
      <c r="E933" t="s">
        <v>882</v>
      </c>
    </row>
    <row r="934" spans="1:5">
      <c r="A934">
        <f>HYPERLINK("http://www.twitter.com/nycgov/status/692392701661167616", "692392701661167616")</f>
        <v>0</v>
      </c>
      <c r="B934" s="2">
        <v>42396.7113194444</v>
      </c>
      <c r="C934">
        <v>0</v>
      </c>
      <c r="D934">
        <v>7</v>
      </c>
      <c r="E934" t="s">
        <v>883</v>
      </c>
    </row>
    <row r="935" spans="1:5">
      <c r="A935">
        <f>HYPERLINK("http://www.twitter.com/nycgov/status/692392682044399616", "692392682044399616")</f>
        <v>0</v>
      </c>
      <c r="B935" s="2">
        <v>42396.7112731481</v>
      </c>
      <c r="C935">
        <v>0</v>
      </c>
      <c r="D935">
        <v>1</v>
      </c>
      <c r="E935" t="s">
        <v>884</v>
      </c>
    </row>
    <row r="936" spans="1:5">
      <c r="A936">
        <f>HYPERLINK("http://www.twitter.com/nycgov/status/692392667972505602", "692392667972505602")</f>
        <v>0</v>
      </c>
      <c r="B936" s="2">
        <v>42396.7112268519</v>
      </c>
      <c r="C936">
        <v>0</v>
      </c>
      <c r="D936">
        <v>2</v>
      </c>
      <c r="E936" t="s">
        <v>885</v>
      </c>
    </row>
    <row r="937" spans="1:5">
      <c r="A937">
        <f>HYPERLINK("http://www.twitter.com/nycgov/status/692392008388874240", "692392008388874240")</f>
        <v>0</v>
      </c>
      <c r="B937" s="2">
        <v>42396.7094097222</v>
      </c>
      <c r="C937">
        <v>0</v>
      </c>
      <c r="D937">
        <v>1</v>
      </c>
      <c r="E937" t="s">
        <v>886</v>
      </c>
    </row>
    <row r="938" spans="1:5">
      <c r="A938">
        <f>HYPERLINK("http://www.twitter.com/nycgov/status/692390384056561665", "692390384056561665")</f>
        <v>0</v>
      </c>
      <c r="B938" s="2">
        <v>42396.7049305556</v>
      </c>
      <c r="C938">
        <v>0</v>
      </c>
      <c r="D938">
        <v>9</v>
      </c>
      <c r="E938" t="s">
        <v>887</v>
      </c>
    </row>
    <row r="939" spans="1:5">
      <c r="A939">
        <f>HYPERLINK("http://www.twitter.com/nycgov/status/692389724728721409", "692389724728721409")</f>
        <v>0</v>
      </c>
      <c r="B939" s="2">
        <v>42396.7031134259</v>
      </c>
      <c r="C939">
        <v>0</v>
      </c>
      <c r="D939">
        <v>2</v>
      </c>
      <c r="E939" t="s">
        <v>888</v>
      </c>
    </row>
    <row r="940" spans="1:5">
      <c r="A940">
        <f>HYPERLINK("http://www.twitter.com/nycgov/status/692389646169460737", "692389646169460737")</f>
        <v>0</v>
      </c>
      <c r="B940" s="2">
        <v>42396.7028935185</v>
      </c>
      <c r="C940">
        <v>0</v>
      </c>
      <c r="D940">
        <v>6</v>
      </c>
      <c r="E940" t="s">
        <v>889</v>
      </c>
    </row>
    <row r="941" spans="1:5">
      <c r="A941">
        <f>HYPERLINK("http://www.twitter.com/nycgov/status/692387308801298434", "692387308801298434")</f>
        <v>0</v>
      </c>
      <c r="B941" s="2">
        <v>42396.6964467593</v>
      </c>
      <c r="C941">
        <v>0</v>
      </c>
      <c r="D941">
        <v>1</v>
      </c>
      <c r="E941" t="s">
        <v>890</v>
      </c>
    </row>
    <row r="942" spans="1:5">
      <c r="A942">
        <f>HYPERLINK("http://www.twitter.com/nycgov/status/692387290694447105", "692387290694447105")</f>
        <v>0</v>
      </c>
      <c r="B942" s="2">
        <v>42396.6963888889</v>
      </c>
      <c r="C942">
        <v>0</v>
      </c>
      <c r="D942">
        <v>4</v>
      </c>
      <c r="E942" t="s">
        <v>891</v>
      </c>
    </row>
    <row r="943" spans="1:5">
      <c r="A943">
        <f>HYPERLINK("http://www.twitter.com/nycgov/status/692387110226100226", "692387110226100226")</f>
        <v>0</v>
      </c>
      <c r="B943" s="2">
        <v>42396.6958912037</v>
      </c>
      <c r="C943">
        <v>0</v>
      </c>
      <c r="D943">
        <v>3</v>
      </c>
      <c r="E943" t="s">
        <v>892</v>
      </c>
    </row>
    <row r="944" spans="1:5">
      <c r="A944">
        <f>HYPERLINK("http://www.twitter.com/nycgov/status/692387098263949312", "692387098263949312")</f>
        <v>0</v>
      </c>
      <c r="B944" s="2">
        <v>42396.6958564815</v>
      </c>
      <c r="C944">
        <v>0</v>
      </c>
      <c r="D944">
        <v>4</v>
      </c>
      <c r="E944" t="s">
        <v>893</v>
      </c>
    </row>
    <row r="945" spans="1:5">
      <c r="A945">
        <f>HYPERLINK("http://www.twitter.com/nycgov/status/692385947200131074", "692385947200131074")</f>
        <v>0</v>
      </c>
      <c r="B945" s="2">
        <v>42396.6926851852</v>
      </c>
      <c r="C945">
        <v>0</v>
      </c>
      <c r="D945">
        <v>1</v>
      </c>
      <c r="E945" t="s">
        <v>894</v>
      </c>
    </row>
    <row r="946" spans="1:5">
      <c r="A946">
        <f>HYPERLINK("http://www.twitter.com/nycgov/status/692385941378437121", "692385941378437121")</f>
        <v>0</v>
      </c>
      <c r="B946" s="2">
        <v>42396.692662037</v>
      </c>
      <c r="C946">
        <v>0</v>
      </c>
      <c r="D946">
        <v>1</v>
      </c>
      <c r="E946" t="s">
        <v>895</v>
      </c>
    </row>
    <row r="947" spans="1:5">
      <c r="A947">
        <f>HYPERLINK("http://www.twitter.com/nycgov/status/692385545918529538", "692385545918529538")</f>
        <v>0</v>
      </c>
      <c r="B947" s="2">
        <v>42396.6915740741</v>
      </c>
      <c r="C947">
        <v>0</v>
      </c>
      <c r="D947">
        <v>8</v>
      </c>
      <c r="E947" t="s">
        <v>896</v>
      </c>
    </row>
    <row r="948" spans="1:5">
      <c r="A948">
        <f>HYPERLINK("http://www.twitter.com/nycgov/status/692385448975532032", "692385448975532032")</f>
        <v>0</v>
      </c>
      <c r="B948" s="2">
        <v>42396.6913078704</v>
      </c>
      <c r="C948">
        <v>0</v>
      </c>
      <c r="D948">
        <v>1</v>
      </c>
      <c r="E948" t="s">
        <v>897</v>
      </c>
    </row>
    <row r="949" spans="1:5">
      <c r="A949">
        <f>HYPERLINK("http://www.twitter.com/nycgov/status/692384207868399621", "692384207868399621")</f>
        <v>0</v>
      </c>
      <c r="B949" s="2">
        <v>42396.6878819444</v>
      </c>
      <c r="C949">
        <v>0</v>
      </c>
      <c r="D949">
        <v>4</v>
      </c>
      <c r="E949" t="s">
        <v>898</v>
      </c>
    </row>
    <row r="950" spans="1:5">
      <c r="A950">
        <f>HYPERLINK("http://www.twitter.com/nycgov/status/692382857101189121", "692382857101189121")</f>
        <v>0</v>
      </c>
      <c r="B950" s="2">
        <v>42396.6841550926</v>
      </c>
      <c r="C950">
        <v>0</v>
      </c>
      <c r="D950">
        <v>1</v>
      </c>
      <c r="E950" t="s">
        <v>899</v>
      </c>
    </row>
    <row r="951" spans="1:5">
      <c r="A951">
        <f>HYPERLINK("http://www.twitter.com/nycgov/status/692381795162136576", "692381795162136576")</f>
        <v>0</v>
      </c>
      <c r="B951" s="2">
        <v>42396.6812268519</v>
      </c>
      <c r="C951">
        <v>0</v>
      </c>
      <c r="D951">
        <v>2</v>
      </c>
      <c r="E951" t="s">
        <v>900</v>
      </c>
    </row>
    <row r="952" spans="1:5">
      <c r="A952">
        <f>HYPERLINK("http://www.twitter.com/nycgov/status/692381767987286016", "692381767987286016")</f>
        <v>0</v>
      </c>
      <c r="B952" s="2">
        <v>42396.6811458333</v>
      </c>
      <c r="C952">
        <v>0</v>
      </c>
      <c r="D952">
        <v>9</v>
      </c>
      <c r="E952" t="s">
        <v>901</v>
      </c>
    </row>
    <row r="953" spans="1:5">
      <c r="A953">
        <f>HYPERLINK("http://www.twitter.com/nycgov/status/692381742892716032", "692381742892716032")</f>
        <v>0</v>
      </c>
      <c r="B953" s="2">
        <v>42396.6810763889</v>
      </c>
      <c r="C953">
        <v>0</v>
      </c>
      <c r="D953">
        <v>2</v>
      </c>
      <c r="E953" t="s">
        <v>902</v>
      </c>
    </row>
    <row r="954" spans="1:5">
      <c r="A954">
        <f>HYPERLINK("http://www.twitter.com/nycgov/status/692379999530254336", "692379999530254336")</f>
        <v>0</v>
      </c>
      <c r="B954" s="2">
        <v>42396.6762731482</v>
      </c>
      <c r="C954">
        <v>0</v>
      </c>
      <c r="D954">
        <v>3</v>
      </c>
      <c r="E954" t="s">
        <v>903</v>
      </c>
    </row>
    <row r="955" spans="1:5">
      <c r="A955">
        <f>HYPERLINK("http://www.twitter.com/nycgov/status/692379982237175809", "692379982237175809")</f>
        <v>0</v>
      </c>
      <c r="B955" s="2">
        <v>42396.6762268519</v>
      </c>
      <c r="C955">
        <v>0</v>
      </c>
      <c r="D955">
        <v>2</v>
      </c>
      <c r="E955" t="s">
        <v>904</v>
      </c>
    </row>
    <row r="956" spans="1:5">
      <c r="A956">
        <f>HYPERLINK("http://www.twitter.com/nycgov/status/692377639772905473", "692377639772905473")</f>
        <v>0</v>
      </c>
      <c r="B956" s="2">
        <v>42396.6697569444</v>
      </c>
      <c r="C956">
        <v>0</v>
      </c>
      <c r="D956">
        <v>11</v>
      </c>
      <c r="E956" t="s">
        <v>905</v>
      </c>
    </row>
    <row r="957" spans="1:5">
      <c r="A957">
        <f>HYPERLINK("http://www.twitter.com/nycgov/status/692376974136840193", "692376974136840193")</f>
        <v>0</v>
      </c>
      <c r="B957" s="2">
        <v>42396.6679282407</v>
      </c>
      <c r="C957">
        <v>0</v>
      </c>
      <c r="D957">
        <v>5</v>
      </c>
      <c r="E957" t="s">
        <v>906</v>
      </c>
    </row>
    <row r="958" spans="1:5">
      <c r="A958">
        <f>HYPERLINK("http://www.twitter.com/nycgov/status/692369306269646848", "692369306269646848")</f>
        <v>0</v>
      </c>
      <c r="B958" s="2">
        <v>42396.6467592593</v>
      </c>
      <c r="C958">
        <v>7</v>
      </c>
      <c r="D958">
        <v>3</v>
      </c>
      <c r="E958" t="s">
        <v>907</v>
      </c>
    </row>
    <row r="959" spans="1:5">
      <c r="A959">
        <f>HYPERLINK("http://www.twitter.com/nycgov/status/692350270219640834", "692350270219640834")</f>
        <v>0</v>
      </c>
      <c r="B959" s="2">
        <v>42396.5942361111</v>
      </c>
      <c r="C959">
        <v>8</v>
      </c>
      <c r="D959">
        <v>5</v>
      </c>
      <c r="E959" t="s">
        <v>908</v>
      </c>
    </row>
    <row r="960" spans="1:5">
      <c r="A960">
        <f>HYPERLINK("http://www.twitter.com/nycgov/status/692332586752987136", "692332586752987136")</f>
        <v>0</v>
      </c>
      <c r="B960" s="2">
        <v>42396.5454398148</v>
      </c>
      <c r="C960">
        <v>6</v>
      </c>
      <c r="D960">
        <v>7</v>
      </c>
      <c r="E960" t="s">
        <v>909</v>
      </c>
    </row>
    <row r="961" spans="1:5">
      <c r="A961">
        <f>HYPERLINK("http://www.twitter.com/nycgov/status/692151307654807553", "692151307654807553")</f>
        <v>0</v>
      </c>
      <c r="B961" s="2">
        <v>42396.0451967593</v>
      </c>
      <c r="C961">
        <v>5</v>
      </c>
      <c r="D961">
        <v>7</v>
      </c>
      <c r="E961" t="s">
        <v>910</v>
      </c>
    </row>
    <row r="962" spans="1:5">
      <c r="A962">
        <f>HYPERLINK("http://www.twitter.com/nycgov/status/692137506997981186", "692137506997981186")</f>
        <v>0</v>
      </c>
      <c r="B962" s="2">
        <v>42396.0071180556</v>
      </c>
      <c r="C962">
        <v>10</v>
      </c>
      <c r="D962">
        <v>7</v>
      </c>
      <c r="E962" t="s">
        <v>911</v>
      </c>
    </row>
    <row r="963" spans="1:5">
      <c r="A963">
        <f>HYPERLINK("http://www.twitter.com/nycgov/status/692129915701956609", "692129915701956609")</f>
        <v>0</v>
      </c>
      <c r="B963" s="2">
        <v>42395.9861689815</v>
      </c>
      <c r="C963">
        <v>11</v>
      </c>
      <c r="D963">
        <v>6</v>
      </c>
      <c r="E963" t="s">
        <v>775</v>
      </c>
    </row>
    <row r="964" spans="1:5">
      <c r="A964">
        <f>HYPERLINK("http://www.twitter.com/nycgov/status/692105510905077760", "692105510905077760")</f>
        <v>0</v>
      </c>
      <c r="B964" s="2">
        <v>42395.9188310185</v>
      </c>
      <c r="C964">
        <v>0</v>
      </c>
      <c r="D964">
        <v>19</v>
      </c>
      <c r="E964" t="s">
        <v>912</v>
      </c>
    </row>
    <row r="965" spans="1:5">
      <c r="A965">
        <f>HYPERLINK("http://www.twitter.com/nycgov/status/691985331114110977", "691985331114110977")</f>
        <v>0</v>
      </c>
      <c r="B965" s="2">
        <v>42395.5871990741</v>
      </c>
      <c r="C965">
        <v>10</v>
      </c>
      <c r="D965">
        <v>14</v>
      </c>
      <c r="E965" t="s">
        <v>913</v>
      </c>
    </row>
    <row r="966" spans="1:5">
      <c r="A966">
        <f>HYPERLINK("http://www.twitter.com/nycgov/status/691970231619731457", "691970231619731457")</f>
        <v>0</v>
      </c>
      <c r="B966" s="2">
        <v>42395.5455324074</v>
      </c>
      <c r="C966">
        <v>16</v>
      </c>
      <c r="D966">
        <v>18</v>
      </c>
      <c r="E966" t="s">
        <v>914</v>
      </c>
    </row>
    <row r="967" spans="1:5">
      <c r="A967">
        <f>HYPERLINK("http://www.twitter.com/nycgov/status/691788927343136769", "691788927343136769")</f>
        <v>0</v>
      </c>
      <c r="B967" s="2">
        <v>42395.0452199074</v>
      </c>
      <c r="C967">
        <v>6</v>
      </c>
      <c r="D967">
        <v>12</v>
      </c>
      <c r="E967" t="s">
        <v>915</v>
      </c>
    </row>
    <row r="968" spans="1:5">
      <c r="A968">
        <f>HYPERLINK("http://www.twitter.com/nycgov/status/691772605091692544", "691772605091692544")</f>
        <v>0</v>
      </c>
      <c r="B968" s="2">
        <v>42395.0001851852</v>
      </c>
      <c r="C968">
        <v>10</v>
      </c>
      <c r="D968">
        <v>8</v>
      </c>
      <c r="E968" t="s">
        <v>916</v>
      </c>
    </row>
    <row r="969" spans="1:5">
      <c r="A969">
        <f>HYPERLINK("http://www.twitter.com/nycgov/status/691698427541979136", "691698427541979136")</f>
        <v>0</v>
      </c>
      <c r="B969" s="2">
        <v>42394.7954861111</v>
      </c>
      <c r="C969">
        <v>27</v>
      </c>
      <c r="D969">
        <v>25</v>
      </c>
      <c r="E969" t="s">
        <v>917</v>
      </c>
    </row>
    <row r="970" spans="1:5">
      <c r="A970">
        <f>HYPERLINK("http://www.twitter.com/nycgov/status/691695853640237057", "691695853640237057")</f>
        <v>0</v>
      </c>
      <c r="B970" s="2">
        <v>42394.7883912037</v>
      </c>
      <c r="C970">
        <v>17</v>
      </c>
      <c r="D970">
        <v>17</v>
      </c>
      <c r="E970" t="s">
        <v>918</v>
      </c>
    </row>
    <row r="971" spans="1:5">
      <c r="A971">
        <f>HYPERLINK("http://www.twitter.com/nycgov/status/691668163172384768", "691668163172384768")</f>
        <v>0</v>
      </c>
      <c r="B971" s="2">
        <v>42394.7119791667</v>
      </c>
      <c r="C971">
        <v>14</v>
      </c>
      <c r="D971">
        <v>18</v>
      </c>
      <c r="E971" t="s">
        <v>919</v>
      </c>
    </row>
    <row r="972" spans="1:5">
      <c r="A972">
        <f>HYPERLINK("http://www.twitter.com/nycgov/status/691653722175307776", "691653722175307776")</f>
        <v>0</v>
      </c>
      <c r="B972" s="2">
        <v>42394.6721296296</v>
      </c>
      <c r="C972">
        <v>0</v>
      </c>
      <c r="D972">
        <v>97</v>
      </c>
      <c r="E972" t="s">
        <v>920</v>
      </c>
    </row>
    <row r="973" spans="1:5">
      <c r="A973">
        <f>HYPERLINK("http://www.twitter.com/nycgov/status/691653168061628417", "691653168061628417")</f>
        <v>0</v>
      </c>
      <c r="B973" s="2">
        <v>42394.6706018519</v>
      </c>
      <c r="C973">
        <v>10</v>
      </c>
      <c r="D973">
        <v>7</v>
      </c>
      <c r="E973" t="s">
        <v>762</v>
      </c>
    </row>
    <row r="974" spans="1:5">
      <c r="A974">
        <f>HYPERLINK("http://www.twitter.com/nycgov/status/691638088091701248", "691638088091701248")</f>
        <v>0</v>
      </c>
      <c r="B974" s="2">
        <v>42394.6289814815</v>
      </c>
      <c r="C974">
        <v>16</v>
      </c>
      <c r="D974">
        <v>3</v>
      </c>
      <c r="E974" t="s">
        <v>921</v>
      </c>
    </row>
    <row r="975" spans="1:5">
      <c r="A975">
        <f>HYPERLINK("http://www.twitter.com/nycgov/status/691232487268356097", "691232487268356097")</f>
        <v>0</v>
      </c>
      <c r="B975" s="2">
        <v>42393.5097453704</v>
      </c>
      <c r="C975">
        <v>31</v>
      </c>
      <c r="D975">
        <v>33</v>
      </c>
      <c r="E975" s="3" t="s">
        <v>922</v>
      </c>
    </row>
    <row r="976" spans="1:5">
      <c r="A976">
        <f>HYPERLINK("http://www.twitter.com/nycgov/status/690996214691684352", "690996214691684352")</f>
        <v>0</v>
      </c>
      <c r="B976" s="2">
        <v>42392.8577546296</v>
      </c>
      <c r="C976">
        <v>19</v>
      </c>
      <c r="D976">
        <v>18</v>
      </c>
      <c r="E976" t="s">
        <v>923</v>
      </c>
    </row>
    <row r="977" spans="1:5">
      <c r="A977">
        <f>HYPERLINK("http://www.twitter.com/nycgov/status/690988676445294595", "690988676445294595")</f>
        <v>0</v>
      </c>
      <c r="B977" s="2">
        <v>42392.8369560185</v>
      </c>
      <c r="C977">
        <v>18</v>
      </c>
      <c r="D977">
        <v>31</v>
      </c>
      <c r="E977" t="s">
        <v>924</v>
      </c>
    </row>
    <row r="978" spans="1:5">
      <c r="A978">
        <f>HYPERLINK("http://www.twitter.com/nycgov/status/690973550652583942", "690973550652583942")</f>
        <v>0</v>
      </c>
      <c r="B978" s="2">
        <v>42392.7952083333</v>
      </c>
      <c r="C978">
        <v>32</v>
      </c>
      <c r="D978">
        <v>38</v>
      </c>
      <c r="E978" t="s">
        <v>925</v>
      </c>
    </row>
    <row r="979" spans="1:5">
      <c r="A979">
        <f>HYPERLINK("http://www.twitter.com/nycgov/status/690967257682448384", "690967257682448384")</f>
        <v>0</v>
      </c>
      <c r="B979" s="2">
        <v>42392.7778472222</v>
      </c>
      <c r="C979">
        <v>77</v>
      </c>
      <c r="D979">
        <v>110</v>
      </c>
      <c r="E979" t="s">
        <v>926</v>
      </c>
    </row>
    <row r="980" spans="1:5">
      <c r="A980">
        <f>HYPERLINK("http://www.twitter.com/nycgov/status/690958531017756678", "690958531017756678")</f>
        <v>0</v>
      </c>
      <c r="B980" s="2">
        <v>42392.7537615741</v>
      </c>
      <c r="C980">
        <v>8</v>
      </c>
      <c r="D980">
        <v>6</v>
      </c>
      <c r="E980" t="s">
        <v>927</v>
      </c>
    </row>
    <row r="981" spans="1:5">
      <c r="A981">
        <f>HYPERLINK("http://www.twitter.com/nycgov/status/690912219098398721", "690912219098398721")</f>
        <v>0</v>
      </c>
      <c r="B981" s="2">
        <v>42392.6259722222</v>
      </c>
      <c r="C981">
        <v>11</v>
      </c>
      <c r="D981">
        <v>6</v>
      </c>
      <c r="E981" t="s">
        <v>630</v>
      </c>
    </row>
    <row r="982" spans="1:5">
      <c r="A982">
        <f>HYPERLINK("http://www.twitter.com/nycgov/status/690708130091630593", "690708130091630593")</f>
        <v>0</v>
      </c>
      <c r="B982" s="2">
        <v>42392.0627893519</v>
      </c>
      <c r="C982">
        <v>13</v>
      </c>
      <c r="D982">
        <v>27</v>
      </c>
      <c r="E982" t="s">
        <v>928</v>
      </c>
    </row>
    <row r="983" spans="1:5">
      <c r="A983">
        <f>HYPERLINK("http://www.twitter.com/nycgov/status/690694233288790016", "690694233288790016")</f>
        <v>0</v>
      </c>
      <c r="B983" s="2">
        <v>42392.0244444444</v>
      </c>
      <c r="C983">
        <v>6</v>
      </c>
      <c r="D983">
        <v>7</v>
      </c>
      <c r="E983" t="s">
        <v>929</v>
      </c>
    </row>
    <row r="984" spans="1:5">
      <c r="A984">
        <f>HYPERLINK("http://www.twitter.com/nycgov/status/690641364741165056", "690641364741165056")</f>
        <v>0</v>
      </c>
      <c r="B984" s="2">
        <v>42391.8785532407</v>
      </c>
      <c r="C984">
        <v>44</v>
      </c>
      <c r="D984">
        <v>39</v>
      </c>
      <c r="E984" t="s">
        <v>930</v>
      </c>
    </row>
    <row r="985" spans="1:5">
      <c r="A985">
        <f>HYPERLINK("http://www.twitter.com/nycgov/status/690626288806203392", "690626288806203392")</f>
        <v>0</v>
      </c>
      <c r="B985" s="2">
        <v>42391.8369560185</v>
      </c>
      <c r="C985">
        <v>7</v>
      </c>
      <c r="D985">
        <v>11</v>
      </c>
      <c r="E985" t="s">
        <v>931</v>
      </c>
    </row>
    <row r="986" spans="1:5">
      <c r="A986">
        <f>HYPERLINK("http://www.twitter.com/nycgov/status/690593040336080897", "690593040336080897")</f>
        <v>0</v>
      </c>
      <c r="B986" s="2">
        <v>42391.7452083333</v>
      </c>
      <c r="C986">
        <v>0</v>
      </c>
      <c r="D986">
        <v>30</v>
      </c>
      <c r="E986" t="s">
        <v>932</v>
      </c>
    </row>
    <row r="987" spans="1:5">
      <c r="A987">
        <f>HYPERLINK("http://www.twitter.com/nycgov/status/690586568256569344", "690586568256569344")</f>
        <v>0</v>
      </c>
      <c r="B987" s="2">
        <v>42391.727349537</v>
      </c>
      <c r="C987">
        <v>0</v>
      </c>
      <c r="D987">
        <v>8</v>
      </c>
      <c r="E987" t="s">
        <v>933</v>
      </c>
    </row>
    <row r="988" spans="1:5">
      <c r="A988">
        <f>HYPERLINK("http://www.twitter.com/nycgov/status/690550877812330497", "690550877812330497")</f>
        <v>0</v>
      </c>
      <c r="B988" s="2">
        <v>42391.6288541667</v>
      </c>
      <c r="C988">
        <v>9</v>
      </c>
      <c r="D988">
        <v>6</v>
      </c>
      <c r="E988" t="s">
        <v>629</v>
      </c>
    </row>
    <row r="989" spans="1:5">
      <c r="A989">
        <f>HYPERLINK("http://www.twitter.com/nycgov/status/690354525614559232", "690354525614559232")</f>
        <v>0</v>
      </c>
      <c r="B989" s="2">
        <v>42391.087025463</v>
      </c>
      <c r="C989">
        <v>7</v>
      </c>
      <c r="D989">
        <v>12</v>
      </c>
      <c r="E989" t="s">
        <v>694</v>
      </c>
    </row>
    <row r="990" spans="1:5">
      <c r="A990">
        <f>HYPERLINK("http://www.twitter.com/nycgov/status/690338308887592960", "690338308887592960")</f>
        <v>0</v>
      </c>
      <c r="B990" s="2">
        <v>42391.0422800926</v>
      </c>
      <c r="C990">
        <v>22</v>
      </c>
      <c r="D990">
        <v>22</v>
      </c>
      <c r="E990" t="s">
        <v>934</v>
      </c>
    </row>
    <row r="991" spans="1:5">
      <c r="A991">
        <f>HYPERLINK("http://www.twitter.com/nycgov/status/690324317884829701", "690324317884829701")</f>
        <v>0</v>
      </c>
      <c r="B991" s="2">
        <v>42391.0036689815</v>
      </c>
      <c r="C991">
        <v>9</v>
      </c>
      <c r="D991">
        <v>4</v>
      </c>
      <c r="E991" t="s">
        <v>599</v>
      </c>
    </row>
    <row r="992" spans="1:5">
      <c r="A992">
        <f>HYPERLINK("http://www.twitter.com/nycgov/status/690294195496603648", "690294195496603648")</f>
        <v>0</v>
      </c>
      <c r="B992" s="2">
        <v>42390.9205439815</v>
      </c>
      <c r="C992">
        <v>16</v>
      </c>
      <c r="D992">
        <v>12</v>
      </c>
      <c r="E992" t="s">
        <v>935</v>
      </c>
    </row>
    <row r="993" spans="1:5">
      <c r="A993">
        <f>HYPERLINK("http://www.twitter.com/nycgov/status/690280268456935426", "690280268456935426")</f>
        <v>0</v>
      </c>
      <c r="B993" s="2">
        <v>42390.8821180556</v>
      </c>
      <c r="C993">
        <v>8</v>
      </c>
      <c r="D993">
        <v>2</v>
      </c>
      <c r="E993" t="s">
        <v>936</v>
      </c>
    </row>
    <row r="994" spans="1:5">
      <c r="A994">
        <f>HYPERLINK("http://www.twitter.com/nycgov/status/690255598974300160", "690255598974300160")</f>
        <v>0</v>
      </c>
      <c r="B994" s="2">
        <v>42390.8140393519</v>
      </c>
      <c r="C994">
        <v>0</v>
      </c>
      <c r="D994">
        <v>9</v>
      </c>
      <c r="E994" t="s">
        <v>937</v>
      </c>
    </row>
    <row r="995" spans="1:5">
      <c r="A995">
        <f>HYPERLINK("http://www.twitter.com/nycgov/status/690254163008229376", "690254163008229376")</f>
        <v>0</v>
      </c>
      <c r="B995" s="2">
        <v>42390.8100810185</v>
      </c>
      <c r="C995">
        <v>0</v>
      </c>
      <c r="D995">
        <v>27</v>
      </c>
      <c r="E995" t="s">
        <v>938</v>
      </c>
    </row>
    <row r="996" spans="1:5">
      <c r="A996">
        <f>HYPERLINK("http://www.twitter.com/nycgov/status/690158246250835968", "690158246250835968")</f>
        <v>0</v>
      </c>
      <c r="B996" s="2">
        <v>42390.5454050926</v>
      </c>
      <c r="C996">
        <v>9</v>
      </c>
      <c r="D996">
        <v>10</v>
      </c>
      <c r="E996" t="s">
        <v>939</v>
      </c>
    </row>
    <row r="997" spans="1:5">
      <c r="A997">
        <f>HYPERLINK("http://www.twitter.com/nycgov/status/689943311650529280", "689943311650529280")</f>
        <v>0</v>
      </c>
      <c r="B997" s="2">
        <v>42389.9522916667</v>
      </c>
      <c r="C997">
        <v>0</v>
      </c>
      <c r="D997">
        <v>414</v>
      </c>
      <c r="E997" t="s">
        <v>940</v>
      </c>
    </row>
    <row r="998" spans="1:5">
      <c r="A998">
        <f>HYPERLINK("http://www.twitter.com/nycgov/status/689086262830084096", "689086262830084096")</f>
        <v>0</v>
      </c>
      <c r="B998" s="2">
        <v>42387.5872916667</v>
      </c>
      <c r="C998">
        <v>11</v>
      </c>
      <c r="D998">
        <v>12</v>
      </c>
      <c r="E998" t="s">
        <v>941</v>
      </c>
    </row>
    <row r="999" spans="1:5">
      <c r="A999">
        <f>HYPERLINK("http://www.twitter.com/nycgov/status/689072410738438144", "689072410738438144")</f>
        <v>0</v>
      </c>
      <c r="B999" s="2">
        <v>42387.5490625</v>
      </c>
      <c r="C999">
        <v>29</v>
      </c>
      <c r="D999">
        <v>17</v>
      </c>
      <c r="E999" t="s">
        <v>942</v>
      </c>
    </row>
    <row r="1000" spans="1:5">
      <c r="A1000">
        <f>HYPERLINK("http://www.twitter.com/nycgov/status/688798344504840192", "688798344504840192")</f>
        <v>0</v>
      </c>
      <c r="B1000" s="2">
        <v>42386.7927893518</v>
      </c>
      <c r="C1000">
        <v>9</v>
      </c>
      <c r="D1000">
        <v>5</v>
      </c>
      <c r="E1000" t="s">
        <v>943</v>
      </c>
    </row>
    <row r="1001" spans="1:5">
      <c r="A1001">
        <f>HYPERLINK("http://www.twitter.com/nycgov/status/688738882138038273", "688738882138038273")</f>
        <v>0</v>
      </c>
      <c r="B1001" s="2">
        <v>42386.6287037037</v>
      </c>
      <c r="C1001">
        <v>27</v>
      </c>
      <c r="D1001">
        <v>14</v>
      </c>
      <c r="E1001" t="s">
        <v>944</v>
      </c>
    </row>
    <row r="1002" spans="1:5">
      <c r="A1002">
        <f>HYPERLINK("http://www.twitter.com/nycgov/status/688436887317557250", "688436887317557250")</f>
        <v>0</v>
      </c>
      <c r="B1002" s="2">
        <v>42385.7953587963</v>
      </c>
      <c r="C1002">
        <v>16</v>
      </c>
      <c r="D1002">
        <v>12</v>
      </c>
      <c r="E1002" t="s">
        <v>945</v>
      </c>
    </row>
    <row r="1003" spans="1:5">
      <c r="A1003">
        <f>HYPERLINK("http://www.twitter.com/nycgov/status/688409256232660993", "688409256232660993")</f>
        <v>0</v>
      </c>
      <c r="B1003" s="2">
        <v>42385.7191087963</v>
      </c>
      <c r="C1003">
        <v>15</v>
      </c>
      <c r="D1003">
        <v>15</v>
      </c>
      <c r="E1003" t="s">
        <v>946</v>
      </c>
    </row>
    <row r="1004" spans="1:5">
      <c r="A1004">
        <f>HYPERLINK("http://www.twitter.com/nycgov/status/688376493949480961", "688376493949480961")</f>
        <v>0</v>
      </c>
      <c r="B1004" s="2">
        <v>42385.6287037037</v>
      </c>
      <c r="C1004">
        <v>6</v>
      </c>
      <c r="D1004">
        <v>5</v>
      </c>
      <c r="E1004" t="s">
        <v>947</v>
      </c>
    </row>
    <row r="1005" spans="1:5">
      <c r="A1005">
        <f>HYPERLINK("http://www.twitter.com/nycgov/status/688210367411953664", "688210367411953664")</f>
        <v>0</v>
      </c>
      <c r="B1005" s="2">
        <v>42385.1702777778</v>
      </c>
      <c r="C1005">
        <v>2</v>
      </c>
      <c r="D1005">
        <v>6</v>
      </c>
      <c r="E1005" t="s">
        <v>948</v>
      </c>
    </row>
    <row r="1006" spans="1:5">
      <c r="A1006">
        <f>HYPERLINK("http://www.twitter.com/nycgov/status/688180175901569029", "688180175901569029")</f>
        <v>0</v>
      </c>
      <c r="B1006" s="2">
        <v>42385.0869675926</v>
      </c>
      <c r="C1006">
        <v>18</v>
      </c>
      <c r="D1006">
        <v>6</v>
      </c>
      <c r="E1006" t="s">
        <v>949</v>
      </c>
    </row>
    <row r="1007" spans="1:5">
      <c r="A1007">
        <f>HYPERLINK("http://www.twitter.com/nycgov/status/688165067754352641", "688165067754352641")</f>
        <v>0</v>
      </c>
      <c r="B1007" s="2">
        <v>42385.0452777778</v>
      </c>
      <c r="C1007">
        <v>39</v>
      </c>
      <c r="D1007">
        <v>18</v>
      </c>
      <c r="E1007" t="s">
        <v>950</v>
      </c>
    </row>
    <row r="1008" spans="1:5">
      <c r="A1008">
        <f>HYPERLINK("http://www.twitter.com/nycgov/status/688157502731456512", "688157502731456512")</f>
        <v>0</v>
      </c>
      <c r="B1008" s="2">
        <v>42385.0243981481</v>
      </c>
      <c r="C1008">
        <v>13</v>
      </c>
      <c r="D1008">
        <v>10</v>
      </c>
      <c r="E1008" t="s">
        <v>951</v>
      </c>
    </row>
    <row r="1009" spans="1:5">
      <c r="A1009">
        <f>HYPERLINK("http://www.twitter.com/nycgov/status/688149968075411457", "688149968075411457")</f>
        <v>0</v>
      </c>
      <c r="B1009" s="2">
        <v>42385.0036111111</v>
      </c>
      <c r="C1009">
        <v>6</v>
      </c>
      <c r="D1009">
        <v>8</v>
      </c>
      <c r="E1009" t="s">
        <v>952</v>
      </c>
    </row>
    <row r="1010" spans="1:5">
      <c r="A1010">
        <f>HYPERLINK("http://www.twitter.com/nycgov/status/688141216513314816", "688141216513314816")</f>
        <v>0</v>
      </c>
      <c r="B1010" s="2">
        <v>42384.9794560185</v>
      </c>
      <c r="C1010">
        <v>3</v>
      </c>
      <c r="D1010">
        <v>7</v>
      </c>
      <c r="E1010" t="s">
        <v>953</v>
      </c>
    </row>
    <row r="1011" spans="1:5">
      <c r="A1011">
        <f>HYPERLINK("http://www.twitter.com/nycgov/status/688126058764173312", "688126058764173312")</f>
        <v>0</v>
      </c>
      <c r="B1011" s="2">
        <v>42384.9376273148</v>
      </c>
      <c r="C1011">
        <v>9</v>
      </c>
      <c r="D1011">
        <v>8</v>
      </c>
      <c r="E1011" t="s">
        <v>954</v>
      </c>
    </row>
    <row r="1012" spans="1:5">
      <c r="A1012">
        <f>HYPERLINK("http://www.twitter.com/nycgov/status/688124983579688960", "688124983579688960")</f>
        <v>0</v>
      </c>
      <c r="B1012" s="2">
        <v>42384.9346643519</v>
      </c>
      <c r="C1012">
        <v>0</v>
      </c>
      <c r="D1012">
        <v>204</v>
      </c>
      <c r="E1012" t="s">
        <v>955</v>
      </c>
    </row>
    <row r="1013" spans="1:5">
      <c r="A1013">
        <f>HYPERLINK("http://www.twitter.com/nycgov/status/688104654333284354", "688104654333284354")</f>
        <v>0</v>
      </c>
      <c r="B1013" s="2">
        <v>42384.8785648148</v>
      </c>
      <c r="C1013">
        <v>19</v>
      </c>
      <c r="D1013">
        <v>22</v>
      </c>
      <c r="E1013" t="s">
        <v>956</v>
      </c>
    </row>
    <row r="1014" spans="1:5">
      <c r="A1014">
        <f>HYPERLINK("http://www.twitter.com/nycgov/status/688090227420848129", "688090227420848129")</f>
        <v>0</v>
      </c>
      <c r="B1014" s="2">
        <v>42384.83875</v>
      </c>
      <c r="C1014">
        <v>0</v>
      </c>
      <c r="D1014">
        <v>213</v>
      </c>
      <c r="E1014" t="s">
        <v>957</v>
      </c>
    </row>
    <row r="1015" spans="1:5">
      <c r="A1015">
        <f>HYPERLINK("http://www.twitter.com/nycgov/status/688055312104960000", "688055312104960000")</f>
        <v>0</v>
      </c>
      <c r="B1015" s="2">
        <v>42384.7424074074</v>
      </c>
      <c r="C1015">
        <v>0</v>
      </c>
      <c r="D1015">
        <v>13</v>
      </c>
      <c r="E1015" t="s">
        <v>958</v>
      </c>
    </row>
    <row r="1016" spans="1:5">
      <c r="A1016">
        <f>HYPERLINK("http://www.twitter.com/nycgov/status/688033044465324033", "688033044465324033")</f>
        <v>0</v>
      </c>
      <c r="B1016" s="2">
        <v>42384.6809606481</v>
      </c>
      <c r="C1016">
        <v>4</v>
      </c>
      <c r="D1016">
        <v>9</v>
      </c>
      <c r="E1016" t="s">
        <v>959</v>
      </c>
    </row>
    <row r="1017" spans="1:5">
      <c r="A1017">
        <f>HYPERLINK("http://www.twitter.com/nycgov/status/688021858982191105", "688021858982191105")</f>
        <v>0</v>
      </c>
      <c r="B1017" s="2">
        <v>42384.6500925926</v>
      </c>
      <c r="C1017">
        <v>0</v>
      </c>
      <c r="D1017">
        <v>23</v>
      </c>
      <c r="E1017" t="s">
        <v>960</v>
      </c>
    </row>
    <row r="1018" spans="1:5">
      <c r="A1018">
        <f>HYPERLINK("http://www.twitter.com/nycgov/status/688014163403239424", "688014163403239424")</f>
        <v>0</v>
      </c>
      <c r="B1018" s="2">
        <v>42384.6288541667</v>
      </c>
      <c r="C1018">
        <v>2</v>
      </c>
      <c r="D1018">
        <v>4</v>
      </c>
      <c r="E1018" t="s">
        <v>961</v>
      </c>
    </row>
    <row r="1019" spans="1:5">
      <c r="A1019">
        <f>HYPERLINK("http://www.twitter.com/nycgov/status/687999046569603072", "687999046569603072")</f>
        <v>0</v>
      </c>
      <c r="B1019" s="2">
        <v>42384.5871412037</v>
      </c>
      <c r="C1019">
        <v>12</v>
      </c>
      <c r="D1019">
        <v>18</v>
      </c>
      <c r="E1019" t="s">
        <v>759</v>
      </c>
    </row>
    <row r="1020" spans="1:5">
      <c r="A1020">
        <f>HYPERLINK("http://www.twitter.com/nycgov/status/687985186047438848", "687985186047438848")</f>
        <v>0</v>
      </c>
      <c r="B1020" s="2">
        <v>42384.548900463</v>
      </c>
      <c r="C1020">
        <v>6</v>
      </c>
      <c r="D1020">
        <v>8</v>
      </c>
      <c r="E1020" t="s">
        <v>630</v>
      </c>
    </row>
    <row r="1021" spans="1:5">
      <c r="A1021">
        <f>HYPERLINK("http://www.twitter.com/nycgov/status/687817795350953984", "687817795350953984")</f>
        <v>0</v>
      </c>
      <c r="B1021" s="2">
        <v>42384.0869907407</v>
      </c>
      <c r="C1021">
        <v>10</v>
      </c>
      <c r="D1021">
        <v>5</v>
      </c>
      <c r="E1021" t="s">
        <v>962</v>
      </c>
    </row>
    <row r="1022" spans="1:5">
      <c r="A1022">
        <f>HYPERLINK("http://www.twitter.com/nycgov/status/687802719780900865", "687802719780900865")</f>
        <v>0</v>
      </c>
      <c r="B1022" s="2">
        <v>42384.0453819444</v>
      </c>
      <c r="C1022">
        <v>6</v>
      </c>
      <c r="D1022">
        <v>9</v>
      </c>
      <c r="E1022" t="s">
        <v>963</v>
      </c>
    </row>
    <row r="1023" spans="1:5">
      <c r="A1023">
        <f>HYPERLINK("http://www.twitter.com/nycgov/status/687787627098075137", "687787627098075137")</f>
        <v>0</v>
      </c>
      <c r="B1023" s="2">
        <v>42384.0037384259</v>
      </c>
      <c r="C1023">
        <v>11</v>
      </c>
      <c r="D1023">
        <v>8</v>
      </c>
      <c r="E1023" t="s">
        <v>964</v>
      </c>
    </row>
    <row r="1024" spans="1:5">
      <c r="A1024">
        <f>HYPERLINK("http://www.twitter.com/nycgov/status/687772488189763584", "687772488189763584")</f>
        <v>0</v>
      </c>
      <c r="B1024" s="2">
        <v>42383.9619675926</v>
      </c>
      <c r="C1024">
        <v>6</v>
      </c>
      <c r="D1024">
        <v>2</v>
      </c>
      <c r="E1024" t="s">
        <v>965</v>
      </c>
    </row>
    <row r="1025" spans="1:5">
      <c r="A1025">
        <f>HYPERLINK("http://www.twitter.com/nycgov/status/687757377798541312", "687757377798541312")</f>
        <v>0</v>
      </c>
      <c r="B1025" s="2">
        <v>42383.9202662037</v>
      </c>
      <c r="C1025">
        <v>12</v>
      </c>
      <c r="D1025">
        <v>10</v>
      </c>
      <c r="E1025" t="s">
        <v>966</v>
      </c>
    </row>
    <row r="1026" spans="1:5">
      <c r="A1026">
        <f>HYPERLINK("http://www.twitter.com/nycgov/status/687742267575119872", "687742267575119872")</f>
        <v>0</v>
      </c>
      <c r="B1026" s="2">
        <v>42383.8785648148</v>
      </c>
      <c r="C1026">
        <v>13</v>
      </c>
      <c r="D1026">
        <v>4</v>
      </c>
      <c r="E1026" t="s">
        <v>967</v>
      </c>
    </row>
    <row r="1027" spans="1:5">
      <c r="A1027">
        <f>HYPERLINK("http://www.twitter.com/nycgov/status/687727182152626176", "687727182152626176")</f>
        <v>0</v>
      </c>
      <c r="B1027" s="2">
        <v>42383.8369444444</v>
      </c>
      <c r="C1027">
        <v>5</v>
      </c>
      <c r="D1027">
        <v>14</v>
      </c>
      <c r="E1027" t="s">
        <v>968</v>
      </c>
    </row>
    <row r="1028" spans="1:5">
      <c r="A1028">
        <f>HYPERLINK("http://www.twitter.com/nycgov/status/687693155416805376", "687693155416805376")</f>
        <v>0</v>
      </c>
      <c r="B1028" s="2">
        <v>42383.7430439815</v>
      </c>
      <c r="C1028">
        <v>0</v>
      </c>
      <c r="D1028">
        <v>12</v>
      </c>
      <c r="E1028" t="s">
        <v>969</v>
      </c>
    </row>
    <row r="1029" spans="1:5">
      <c r="A1029">
        <f>HYPERLINK("http://www.twitter.com/nycgov/status/687653037922512896", "687653037922512896")</f>
        <v>0</v>
      </c>
      <c r="B1029" s="2">
        <v>42383.632337963</v>
      </c>
      <c r="C1029">
        <v>10</v>
      </c>
      <c r="D1029">
        <v>12</v>
      </c>
      <c r="E1029" t="s">
        <v>970</v>
      </c>
    </row>
    <row r="1030" spans="1:5">
      <c r="A1030">
        <f>HYPERLINK("http://www.twitter.com/nycgov/status/687636664257228800", "687636664257228800")</f>
        <v>0</v>
      </c>
      <c r="B1030" s="2">
        <v>42383.5871643519</v>
      </c>
      <c r="C1030">
        <v>6</v>
      </c>
      <c r="D1030">
        <v>14</v>
      </c>
      <c r="E1030" t="s">
        <v>971</v>
      </c>
    </row>
    <row r="1031" spans="1:5">
      <c r="A1031">
        <f>HYPERLINK("http://www.twitter.com/nycgov/status/687621528482099200", "687621528482099200")</f>
        <v>0</v>
      </c>
      <c r="B1031" s="2">
        <v>42383.5453935185</v>
      </c>
      <c r="C1031">
        <v>4</v>
      </c>
      <c r="D1031">
        <v>3</v>
      </c>
      <c r="E1031" t="s">
        <v>972</v>
      </c>
    </row>
    <row r="1032" spans="1:5">
      <c r="A1032">
        <f>HYPERLINK("http://www.twitter.com/nycgov/status/687455389907087364", "687455389907087364")</f>
        <v>0</v>
      </c>
      <c r="B1032" s="2">
        <v>42383.0869328704</v>
      </c>
      <c r="C1032">
        <v>24</v>
      </c>
      <c r="D1032">
        <v>22</v>
      </c>
      <c r="E1032" t="s">
        <v>973</v>
      </c>
    </row>
    <row r="1033" spans="1:5">
      <c r="A1033">
        <f>HYPERLINK("http://www.twitter.com/nycgov/status/687439225822801920", "687439225822801920")</f>
        <v>0</v>
      </c>
      <c r="B1033" s="2">
        <v>42383.042337963</v>
      </c>
      <c r="C1033">
        <v>14</v>
      </c>
      <c r="D1033">
        <v>6</v>
      </c>
      <c r="E1033" t="s">
        <v>974</v>
      </c>
    </row>
    <row r="1034" spans="1:5">
      <c r="A1034">
        <f>HYPERLINK("http://www.twitter.com/nycgov/status/687410077603643394", "687410077603643394")</f>
        <v>0</v>
      </c>
      <c r="B1034" s="2">
        <v>42382.9618981481</v>
      </c>
      <c r="C1034">
        <v>13</v>
      </c>
      <c r="D1034">
        <v>18</v>
      </c>
      <c r="E1034" t="s">
        <v>975</v>
      </c>
    </row>
    <row r="1035" spans="1:5">
      <c r="A1035">
        <f>HYPERLINK("http://www.twitter.com/nycgov/status/687334591661785089", "687334591661785089")</f>
        <v>0</v>
      </c>
      <c r="B1035" s="2">
        <v>42382.753599537</v>
      </c>
      <c r="C1035">
        <v>6</v>
      </c>
      <c r="D1035">
        <v>9</v>
      </c>
      <c r="E1035" t="s">
        <v>976</v>
      </c>
    </row>
    <row r="1036" spans="1:5">
      <c r="A1036">
        <f>HYPERLINK("http://www.twitter.com/nycgov/status/687045848392413186", "687045848392413186")</f>
        <v>0</v>
      </c>
      <c r="B1036" s="2">
        <v>42381.9568171296</v>
      </c>
      <c r="C1036">
        <v>0</v>
      </c>
      <c r="D1036">
        <v>12</v>
      </c>
      <c r="E1036" t="s">
        <v>977</v>
      </c>
    </row>
    <row r="1037" spans="1:5">
      <c r="A1037">
        <f>HYPERLINK("http://www.twitter.com/nycgov/status/686655142989541376", "686655142989541376")</f>
        <v>0</v>
      </c>
      <c r="B1037" s="2">
        <v>42380.8786805556</v>
      </c>
      <c r="C1037">
        <v>12</v>
      </c>
      <c r="D1037">
        <v>7</v>
      </c>
      <c r="E1037" t="s">
        <v>978</v>
      </c>
    </row>
    <row r="1038" spans="1:5">
      <c r="A1038">
        <f>HYPERLINK("http://www.twitter.com/nycgov/status/686639019095134210", "686639019095134210")</f>
        <v>0</v>
      </c>
      <c r="B1038" s="2">
        <v>42380.8341782407</v>
      </c>
      <c r="C1038">
        <v>9</v>
      </c>
      <c r="D1038">
        <v>4</v>
      </c>
      <c r="E1038" t="s">
        <v>979</v>
      </c>
    </row>
    <row r="1039" spans="1:5">
      <c r="A1039">
        <f>HYPERLINK("http://www.twitter.com/nycgov/status/686624946538344448", "686624946538344448")</f>
        <v>0</v>
      </c>
      <c r="B1039" s="2">
        <v>42380.7953472222</v>
      </c>
      <c r="C1039">
        <v>7</v>
      </c>
      <c r="D1039">
        <v>2</v>
      </c>
      <c r="E1039" t="s">
        <v>980</v>
      </c>
    </row>
    <row r="1040" spans="1:5">
      <c r="A1040">
        <f>HYPERLINK("http://www.twitter.com/nycgov/status/686609840949587969", "686609840949587969")</f>
        <v>0</v>
      </c>
      <c r="B1040" s="2">
        <v>42380.7536689815</v>
      </c>
      <c r="C1040">
        <v>8</v>
      </c>
      <c r="D1040">
        <v>4</v>
      </c>
      <c r="E1040" t="s">
        <v>981</v>
      </c>
    </row>
    <row r="1041" spans="1:5">
      <c r="A1041">
        <f>HYPERLINK("http://www.twitter.com/nycgov/status/686594707653275648", "686594707653275648")</f>
        <v>0</v>
      </c>
      <c r="B1041" s="2">
        <v>42380.7119097222</v>
      </c>
      <c r="C1041">
        <v>4</v>
      </c>
      <c r="D1041">
        <v>3</v>
      </c>
      <c r="E1041" t="s">
        <v>982</v>
      </c>
    </row>
    <row r="1042" spans="1:5">
      <c r="A1042">
        <f>HYPERLINK("http://www.twitter.com/nycgov/status/685616449201811456", "685616449201811456")</f>
        <v>0</v>
      </c>
      <c r="B1042" s="2">
        <v>42378.0124305556</v>
      </c>
      <c r="C1042">
        <v>0</v>
      </c>
      <c r="D1042">
        <v>8</v>
      </c>
      <c r="E1042" t="s">
        <v>983</v>
      </c>
    </row>
    <row r="1043" spans="1:5">
      <c r="A1043">
        <f>HYPERLINK("http://www.twitter.com/nycgov/status/685250916635783169", "685250916635783169")</f>
        <v>0</v>
      </c>
      <c r="B1043" s="2">
        <v>42377.00375</v>
      </c>
      <c r="C1043">
        <v>10</v>
      </c>
      <c r="D1043">
        <v>8</v>
      </c>
      <c r="E1043" t="s">
        <v>599</v>
      </c>
    </row>
    <row r="1044" spans="1:5">
      <c r="A1044">
        <f>HYPERLINK("http://www.twitter.com/nycgov/status/685235827694243840", "685235827694243840")</f>
        <v>0</v>
      </c>
      <c r="B1044" s="2">
        <v>42376.9621180556</v>
      </c>
      <c r="C1044">
        <v>8</v>
      </c>
      <c r="D1044">
        <v>2</v>
      </c>
      <c r="E1044" t="s">
        <v>984</v>
      </c>
    </row>
    <row r="1045" spans="1:5">
      <c r="A1045">
        <f>HYPERLINK("http://www.twitter.com/nycgov/status/685219793675366400", "685219793675366400")</f>
        <v>0</v>
      </c>
      <c r="B1045" s="2">
        <v>42376.9178703704</v>
      </c>
      <c r="C1045">
        <v>16</v>
      </c>
      <c r="D1045">
        <v>7</v>
      </c>
      <c r="E1045" t="s">
        <v>985</v>
      </c>
    </row>
    <row r="1046" spans="1:5">
      <c r="A1046">
        <f>HYPERLINK("http://www.twitter.com/nycgov/status/685204728293265409", "685204728293265409")</f>
        <v>0</v>
      </c>
      <c r="B1046" s="2">
        <v>42376.8762962963</v>
      </c>
      <c r="C1046">
        <v>8</v>
      </c>
      <c r="D1046">
        <v>1</v>
      </c>
      <c r="E1046" t="s">
        <v>986</v>
      </c>
    </row>
    <row r="1047" spans="1:5">
      <c r="A1047">
        <f>HYPERLINK("http://www.twitter.com/nycgov/status/685190567467286528", "685190567467286528")</f>
        <v>0</v>
      </c>
      <c r="B1047" s="2">
        <v>42376.8372222222</v>
      </c>
      <c r="C1047">
        <v>8</v>
      </c>
      <c r="D1047">
        <v>7</v>
      </c>
      <c r="E1047" t="s">
        <v>987</v>
      </c>
    </row>
    <row r="1048" spans="1:5">
      <c r="A1048">
        <f>HYPERLINK("http://www.twitter.com/nycgov/status/685175441297117184", "685175441297117184")</f>
        <v>0</v>
      </c>
      <c r="B1048" s="2">
        <v>42376.795474537</v>
      </c>
      <c r="C1048">
        <v>18</v>
      </c>
      <c r="D1048">
        <v>16</v>
      </c>
      <c r="E1048" t="s">
        <v>988</v>
      </c>
    </row>
    <row r="1049" spans="1:5">
      <c r="A1049">
        <f>HYPERLINK("http://www.twitter.com/nycgov/status/685160377580138496", "685160377580138496")</f>
        <v>0</v>
      </c>
      <c r="B1049" s="2">
        <v>42376.753912037</v>
      </c>
      <c r="C1049">
        <v>9</v>
      </c>
      <c r="D1049">
        <v>9</v>
      </c>
      <c r="E1049" t="s">
        <v>989</v>
      </c>
    </row>
    <row r="1050" spans="1:5">
      <c r="A1050">
        <f>HYPERLINK("http://www.twitter.com/nycgov/status/685145284406603777", "685145284406603777")</f>
        <v>0</v>
      </c>
      <c r="B1050" s="2">
        <v>42376.7122569444</v>
      </c>
      <c r="C1050">
        <v>7</v>
      </c>
      <c r="D1050">
        <v>6</v>
      </c>
      <c r="E1050" t="s">
        <v>705</v>
      </c>
    </row>
    <row r="1051" spans="1:5">
      <c r="A1051">
        <f>HYPERLINK("http://www.twitter.com/nycgov/status/685130143115952128", "685130143115952128")</f>
        <v>0</v>
      </c>
      <c r="B1051" s="2">
        <v>42376.670474537</v>
      </c>
      <c r="C1051">
        <v>5</v>
      </c>
      <c r="D1051">
        <v>3</v>
      </c>
      <c r="E1051" t="s">
        <v>964</v>
      </c>
    </row>
    <row r="1052" spans="1:5">
      <c r="A1052">
        <f>HYPERLINK("http://www.twitter.com/nycgov/status/685115046914035712", "685115046914035712")</f>
        <v>0</v>
      </c>
      <c r="B1052" s="2">
        <v>42376.6288194444</v>
      </c>
      <c r="C1052">
        <v>3</v>
      </c>
      <c r="D1052">
        <v>7</v>
      </c>
      <c r="E1052" t="s">
        <v>990</v>
      </c>
    </row>
    <row r="1053" spans="1:5">
      <c r="A1053">
        <f>HYPERLINK("http://www.twitter.com/nycgov/status/685099949885943808", "685099949885943808")</f>
        <v>0</v>
      </c>
      <c r="B1053" s="2">
        <v>42376.5871643519</v>
      </c>
      <c r="C1053">
        <v>7</v>
      </c>
      <c r="D1053">
        <v>6</v>
      </c>
      <c r="E1053" t="s">
        <v>685</v>
      </c>
    </row>
    <row r="1054" spans="1:5">
      <c r="A1054">
        <f>HYPERLINK("http://www.twitter.com/nycgov/status/685084819374628864", "685084819374628864")</f>
        <v>0</v>
      </c>
      <c r="B1054" s="2">
        <v>42376.5454050926</v>
      </c>
      <c r="C1054">
        <v>8</v>
      </c>
      <c r="D1054">
        <v>4</v>
      </c>
      <c r="E1054" t="s">
        <v>991</v>
      </c>
    </row>
    <row r="1055" spans="1:5">
      <c r="A1055">
        <f>HYPERLINK("http://www.twitter.com/nycgov/status/684888477691998208", "684888477691998208")</f>
        <v>0</v>
      </c>
      <c r="B1055" s="2">
        <v>42376.0036111111</v>
      </c>
      <c r="C1055">
        <v>8</v>
      </c>
      <c r="D1055">
        <v>10</v>
      </c>
      <c r="E1055" t="s">
        <v>992</v>
      </c>
    </row>
    <row r="1056" spans="1:5">
      <c r="A1056">
        <f>HYPERLINK("http://www.twitter.com/nycgov/status/684873368991076352", "684873368991076352")</f>
        <v>0</v>
      </c>
      <c r="B1056" s="2">
        <v>42375.9619212963</v>
      </c>
      <c r="C1056">
        <v>6</v>
      </c>
      <c r="D1056">
        <v>5</v>
      </c>
      <c r="E1056" t="s">
        <v>993</v>
      </c>
    </row>
    <row r="1057" spans="1:5">
      <c r="A1057">
        <f>HYPERLINK("http://www.twitter.com/nycgov/status/684804222043467776", "684804222043467776")</f>
        <v>0</v>
      </c>
      <c r="B1057" s="2">
        <v>42375.7711111111</v>
      </c>
      <c r="C1057">
        <v>4</v>
      </c>
      <c r="D1057">
        <v>2</v>
      </c>
      <c r="E1057" t="s">
        <v>994</v>
      </c>
    </row>
    <row r="1058" spans="1:5">
      <c r="A1058">
        <f>HYPERLINK("http://www.twitter.com/nycgov/status/684789112348536833", "684789112348536833")</f>
        <v>0</v>
      </c>
      <c r="B1058" s="2">
        <v>42375.7294097222</v>
      </c>
      <c r="C1058">
        <v>12</v>
      </c>
      <c r="D1058">
        <v>7</v>
      </c>
      <c r="E1058" t="s">
        <v>995</v>
      </c>
    </row>
    <row r="1059" spans="1:5">
      <c r="A1059">
        <f>HYPERLINK("http://www.twitter.com/nycgov/status/684722447007002624", "684722447007002624")</f>
        <v>0</v>
      </c>
      <c r="B1059" s="2">
        <v>42375.5454513889</v>
      </c>
      <c r="C1059">
        <v>7</v>
      </c>
      <c r="D1059">
        <v>6</v>
      </c>
      <c r="E1059" t="s">
        <v>996</v>
      </c>
    </row>
    <row r="1060" spans="1:5">
      <c r="A1060">
        <f>HYPERLINK("http://www.twitter.com/nycgov/status/684526145249918976", "684526145249918976")</f>
        <v>0</v>
      </c>
      <c r="B1060" s="2">
        <v>42375.0037615741</v>
      </c>
      <c r="C1060">
        <v>31</v>
      </c>
      <c r="D1060">
        <v>24</v>
      </c>
      <c r="E1060" t="s">
        <v>997</v>
      </c>
    </row>
    <row r="1061" spans="1:5">
      <c r="A1061">
        <f>HYPERLINK("http://www.twitter.com/nycgov/status/684494653383663616", "684494653383663616")</f>
        <v>0</v>
      </c>
      <c r="B1061" s="2">
        <v>42374.9168634259</v>
      </c>
      <c r="C1061">
        <v>6</v>
      </c>
      <c r="D1061">
        <v>1</v>
      </c>
      <c r="E1061" t="s">
        <v>998</v>
      </c>
    </row>
    <row r="1062" spans="1:5">
      <c r="A1062">
        <f>HYPERLINK("http://www.twitter.com/nycgov/status/684473245890949120", "684473245890949120")</f>
        <v>0</v>
      </c>
      <c r="B1062" s="2">
        <v>42374.8577893519</v>
      </c>
      <c r="C1062">
        <v>17</v>
      </c>
      <c r="D1062">
        <v>14</v>
      </c>
      <c r="E1062" t="s">
        <v>999</v>
      </c>
    </row>
    <row r="1063" spans="1:5">
      <c r="A1063">
        <f>HYPERLINK("http://www.twitter.com/nycgov/status/684458139484307458", "684458139484307458")</f>
        <v>0</v>
      </c>
      <c r="B1063" s="2">
        <v>42374.816099537</v>
      </c>
      <c r="C1063">
        <v>6</v>
      </c>
      <c r="D1063">
        <v>9</v>
      </c>
      <c r="E1063" t="s">
        <v>1000</v>
      </c>
    </row>
    <row r="1064" spans="1:5">
      <c r="A1064">
        <f>HYPERLINK("http://www.twitter.com/nycgov/status/684441265379917824", "684441265379917824")</f>
        <v>0</v>
      </c>
      <c r="B1064" s="2">
        <v>42374.769537037</v>
      </c>
      <c r="C1064">
        <v>0</v>
      </c>
      <c r="D1064">
        <v>11</v>
      </c>
      <c r="E1064" t="s">
        <v>1001</v>
      </c>
    </row>
    <row r="1065" spans="1:5">
      <c r="A1065">
        <f>HYPERLINK("http://www.twitter.com/nycgov/status/684405373760049152", "684405373760049152")</f>
        <v>0</v>
      </c>
      <c r="B1065" s="2">
        <v>42374.6704976852</v>
      </c>
      <c r="C1065">
        <v>10</v>
      </c>
      <c r="D1065">
        <v>6</v>
      </c>
      <c r="E1065" t="s">
        <v>1002</v>
      </c>
    </row>
    <row r="1066" spans="1:5">
      <c r="A1066">
        <f>HYPERLINK("http://www.twitter.com/nycgov/status/684390290174701569", "684390290174701569")</f>
        <v>0</v>
      </c>
      <c r="B1066" s="2">
        <v>42374.6288773148</v>
      </c>
      <c r="C1066">
        <v>26</v>
      </c>
      <c r="D1066">
        <v>17</v>
      </c>
      <c r="E1066" t="s">
        <v>1003</v>
      </c>
    </row>
    <row r="1067" spans="1:5">
      <c r="A1067">
        <f>HYPERLINK("http://www.twitter.com/nycgov/status/684375185772949505", "684375185772949505")</f>
        <v>0</v>
      </c>
      <c r="B1067" s="2">
        <v>42374.5871990741</v>
      </c>
      <c r="C1067">
        <v>4</v>
      </c>
      <c r="D1067">
        <v>3</v>
      </c>
      <c r="E1067" t="s">
        <v>1004</v>
      </c>
    </row>
    <row r="1068" spans="1:5">
      <c r="A1068">
        <f>HYPERLINK("http://www.twitter.com/nycgov/status/684360035154157568", "684360035154157568")</f>
        <v>0</v>
      </c>
      <c r="B1068" s="2">
        <v>42374.5453819444</v>
      </c>
      <c r="C1068">
        <v>6</v>
      </c>
      <c r="D1068">
        <v>13</v>
      </c>
      <c r="E1068" t="s">
        <v>1005</v>
      </c>
    </row>
    <row r="1069" spans="1:5">
      <c r="A1069">
        <f>HYPERLINK("http://www.twitter.com/nycgov/status/684178812045791232", "684178812045791232")</f>
        <v>0</v>
      </c>
      <c r="B1069" s="2">
        <v>42374.0453009259</v>
      </c>
      <c r="C1069">
        <v>24</v>
      </c>
      <c r="D1069">
        <v>5</v>
      </c>
      <c r="E1069" t="s">
        <v>694</v>
      </c>
    </row>
    <row r="1070" spans="1:5">
      <c r="A1070">
        <f>HYPERLINK("http://www.twitter.com/nycgov/status/684162648359960577", "684162648359960577")</f>
        <v>0</v>
      </c>
      <c r="B1070" s="2">
        <v>42374.0007060185</v>
      </c>
      <c r="C1070">
        <v>5</v>
      </c>
      <c r="D1070">
        <v>4</v>
      </c>
      <c r="E1070" t="s">
        <v>939</v>
      </c>
    </row>
    <row r="1071" spans="1:5">
      <c r="A1071">
        <f>HYPERLINK("http://www.twitter.com/nycgov/status/684132035712184321", "684132035712184321")</f>
        <v>0</v>
      </c>
      <c r="B1071" s="2">
        <v>42373.9162268518</v>
      </c>
      <c r="C1071">
        <v>0</v>
      </c>
      <c r="D1071">
        <v>17</v>
      </c>
      <c r="E1071" t="s">
        <v>1006</v>
      </c>
    </row>
    <row r="1072" spans="1:5">
      <c r="A1072">
        <f>HYPERLINK("http://www.twitter.com/nycgov/status/684119681330970624", "684119681330970624")</f>
        <v>0</v>
      </c>
      <c r="B1072" s="2">
        <v>42373.8821412037</v>
      </c>
      <c r="C1072">
        <v>11</v>
      </c>
      <c r="D1072">
        <v>19</v>
      </c>
      <c r="E1072" t="s">
        <v>987</v>
      </c>
    </row>
    <row r="1073" spans="1:5">
      <c r="A1073">
        <f>HYPERLINK("http://www.twitter.com/nycgov/status/684103350053388292", "684103350053388292")</f>
        <v>0</v>
      </c>
      <c r="B1073" s="2">
        <v>42373.8370717593</v>
      </c>
      <c r="C1073">
        <v>7</v>
      </c>
      <c r="D1073">
        <v>7</v>
      </c>
      <c r="E1073" t="s">
        <v>1007</v>
      </c>
    </row>
    <row r="1074" spans="1:5">
      <c r="A1074">
        <f>HYPERLINK("http://www.twitter.com/nycgov/status/684088221723193344", "684088221723193344")</f>
        <v>0</v>
      </c>
      <c r="B1074" s="2">
        <v>42373.7953240741</v>
      </c>
      <c r="C1074">
        <v>9</v>
      </c>
      <c r="D1074">
        <v>8</v>
      </c>
      <c r="E1074" t="s">
        <v>1008</v>
      </c>
    </row>
    <row r="1075" spans="1:5">
      <c r="A1075">
        <f>HYPERLINK("http://www.twitter.com/nycgov/status/684072106615795712", "684072106615795712")</f>
        <v>0</v>
      </c>
      <c r="B1075" s="2">
        <v>42373.7508564815</v>
      </c>
      <c r="C1075">
        <v>8</v>
      </c>
      <c r="D1075">
        <v>4</v>
      </c>
      <c r="E1075" t="s">
        <v>1009</v>
      </c>
    </row>
    <row r="1076" spans="1:5">
      <c r="A1076">
        <f>HYPERLINK("http://www.twitter.com/nycgov/status/684060252178890752", "684060252178890752")</f>
        <v>0</v>
      </c>
      <c r="B1076" s="2">
        <v>42373.7181481481</v>
      </c>
      <c r="C1076">
        <v>0</v>
      </c>
      <c r="D1076">
        <v>14</v>
      </c>
      <c r="E1076" t="s">
        <v>1010</v>
      </c>
    </row>
    <row r="1077" spans="1:5">
      <c r="A1077">
        <f>HYPERLINK("http://www.twitter.com/nycgov/status/684042885512167424", "684042885512167424")</f>
        <v>0</v>
      </c>
      <c r="B1077" s="2">
        <v>42373.6702199074</v>
      </c>
      <c r="C1077">
        <v>27</v>
      </c>
      <c r="D1077">
        <v>20</v>
      </c>
      <c r="E1077" t="s">
        <v>1011</v>
      </c>
    </row>
    <row r="1078" spans="1:5">
      <c r="A1078">
        <f>HYPERLINK("http://www.twitter.com/nycgov/status/684026619028180992", "684026619028180992")</f>
        <v>0</v>
      </c>
      <c r="B1078" s="2">
        <v>42373.6253356481</v>
      </c>
      <c r="C1078">
        <v>3</v>
      </c>
      <c r="D1078">
        <v>6</v>
      </c>
      <c r="E1078" t="s">
        <v>695</v>
      </c>
    </row>
    <row r="1079" spans="1:5">
      <c r="A1079">
        <f>HYPERLINK("http://www.twitter.com/nycgov/status/680856943821504512", "680856943821504512")</f>
        <v>0</v>
      </c>
      <c r="B1079" s="2">
        <v>42364.8786921296</v>
      </c>
      <c r="C1079">
        <v>22</v>
      </c>
      <c r="D1079">
        <v>15</v>
      </c>
      <c r="E1079" t="s">
        <v>1009</v>
      </c>
    </row>
    <row r="1080" spans="1:5">
      <c r="A1080">
        <f>HYPERLINK("http://www.twitter.com/nycgov/status/680828057511424004", "680828057511424004")</f>
        <v>0</v>
      </c>
      <c r="B1080" s="2">
        <v>42364.7989814815</v>
      </c>
      <c r="C1080">
        <v>9</v>
      </c>
      <c r="D1080">
        <v>5</v>
      </c>
      <c r="E1080" t="s">
        <v>1012</v>
      </c>
    </row>
    <row r="1081" spans="1:5">
      <c r="A1081">
        <f>HYPERLINK("http://www.twitter.com/nycgov/status/680804100804579328", "680804100804579328")</f>
        <v>0</v>
      </c>
      <c r="B1081" s="2">
        <v>42364.7328819444</v>
      </c>
      <c r="C1081">
        <v>16</v>
      </c>
      <c r="D1081">
        <v>14</v>
      </c>
      <c r="E1081" t="s">
        <v>1013</v>
      </c>
    </row>
    <row r="1082" spans="1:5">
      <c r="A1082">
        <f>HYPERLINK("http://www.twitter.com/nycgov/status/680773886867337216", "680773886867337216")</f>
        <v>0</v>
      </c>
      <c r="B1082" s="2">
        <v>42364.6495023148</v>
      </c>
      <c r="C1082">
        <v>19</v>
      </c>
      <c r="D1082">
        <v>15</v>
      </c>
      <c r="E1082" t="s">
        <v>1014</v>
      </c>
    </row>
    <row r="1083" spans="1:5">
      <c r="A1083">
        <f>HYPERLINK("http://www.twitter.com/nycgov/status/680417926776766466", "680417926776766466")</f>
        <v>0</v>
      </c>
      <c r="B1083" s="2">
        <v>42363.6672337963</v>
      </c>
      <c r="C1083">
        <v>0</v>
      </c>
      <c r="D1083">
        <v>56</v>
      </c>
      <c r="E1083" t="s">
        <v>1015</v>
      </c>
    </row>
    <row r="1084" spans="1:5">
      <c r="A1084">
        <f>HYPERLINK("http://www.twitter.com/nycgov/status/680041616686596096", "680041616686596096")</f>
        <v>0</v>
      </c>
      <c r="B1084" s="2">
        <v>42362.6288194444</v>
      </c>
      <c r="C1084">
        <v>16</v>
      </c>
      <c r="D1084">
        <v>17</v>
      </c>
      <c r="E1084" t="s">
        <v>1016</v>
      </c>
    </row>
    <row r="1085" spans="1:5">
      <c r="A1085">
        <f>HYPERLINK("http://www.twitter.com/nycgov/status/679836615578152960", "679836615578152960")</f>
        <v>0</v>
      </c>
      <c r="B1085" s="2">
        <v>42362.063125</v>
      </c>
      <c r="C1085">
        <v>9</v>
      </c>
      <c r="D1085">
        <v>8</v>
      </c>
      <c r="E1085" t="s">
        <v>1017</v>
      </c>
    </row>
    <row r="1086" spans="1:5">
      <c r="A1086">
        <f>HYPERLINK("http://www.twitter.com/nycgov/status/679815071262994432", "679815071262994432")</f>
        <v>0</v>
      </c>
      <c r="B1086" s="2">
        <v>42362.0036689815</v>
      </c>
      <c r="C1086">
        <v>25</v>
      </c>
      <c r="D1086">
        <v>10</v>
      </c>
      <c r="E1086" t="s">
        <v>1018</v>
      </c>
    </row>
    <row r="1087" spans="1:5">
      <c r="A1087">
        <f>HYPERLINK("http://www.twitter.com/nycgov/status/679799950369251328", "679799950369251328")</f>
        <v>0</v>
      </c>
      <c r="B1087" s="2">
        <v>42361.9619444444</v>
      </c>
      <c r="C1087">
        <v>4</v>
      </c>
      <c r="D1087">
        <v>7</v>
      </c>
      <c r="E1087" t="s">
        <v>1019</v>
      </c>
    </row>
    <row r="1088" spans="1:5">
      <c r="A1088">
        <f>HYPERLINK("http://www.twitter.com/nycgov/status/679728332670414848", "679728332670414848")</f>
        <v>0</v>
      </c>
      <c r="B1088" s="2">
        <v>42361.7643171296</v>
      </c>
      <c r="C1088">
        <v>7</v>
      </c>
      <c r="D1088">
        <v>7</v>
      </c>
      <c r="E1088" t="s">
        <v>1013</v>
      </c>
    </row>
    <row r="1089" spans="1:5">
      <c r="A1089">
        <f>HYPERLINK("http://www.twitter.com/nycgov/status/679710774818934785", "679710774818934785")</f>
        <v>0</v>
      </c>
      <c r="B1089" s="2">
        <v>42361.7158680556</v>
      </c>
      <c r="C1089">
        <v>15</v>
      </c>
      <c r="D1089">
        <v>11</v>
      </c>
      <c r="E1089" t="s">
        <v>1020</v>
      </c>
    </row>
    <row r="1090" spans="1:5">
      <c r="A1090">
        <f>HYPERLINK("http://www.twitter.com/nycgov/status/679695636564983809", "679695636564983809")</f>
        <v>0</v>
      </c>
      <c r="B1090" s="2">
        <v>42361.6740972222</v>
      </c>
      <c r="C1090">
        <v>10</v>
      </c>
      <c r="D1090">
        <v>5</v>
      </c>
      <c r="E1090" t="s">
        <v>1021</v>
      </c>
    </row>
    <row r="1091" spans="1:5">
      <c r="A1091">
        <f>HYPERLINK("http://www.twitter.com/nycgov/status/679671639097884673", "679671639097884673")</f>
        <v>0</v>
      </c>
      <c r="B1091" s="2">
        <v>42361.6078819444</v>
      </c>
      <c r="C1091">
        <v>7</v>
      </c>
      <c r="D1091">
        <v>8</v>
      </c>
      <c r="E1091" t="s">
        <v>1022</v>
      </c>
    </row>
    <row r="1092" spans="1:5">
      <c r="A1092">
        <f>HYPERLINK("http://www.twitter.com/nycgov/status/679655488024391681", "679655488024391681")</f>
        <v>0</v>
      </c>
      <c r="B1092" s="2">
        <v>42361.5633101852</v>
      </c>
      <c r="C1092">
        <v>7</v>
      </c>
      <c r="D1092">
        <v>5</v>
      </c>
      <c r="E1092" t="s">
        <v>1023</v>
      </c>
    </row>
    <row r="1093" spans="1:5">
      <c r="A1093">
        <f>HYPERLINK("http://www.twitter.com/nycgov/status/679469037680746496", "679469037680746496")</f>
        <v>0</v>
      </c>
      <c r="B1093" s="2">
        <v>42361.0488078704</v>
      </c>
      <c r="C1093">
        <v>4</v>
      </c>
      <c r="D1093">
        <v>7</v>
      </c>
      <c r="E1093" t="s">
        <v>1024</v>
      </c>
    </row>
    <row r="1094" spans="1:5">
      <c r="A1094">
        <f>HYPERLINK("http://www.twitter.com/nycgov/status/679451649795076097", "679451649795076097")</f>
        <v>0</v>
      </c>
      <c r="B1094" s="2">
        <v>42361.0008217593</v>
      </c>
      <c r="C1094">
        <v>8</v>
      </c>
      <c r="D1094">
        <v>10</v>
      </c>
      <c r="E1094" t="s">
        <v>1025</v>
      </c>
    </row>
    <row r="1095" spans="1:5">
      <c r="A1095">
        <f>HYPERLINK("http://www.twitter.com/nycgov/status/679437575640195078", "679437575640195078")</f>
        <v>0</v>
      </c>
      <c r="B1095" s="2">
        <v>42360.9619907407</v>
      </c>
      <c r="C1095">
        <v>8</v>
      </c>
      <c r="D1095">
        <v>11</v>
      </c>
      <c r="E1095" t="s">
        <v>835</v>
      </c>
    </row>
    <row r="1096" spans="1:5">
      <c r="A1096">
        <f>HYPERLINK("http://www.twitter.com/nycgov/status/679407407647358977", "679407407647358977")</f>
        <v>0</v>
      </c>
      <c r="B1096" s="2">
        <v>42360.8787384259</v>
      </c>
      <c r="C1096">
        <v>16</v>
      </c>
      <c r="D1096">
        <v>12</v>
      </c>
      <c r="E1096" t="s">
        <v>1026</v>
      </c>
    </row>
    <row r="1097" spans="1:5">
      <c r="A1097">
        <f>HYPERLINK("http://www.twitter.com/nycgov/status/679392294345310209", "679392294345310209")</f>
        <v>0</v>
      </c>
      <c r="B1097" s="2">
        <v>42360.837037037</v>
      </c>
      <c r="C1097">
        <v>5</v>
      </c>
      <c r="D1097">
        <v>0</v>
      </c>
      <c r="E1097" t="s">
        <v>1027</v>
      </c>
    </row>
    <row r="1098" spans="1:5">
      <c r="A1098">
        <f>HYPERLINK("http://www.twitter.com/nycgov/status/679377182255415296", "679377182255415296")</f>
        <v>0</v>
      </c>
      <c r="B1098" s="2">
        <v>42360.7953356481</v>
      </c>
      <c r="C1098">
        <v>9</v>
      </c>
      <c r="D1098">
        <v>7</v>
      </c>
      <c r="E1098" t="s">
        <v>810</v>
      </c>
    </row>
    <row r="1099" spans="1:5">
      <c r="A1099">
        <f>HYPERLINK("http://www.twitter.com/nycgov/status/679363342318895104", "679363342318895104")</f>
        <v>0</v>
      </c>
      <c r="B1099" s="2">
        <v>42360.7571412037</v>
      </c>
      <c r="C1099">
        <v>6</v>
      </c>
      <c r="D1099">
        <v>4</v>
      </c>
      <c r="E1099" t="s">
        <v>1028</v>
      </c>
    </row>
    <row r="1100" spans="1:5">
      <c r="A1100">
        <f>HYPERLINK("http://www.twitter.com/nycgov/status/679331843360075776", "679331843360075776")</f>
        <v>0</v>
      </c>
      <c r="B1100" s="2">
        <v>42360.6702199074</v>
      </c>
      <c r="C1100">
        <v>4</v>
      </c>
      <c r="D1100">
        <v>3</v>
      </c>
      <c r="E1100" t="s">
        <v>1029</v>
      </c>
    </row>
    <row r="1101" spans="1:5">
      <c r="A1101">
        <f>HYPERLINK("http://www.twitter.com/nycgov/status/679286609758576640", "679286609758576640")</f>
        <v>0</v>
      </c>
      <c r="B1101" s="2">
        <v>42360.5453935185</v>
      </c>
      <c r="C1101">
        <v>7</v>
      </c>
      <c r="D1101">
        <v>4</v>
      </c>
      <c r="E1101" t="s">
        <v>832</v>
      </c>
    </row>
    <row r="1102" spans="1:5">
      <c r="A1102">
        <f>HYPERLINK("http://www.twitter.com/nycgov/status/679117947986661376", "679117947986661376")</f>
        <v>0</v>
      </c>
      <c r="B1102" s="2">
        <v>42360.0799768519</v>
      </c>
      <c r="C1102">
        <v>29</v>
      </c>
      <c r="D1102">
        <v>22</v>
      </c>
      <c r="E1102" t="s">
        <v>1030</v>
      </c>
    </row>
    <row r="1103" spans="1:5">
      <c r="A1103">
        <f>HYPERLINK("http://www.twitter.com/nycgov/status/679105384590811137", "679105384590811137")</f>
        <v>0</v>
      </c>
      <c r="B1103" s="2">
        <v>42360.0453125</v>
      </c>
      <c r="C1103">
        <v>17</v>
      </c>
      <c r="D1103">
        <v>19</v>
      </c>
      <c r="E1103" t="s">
        <v>1031</v>
      </c>
    </row>
    <row r="1104" spans="1:5">
      <c r="A1104">
        <f>HYPERLINK("http://www.twitter.com/nycgov/status/679090287529054209", "679090287529054209")</f>
        <v>0</v>
      </c>
      <c r="B1104" s="2">
        <v>42360.0036574074</v>
      </c>
      <c r="C1104">
        <v>3</v>
      </c>
      <c r="D1104">
        <v>2</v>
      </c>
      <c r="E1104" t="s">
        <v>1028</v>
      </c>
    </row>
    <row r="1105" spans="1:5">
      <c r="A1105">
        <f>HYPERLINK("http://www.twitter.com/nycgov/status/679075181348954112", "679075181348954112")</f>
        <v>0</v>
      </c>
      <c r="B1105" s="2">
        <v>42359.9619675926</v>
      </c>
      <c r="C1105">
        <v>2</v>
      </c>
      <c r="D1105">
        <v>1</v>
      </c>
      <c r="E1105" t="s">
        <v>1032</v>
      </c>
    </row>
    <row r="1106" spans="1:5">
      <c r="A1106">
        <f>HYPERLINK("http://www.twitter.com/nycgov/status/679060084266311683", "679060084266311683")</f>
        <v>0</v>
      </c>
      <c r="B1106" s="2">
        <v>42359.9203125</v>
      </c>
      <c r="C1106">
        <v>14</v>
      </c>
      <c r="D1106">
        <v>10</v>
      </c>
      <c r="E1106" t="s">
        <v>1033</v>
      </c>
    </row>
    <row r="1107" spans="1:5">
      <c r="A1107">
        <f>HYPERLINK("http://www.twitter.com/nycgov/status/679043825210400768", "679043825210400768")</f>
        <v>0</v>
      </c>
      <c r="B1107" s="2">
        <v>42359.8754398148</v>
      </c>
      <c r="C1107">
        <v>7</v>
      </c>
      <c r="D1107">
        <v>8</v>
      </c>
      <c r="E1107" t="s">
        <v>1034</v>
      </c>
    </row>
    <row r="1108" spans="1:5">
      <c r="A1108">
        <f>HYPERLINK("http://www.twitter.com/nycgov/status/679040742086615041", "679040742086615041")</f>
        <v>0</v>
      </c>
      <c r="B1108" s="2">
        <v>42359.8669328704</v>
      </c>
      <c r="C1108">
        <v>0</v>
      </c>
      <c r="D1108">
        <v>11</v>
      </c>
      <c r="E1108" t="s">
        <v>1035</v>
      </c>
    </row>
    <row r="1109" spans="1:5">
      <c r="A1109">
        <f>HYPERLINK("http://www.twitter.com/nycgov/status/679028580081410048", "679028580081410048")</f>
        <v>0</v>
      </c>
      <c r="B1109" s="2">
        <v>42359.8333680556</v>
      </c>
      <c r="C1109">
        <v>0</v>
      </c>
      <c r="D1109">
        <v>7</v>
      </c>
      <c r="E1109" t="s">
        <v>1036</v>
      </c>
    </row>
    <row r="1110" spans="1:5">
      <c r="A1110">
        <f>HYPERLINK("http://www.twitter.com/nycgov/status/679022329335308288", "679022329335308288")</f>
        <v>0</v>
      </c>
      <c r="B1110" s="2">
        <v>42359.8161226852</v>
      </c>
      <c r="C1110">
        <v>8</v>
      </c>
      <c r="D1110">
        <v>5</v>
      </c>
      <c r="E1110" t="s">
        <v>1037</v>
      </c>
    </row>
    <row r="1111" spans="1:5">
      <c r="A1111">
        <f>HYPERLINK("http://www.twitter.com/nycgov/status/679006087329275904", "679006087329275904")</f>
        <v>0</v>
      </c>
      <c r="B1111" s="2">
        <v>42359.7713078704</v>
      </c>
      <c r="C1111">
        <v>11</v>
      </c>
      <c r="D1111">
        <v>5</v>
      </c>
      <c r="E1111" t="s">
        <v>1018</v>
      </c>
    </row>
    <row r="1112" spans="1:5">
      <c r="A1112">
        <f>HYPERLINK("http://www.twitter.com/nycgov/status/678989143020474369", "678989143020474369")</f>
        <v>0</v>
      </c>
      <c r="B1112" s="2">
        <v>42359.7245486111</v>
      </c>
      <c r="C1112">
        <v>0</v>
      </c>
      <c r="D1112">
        <v>11</v>
      </c>
      <c r="E1112" t="s">
        <v>1038</v>
      </c>
    </row>
    <row r="1113" spans="1:5">
      <c r="A1113">
        <f>HYPERLINK("http://www.twitter.com/nycgov/status/678977004125990912", "678977004125990912")</f>
        <v>0</v>
      </c>
      <c r="B1113" s="2">
        <v>42359.6910532407</v>
      </c>
      <c r="C1113">
        <v>20</v>
      </c>
      <c r="D1113">
        <v>8</v>
      </c>
      <c r="E1113" t="s">
        <v>1039</v>
      </c>
    </row>
    <row r="1114" spans="1:5">
      <c r="A1114">
        <f>HYPERLINK("http://www.twitter.com/nycgov/status/677977281944530944", "677977281944530944")</f>
        <v>0</v>
      </c>
      <c r="B1114" s="2">
        <v>42356.932337963</v>
      </c>
      <c r="C1114">
        <v>0</v>
      </c>
      <c r="D1114">
        <v>11</v>
      </c>
      <c r="E1114" t="s">
        <v>1040</v>
      </c>
    </row>
    <row r="1115" spans="1:5">
      <c r="A1115">
        <f>HYPERLINK("http://www.twitter.com/nycgov/status/677836184857485312", "677836184857485312")</f>
        <v>0</v>
      </c>
      <c r="B1115" s="2">
        <v>42356.5429861111</v>
      </c>
      <c r="C1115">
        <v>25</v>
      </c>
      <c r="D1115">
        <v>17</v>
      </c>
      <c r="E1115" t="s">
        <v>1041</v>
      </c>
    </row>
    <row r="1116" spans="1:5">
      <c r="A1116">
        <f>HYPERLINK("http://www.twitter.com/nycgov/status/677654714734018560", "677654714734018560")</f>
        <v>0</v>
      </c>
      <c r="B1116" s="2">
        <v>42356.0422222222</v>
      </c>
      <c r="C1116">
        <v>2</v>
      </c>
      <c r="D1116">
        <v>4</v>
      </c>
      <c r="E1116" t="s">
        <v>1042</v>
      </c>
    </row>
    <row r="1117" spans="1:5">
      <c r="A1117">
        <f>HYPERLINK("http://www.twitter.com/nycgov/status/677640725375381508", "677640725375381508")</f>
        <v>0</v>
      </c>
      <c r="B1117" s="2">
        <v>42356.0036226852</v>
      </c>
      <c r="C1117">
        <v>7</v>
      </c>
      <c r="D1117">
        <v>5</v>
      </c>
      <c r="E1117" t="s">
        <v>1043</v>
      </c>
    </row>
    <row r="1118" spans="1:5">
      <c r="A1118">
        <f>HYPERLINK("http://www.twitter.com/nycgov/status/677625648622477313", "677625648622477313")</f>
        <v>0</v>
      </c>
      <c r="B1118" s="2">
        <v>42355.9620138889</v>
      </c>
      <c r="C1118">
        <v>8</v>
      </c>
      <c r="D1118">
        <v>5</v>
      </c>
      <c r="E1118" t="s">
        <v>1044</v>
      </c>
    </row>
    <row r="1119" spans="1:5">
      <c r="A1119">
        <f>HYPERLINK("http://www.twitter.com/nycgov/status/677610524876644355", "677610524876644355")</f>
        <v>0</v>
      </c>
      <c r="B1119" s="2">
        <v>42355.9202893519</v>
      </c>
      <c r="C1119">
        <v>2</v>
      </c>
      <c r="D1119">
        <v>5</v>
      </c>
      <c r="E1119" t="s">
        <v>1045</v>
      </c>
    </row>
    <row r="1120" spans="1:5">
      <c r="A1120">
        <f>HYPERLINK("http://www.twitter.com/nycgov/status/677595431199776768", "677595431199776768")</f>
        <v>0</v>
      </c>
      <c r="B1120" s="2">
        <v>42355.8786342593</v>
      </c>
      <c r="C1120">
        <v>7</v>
      </c>
      <c r="D1120">
        <v>3</v>
      </c>
      <c r="E1120" t="s">
        <v>1046</v>
      </c>
    </row>
    <row r="1121" spans="1:5">
      <c r="A1121">
        <f>HYPERLINK("http://www.twitter.com/nycgov/status/677580344766386177", "677580344766386177")</f>
        <v>0</v>
      </c>
      <c r="B1121" s="2">
        <v>42355.8370023148</v>
      </c>
      <c r="C1121">
        <v>5</v>
      </c>
      <c r="D1121">
        <v>3</v>
      </c>
      <c r="E1121" t="s">
        <v>1047</v>
      </c>
    </row>
    <row r="1122" spans="1:5">
      <c r="A1122">
        <f>HYPERLINK("http://www.twitter.com/nycgov/status/677565225307086848", "677565225307086848")</f>
        <v>0</v>
      </c>
      <c r="B1122" s="2">
        <v>42355.7952777778</v>
      </c>
      <c r="C1122">
        <v>23</v>
      </c>
      <c r="D1122">
        <v>20</v>
      </c>
      <c r="E1122" t="s">
        <v>1031</v>
      </c>
    </row>
    <row r="1123" spans="1:5">
      <c r="A1123">
        <f>HYPERLINK("http://www.twitter.com/nycgov/status/677548316771659776", "677548316771659776")</f>
        <v>0</v>
      </c>
      <c r="B1123" s="2">
        <v>42355.7486226852</v>
      </c>
      <c r="C1123">
        <v>0</v>
      </c>
      <c r="D1123">
        <v>5</v>
      </c>
      <c r="E1123" t="s">
        <v>1048</v>
      </c>
    </row>
    <row r="1124" spans="1:5">
      <c r="A1124">
        <f>HYPERLINK("http://www.twitter.com/nycgov/status/677519524615294976", "677519524615294976")</f>
        <v>0</v>
      </c>
      <c r="B1124" s="2">
        <v>42355.6691782407</v>
      </c>
      <c r="C1124">
        <v>0</v>
      </c>
      <c r="D1124">
        <v>11</v>
      </c>
      <c r="E1124" t="s">
        <v>1049</v>
      </c>
    </row>
    <row r="1125" spans="1:5">
      <c r="A1125">
        <f>HYPERLINK("http://www.twitter.com/nycgov/status/677166473643745280", "677166473643745280")</f>
        <v>0</v>
      </c>
      <c r="B1125" s="2">
        <v>42354.6949421296</v>
      </c>
      <c r="C1125">
        <v>8</v>
      </c>
      <c r="D1125">
        <v>9</v>
      </c>
      <c r="E1125" t="s">
        <v>1050</v>
      </c>
    </row>
    <row r="1126" spans="1:5">
      <c r="A1126">
        <f>HYPERLINK("http://www.twitter.com/nycgov/status/677146319992045568", "677146319992045568")</f>
        <v>0</v>
      </c>
      <c r="B1126" s="2">
        <v>42354.6393287037</v>
      </c>
      <c r="C1126">
        <v>13</v>
      </c>
      <c r="D1126">
        <v>6</v>
      </c>
      <c r="E1126" t="s">
        <v>1051</v>
      </c>
    </row>
    <row r="1127" spans="1:5">
      <c r="A1127">
        <f>HYPERLINK("http://www.twitter.com/nycgov/status/677132406332252160", "677132406332252160")</f>
        <v>0</v>
      </c>
      <c r="B1127" s="2">
        <v>42354.6009259259</v>
      </c>
      <c r="C1127">
        <v>6</v>
      </c>
      <c r="D1127">
        <v>12</v>
      </c>
      <c r="E1127" t="s">
        <v>583</v>
      </c>
    </row>
    <row r="1128" spans="1:5">
      <c r="A1128">
        <f>HYPERLINK("http://www.twitter.com/nycgov/status/677112318220754949", "677112318220754949")</f>
        <v>0</v>
      </c>
      <c r="B1128" s="2">
        <v>42354.5454976852</v>
      </c>
      <c r="C1128">
        <v>6</v>
      </c>
      <c r="D1128">
        <v>6</v>
      </c>
      <c r="E1128" t="s">
        <v>1052</v>
      </c>
    </row>
    <row r="1129" spans="1:5">
      <c r="A1129">
        <f>HYPERLINK("http://www.twitter.com/nycgov/status/676522286921457664", "676522286921457664")</f>
        <v>0</v>
      </c>
      <c r="B1129" s="2">
        <v>42352.9173263889</v>
      </c>
      <c r="C1129">
        <v>10</v>
      </c>
      <c r="D1129">
        <v>7</v>
      </c>
      <c r="E1129" t="s">
        <v>1053</v>
      </c>
    </row>
    <row r="1130" spans="1:5">
      <c r="A1130">
        <f>HYPERLINK("http://www.twitter.com/nycgov/status/676509549680058368", "676509549680058368")</f>
        <v>0</v>
      </c>
      <c r="B1130" s="2">
        <v>42352.8821759259</v>
      </c>
      <c r="C1130">
        <v>5</v>
      </c>
      <c r="D1130">
        <v>6</v>
      </c>
      <c r="E1130" t="s">
        <v>1054</v>
      </c>
    </row>
    <row r="1131" spans="1:5">
      <c r="A1131">
        <f>HYPERLINK("http://www.twitter.com/nycgov/status/676493178124529664", "676493178124529664")</f>
        <v>0</v>
      </c>
      <c r="B1131" s="2">
        <v>42352.8369907407</v>
      </c>
      <c r="C1131">
        <v>6</v>
      </c>
      <c r="D1131">
        <v>10</v>
      </c>
      <c r="E1131" t="s">
        <v>1055</v>
      </c>
    </row>
    <row r="1132" spans="1:5">
      <c r="A1132">
        <f>HYPERLINK("http://www.twitter.com/nycgov/status/676478087689826305", "676478087689826305")</f>
        <v>0</v>
      </c>
      <c r="B1132" s="2">
        <v>42352.7953587963</v>
      </c>
      <c r="C1132">
        <v>7</v>
      </c>
      <c r="D1132">
        <v>10</v>
      </c>
      <c r="E1132" t="s">
        <v>1056</v>
      </c>
    </row>
    <row r="1133" spans="1:5">
      <c r="A1133">
        <f>HYPERLINK("http://www.twitter.com/nycgov/status/676468796660535296", "676468796660535296")</f>
        <v>0</v>
      </c>
      <c r="B1133" s="2">
        <v>42352.7697106482</v>
      </c>
      <c r="C1133">
        <v>0</v>
      </c>
      <c r="D1133">
        <v>37</v>
      </c>
      <c r="E1133" t="s">
        <v>1057</v>
      </c>
    </row>
    <row r="1134" spans="1:5">
      <c r="A1134">
        <f>HYPERLINK("http://www.twitter.com/nycgov/status/676464259476365312", "676464259476365312")</f>
        <v>0</v>
      </c>
      <c r="B1134" s="2">
        <v>42352.7571990741</v>
      </c>
      <c r="C1134">
        <v>11</v>
      </c>
      <c r="D1134">
        <v>9</v>
      </c>
      <c r="E1134" t="s">
        <v>1058</v>
      </c>
    </row>
    <row r="1135" spans="1:5">
      <c r="A1135">
        <f>HYPERLINK("http://www.twitter.com/nycgov/status/676450401244213248", "676450401244213248")</f>
        <v>0</v>
      </c>
      <c r="B1135" s="2">
        <v>42352.7189583333</v>
      </c>
      <c r="C1135">
        <v>14</v>
      </c>
      <c r="D1135">
        <v>6</v>
      </c>
      <c r="E1135" t="s">
        <v>1059</v>
      </c>
    </row>
    <row r="1136" spans="1:5">
      <c r="A1136">
        <f>HYPERLINK("http://www.twitter.com/nycgov/status/676440332914065408", "676440332914065408")</f>
        <v>0</v>
      </c>
      <c r="B1136" s="2">
        <v>42352.6911689815</v>
      </c>
      <c r="C1136">
        <v>7</v>
      </c>
      <c r="D1136">
        <v>5</v>
      </c>
      <c r="E1136" t="s">
        <v>1060</v>
      </c>
    </row>
    <row r="1137" spans="1:5">
      <c r="A1137">
        <f>HYPERLINK("http://www.twitter.com/nycgov/status/676425198019678208", "676425198019678208")</f>
        <v>0</v>
      </c>
      <c r="B1137" s="2">
        <v>42352.6494097222</v>
      </c>
      <c r="C1137">
        <v>21</v>
      </c>
      <c r="D1137">
        <v>26</v>
      </c>
      <c r="E1137" t="s">
        <v>1061</v>
      </c>
    </row>
    <row r="1138" spans="1:5">
      <c r="A1138">
        <f>HYPERLINK("http://www.twitter.com/nycgov/status/675406111089016833", "675406111089016833")</f>
        <v>0</v>
      </c>
      <c r="B1138" s="2">
        <v>42349.8372569444</v>
      </c>
      <c r="C1138">
        <v>8</v>
      </c>
      <c r="D1138">
        <v>5</v>
      </c>
      <c r="E1138" t="s">
        <v>1062</v>
      </c>
    </row>
    <row r="1139" spans="1:5">
      <c r="A1139">
        <f>HYPERLINK("http://www.twitter.com/nycgov/status/675363250444333056", "675363250444333056")</f>
        <v>0</v>
      </c>
      <c r="B1139" s="2">
        <v>42349.7189930556</v>
      </c>
      <c r="C1139">
        <v>8</v>
      </c>
      <c r="D1139">
        <v>4</v>
      </c>
      <c r="E1139" t="s">
        <v>1063</v>
      </c>
    </row>
    <row r="1140" spans="1:5">
      <c r="A1140">
        <f>HYPERLINK("http://www.twitter.com/nycgov/status/675350484820041728", "675350484820041728")</f>
        <v>0</v>
      </c>
      <c r="B1140" s="2">
        <v>42349.6837615741</v>
      </c>
      <c r="C1140">
        <v>0</v>
      </c>
      <c r="D1140">
        <v>10</v>
      </c>
      <c r="E1140" t="s">
        <v>1064</v>
      </c>
    </row>
    <row r="1141" spans="1:5">
      <c r="A1141">
        <f>HYPERLINK("http://www.twitter.com/nycgov/status/675330581648023552", "675330581648023552")</f>
        <v>0</v>
      </c>
      <c r="B1141" s="2">
        <v>42349.6288425926</v>
      </c>
      <c r="C1141">
        <v>14</v>
      </c>
      <c r="D1141">
        <v>13</v>
      </c>
      <c r="E1141" t="s">
        <v>1053</v>
      </c>
    </row>
    <row r="1142" spans="1:5">
      <c r="A1142">
        <f>HYPERLINK("http://www.twitter.com/nycgov/status/675315498880524288", "675315498880524288")</f>
        <v>0</v>
      </c>
      <c r="B1142" s="2">
        <v>42349.5872222222</v>
      </c>
      <c r="C1142">
        <v>15</v>
      </c>
      <c r="D1142">
        <v>10</v>
      </c>
      <c r="E1142" t="s">
        <v>1065</v>
      </c>
    </row>
    <row r="1143" spans="1:5">
      <c r="A1143">
        <f>HYPERLINK("http://www.twitter.com/nycgov/status/675300349805240320", "675300349805240320")</f>
        <v>0</v>
      </c>
      <c r="B1143" s="2">
        <v>42349.5454166667</v>
      </c>
      <c r="C1143">
        <v>10</v>
      </c>
      <c r="D1143">
        <v>8</v>
      </c>
      <c r="E1143" t="s">
        <v>583</v>
      </c>
    </row>
    <row r="1144" spans="1:5">
      <c r="A1144">
        <f>HYPERLINK("http://www.twitter.com/nycgov/status/675116576836833282", "675116576836833282")</f>
        <v>0</v>
      </c>
      <c r="B1144" s="2">
        <v>42349.0382986111</v>
      </c>
      <c r="C1144">
        <v>9</v>
      </c>
      <c r="D1144">
        <v>3</v>
      </c>
      <c r="E1144" t="s">
        <v>1066</v>
      </c>
    </row>
    <row r="1145" spans="1:5">
      <c r="A1145">
        <f>HYPERLINK("http://www.twitter.com/nycgov/status/674756786080083968", "674756786080083968")</f>
        <v>0</v>
      </c>
      <c r="B1145" s="2">
        <v>42348.045462963</v>
      </c>
      <c r="C1145">
        <v>3</v>
      </c>
      <c r="D1145">
        <v>7</v>
      </c>
      <c r="E1145" t="s">
        <v>838</v>
      </c>
    </row>
    <row r="1146" spans="1:5">
      <c r="A1146">
        <f>HYPERLINK("http://www.twitter.com/nycgov/status/674739126843875332", "674739126843875332")</f>
        <v>0</v>
      </c>
      <c r="B1146" s="2">
        <v>42347.9967361111</v>
      </c>
      <c r="C1146">
        <v>2</v>
      </c>
      <c r="D1146">
        <v>6</v>
      </c>
      <c r="E1146" t="s">
        <v>1067</v>
      </c>
    </row>
    <row r="1147" spans="1:5">
      <c r="A1147">
        <f>HYPERLINK("http://www.twitter.com/nycgov/status/674651196586598400", "674651196586598400")</f>
        <v>0</v>
      </c>
      <c r="B1147" s="2">
        <v>42347.7540972222</v>
      </c>
      <c r="C1147">
        <v>13</v>
      </c>
      <c r="D1147">
        <v>10</v>
      </c>
      <c r="E1147" t="s">
        <v>1043</v>
      </c>
    </row>
    <row r="1148" spans="1:5">
      <c r="A1148">
        <f>HYPERLINK("http://www.twitter.com/nycgov/status/674637368079556608", "674637368079556608")</f>
        <v>0</v>
      </c>
      <c r="B1148" s="2">
        <v>42347.7159375</v>
      </c>
      <c r="C1148">
        <v>22</v>
      </c>
      <c r="D1148">
        <v>13</v>
      </c>
      <c r="E1148" t="s">
        <v>1068</v>
      </c>
    </row>
    <row r="1149" spans="1:5">
      <c r="A1149">
        <f>HYPERLINK("http://www.twitter.com/nycgov/status/674620930920943616", "674620930920943616")</f>
        <v>0</v>
      </c>
      <c r="B1149" s="2">
        <v>42347.6705787037</v>
      </c>
      <c r="C1149">
        <v>6</v>
      </c>
      <c r="D1149">
        <v>3</v>
      </c>
      <c r="E1149" t="s">
        <v>1069</v>
      </c>
    </row>
    <row r="1150" spans="1:5">
      <c r="A1150">
        <f>HYPERLINK("http://www.twitter.com/nycgov/status/674605840125566977", "674605840125566977")</f>
        <v>0</v>
      </c>
      <c r="B1150" s="2">
        <v>42347.6289351852</v>
      </c>
      <c r="C1150">
        <v>8</v>
      </c>
      <c r="D1150">
        <v>20</v>
      </c>
      <c r="E1150" t="s">
        <v>634</v>
      </c>
    </row>
    <row r="1151" spans="1:5">
      <c r="A1151">
        <f>HYPERLINK("http://www.twitter.com/nycgov/status/674590736504004608", "674590736504004608")</f>
        <v>0</v>
      </c>
      <c r="B1151" s="2">
        <v>42347.5872569444</v>
      </c>
      <c r="C1151">
        <v>9</v>
      </c>
      <c r="D1151">
        <v>16</v>
      </c>
      <c r="E1151" t="s">
        <v>583</v>
      </c>
    </row>
    <row r="1152" spans="1:5">
      <c r="A1152">
        <f>HYPERLINK("http://www.twitter.com/nycgov/status/674575588263374848", "674575588263374848")</f>
        <v>0</v>
      </c>
      <c r="B1152" s="2">
        <v>42347.5454513889</v>
      </c>
      <c r="C1152">
        <v>3</v>
      </c>
      <c r="D1152">
        <v>3</v>
      </c>
      <c r="E1152" t="s">
        <v>1070</v>
      </c>
    </row>
    <row r="1153" spans="1:5">
      <c r="A1153">
        <f>HYPERLINK("http://www.twitter.com/nycgov/status/674394388383055873", "674394388383055873")</f>
        <v>0</v>
      </c>
      <c r="B1153" s="2">
        <v>42347.0454398148</v>
      </c>
      <c r="C1153">
        <v>9</v>
      </c>
      <c r="D1153">
        <v>8</v>
      </c>
      <c r="E1153" t="s">
        <v>1071</v>
      </c>
    </row>
    <row r="1154" spans="1:5">
      <c r="A1154">
        <f>HYPERLINK("http://www.twitter.com/nycgov/status/674379309331689472", "674379309331689472")</f>
        <v>0</v>
      </c>
      <c r="B1154" s="2">
        <v>42347.0038310185</v>
      </c>
      <c r="C1154">
        <v>4</v>
      </c>
      <c r="D1154">
        <v>5</v>
      </c>
      <c r="E1154" t="s">
        <v>1072</v>
      </c>
    </row>
    <row r="1155" spans="1:5">
      <c r="A1155">
        <f>HYPERLINK("http://www.twitter.com/nycgov/status/674307576213938176", "674307576213938176")</f>
        <v>0</v>
      </c>
      <c r="B1155" s="2">
        <v>42346.8058796296</v>
      </c>
      <c r="C1155">
        <v>8</v>
      </c>
      <c r="D1155">
        <v>3</v>
      </c>
      <c r="E1155" t="s">
        <v>1050</v>
      </c>
    </row>
    <row r="1156" spans="1:5">
      <c r="A1156">
        <f>HYPERLINK("http://www.twitter.com/nycgov/status/674288754396405760", "674288754396405760")</f>
        <v>0</v>
      </c>
      <c r="B1156" s="2">
        <v>42346.7539467593</v>
      </c>
      <c r="C1156">
        <v>6</v>
      </c>
      <c r="D1156">
        <v>2</v>
      </c>
      <c r="E1156" t="s">
        <v>1047</v>
      </c>
    </row>
    <row r="1157" spans="1:5">
      <c r="A1157">
        <f>HYPERLINK("http://www.twitter.com/nycgov/status/674273689391755265", "674273689391755265")</f>
        <v>0</v>
      </c>
      <c r="B1157" s="2">
        <v>42346.7123726852</v>
      </c>
      <c r="C1157">
        <v>11</v>
      </c>
      <c r="D1157">
        <v>12</v>
      </c>
      <c r="E1157" t="s">
        <v>1051</v>
      </c>
    </row>
    <row r="1158" spans="1:5">
      <c r="A1158">
        <f>HYPERLINK("http://www.twitter.com/nycgov/status/674258540098412544", "674258540098412544")</f>
        <v>0</v>
      </c>
      <c r="B1158" s="2">
        <v>42346.6705671296</v>
      </c>
      <c r="C1158">
        <v>2</v>
      </c>
      <c r="D1158">
        <v>15</v>
      </c>
      <c r="E1158" t="s">
        <v>1073</v>
      </c>
    </row>
    <row r="1159" spans="1:5">
      <c r="A1159">
        <f>HYPERLINK("http://www.twitter.com/nycgov/status/674244753979006977", "674244753979006977")</f>
        <v>0</v>
      </c>
      <c r="B1159" s="2">
        <v>42346.6325231481</v>
      </c>
      <c r="C1159">
        <v>7</v>
      </c>
      <c r="D1159">
        <v>12</v>
      </c>
      <c r="E1159" t="s">
        <v>1074</v>
      </c>
    </row>
    <row r="1160" spans="1:5">
      <c r="A1160">
        <f>HYPERLINK("http://www.twitter.com/nycgov/status/674227537820721152", "674227537820721152")</f>
        <v>0</v>
      </c>
      <c r="B1160" s="2">
        <v>42346.5850231481</v>
      </c>
      <c r="C1160">
        <v>8</v>
      </c>
      <c r="D1160">
        <v>5</v>
      </c>
      <c r="E1160" t="s">
        <v>1075</v>
      </c>
    </row>
    <row r="1161" spans="1:5">
      <c r="A1161">
        <f>HYPERLINK("http://www.twitter.com/nycgov/status/674213207351926784", "674213207351926784")</f>
        <v>0</v>
      </c>
      <c r="B1161" s="2">
        <v>42346.545474537</v>
      </c>
      <c r="C1161">
        <v>8</v>
      </c>
      <c r="D1161">
        <v>4</v>
      </c>
      <c r="E1161" t="s">
        <v>1076</v>
      </c>
    </row>
    <row r="1162" spans="1:5">
      <c r="A1162">
        <f>HYPERLINK("http://www.twitter.com/nycgov/status/674038522005880836", "674038522005880836")</f>
        <v>0</v>
      </c>
      <c r="B1162" s="2">
        <v>42346.0634375</v>
      </c>
      <c r="C1162">
        <v>10</v>
      </c>
      <c r="D1162">
        <v>8</v>
      </c>
      <c r="E1162" t="s">
        <v>1077</v>
      </c>
    </row>
    <row r="1163" spans="1:5">
      <c r="A1163">
        <f>HYPERLINK("http://www.twitter.com/nycgov/status/674016886917603329", "674016886917603329")</f>
        <v>0</v>
      </c>
      <c r="B1163" s="2">
        <v>42346.0037384259</v>
      </c>
      <c r="C1163">
        <v>9</v>
      </c>
      <c r="D1163">
        <v>12</v>
      </c>
      <c r="E1163" t="s">
        <v>1078</v>
      </c>
    </row>
    <row r="1164" spans="1:5">
      <c r="A1164">
        <f>HYPERLINK("http://www.twitter.com/nycgov/status/674000222670995456", "674000222670995456")</f>
        <v>0</v>
      </c>
      <c r="B1164" s="2">
        <v>42345.9577546296</v>
      </c>
      <c r="C1164">
        <v>0</v>
      </c>
      <c r="D1164">
        <v>154</v>
      </c>
      <c r="E1164" t="s">
        <v>1079</v>
      </c>
    </row>
    <row r="1165" spans="1:5">
      <c r="A1165">
        <f>HYPERLINK("http://www.twitter.com/nycgov/status/673985598022139905", "673985598022139905")</f>
        <v>0</v>
      </c>
      <c r="B1165" s="2">
        <v>42345.9173958333</v>
      </c>
      <c r="C1165">
        <v>7</v>
      </c>
      <c r="D1165">
        <v>15</v>
      </c>
      <c r="E1165" t="s">
        <v>1080</v>
      </c>
    </row>
    <row r="1166" spans="1:5">
      <c r="A1166">
        <f>HYPERLINK("http://www.twitter.com/nycgov/status/673971577256615937", "673971577256615937")</f>
        <v>0</v>
      </c>
      <c r="B1166" s="2">
        <v>42345.8787037037</v>
      </c>
      <c r="C1166">
        <v>5</v>
      </c>
      <c r="D1166">
        <v>8</v>
      </c>
      <c r="E1166" t="s">
        <v>1081</v>
      </c>
    </row>
    <row r="1167" spans="1:5">
      <c r="A1167">
        <f>HYPERLINK("http://www.twitter.com/nycgov/status/673956506530877442", "673956506530877442")</f>
        <v>0</v>
      </c>
      <c r="B1167" s="2">
        <v>42345.8371180556</v>
      </c>
      <c r="C1167">
        <v>10</v>
      </c>
      <c r="D1167">
        <v>8</v>
      </c>
      <c r="E1167" t="s">
        <v>1043</v>
      </c>
    </row>
    <row r="1168" spans="1:5">
      <c r="A1168">
        <f>HYPERLINK("http://www.twitter.com/nycgov/status/673943927989403648", "673943927989403648")</f>
        <v>0</v>
      </c>
      <c r="B1168" s="2">
        <v>42345.8024074074</v>
      </c>
      <c r="C1168">
        <v>3</v>
      </c>
      <c r="D1168">
        <v>7</v>
      </c>
      <c r="E1168" t="s">
        <v>835</v>
      </c>
    </row>
    <row r="1169" spans="1:5">
      <c r="A1169">
        <f>HYPERLINK("http://www.twitter.com/nycgov/status/673938643770327042", "673938643770327042")</f>
        <v>0</v>
      </c>
      <c r="B1169" s="2">
        <v>42345.7878240741</v>
      </c>
      <c r="C1169">
        <v>0</v>
      </c>
      <c r="D1169">
        <v>11</v>
      </c>
      <c r="E1169" t="s">
        <v>1082</v>
      </c>
    </row>
    <row r="1170" spans="1:5">
      <c r="A1170">
        <f>HYPERLINK("http://www.twitter.com/nycgov/status/673932655864455168", "673932655864455168")</f>
        <v>0</v>
      </c>
      <c r="B1170" s="2">
        <v>42345.7712962963</v>
      </c>
      <c r="C1170">
        <v>4</v>
      </c>
      <c r="D1170">
        <v>5</v>
      </c>
      <c r="E1170" t="s">
        <v>1083</v>
      </c>
    </row>
    <row r="1171" spans="1:5">
      <c r="A1171">
        <f>HYPERLINK("http://www.twitter.com/nycgov/status/673911189974458369", "673911189974458369")</f>
        <v>0</v>
      </c>
      <c r="B1171" s="2">
        <v>42345.7120717593</v>
      </c>
      <c r="C1171">
        <v>10</v>
      </c>
      <c r="D1171">
        <v>14</v>
      </c>
      <c r="E1171" t="s">
        <v>1084</v>
      </c>
    </row>
    <row r="1172" spans="1:5">
      <c r="A1172">
        <f>HYPERLINK("http://www.twitter.com/nycgov/status/673899748722614273", "673899748722614273")</f>
        <v>0</v>
      </c>
      <c r="B1172" s="2">
        <v>42345.6804976852</v>
      </c>
      <c r="C1172">
        <v>0</v>
      </c>
      <c r="D1172">
        <v>69</v>
      </c>
      <c r="E1172" t="s">
        <v>1085</v>
      </c>
    </row>
    <row r="1173" spans="1:5">
      <c r="A1173">
        <f>HYPERLINK("http://www.twitter.com/nycgov/status/673850853216935936", "673850853216935936")</f>
        <v>0</v>
      </c>
      <c r="B1173" s="2">
        <v>42345.5455671296</v>
      </c>
      <c r="C1173">
        <v>4</v>
      </c>
      <c r="D1173">
        <v>7</v>
      </c>
      <c r="E1173" t="s">
        <v>1086</v>
      </c>
    </row>
    <row r="1174" spans="1:5">
      <c r="A1174">
        <f>HYPERLINK("http://www.twitter.com/nycgov/status/673608309413429249", "673608309413429249")</f>
        <v>0</v>
      </c>
      <c r="B1174" s="2">
        <v>42344.8762731481</v>
      </c>
      <c r="C1174">
        <v>13</v>
      </c>
      <c r="D1174">
        <v>5</v>
      </c>
      <c r="E1174" t="s">
        <v>1043</v>
      </c>
    </row>
    <row r="1175" spans="1:5">
      <c r="A1175">
        <f>HYPERLINK("http://www.twitter.com/nycgov/status/673593270216339456", "673593270216339456")</f>
        <v>0</v>
      </c>
      <c r="B1175" s="2">
        <v>42344.8347800926</v>
      </c>
      <c r="C1175">
        <v>25</v>
      </c>
      <c r="D1175">
        <v>12</v>
      </c>
      <c r="E1175" t="s">
        <v>1026</v>
      </c>
    </row>
    <row r="1176" spans="1:5">
      <c r="A1176">
        <f>HYPERLINK("http://www.twitter.com/nycgov/status/673579028637421569", "673579028637421569")</f>
        <v>0</v>
      </c>
      <c r="B1176" s="2">
        <v>42344.795474537</v>
      </c>
      <c r="C1176">
        <v>7</v>
      </c>
      <c r="D1176">
        <v>5</v>
      </c>
      <c r="E1176" t="s">
        <v>1012</v>
      </c>
    </row>
    <row r="1177" spans="1:5">
      <c r="A1177">
        <f>HYPERLINK("http://www.twitter.com/nycgov/status/673550145426997248", "673550145426997248")</f>
        <v>0</v>
      </c>
      <c r="B1177" s="2">
        <v>42344.715775463</v>
      </c>
      <c r="C1177">
        <v>18</v>
      </c>
      <c r="D1177">
        <v>18</v>
      </c>
      <c r="E1177" t="s">
        <v>1087</v>
      </c>
    </row>
    <row r="1178" spans="1:5">
      <c r="A1178">
        <f>HYPERLINK("http://www.twitter.com/nycgov/status/673533709266632705", "673533709266632705")</f>
        <v>0</v>
      </c>
      <c r="B1178" s="2">
        <v>42344.6704166667</v>
      </c>
      <c r="C1178">
        <v>8</v>
      </c>
      <c r="D1178">
        <v>7</v>
      </c>
      <c r="E1178" t="s">
        <v>1088</v>
      </c>
    </row>
    <row r="1179" spans="1:5">
      <c r="A1179">
        <f>HYPERLINK("http://www.twitter.com/nycgov/status/673272022194069505", "673272022194069505")</f>
        <v>0</v>
      </c>
      <c r="B1179" s="2">
        <v>42343.9482986111</v>
      </c>
      <c r="C1179">
        <v>4</v>
      </c>
      <c r="D1179">
        <v>4</v>
      </c>
      <c r="E1179" t="s">
        <v>835</v>
      </c>
    </row>
    <row r="1180" spans="1:5">
      <c r="A1180">
        <f>HYPERLINK("http://www.twitter.com/nycgov/status/673254342099664896", "673254342099664896")</f>
        <v>0</v>
      </c>
      <c r="B1180" s="2">
        <v>42343.8995138889</v>
      </c>
      <c r="C1180">
        <v>5</v>
      </c>
      <c r="D1180">
        <v>8</v>
      </c>
      <c r="E1180" t="s">
        <v>1089</v>
      </c>
    </row>
    <row r="1181" spans="1:5">
      <c r="A1181">
        <f>HYPERLINK("http://www.twitter.com/nycgov/status/673231736558497792", "673231736558497792")</f>
        <v>0</v>
      </c>
      <c r="B1181" s="2">
        <v>42343.8371296296</v>
      </c>
      <c r="C1181">
        <v>8</v>
      </c>
      <c r="D1181">
        <v>7</v>
      </c>
      <c r="E1181" t="s">
        <v>1090</v>
      </c>
    </row>
    <row r="1182" spans="1:5">
      <c r="A1182">
        <f>HYPERLINK("http://www.twitter.com/nycgov/status/673207988161744896", "673207988161744896")</f>
        <v>0</v>
      </c>
      <c r="B1182" s="2">
        <v>42343.7715972222</v>
      </c>
      <c r="C1182">
        <v>9</v>
      </c>
      <c r="D1182">
        <v>9</v>
      </c>
      <c r="E1182" t="s">
        <v>1091</v>
      </c>
    </row>
    <row r="1183" spans="1:5">
      <c r="A1183">
        <f>HYPERLINK("http://www.twitter.com/nycgov/status/673192903083167744", "673192903083167744")</f>
        <v>0</v>
      </c>
      <c r="B1183" s="2">
        <v>42343.7299768518</v>
      </c>
      <c r="C1183">
        <v>69</v>
      </c>
      <c r="D1183">
        <v>38</v>
      </c>
      <c r="E1183" t="s">
        <v>1092</v>
      </c>
    </row>
    <row r="1184" spans="1:5">
      <c r="A1184">
        <f>HYPERLINK("http://www.twitter.com/nycgov/status/673157493665722368", "673157493665722368")</f>
        <v>0</v>
      </c>
      <c r="B1184" s="2">
        <v>42343.6322569444</v>
      </c>
      <c r="C1184">
        <v>9</v>
      </c>
      <c r="D1184">
        <v>8</v>
      </c>
      <c r="E1184" t="s">
        <v>1093</v>
      </c>
    </row>
    <row r="1185" spans="1:5">
      <c r="A1185">
        <f>HYPERLINK("http://www.twitter.com/nycgov/status/672918005161050112", "672918005161050112")</f>
        <v>0</v>
      </c>
      <c r="B1185" s="2">
        <v>42342.971400463</v>
      </c>
      <c r="C1185">
        <v>0</v>
      </c>
      <c r="D1185">
        <v>39</v>
      </c>
      <c r="E1185" t="s">
        <v>1094</v>
      </c>
    </row>
    <row r="1186" spans="1:5">
      <c r="A1186">
        <f>HYPERLINK("http://www.twitter.com/nycgov/status/672903106070511617", "672903106070511617")</f>
        <v>0</v>
      </c>
      <c r="B1186" s="2">
        <v>42342.9302893519</v>
      </c>
      <c r="C1186">
        <v>0</v>
      </c>
      <c r="D1186">
        <v>11</v>
      </c>
      <c r="E1186" t="s">
        <v>1095</v>
      </c>
    </row>
    <row r="1187" spans="1:5">
      <c r="A1187">
        <f>HYPERLINK("http://www.twitter.com/nycgov/status/672861745556402177", "672861745556402177")</f>
        <v>0</v>
      </c>
      <c r="B1187" s="2">
        <v>42342.8161458333</v>
      </c>
      <c r="C1187">
        <v>9</v>
      </c>
      <c r="D1187">
        <v>6</v>
      </c>
      <c r="E1187" t="s">
        <v>634</v>
      </c>
    </row>
    <row r="1188" spans="1:5">
      <c r="A1188">
        <f>HYPERLINK("http://www.twitter.com/nycgov/status/672813030313467904", "672813030313467904")</f>
        <v>0</v>
      </c>
      <c r="B1188" s="2">
        <v>42342.681724537</v>
      </c>
      <c r="C1188">
        <v>0</v>
      </c>
      <c r="D1188">
        <v>10</v>
      </c>
      <c r="E1188" t="s">
        <v>1096</v>
      </c>
    </row>
    <row r="1189" spans="1:5">
      <c r="A1189">
        <f>HYPERLINK("http://www.twitter.com/nycgov/status/672767479098294272", "672767479098294272")</f>
        <v>0</v>
      </c>
      <c r="B1189" s="2">
        <v>42342.5560300926</v>
      </c>
      <c r="C1189">
        <v>8</v>
      </c>
      <c r="D1189">
        <v>6</v>
      </c>
      <c r="E1189" t="s">
        <v>1097</v>
      </c>
    </row>
    <row r="1190" spans="1:5">
      <c r="A1190">
        <f>HYPERLINK("http://www.twitter.com/nycgov/status/672592515124633600", "672592515124633600")</f>
        <v>0</v>
      </c>
      <c r="B1190" s="2">
        <v>42342.0732175926</v>
      </c>
      <c r="C1190">
        <v>5</v>
      </c>
      <c r="D1190">
        <v>8</v>
      </c>
      <c r="E1190" t="s">
        <v>1098</v>
      </c>
    </row>
    <row r="1191" spans="1:5">
      <c r="A1191">
        <f>HYPERLINK("http://www.twitter.com/nycgov/status/672567328396152836", "672567328396152836")</f>
        <v>0</v>
      </c>
      <c r="B1191" s="2">
        <v>42342.0037152778</v>
      </c>
      <c r="C1191">
        <v>13</v>
      </c>
      <c r="D1191">
        <v>6</v>
      </c>
      <c r="E1191" t="s">
        <v>634</v>
      </c>
    </row>
    <row r="1192" spans="1:5">
      <c r="A1192">
        <f>HYPERLINK("http://www.twitter.com/nycgov/status/672543418841739264", "672543418841739264")</f>
        <v>0</v>
      </c>
      <c r="B1192" s="2">
        <v>42341.9377314815</v>
      </c>
      <c r="C1192">
        <v>1</v>
      </c>
      <c r="D1192">
        <v>1</v>
      </c>
      <c r="E1192" t="s">
        <v>1099</v>
      </c>
    </row>
    <row r="1193" spans="1:5">
      <c r="A1193">
        <f>HYPERLINK("http://www.twitter.com/nycgov/status/672522002557755392", "672522002557755392")</f>
        <v>0</v>
      </c>
      <c r="B1193" s="2">
        <v>42341.8786342593</v>
      </c>
      <c r="C1193">
        <v>12</v>
      </c>
      <c r="D1193">
        <v>3</v>
      </c>
      <c r="E1193" t="s">
        <v>1100</v>
      </c>
    </row>
    <row r="1194" spans="1:5">
      <c r="A1194">
        <f>HYPERLINK("http://www.twitter.com/nycgov/status/672512263845257222", "672512263845257222")</f>
        <v>0</v>
      </c>
      <c r="B1194" s="2">
        <v>42341.8517708333</v>
      </c>
      <c r="C1194">
        <v>0</v>
      </c>
      <c r="D1194">
        <v>6</v>
      </c>
      <c r="E1194" t="s">
        <v>1101</v>
      </c>
    </row>
    <row r="1195" spans="1:5">
      <c r="A1195">
        <f>HYPERLINK("http://www.twitter.com/nycgov/status/672509477745254400", "672509477745254400")</f>
        <v>0</v>
      </c>
      <c r="B1195" s="2">
        <v>42341.8440740741</v>
      </c>
      <c r="C1195">
        <v>7</v>
      </c>
      <c r="D1195">
        <v>7</v>
      </c>
      <c r="E1195" t="s">
        <v>1102</v>
      </c>
    </row>
    <row r="1196" spans="1:5">
      <c r="A1196">
        <f>HYPERLINK("http://www.twitter.com/nycgov/status/672494360018202624", "672494360018202624")</f>
        <v>0</v>
      </c>
      <c r="B1196" s="2">
        <v>42341.8023611111</v>
      </c>
      <c r="C1196">
        <v>4</v>
      </c>
      <c r="D1196">
        <v>0</v>
      </c>
      <c r="E1196" t="s">
        <v>1103</v>
      </c>
    </row>
    <row r="1197" spans="1:5">
      <c r="A1197">
        <f>HYPERLINK("http://www.twitter.com/nycgov/status/672475563618115584", "672475563618115584")</f>
        <v>0</v>
      </c>
      <c r="B1197" s="2">
        <v>42341.7504976852</v>
      </c>
      <c r="C1197">
        <v>4</v>
      </c>
      <c r="D1197">
        <v>3</v>
      </c>
      <c r="E1197" t="s">
        <v>1104</v>
      </c>
    </row>
    <row r="1198" spans="1:5">
      <c r="A1198">
        <f>HYPERLINK("http://www.twitter.com/nycgov/status/672462843472687104", "672462843472687104")</f>
        <v>0</v>
      </c>
      <c r="B1198" s="2">
        <v>42341.7153935185</v>
      </c>
      <c r="C1198">
        <v>12</v>
      </c>
      <c r="D1198">
        <v>12</v>
      </c>
      <c r="E1198" t="s">
        <v>1105</v>
      </c>
    </row>
    <row r="1199" spans="1:5">
      <c r="A1199">
        <f>HYPERLINK("http://www.twitter.com/nycgov/status/672060452432715776", "672060452432715776")</f>
        <v>0</v>
      </c>
      <c r="B1199" s="2">
        <v>42340.605</v>
      </c>
      <c r="C1199">
        <v>7</v>
      </c>
      <c r="D1199">
        <v>5</v>
      </c>
      <c r="E1199" t="s">
        <v>1106</v>
      </c>
    </row>
    <row r="1200" spans="1:5">
      <c r="A1200">
        <f>HYPERLINK("http://www.twitter.com/nycgov/status/672046432065556480", "672046432065556480")</f>
        <v>0</v>
      </c>
      <c r="B1200" s="2">
        <v>42340.5663194444</v>
      </c>
      <c r="C1200">
        <v>8</v>
      </c>
      <c r="D1200">
        <v>12</v>
      </c>
      <c r="E1200" t="s">
        <v>685</v>
      </c>
    </row>
    <row r="1201" spans="1:5">
      <c r="A1201">
        <f>HYPERLINK("http://www.twitter.com/nycgov/status/671849137772601344", "671849137772601344")</f>
        <v>0</v>
      </c>
      <c r="B1201" s="2">
        <v>42340.0218865741</v>
      </c>
      <c r="C1201">
        <v>0</v>
      </c>
      <c r="D1201">
        <v>25</v>
      </c>
      <c r="E1201" t="s">
        <v>1107</v>
      </c>
    </row>
    <row r="1202" spans="1:5">
      <c r="A1202">
        <f>HYPERLINK("http://www.twitter.com/nycgov/status/671842595476238336", "671842595476238336")</f>
        <v>0</v>
      </c>
      <c r="B1202" s="2">
        <v>42340.0038310185</v>
      </c>
      <c r="C1202">
        <v>7</v>
      </c>
      <c r="D1202">
        <v>13</v>
      </c>
      <c r="E1202" t="s">
        <v>1108</v>
      </c>
    </row>
    <row r="1203" spans="1:5">
      <c r="A1203">
        <f>HYPERLINK("http://www.twitter.com/nycgov/status/671827528072450049", "671827528072450049")</f>
        <v>0</v>
      </c>
      <c r="B1203" s="2">
        <v>42339.9622569444</v>
      </c>
      <c r="C1203">
        <v>5</v>
      </c>
      <c r="D1203">
        <v>7</v>
      </c>
      <c r="E1203" t="s">
        <v>1109</v>
      </c>
    </row>
    <row r="1204" spans="1:5">
      <c r="A1204">
        <f>HYPERLINK("http://www.twitter.com/nycgov/status/671812405815615488", "671812405815615488")</f>
        <v>0</v>
      </c>
      <c r="B1204" s="2">
        <v>42339.9205208333</v>
      </c>
      <c r="C1204">
        <v>17</v>
      </c>
      <c r="D1204">
        <v>16</v>
      </c>
      <c r="E1204" t="s">
        <v>988</v>
      </c>
    </row>
    <row r="1205" spans="1:5">
      <c r="A1205">
        <f>HYPERLINK("http://www.twitter.com/nycgov/status/671797341020676101", "671797341020676101")</f>
        <v>0</v>
      </c>
      <c r="B1205" s="2">
        <v>42339.8789583333</v>
      </c>
      <c r="C1205">
        <v>4</v>
      </c>
      <c r="D1205">
        <v>5</v>
      </c>
      <c r="E1205" t="s">
        <v>1074</v>
      </c>
    </row>
    <row r="1206" spans="1:5">
      <c r="A1206">
        <f>HYPERLINK("http://www.twitter.com/nycgov/status/671783580700450821", "671783580700450821")</f>
        <v>0</v>
      </c>
      <c r="B1206" s="2">
        <v>42339.8409837963</v>
      </c>
      <c r="C1206">
        <v>15</v>
      </c>
      <c r="D1206">
        <v>10</v>
      </c>
      <c r="E1206" t="s">
        <v>634</v>
      </c>
    </row>
    <row r="1207" spans="1:5">
      <c r="A1207">
        <f>HYPERLINK("http://www.twitter.com/nycgov/status/671724227477807108", "671724227477807108")</f>
        <v>0</v>
      </c>
      <c r="B1207" s="2">
        <v>42339.6771990741</v>
      </c>
      <c r="C1207">
        <v>12</v>
      </c>
      <c r="D1207">
        <v>5</v>
      </c>
      <c r="E1207" t="s">
        <v>1110</v>
      </c>
    </row>
    <row r="1208" spans="1:5">
      <c r="A1208">
        <f>HYPERLINK("http://www.twitter.com/nycgov/status/671510356238467072", "671510356238467072")</f>
        <v>0</v>
      </c>
      <c r="B1208" s="2">
        <v>42339.087025463</v>
      </c>
      <c r="C1208">
        <v>7</v>
      </c>
      <c r="D1208">
        <v>14</v>
      </c>
      <c r="E1208" t="s">
        <v>1111</v>
      </c>
    </row>
    <row r="1209" spans="1:5">
      <c r="A1209">
        <f>HYPERLINK("http://www.twitter.com/nycgov/status/671496542918979584", "671496542918979584")</f>
        <v>0</v>
      </c>
      <c r="B1209" s="2">
        <v>42339.048912037</v>
      </c>
      <c r="C1209">
        <v>5</v>
      </c>
      <c r="D1209">
        <v>6</v>
      </c>
      <c r="E1209" t="s">
        <v>1112</v>
      </c>
    </row>
    <row r="1210" spans="1:5">
      <c r="A1210">
        <f>HYPERLINK("http://www.twitter.com/nycgov/status/671495276377546752", "671495276377546752")</f>
        <v>0</v>
      </c>
      <c r="B1210" s="2">
        <v>42339.0454166667</v>
      </c>
      <c r="C1210">
        <v>8</v>
      </c>
      <c r="D1210">
        <v>4</v>
      </c>
      <c r="E1210" t="s">
        <v>1113</v>
      </c>
    </row>
    <row r="1211" spans="1:5">
      <c r="A1211">
        <f>HYPERLINK("http://www.twitter.com/nycgov/status/671480154649137152", "671480154649137152")</f>
        <v>0</v>
      </c>
      <c r="B1211" s="2">
        <v>42339.0036921296</v>
      </c>
      <c r="C1211">
        <v>9</v>
      </c>
      <c r="D1211">
        <v>9</v>
      </c>
      <c r="E1211" t="s">
        <v>1068</v>
      </c>
    </row>
    <row r="1212" spans="1:5">
      <c r="A1212">
        <f>HYPERLINK("http://www.twitter.com/nycgov/status/671451237745860608", "671451237745860608")</f>
        <v>0</v>
      </c>
      <c r="B1212" s="2">
        <v>42338.9238888889</v>
      </c>
      <c r="C1212">
        <v>10</v>
      </c>
      <c r="D1212">
        <v>6</v>
      </c>
      <c r="E1212" t="s">
        <v>1114</v>
      </c>
    </row>
    <row r="1213" spans="1:5">
      <c r="A1213">
        <f>HYPERLINK("http://www.twitter.com/nycgov/status/671434870749548544", "671434870749548544")</f>
        <v>0</v>
      </c>
      <c r="B1213" s="2">
        <v>42338.8787268518</v>
      </c>
      <c r="C1213">
        <v>11</v>
      </c>
      <c r="D1213">
        <v>8</v>
      </c>
      <c r="E1213" t="s">
        <v>1115</v>
      </c>
    </row>
    <row r="1214" spans="1:5">
      <c r="A1214">
        <f>HYPERLINK("http://www.twitter.com/nycgov/status/671419837269352448", "671419837269352448")</f>
        <v>0</v>
      </c>
      <c r="B1214" s="2">
        <v>42338.8372453704</v>
      </c>
      <c r="C1214">
        <v>8</v>
      </c>
      <c r="D1214">
        <v>12</v>
      </c>
      <c r="E1214" t="s">
        <v>1102</v>
      </c>
    </row>
    <row r="1215" spans="1:5">
      <c r="A1215">
        <f>HYPERLINK("http://www.twitter.com/nycgov/status/671405079711391744", "671405079711391744")</f>
        <v>0</v>
      </c>
      <c r="B1215" s="2">
        <v>42338.7965162037</v>
      </c>
      <c r="C1215">
        <v>5</v>
      </c>
      <c r="D1215">
        <v>6</v>
      </c>
      <c r="E1215" t="s">
        <v>1076</v>
      </c>
    </row>
    <row r="1216" spans="1:5">
      <c r="A1216">
        <f>HYPERLINK("http://www.twitter.com/nycgov/status/671381236988968960", "671381236988968960")</f>
        <v>0</v>
      </c>
      <c r="B1216" s="2">
        <v>42338.7307291667</v>
      </c>
      <c r="C1216">
        <v>0</v>
      </c>
      <c r="D1216">
        <v>9</v>
      </c>
      <c r="E1216" t="s">
        <v>1116</v>
      </c>
    </row>
    <row r="1217" spans="1:5">
      <c r="A1217">
        <f>HYPERLINK("http://www.twitter.com/nycgov/status/671373440616701952", "671373440616701952")</f>
        <v>0</v>
      </c>
      <c r="B1217" s="2">
        <v>42338.709212963</v>
      </c>
      <c r="C1217">
        <v>0</v>
      </c>
      <c r="D1217">
        <v>44</v>
      </c>
      <c r="E1217" t="s">
        <v>1117</v>
      </c>
    </row>
    <row r="1218" spans="1:5">
      <c r="A1218">
        <f>HYPERLINK("http://www.twitter.com/nycgov/status/671358143910313984", "671358143910313984")</f>
        <v>0</v>
      </c>
      <c r="B1218" s="2">
        <v>42338.6670023148</v>
      </c>
      <c r="C1218">
        <v>4</v>
      </c>
      <c r="D1218">
        <v>6</v>
      </c>
      <c r="E1218" t="s">
        <v>1118</v>
      </c>
    </row>
    <row r="1219" spans="1:5">
      <c r="A1219">
        <f>HYPERLINK("http://www.twitter.com/nycgov/status/670618848819826688", "670618848819826688")</f>
        <v>0</v>
      </c>
      <c r="B1219" s="2">
        <v>42336.6269328704</v>
      </c>
      <c r="C1219">
        <v>10</v>
      </c>
      <c r="D1219">
        <v>7</v>
      </c>
      <c r="E1219" t="s">
        <v>1119</v>
      </c>
    </row>
    <row r="1220" spans="1:5">
      <c r="A1220">
        <f>HYPERLINK("http://www.twitter.com/nycgov/status/670317564048875520", "670317564048875520")</f>
        <v>0</v>
      </c>
      <c r="B1220" s="2">
        <v>42335.7955439815</v>
      </c>
      <c r="C1220">
        <v>11</v>
      </c>
      <c r="D1220">
        <v>10</v>
      </c>
      <c r="E1220" t="s">
        <v>1120</v>
      </c>
    </row>
    <row r="1221" spans="1:5">
      <c r="A1221">
        <f>HYPERLINK("http://www.twitter.com/nycgov/status/670287450326114304", "670287450326114304")</f>
        <v>0</v>
      </c>
      <c r="B1221" s="2">
        <v>42335.7124537037</v>
      </c>
      <c r="C1221">
        <v>12</v>
      </c>
      <c r="D1221">
        <v>7</v>
      </c>
      <c r="E1221" t="s">
        <v>1121</v>
      </c>
    </row>
    <row r="1222" spans="1:5">
      <c r="A1222">
        <f>HYPERLINK("http://www.twitter.com/nycgov/status/670257195477540865", "670257195477540865")</f>
        <v>0</v>
      </c>
      <c r="B1222" s="2">
        <v>42335.6289583333</v>
      </c>
      <c r="C1222">
        <v>4</v>
      </c>
      <c r="D1222">
        <v>7</v>
      </c>
      <c r="E1222" t="s">
        <v>1122</v>
      </c>
    </row>
    <row r="1223" spans="1:5">
      <c r="A1223">
        <f>HYPERLINK("http://www.twitter.com/nycgov/status/670226202855153664", "670226202855153664")</f>
        <v>0</v>
      </c>
      <c r="B1223" s="2">
        <v>42335.5434375</v>
      </c>
      <c r="C1223">
        <v>10</v>
      </c>
      <c r="D1223">
        <v>8</v>
      </c>
      <c r="E1223" t="s">
        <v>1123</v>
      </c>
    </row>
    <row r="1224" spans="1:5">
      <c r="A1224">
        <f>HYPERLINK("http://www.twitter.com/nycgov/status/669698428029530112", "669698428029530112")</f>
        <v>0</v>
      </c>
      <c r="B1224" s="2">
        <v>42334.0870601852</v>
      </c>
      <c r="C1224">
        <v>8</v>
      </c>
      <c r="D1224">
        <v>10</v>
      </c>
      <c r="E1224" t="s">
        <v>1124</v>
      </c>
    </row>
    <row r="1225" spans="1:5">
      <c r="A1225">
        <f>HYPERLINK("http://www.twitter.com/nycgov/status/669682508179574785", "669682508179574785")</f>
        <v>0</v>
      </c>
      <c r="B1225" s="2">
        <v>42334.043125</v>
      </c>
      <c r="C1225">
        <v>7</v>
      </c>
      <c r="D1225">
        <v>10</v>
      </c>
      <c r="E1225" t="s">
        <v>1125</v>
      </c>
    </row>
    <row r="1226" spans="1:5">
      <c r="A1226">
        <f>HYPERLINK("http://www.twitter.com/nycgov/status/669668293654003712", "669668293654003712")</f>
        <v>0</v>
      </c>
      <c r="B1226" s="2">
        <v>42334.003900463</v>
      </c>
      <c r="C1226">
        <v>13</v>
      </c>
      <c r="D1226">
        <v>11</v>
      </c>
      <c r="E1226" t="s">
        <v>967</v>
      </c>
    </row>
    <row r="1227" spans="1:5">
      <c r="A1227">
        <f>HYPERLINK("http://www.twitter.com/nycgov/status/669654426089574400", "669654426089574400")</f>
        <v>0</v>
      </c>
      <c r="B1227" s="2">
        <v>42333.9656365741</v>
      </c>
      <c r="C1227">
        <v>15</v>
      </c>
      <c r="D1227">
        <v>4</v>
      </c>
      <c r="E1227" t="s">
        <v>1126</v>
      </c>
    </row>
    <row r="1228" spans="1:5">
      <c r="A1228">
        <f>HYPERLINK("http://www.twitter.com/nycgov/status/669644394719506432", "669644394719506432")</f>
        <v>0</v>
      </c>
      <c r="B1228" s="2">
        <v>42333.9379513889</v>
      </c>
      <c r="C1228">
        <v>19</v>
      </c>
      <c r="D1228">
        <v>12</v>
      </c>
      <c r="E1228" t="s">
        <v>1127</v>
      </c>
    </row>
    <row r="1229" spans="1:5">
      <c r="A1229">
        <f>HYPERLINK("http://www.twitter.com/nycgov/status/669629486372098048", "669629486372098048")</f>
        <v>0</v>
      </c>
      <c r="B1229" s="2">
        <v>42333.8968171296</v>
      </c>
      <c r="C1229">
        <v>4</v>
      </c>
      <c r="D1229">
        <v>7</v>
      </c>
      <c r="E1229" t="s">
        <v>1119</v>
      </c>
    </row>
    <row r="1230" spans="1:5">
      <c r="A1230">
        <f>HYPERLINK("http://www.twitter.com/nycgov/status/669625148887179264", "669625148887179264")</f>
        <v>0</v>
      </c>
      <c r="B1230" s="2">
        <v>42333.884849537</v>
      </c>
      <c r="C1230">
        <v>0</v>
      </c>
      <c r="D1230">
        <v>19</v>
      </c>
      <c r="E1230" t="s">
        <v>1128</v>
      </c>
    </row>
    <row r="1231" spans="1:5">
      <c r="A1231">
        <f>HYPERLINK("http://www.twitter.com/nycgov/status/669615354629500928", "669615354629500928")</f>
        <v>0</v>
      </c>
      <c r="B1231" s="2">
        <v>42333.8578240741</v>
      </c>
      <c r="C1231">
        <v>9</v>
      </c>
      <c r="D1231">
        <v>9</v>
      </c>
      <c r="E1231" t="s">
        <v>1129</v>
      </c>
    </row>
    <row r="1232" spans="1:5">
      <c r="A1232">
        <f>HYPERLINK("http://www.twitter.com/nycgov/status/669592781606776832", "669592781606776832")</f>
        <v>0</v>
      </c>
      <c r="B1232" s="2">
        <v>42333.7955324074</v>
      </c>
      <c r="C1232">
        <v>13</v>
      </c>
      <c r="D1232">
        <v>7</v>
      </c>
      <c r="E1232" t="s">
        <v>1089</v>
      </c>
    </row>
    <row r="1233" spans="1:5">
      <c r="A1233">
        <f>HYPERLINK("http://www.twitter.com/nycgov/status/669582701687631872", "669582701687631872")</f>
        <v>0</v>
      </c>
      <c r="B1233" s="2">
        <v>42333.7677083333</v>
      </c>
      <c r="C1233">
        <v>12</v>
      </c>
      <c r="D1233">
        <v>15</v>
      </c>
      <c r="E1233" t="s">
        <v>583</v>
      </c>
    </row>
    <row r="1234" spans="1:5">
      <c r="A1234">
        <f>HYPERLINK("http://www.twitter.com/nycgov/status/669563785896706052", "669563785896706052")</f>
        <v>0</v>
      </c>
      <c r="B1234" s="2">
        <v>42333.7155208333</v>
      </c>
      <c r="C1234">
        <v>13</v>
      </c>
      <c r="D1234">
        <v>5</v>
      </c>
      <c r="E1234" t="s">
        <v>1130</v>
      </c>
    </row>
    <row r="1235" spans="1:5">
      <c r="A1235">
        <f>HYPERLINK("http://www.twitter.com/nycgov/status/669549929610788865", "669549929610788865")</f>
        <v>0</v>
      </c>
      <c r="B1235" s="2">
        <v>42333.6772800926</v>
      </c>
      <c r="C1235">
        <v>0</v>
      </c>
      <c r="D1235">
        <v>28</v>
      </c>
      <c r="E1235" t="s">
        <v>1131</v>
      </c>
    </row>
    <row r="1236" spans="1:5">
      <c r="A1236">
        <f>HYPERLINK("http://www.twitter.com/nycgov/status/669532419536642050", "669532419536642050")</f>
        <v>0</v>
      </c>
      <c r="B1236" s="2">
        <v>42333.6289583333</v>
      </c>
      <c r="C1236">
        <v>5</v>
      </c>
      <c r="D1236">
        <v>6</v>
      </c>
      <c r="E1236" t="s">
        <v>1132</v>
      </c>
    </row>
    <row r="1237" spans="1:5">
      <c r="A1237">
        <f>HYPERLINK("http://www.twitter.com/nycgov/status/669517297757913088", "669517297757913088")</f>
        <v>0</v>
      </c>
      <c r="B1237" s="2">
        <v>42333.5872337963</v>
      </c>
      <c r="C1237">
        <v>7</v>
      </c>
      <c r="D1237">
        <v>3</v>
      </c>
      <c r="E1237" t="s">
        <v>1070</v>
      </c>
    </row>
    <row r="1238" spans="1:5">
      <c r="A1238">
        <f>HYPERLINK("http://www.twitter.com/nycgov/status/669502186502676480", "669502186502676480")</f>
        <v>0</v>
      </c>
      <c r="B1238" s="2">
        <v>42333.5455324074</v>
      </c>
      <c r="C1238">
        <v>2</v>
      </c>
      <c r="D1238">
        <v>5</v>
      </c>
      <c r="E1238" t="s">
        <v>1133</v>
      </c>
    </row>
    <row r="1239" spans="1:5">
      <c r="A1239">
        <f>HYPERLINK("http://www.twitter.com/nycgov/status/669351099871182848", "669351099871182848")</f>
        <v>0</v>
      </c>
      <c r="B1239" s="2">
        <v>42333.1286111111</v>
      </c>
      <c r="C1239">
        <v>9</v>
      </c>
      <c r="D1239">
        <v>7</v>
      </c>
      <c r="E1239" t="s">
        <v>1134</v>
      </c>
    </row>
    <row r="1240" spans="1:5">
      <c r="A1240">
        <f>HYPERLINK("http://www.twitter.com/nycgov/status/669320902350397440", "669320902350397440")</f>
        <v>0</v>
      </c>
      <c r="B1240" s="2">
        <v>42333.0452893519</v>
      </c>
      <c r="C1240">
        <v>9</v>
      </c>
      <c r="D1240">
        <v>5</v>
      </c>
      <c r="E1240" t="s">
        <v>1135</v>
      </c>
    </row>
    <row r="1241" spans="1:5">
      <c r="A1241">
        <f>HYPERLINK("http://www.twitter.com/nycgov/status/669305778373828608", "669305778373828608")</f>
        <v>0</v>
      </c>
      <c r="B1241" s="2">
        <v>42333.0035532407</v>
      </c>
      <c r="C1241">
        <v>21</v>
      </c>
      <c r="D1241">
        <v>16</v>
      </c>
      <c r="E1241" t="s">
        <v>1136</v>
      </c>
    </row>
    <row r="1242" spans="1:5">
      <c r="A1242">
        <f>HYPERLINK("http://www.twitter.com/nycgov/status/669292012001230848", "669292012001230848")</f>
        <v>0</v>
      </c>
      <c r="B1242" s="2">
        <v>42332.9655671296</v>
      </c>
      <c r="C1242">
        <v>9</v>
      </c>
      <c r="D1242">
        <v>7</v>
      </c>
      <c r="E1242" t="s">
        <v>1137</v>
      </c>
    </row>
    <row r="1243" spans="1:5">
      <c r="A1243">
        <f>HYPERLINK("http://www.twitter.com/nycgov/status/669279397128589312", "669279397128589312")</f>
        <v>0</v>
      </c>
      <c r="B1243" s="2">
        <v>42332.9307523148</v>
      </c>
      <c r="C1243">
        <v>6</v>
      </c>
      <c r="D1243">
        <v>9</v>
      </c>
      <c r="E1243" t="s">
        <v>1138</v>
      </c>
    </row>
    <row r="1244" spans="1:5">
      <c r="A1244">
        <f>HYPERLINK("http://www.twitter.com/nycgov/status/669264340013457408", "669264340013457408")</f>
        <v>0</v>
      </c>
      <c r="B1244" s="2">
        <v>42332.8892013889</v>
      </c>
      <c r="C1244">
        <v>0</v>
      </c>
      <c r="D1244">
        <v>9</v>
      </c>
      <c r="E1244" t="s">
        <v>1139</v>
      </c>
    </row>
    <row r="1245" spans="1:5">
      <c r="A1245">
        <f>HYPERLINK("http://www.twitter.com/nycgov/status/669245415259250689", "669245415259250689")</f>
        <v>0</v>
      </c>
      <c r="B1245" s="2">
        <v>42332.8369791667</v>
      </c>
      <c r="C1245">
        <v>13</v>
      </c>
      <c r="D1245">
        <v>9</v>
      </c>
      <c r="E1245" t="s">
        <v>1140</v>
      </c>
    </row>
    <row r="1246" spans="1:5">
      <c r="A1246">
        <f>HYPERLINK("http://www.twitter.com/nycgov/status/669225432009584640", "669225432009584640")</f>
        <v>0</v>
      </c>
      <c r="B1246" s="2">
        <v>42332.7818402778</v>
      </c>
      <c r="C1246">
        <v>5</v>
      </c>
      <c r="D1246">
        <v>3</v>
      </c>
      <c r="E1246" t="s">
        <v>1141</v>
      </c>
    </row>
    <row r="1247" spans="1:5">
      <c r="A1247">
        <f>HYPERLINK("http://www.twitter.com/nycgov/status/669202854901628928", "669202854901628928")</f>
        <v>0</v>
      </c>
      <c r="B1247" s="2">
        <v>42332.719537037</v>
      </c>
      <c r="C1247">
        <v>8</v>
      </c>
      <c r="D1247">
        <v>3</v>
      </c>
      <c r="E1247" t="s">
        <v>1142</v>
      </c>
    </row>
    <row r="1248" spans="1:5">
      <c r="A1248">
        <f>HYPERLINK("http://www.twitter.com/nycgov/status/669181375120060418", "669181375120060418")</f>
        <v>0</v>
      </c>
      <c r="B1248" s="2">
        <v>42332.6602662037</v>
      </c>
      <c r="C1248">
        <v>10</v>
      </c>
      <c r="D1248">
        <v>15</v>
      </c>
      <c r="E1248" t="s">
        <v>1143</v>
      </c>
    </row>
    <row r="1249" spans="1:5">
      <c r="A1249">
        <f>HYPERLINK("http://www.twitter.com/nycgov/status/669161610989170688", "669161610989170688")</f>
        <v>0</v>
      </c>
      <c r="B1249" s="2">
        <v>42332.6057291667</v>
      </c>
      <c r="C1249">
        <v>6</v>
      </c>
      <c r="D1249">
        <v>13</v>
      </c>
      <c r="E1249" t="s">
        <v>1144</v>
      </c>
    </row>
    <row r="1250" spans="1:5">
      <c r="A1250">
        <f>HYPERLINK("http://www.twitter.com/nycgov/status/669142366427684864", "669142366427684864")</f>
        <v>0</v>
      </c>
      <c r="B1250" s="2">
        <v>42332.5526157407</v>
      </c>
      <c r="C1250">
        <v>4</v>
      </c>
      <c r="D1250">
        <v>3</v>
      </c>
      <c r="E1250" t="s">
        <v>1145</v>
      </c>
    </row>
    <row r="1251" spans="1:5">
      <c r="A1251">
        <f>HYPERLINK("http://www.twitter.com/nycgov/status/668953550504992768", "668953550504992768")</f>
        <v>0</v>
      </c>
      <c r="B1251" s="2">
        <v>42332.0315856481</v>
      </c>
      <c r="C1251">
        <v>6</v>
      </c>
      <c r="D1251">
        <v>8</v>
      </c>
      <c r="E1251" t="s">
        <v>1146</v>
      </c>
    </row>
    <row r="1252" spans="1:5">
      <c r="A1252">
        <f>HYPERLINK("http://www.twitter.com/nycgov/status/668939701286518785", "668939701286518785")</f>
        <v>0</v>
      </c>
      <c r="B1252" s="2">
        <v>42331.9933680556</v>
      </c>
      <c r="C1252">
        <v>7</v>
      </c>
      <c r="D1252">
        <v>6</v>
      </c>
      <c r="E1252" t="s">
        <v>838</v>
      </c>
    </row>
    <row r="1253" spans="1:5">
      <c r="A1253">
        <f>HYPERLINK("http://www.twitter.com/nycgov/status/668924601351708672", "668924601351708672")</f>
        <v>0</v>
      </c>
      <c r="B1253" s="2">
        <v>42331.9517013889</v>
      </c>
      <c r="C1253">
        <v>8</v>
      </c>
      <c r="D1253">
        <v>6</v>
      </c>
      <c r="E1253" t="s">
        <v>1147</v>
      </c>
    </row>
    <row r="1254" spans="1:5">
      <c r="A1254">
        <f>HYPERLINK("http://www.twitter.com/nycgov/status/668906947459026945", "668906947459026945")</f>
        <v>0</v>
      </c>
      <c r="B1254" s="2">
        <v>42331.9029861111</v>
      </c>
      <c r="C1254">
        <v>14</v>
      </c>
      <c r="D1254">
        <v>12</v>
      </c>
      <c r="E1254" t="s">
        <v>1148</v>
      </c>
    </row>
    <row r="1255" spans="1:5">
      <c r="A1255">
        <f>HYPERLINK("http://www.twitter.com/nycgov/status/668890023924785153", "668890023924785153")</f>
        <v>0</v>
      </c>
      <c r="B1255" s="2">
        <v>42331.8562847222</v>
      </c>
      <c r="C1255">
        <v>38</v>
      </c>
      <c r="D1255">
        <v>55</v>
      </c>
      <c r="E1255" t="s">
        <v>1149</v>
      </c>
    </row>
    <row r="1256" spans="1:5">
      <c r="A1256">
        <f>HYPERLINK("http://www.twitter.com/nycgov/status/668886258026958849", "668886258026958849")</f>
        <v>0</v>
      </c>
      <c r="B1256" s="2">
        <v>42331.8458912037</v>
      </c>
      <c r="C1256">
        <v>13</v>
      </c>
      <c r="D1256">
        <v>12</v>
      </c>
      <c r="E1256" t="s">
        <v>1150</v>
      </c>
    </row>
    <row r="1257" spans="1:5">
      <c r="A1257">
        <f>HYPERLINK("http://www.twitter.com/nycgov/status/668837682081103877", "668837682081103877")</f>
        <v>0</v>
      </c>
      <c r="B1257" s="2">
        <v>42331.7118518519</v>
      </c>
      <c r="C1257">
        <v>0</v>
      </c>
      <c r="D1257">
        <v>10</v>
      </c>
      <c r="E1257" t="s">
        <v>1151</v>
      </c>
    </row>
    <row r="1258" spans="1:5">
      <c r="A1258">
        <f>HYPERLINK("http://www.twitter.com/nycgov/status/668113014369964033", "668113014369964033")</f>
        <v>0</v>
      </c>
      <c r="B1258" s="2">
        <v>42329.7121527778</v>
      </c>
      <c r="C1258">
        <v>33</v>
      </c>
      <c r="D1258">
        <v>11</v>
      </c>
      <c r="E1258" t="s">
        <v>1152</v>
      </c>
    </row>
    <row r="1259" spans="1:5">
      <c r="A1259">
        <f>HYPERLINK("http://www.twitter.com/nycgov/status/668084078302859264", "668084078302859264")</f>
        <v>0</v>
      </c>
      <c r="B1259" s="2">
        <v>42329.6323032407</v>
      </c>
      <c r="C1259">
        <v>11</v>
      </c>
      <c r="D1259">
        <v>10</v>
      </c>
      <c r="E1259" t="s">
        <v>1153</v>
      </c>
    </row>
    <row r="1260" spans="1:5">
      <c r="A1260">
        <f>HYPERLINK("http://www.twitter.com/nycgov/status/667839692486897664", "667839692486897664")</f>
        <v>0</v>
      </c>
      <c r="B1260" s="2">
        <v>42328.9579282407</v>
      </c>
      <c r="C1260">
        <v>0</v>
      </c>
      <c r="D1260">
        <v>39</v>
      </c>
      <c r="E1260" t="s">
        <v>1154</v>
      </c>
    </row>
    <row r="1261" spans="1:5">
      <c r="A1261">
        <f>HYPERLINK("http://www.twitter.com/nycgov/status/667342960929996801", "667342960929996801")</f>
        <v>0</v>
      </c>
      <c r="B1261" s="2">
        <v>42327.5872106481</v>
      </c>
      <c r="C1261">
        <v>23</v>
      </c>
      <c r="D1261">
        <v>15</v>
      </c>
      <c r="E1261" t="s">
        <v>1155</v>
      </c>
    </row>
    <row r="1262" spans="1:5">
      <c r="A1262">
        <f>HYPERLINK("http://www.twitter.com/nycgov/status/667327833304408065", "667327833304408065")</f>
        <v>0</v>
      </c>
      <c r="B1262" s="2">
        <v>42327.545462963</v>
      </c>
      <c r="C1262">
        <v>8</v>
      </c>
      <c r="D1262">
        <v>10</v>
      </c>
      <c r="E1262" t="s">
        <v>1144</v>
      </c>
    </row>
    <row r="1263" spans="1:5">
      <c r="A1263">
        <f>HYPERLINK("http://www.twitter.com/nycgov/status/667086184615690240", "667086184615690240")</f>
        <v>0</v>
      </c>
      <c r="B1263" s="2">
        <v>42326.8786342593</v>
      </c>
      <c r="C1263">
        <v>2</v>
      </c>
      <c r="D1263">
        <v>8</v>
      </c>
      <c r="E1263" t="s">
        <v>1156</v>
      </c>
    </row>
    <row r="1264" spans="1:5">
      <c r="A1264">
        <f>HYPERLINK("http://www.twitter.com/nycgov/status/667071227509547008", "667071227509547008")</f>
        <v>0</v>
      </c>
      <c r="B1264" s="2">
        <v>42326.8373611111</v>
      </c>
      <c r="C1264">
        <v>7</v>
      </c>
      <c r="D1264">
        <v>6</v>
      </c>
      <c r="E1264" t="s">
        <v>964</v>
      </c>
    </row>
    <row r="1265" spans="1:5">
      <c r="A1265">
        <f>HYPERLINK("http://www.twitter.com/nycgov/status/667056075213000705", "667056075213000705")</f>
        <v>0</v>
      </c>
      <c r="B1265" s="2">
        <v>42326.7955555556</v>
      </c>
      <c r="C1265">
        <v>7</v>
      </c>
      <c r="D1265">
        <v>10</v>
      </c>
      <c r="E1265" t="s">
        <v>1120</v>
      </c>
    </row>
    <row r="1266" spans="1:5">
      <c r="A1266">
        <f>HYPERLINK("http://www.twitter.com/nycgov/status/667040990109278210", "667040990109278210")</f>
        <v>0</v>
      </c>
      <c r="B1266" s="2">
        <v>42326.7539236111</v>
      </c>
      <c r="C1266">
        <v>6</v>
      </c>
      <c r="D1266">
        <v>5</v>
      </c>
      <c r="E1266" t="s">
        <v>705</v>
      </c>
    </row>
    <row r="1267" spans="1:5">
      <c r="A1267">
        <f>HYPERLINK("http://www.twitter.com/nycgov/status/667010799806746624", "667010799806746624")</f>
        <v>0</v>
      </c>
      <c r="B1267" s="2">
        <v>42326.6706134259</v>
      </c>
      <c r="C1267">
        <v>7</v>
      </c>
      <c r="D1267">
        <v>6</v>
      </c>
      <c r="E1267" t="s">
        <v>1157</v>
      </c>
    </row>
    <row r="1268" spans="1:5">
      <c r="A1268">
        <f>HYPERLINK("http://www.twitter.com/nycgov/status/666995693257662464", "666995693257662464")</f>
        <v>0</v>
      </c>
      <c r="B1268" s="2">
        <v>42326.6289351852</v>
      </c>
      <c r="C1268">
        <v>6</v>
      </c>
      <c r="D1268">
        <v>17</v>
      </c>
      <c r="E1268" t="s">
        <v>1158</v>
      </c>
    </row>
    <row r="1269" spans="1:5">
      <c r="A1269">
        <f>HYPERLINK("http://www.twitter.com/nycgov/status/666980623731552256", "666980623731552256")</f>
        <v>0</v>
      </c>
      <c r="B1269" s="2">
        <v>42326.587349537</v>
      </c>
      <c r="C1269">
        <v>7</v>
      </c>
      <c r="D1269">
        <v>4</v>
      </c>
      <c r="E1269" t="s">
        <v>1159</v>
      </c>
    </row>
    <row r="1270" spans="1:5">
      <c r="A1270">
        <f>HYPERLINK("http://www.twitter.com/nycgov/status/666964592552255488", "666964592552255488")</f>
        <v>0</v>
      </c>
      <c r="B1270" s="2">
        <v>42326.5431134259</v>
      </c>
      <c r="C1270">
        <v>14</v>
      </c>
      <c r="D1270">
        <v>16</v>
      </c>
      <c r="E1270" t="s">
        <v>1160</v>
      </c>
    </row>
    <row r="1271" spans="1:5">
      <c r="A1271">
        <f>HYPERLINK("http://www.twitter.com/nycgov/status/666785519892852736", "666785519892852736")</f>
        <v>0</v>
      </c>
      <c r="B1271" s="2">
        <v>42326.0489583333</v>
      </c>
      <c r="C1271">
        <v>6</v>
      </c>
      <c r="D1271">
        <v>9</v>
      </c>
      <c r="E1271" t="s">
        <v>1161</v>
      </c>
    </row>
    <row r="1272" spans="1:5">
      <c r="A1272">
        <f>HYPERLINK("http://www.twitter.com/nycgov/status/666775485863587843", "666775485863587843")</f>
        <v>0</v>
      </c>
      <c r="B1272" s="2">
        <v>42326.0212731482</v>
      </c>
      <c r="C1272">
        <v>9</v>
      </c>
      <c r="D1272">
        <v>8</v>
      </c>
      <c r="E1272" t="s">
        <v>1162</v>
      </c>
    </row>
    <row r="1273" spans="1:5">
      <c r="A1273">
        <f>HYPERLINK("http://www.twitter.com/nycgov/status/666771731768545281", "666771731768545281")</f>
        <v>0</v>
      </c>
      <c r="B1273" s="2">
        <v>42326.0109143518</v>
      </c>
      <c r="C1273">
        <v>8</v>
      </c>
      <c r="D1273">
        <v>14</v>
      </c>
      <c r="E1273" t="s">
        <v>838</v>
      </c>
    </row>
    <row r="1274" spans="1:5">
      <c r="A1274">
        <f>HYPERLINK("http://www.twitter.com/nycgov/status/666768196578488321", "666768196578488321")</f>
        <v>0</v>
      </c>
      <c r="B1274" s="2">
        <v>42326.0011574074</v>
      </c>
      <c r="C1274">
        <v>10</v>
      </c>
      <c r="D1274">
        <v>9</v>
      </c>
      <c r="E1274" t="s">
        <v>1163</v>
      </c>
    </row>
    <row r="1275" spans="1:5">
      <c r="A1275">
        <f>HYPERLINK("http://www.twitter.com/nycgov/status/666754012658720768", "666754012658720768")</f>
        <v>0</v>
      </c>
      <c r="B1275" s="2">
        <v>42325.9620138889</v>
      </c>
      <c r="C1275">
        <v>8</v>
      </c>
      <c r="D1275">
        <v>4</v>
      </c>
      <c r="E1275" t="s">
        <v>762</v>
      </c>
    </row>
    <row r="1276" spans="1:5">
      <c r="A1276">
        <f>HYPERLINK("http://www.twitter.com/nycgov/status/666737959836753920", "666737959836753920")</f>
        <v>0</v>
      </c>
      <c r="B1276" s="2">
        <v>42325.9177199074</v>
      </c>
      <c r="C1276">
        <v>3</v>
      </c>
      <c r="D1276">
        <v>3</v>
      </c>
      <c r="E1276" t="s">
        <v>1164</v>
      </c>
    </row>
    <row r="1277" spans="1:5">
      <c r="A1277">
        <f>HYPERLINK("http://www.twitter.com/nycgov/status/666731309771972609", "666731309771972609")</f>
        <v>0</v>
      </c>
      <c r="B1277" s="2">
        <v>42325.899375</v>
      </c>
      <c r="C1277">
        <v>16</v>
      </c>
      <c r="D1277">
        <v>12</v>
      </c>
      <c r="E1277" t="s">
        <v>1165</v>
      </c>
    </row>
    <row r="1278" spans="1:5">
      <c r="A1278">
        <f>HYPERLINK("http://www.twitter.com/nycgov/status/666723847136280576", "666723847136280576")</f>
        <v>0</v>
      </c>
      <c r="B1278" s="2">
        <v>42325.8787731481</v>
      </c>
      <c r="C1278">
        <v>11</v>
      </c>
      <c r="D1278">
        <v>8</v>
      </c>
      <c r="E1278" t="s">
        <v>1166</v>
      </c>
    </row>
    <row r="1279" spans="1:5">
      <c r="A1279">
        <f>HYPERLINK("http://www.twitter.com/nycgov/status/666706148939145216", "666706148939145216")</f>
        <v>0</v>
      </c>
      <c r="B1279" s="2">
        <v>42325.8299421296</v>
      </c>
      <c r="C1279">
        <v>8</v>
      </c>
      <c r="D1279">
        <v>7</v>
      </c>
      <c r="E1279" t="s">
        <v>1167</v>
      </c>
    </row>
    <row r="1280" spans="1:5">
      <c r="A1280">
        <f>HYPERLINK("http://www.twitter.com/nycgov/status/666700037959872513", "666700037959872513")</f>
        <v>0</v>
      </c>
      <c r="B1280" s="2">
        <v>42325.8130787037</v>
      </c>
      <c r="C1280">
        <v>8</v>
      </c>
      <c r="D1280">
        <v>6</v>
      </c>
      <c r="E1280" t="s">
        <v>1097</v>
      </c>
    </row>
    <row r="1281" spans="1:5">
      <c r="A1281">
        <f>HYPERLINK("http://www.twitter.com/nycgov/status/666683539698634752", "666683539698634752")</f>
        <v>0</v>
      </c>
      <c r="B1281" s="2">
        <v>42325.7675462963</v>
      </c>
      <c r="C1281">
        <v>5</v>
      </c>
      <c r="D1281">
        <v>4</v>
      </c>
      <c r="E1281" t="s">
        <v>1098</v>
      </c>
    </row>
    <row r="1282" spans="1:5">
      <c r="A1282">
        <f>HYPERLINK("http://www.twitter.com/nycgov/status/666677473871011842", "666677473871011842")</f>
        <v>0</v>
      </c>
      <c r="B1282" s="2">
        <v>42325.7508101852</v>
      </c>
      <c r="C1282">
        <v>7</v>
      </c>
      <c r="D1282">
        <v>6</v>
      </c>
      <c r="E1282" t="s">
        <v>1168</v>
      </c>
    </row>
    <row r="1283" spans="1:5">
      <c r="A1283">
        <f>HYPERLINK("http://www.twitter.com/nycgov/status/666660853874352128", "666660853874352128")</f>
        <v>0</v>
      </c>
      <c r="B1283" s="2">
        <v>42325.7049537037</v>
      </c>
      <c r="C1283">
        <v>4</v>
      </c>
      <c r="D1283">
        <v>5</v>
      </c>
      <c r="E1283" t="s">
        <v>1169</v>
      </c>
    </row>
    <row r="1284" spans="1:5">
      <c r="A1284">
        <f>HYPERLINK("http://www.twitter.com/nycgov/status/666655840083030016", "666655840083030016")</f>
        <v>0</v>
      </c>
      <c r="B1284" s="2">
        <v>42325.6911111111</v>
      </c>
      <c r="C1284">
        <v>17</v>
      </c>
      <c r="D1284">
        <v>18</v>
      </c>
      <c r="E1284" t="s">
        <v>1087</v>
      </c>
    </row>
    <row r="1285" spans="1:5">
      <c r="A1285">
        <f>HYPERLINK("http://www.twitter.com/nycgov/status/666640693528567812", "666640693528567812")</f>
        <v>0</v>
      </c>
      <c r="B1285" s="2">
        <v>42325.6493171296</v>
      </c>
      <c r="C1285">
        <v>0</v>
      </c>
      <c r="D1285">
        <v>21</v>
      </c>
      <c r="E1285" t="s">
        <v>1170</v>
      </c>
    </row>
    <row r="1286" spans="1:5">
      <c r="A1286">
        <f>HYPERLINK("http://www.twitter.com/nycgov/status/666617425216057345", "666617425216057345")</f>
        <v>0</v>
      </c>
      <c r="B1286" s="2">
        <v>42325.5851041667</v>
      </c>
      <c r="C1286">
        <v>10</v>
      </c>
      <c r="D1286">
        <v>9</v>
      </c>
      <c r="E1286" t="s">
        <v>1171</v>
      </c>
    </row>
    <row r="1287" spans="1:5">
      <c r="A1287">
        <f>HYPERLINK("http://www.twitter.com/nycgov/status/666604330364116996", "666604330364116996")</f>
        <v>0</v>
      </c>
      <c r="B1287" s="2">
        <v>42325.5489699074</v>
      </c>
      <c r="C1287">
        <v>6</v>
      </c>
      <c r="D1287">
        <v>7</v>
      </c>
      <c r="E1287" t="s">
        <v>1172</v>
      </c>
    </row>
    <row r="1288" spans="1:5">
      <c r="A1288">
        <f>HYPERLINK("http://www.twitter.com/nycgov/status/666421834078928896", "666421834078928896")</f>
        <v>0</v>
      </c>
      <c r="B1288" s="2">
        <v>42325.0453819444</v>
      </c>
      <c r="C1288">
        <v>15</v>
      </c>
      <c r="D1288">
        <v>16</v>
      </c>
      <c r="E1288" t="s">
        <v>1173</v>
      </c>
    </row>
    <row r="1289" spans="1:5">
      <c r="A1289">
        <f>HYPERLINK("http://www.twitter.com/nycgov/status/666406680167600128", "666406680167600128")</f>
        <v>0</v>
      </c>
      <c r="B1289" s="2">
        <v>42325.0035648148</v>
      </c>
      <c r="C1289">
        <v>15</v>
      </c>
      <c r="D1289">
        <v>11</v>
      </c>
      <c r="E1289" t="s">
        <v>1097</v>
      </c>
    </row>
    <row r="1290" spans="1:5">
      <c r="A1290">
        <f>HYPERLINK("http://www.twitter.com/nycgov/status/666353840376168448", "666353840376168448")</f>
        <v>0</v>
      </c>
      <c r="B1290" s="2">
        <v>42324.8577546296</v>
      </c>
      <c r="C1290">
        <v>3</v>
      </c>
      <c r="D1290">
        <v>4</v>
      </c>
      <c r="E1290" t="s">
        <v>764</v>
      </c>
    </row>
    <row r="1291" spans="1:5">
      <c r="A1291">
        <f>HYPERLINK("http://www.twitter.com/nycgov/status/666338734850314241", "666338734850314241")</f>
        <v>0</v>
      </c>
      <c r="B1291" s="2">
        <v>42324.8160763889</v>
      </c>
      <c r="C1291">
        <v>7</v>
      </c>
      <c r="D1291">
        <v>7</v>
      </c>
      <c r="E1291" t="s">
        <v>1174</v>
      </c>
    </row>
    <row r="1292" spans="1:5">
      <c r="A1292">
        <f>HYPERLINK("http://www.twitter.com/nycgov/status/666330174363967489", "666330174363967489")</f>
        <v>0</v>
      </c>
      <c r="B1292" s="2">
        <v>42324.7924537037</v>
      </c>
      <c r="C1292">
        <v>23</v>
      </c>
      <c r="D1292">
        <v>16</v>
      </c>
      <c r="E1292" t="s">
        <v>1175</v>
      </c>
    </row>
    <row r="1293" spans="1:5">
      <c r="A1293">
        <f>HYPERLINK("http://www.twitter.com/nycgov/status/666316097495416832", "666316097495416832")</f>
        <v>0</v>
      </c>
      <c r="B1293" s="2">
        <v>42324.753599537</v>
      </c>
      <c r="C1293">
        <v>0</v>
      </c>
      <c r="D1293">
        <v>2</v>
      </c>
      <c r="E1293" t="s">
        <v>1176</v>
      </c>
    </row>
    <row r="1294" spans="1:5">
      <c r="A1294">
        <f>HYPERLINK("http://www.twitter.com/nycgov/status/665283159320326144", "665283159320326144")</f>
        <v>0</v>
      </c>
      <c r="B1294" s="2">
        <v>42321.9032407407</v>
      </c>
      <c r="C1294">
        <v>0</v>
      </c>
      <c r="D1294">
        <v>18</v>
      </c>
      <c r="E1294" t="s">
        <v>1177</v>
      </c>
    </row>
    <row r="1295" spans="1:5">
      <c r="A1295">
        <f>HYPERLINK("http://www.twitter.com/nycgov/status/665244138066083840", "665244138066083840")</f>
        <v>0</v>
      </c>
      <c r="B1295" s="2">
        <v>42321.7955555556</v>
      </c>
      <c r="C1295">
        <v>13</v>
      </c>
      <c r="D1295">
        <v>8</v>
      </c>
      <c r="E1295" t="s">
        <v>705</v>
      </c>
    </row>
    <row r="1296" spans="1:5">
      <c r="A1296">
        <f>HYPERLINK("http://www.twitter.com/nycgov/status/665229047513878529", "665229047513878529")</f>
        <v>0</v>
      </c>
      <c r="B1296" s="2">
        <v>42321.753912037</v>
      </c>
      <c r="C1296">
        <v>10</v>
      </c>
      <c r="D1296">
        <v>8</v>
      </c>
      <c r="E1296" t="s">
        <v>1178</v>
      </c>
    </row>
    <row r="1297" spans="1:5">
      <c r="A1297">
        <f>HYPERLINK("http://www.twitter.com/nycgov/status/665215293153742848", "665215293153742848")</f>
        <v>0</v>
      </c>
      <c r="B1297" s="2">
        <v>42321.7159606482</v>
      </c>
      <c r="C1297">
        <v>8</v>
      </c>
      <c r="D1297">
        <v>7</v>
      </c>
      <c r="E1297" t="s">
        <v>1179</v>
      </c>
    </row>
    <row r="1298" spans="1:5">
      <c r="A1298">
        <f>HYPERLINK("http://www.twitter.com/nycgov/status/665198819194363904", "665198819194363904")</f>
        <v>0</v>
      </c>
      <c r="B1298" s="2">
        <v>42321.6704976852</v>
      </c>
      <c r="C1298">
        <v>10</v>
      </c>
      <c r="D1298">
        <v>6</v>
      </c>
      <c r="E1298" t="s">
        <v>1180</v>
      </c>
    </row>
    <row r="1299" spans="1:5">
      <c r="A1299">
        <f>HYPERLINK("http://www.twitter.com/nycgov/status/665185631950282752", "665185631950282752")</f>
        <v>0</v>
      </c>
      <c r="B1299" s="2">
        <v>42321.6341087963</v>
      </c>
      <c r="C1299">
        <v>0</v>
      </c>
      <c r="D1299">
        <v>14</v>
      </c>
      <c r="E1299" t="s">
        <v>1181</v>
      </c>
    </row>
    <row r="1300" spans="1:5">
      <c r="A1300">
        <f>HYPERLINK("http://www.twitter.com/nycgov/status/665168729731387392", "665168729731387392")</f>
        <v>0</v>
      </c>
      <c r="B1300" s="2">
        <v>42321.5874768519</v>
      </c>
      <c r="C1300">
        <v>9</v>
      </c>
      <c r="D1300">
        <v>8</v>
      </c>
      <c r="E1300" t="s">
        <v>1182</v>
      </c>
    </row>
    <row r="1301" spans="1:5">
      <c r="A1301">
        <f>HYPERLINK("http://www.twitter.com/nycgov/status/665153519478046720", "665153519478046720")</f>
        <v>0</v>
      </c>
      <c r="B1301" s="2">
        <v>42321.5454976852</v>
      </c>
      <c r="C1301">
        <v>22</v>
      </c>
      <c r="D1301">
        <v>22</v>
      </c>
      <c r="E1301" t="s">
        <v>1183</v>
      </c>
    </row>
    <row r="1302" spans="1:5">
      <c r="A1302">
        <f>HYPERLINK("http://www.twitter.com/nycgov/status/664972273758183424", "664972273758183424")</f>
        <v>0</v>
      </c>
      <c r="B1302" s="2">
        <v>42321.0453587963</v>
      </c>
      <c r="C1302">
        <v>8</v>
      </c>
      <c r="D1302">
        <v>6</v>
      </c>
      <c r="E1302" t="s">
        <v>972</v>
      </c>
    </row>
    <row r="1303" spans="1:5">
      <c r="A1303">
        <f>HYPERLINK("http://www.twitter.com/nycgov/status/664957189073862656", "664957189073862656")</f>
        <v>0</v>
      </c>
      <c r="B1303" s="2">
        <v>42321.0037268518</v>
      </c>
      <c r="C1303">
        <v>9</v>
      </c>
      <c r="D1303">
        <v>4</v>
      </c>
      <c r="E1303" t="s">
        <v>1171</v>
      </c>
    </row>
    <row r="1304" spans="1:5">
      <c r="A1304">
        <f>HYPERLINK("http://www.twitter.com/nycgov/status/664942101826830336", "664942101826830336")</f>
        <v>0</v>
      </c>
      <c r="B1304" s="2">
        <v>42320.9620949074</v>
      </c>
      <c r="C1304">
        <v>7</v>
      </c>
      <c r="D1304">
        <v>3</v>
      </c>
      <c r="E1304" t="s">
        <v>1172</v>
      </c>
    </row>
    <row r="1305" spans="1:5">
      <c r="A1305">
        <f>HYPERLINK("http://www.twitter.com/nycgov/status/664932574377213952", "664932574377213952")</f>
        <v>0</v>
      </c>
      <c r="B1305" s="2">
        <v>42320.9358101852</v>
      </c>
      <c r="C1305">
        <v>0</v>
      </c>
      <c r="D1305">
        <v>20</v>
      </c>
      <c r="E1305" t="s">
        <v>1184</v>
      </c>
    </row>
    <row r="1306" spans="1:5">
      <c r="A1306">
        <f>HYPERLINK("http://www.twitter.com/nycgov/status/664901501916192768", "664901501916192768")</f>
        <v>0</v>
      </c>
      <c r="B1306" s="2">
        <v>42320.8500578704</v>
      </c>
      <c r="C1306">
        <v>0</v>
      </c>
      <c r="D1306">
        <v>8</v>
      </c>
      <c r="E1306" t="s">
        <v>1185</v>
      </c>
    </row>
    <row r="1307" spans="1:5">
      <c r="A1307">
        <f>HYPERLINK("http://www.twitter.com/nycgov/status/664851612486279168", "664851612486279168")</f>
        <v>0</v>
      </c>
      <c r="B1307" s="2">
        <v>42320.7123958333</v>
      </c>
      <c r="C1307">
        <v>7</v>
      </c>
      <c r="D1307">
        <v>12</v>
      </c>
      <c r="E1307" t="s">
        <v>764</v>
      </c>
    </row>
    <row r="1308" spans="1:5">
      <c r="A1308">
        <f>HYPERLINK("http://www.twitter.com/nycgov/status/664836368275791872", "664836368275791872")</f>
        <v>0</v>
      </c>
      <c r="B1308" s="2">
        <v>42320.6703240741</v>
      </c>
      <c r="C1308">
        <v>6</v>
      </c>
      <c r="D1308">
        <v>9</v>
      </c>
      <c r="E1308" t="s">
        <v>1186</v>
      </c>
    </row>
    <row r="1309" spans="1:5">
      <c r="A1309">
        <f>HYPERLINK("http://www.twitter.com/nycgov/status/664820804446646274", "664820804446646274")</f>
        <v>0</v>
      </c>
      <c r="B1309" s="2">
        <v>42320.6273842593</v>
      </c>
      <c r="C1309">
        <v>0</v>
      </c>
      <c r="D1309">
        <v>12</v>
      </c>
      <c r="E1309" t="s">
        <v>1187</v>
      </c>
    </row>
    <row r="1310" spans="1:5">
      <c r="A1310">
        <f>HYPERLINK("http://www.twitter.com/nycgov/status/664247460559220736", "664247460559220736")</f>
        <v>0</v>
      </c>
      <c r="B1310" s="2">
        <v>42319.0452546296</v>
      </c>
      <c r="C1310">
        <v>11</v>
      </c>
      <c r="D1310">
        <v>9</v>
      </c>
      <c r="E1310" t="s">
        <v>1188</v>
      </c>
    </row>
    <row r="1311" spans="1:5">
      <c r="A1311">
        <f>HYPERLINK("http://www.twitter.com/nycgov/status/664238756308893696", "664238756308893696")</f>
        <v>0</v>
      </c>
      <c r="B1311" s="2">
        <v>42319.0212384259</v>
      </c>
      <c r="C1311">
        <v>10</v>
      </c>
      <c r="D1311">
        <v>5</v>
      </c>
      <c r="E1311" t="s">
        <v>1189</v>
      </c>
    </row>
    <row r="1312" spans="1:5">
      <c r="A1312">
        <f>HYPERLINK("http://www.twitter.com/nycgov/status/664231294562394112", "664231294562394112")</f>
        <v>0</v>
      </c>
      <c r="B1312" s="2">
        <v>42319.0006481481</v>
      </c>
      <c r="C1312">
        <v>37</v>
      </c>
      <c r="D1312">
        <v>19</v>
      </c>
      <c r="E1312" t="s">
        <v>1190</v>
      </c>
    </row>
    <row r="1313" spans="1:5">
      <c r="A1313">
        <f>HYPERLINK("http://www.twitter.com/nycgov/status/664218557971095552", "664218557971095552")</f>
        <v>0</v>
      </c>
      <c r="B1313" s="2">
        <v>42318.9654976852</v>
      </c>
      <c r="C1313">
        <v>11</v>
      </c>
      <c r="D1313">
        <v>5</v>
      </c>
      <c r="E1313" t="s">
        <v>1191</v>
      </c>
    </row>
    <row r="1314" spans="1:5">
      <c r="A1314">
        <f>HYPERLINK("http://www.twitter.com/nycgov/status/664209708316762112", "664209708316762112")</f>
        <v>0</v>
      </c>
      <c r="B1314" s="2">
        <v>42318.9410763889</v>
      </c>
      <c r="C1314">
        <v>12</v>
      </c>
      <c r="D1314">
        <v>6</v>
      </c>
      <c r="E1314" t="s">
        <v>1192</v>
      </c>
    </row>
    <row r="1315" spans="1:5">
      <c r="A1315">
        <f>HYPERLINK("http://www.twitter.com/nycgov/status/664202174939951104", "664202174939951104")</f>
        <v>0</v>
      </c>
      <c r="B1315" s="2">
        <v>42318.9202893519</v>
      </c>
      <c r="C1315">
        <v>12</v>
      </c>
      <c r="D1315">
        <v>2</v>
      </c>
      <c r="E1315" t="s">
        <v>1193</v>
      </c>
    </row>
    <row r="1316" spans="1:5">
      <c r="A1316">
        <f>HYPERLINK("http://www.twitter.com/nycgov/status/664194626102927360", "664194626102927360")</f>
        <v>0</v>
      </c>
      <c r="B1316" s="2">
        <v>42318.8994560185</v>
      </c>
      <c r="C1316">
        <v>6</v>
      </c>
      <c r="D1316">
        <v>11</v>
      </c>
      <c r="E1316" t="s">
        <v>1194</v>
      </c>
    </row>
    <row r="1317" spans="1:5">
      <c r="A1317">
        <f>HYPERLINK("http://www.twitter.com/nycgov/status/664171016722190336", "664171016722190336")</f>
        <v>0</v>
      </c>
      <c r="B1317" s="2">
        <v>42318.8343055556</v>
      </c>
      <c r="C1317">
        <v>0</v>
      </c>
      <c r="D1317">
        <v>9</v>
      </c>
      <c r="E1317" t="s">
        <v>1195</v>
      </c>
    </row>
    <row r="1318" spans="1:5">
      <c r="A1318">
        <f>HYPERLINK("http://www.twitter.com/nycgov/status/664159730886123521", "664159730886123521")</f>
        <v>0</v>
      </c>
      <c r="B1318" s="2">
        <v>42318.8031597222</v>
      </c>
      <c r="C1318">
        <v>0</v>
      </c>
      <c r="D1318">
        <v>2</v>
      </c>
      <c r="E1318" t="s">
        <v>1196</v>
      </c>
    </row>
    <row r="1319" spans="1:5">
      <c r="A1319">
        <f>HYPERLINK("http://www.twitter.com/nycgov/status/664096593218523137", "664096593218523137")</f>
        <v>0</v>
      </c>
      <c r="B1319" s="2">
        <v>42318.6289351852</v>
      </c>
      <c r="C1319">
        <v>11</v>
      </c>
      <c r="D1319">
        <v>10</v>
      </c>
      <c r="E1319" t="s">
        <v>1197</v>
      </c>
    </row>
    <row r="1320" spans="1:5">
      <c r="A1320">
        <f>HYPERLINK("http://www.twitter.com/nycgov/status/664082123431780352", "664082123431780352")</f>
        <v>0</v>
      </c>
      <c r="B1320" s="2">
        <v>42318.5890046296</v>
      </c>
      <c r="C1320">
        <v>8</v>
      </c>
      <c r="D1320">
        <v>7</v>
      </c>
      <c r="E1320" t="s">
        <v>1144</v>
      </c>
    </row>
    <row r="1321" spans="1:5">
      <c r="A1321">
        <f>HYPERLINK("http://www.twitter.com/nycgov/status/664068953224962048", "664068953224962048")</f>
        <v>0</v>
      </c>
      <c r="B1321" s="2">
        <v>42318.552662037</v>
      </c>
      <c r="C1321">
        <v>21</v>
      </c>
      <c r="D1321">
        <v>24</v>
      </c>
      <c r="E1321" t="s">
        <v>1198</v>
      </c>
    </row>
    <row r="1322" spans="1:5">
      <c r="A1322">
        <f>HYPERLINK("http://www.twitter.com/nycgov/status/664051275840036864", "664051275840036864")</f>
        <v>0</v>
      </c>
      <c r="B1322" s="2">
        <v>42318.5038888889</v>
      </c>
      <c r="C1322">
        <v>9</v>
      </c>
      <c r="D1322">
        <v>10</v>
      </c>
      <c r="E1322" t="s">
        <v>1012</v>
      </c>
    </row>
    <row r="1323" spans="1:5">
      <c r="A1323">
        <f>HYPERLINK("http://www.twitter.com/nycgov/status/663853961011699712", "663853961011699712")</f>
        <v>0</v>
      </c>
      <c r="B1323" s="2">
        <v>42317.9593981481</v>
      </c>
      <c r="C1323">
        <v>12</v>
      </c>
      <c r="D1323">
        <v>11</v>
      </c>
      <c r="E1323" t="s">
        <v>1199</v>
      </c>
    </row>
    <row r="1324" spans="1:5">
      <c r="A1324">
        <f>HYPERLINK("http://www.twitter.com/nycgov/status/663839822008729600", "663839822008729600")</f>
        <v>0</v>
      </c>
      <c r="B1324" s="2">
        <v>42317.9203819444</v>
      </c>
      <c r="C1324">
        <v>10</v>
      </c>
      <c r="D1324">
        <v>13</v>
      </c>
      <c r="E1324" t="s">
        <v>1193</v>
      </c>
    </row>
    <row r="1325" spans="1:5">
      <c r="A1325">
        <f>HYPERLINK("http://www.twitter.com/nycgov/status/663824731909566464", "663824731909566464")</f>
        <v>0</v>
      </c>
      <c r="B1325" s="2">
        <v>42317.87875</v>
      </c>
      <c r="C1325">
        <v>13</v>
      </c>
      <c r="D1325">
        <v>9</v>
      </c>
      <c r="E1325" t="s">
        <v>1200</v>
      </c>
    </row>
    <row r="1326" spans="1:5">
      <c r="A1326">
        <f>HYPERLINK("http://www.twitter.com/nycgov/status/663809638303928320", "663809638303928320")</f>
        <v>0</v>
      </c>
      <c r="B1326" s="2">
        <v>42317.8370949074</v>
      </c>
      <c r="C1326">
        <v>4</v>
      </c>
      <c r="D1326">
        <v>2</v>
      </c>
      <c r="E1326" t="s">
        <v>1201</v>
      </c>
    </row>
    <row r="1327" spans="1:5">
      <c r="A1327">
        <f>HYPERLINK("http://www.twitter.com/nycgov/status/663794522208497666", "663794522208497666")</f>
        <v>0</v>
      </c>
      <c r="B1327" s="2">
        <v>42317.7953819444</v>
      </c>
      <c r="C1327">
        <v>5</v>
      </c>
      <c r="D1327">
        <v>6</v>
      </c>
      <c r="E1327" t="s">
        <v>1202</v>
      </c>
    </row>
    <row r="1328" spans="1:5">
      <c r="A1328">
        <f>HYPERLINK("http://www.twitter.com/nycgov/status/663764319520366592", "663764319520366592")</f>
        <v>0</v>
      </c>
      <c r="B1328" s="2">
        <v>42317.712037037</v>
      </c>
      <c r="C1328">
        <v>8</v>
      </c>
      <c r="D1328">
        <v>9</v>
      </c>
      <c r="E1328" t="s">
        <v>1186</v>
      </c>
    </row>
    <row r="1329" spans="1:5">
      <c r="A1329">
        <f>HYPERLINK("http://www.twitter.com/nycgov/status/663371746507124736", "663371746507124736")</f>
        <v>0</v>
      </c>
      <c r="B1329" s="2">
        <v>42316.6287384259</v>
      </c>
      <c r="C1329">
        <v>8</v>
      </c>
      <c r="D1329">
        <v>16</v>
      </c>
      <c r="E1329" t="s">
        <v>1203</v>
      </c>
    </row>
    <row r="1330" spans="1:5">
      <c r="A1330">
        <f>HYPERLINK("http://www.twitter.com/nycgov/status/663069744438865922", "663069744438865922")</f>
        <v>0</v>
      </c>
      <c r="B1330" s="2">
        <v>42315.7953703704</v>
      </c>
      <c r="C1330">
        <v>28</v>
      </c>
      <c r="D1330">
        <v>15</v>
      </c>
      <c r="E1330" t="s">
        <v>1204</v>
      </c>
    </row>
    <row r="1331" spans="1:5">
      <c r="A1331">
        <f>HYPERLINK("http://www.twitter.com/nycgov/status/663053723497865219", "663053723497865219")</f>
        <v>0</v>
      </c>
      <c r="B1331" s="2">
        <v>42315.7511689815</v>
      </c>
      <c r="C1331">
        <v>12</v>
      </c>
      <c r="D1331">
        <v>8</v>
      </c>
      <c r="E1331" t="s">
        <v>1205</v>
      </c>
    </row>
    <row r="1332" spans="1:5">
      <c r="A1332">
        <f>HYPERLINK("http://www.twitter.com/nycgov/status/663039573442842624", "663039573442842624")</f>
        <v>0</v>
      </c>
      <c r="B1332" s="2">
        <v>42315.7121180556</v>
      </c>
      <c r="C1332">
        <v>15</v>
      </c>
      <c r="D1332">
        <v>8</v>
      </c>
      <c r="E1332" t="s">
        <v>1144</v>
      </c>
    </row>
    <row r="1333" spans="1:5">
      <c r="A1333">
        <f>HYPERLINK("http://www.twitter.com/nycgov/status/663023542158680065", "663023542158680065")</f>
        <v>0</v>
      </c>
      <c r="B1333" s="2">
        <v>42315.6678819444</v>
      </c>
      <c r="C1333">
        <v>14</v>
      </c>
      <c r="D1333">
        <v>6</v>
      </c>
      <c r="E1333" t="s">
        <v>1206</v>
      </c>
    </row>
    <row r="1334" spans="1:5">
      <c r="A1334">
        <f>HYPERLINK("http://www.twitter.com/nycgov/status/663009370444324864", "663009370444324864")</f>
        <v>0</v>
      </c>
      <c r="B1334" s="2">
        <v>42315.6287731481</v>
      </c>
      <c r="C1334">
        <v>15</v>
      </c>
      <c r="D1334">
        <v>17</v>
      </c>
      <c r="E1334" t="s">
        <v>1207</v>
      </c>
    </row>
    <row r="1335" spans="1:5">
      <c r="A1335">
        <f>HYPERLINK("http://www.twitter.com/nycgov/status/662811857737117696", "662811857737117696")</f>
        <v>0</v>
      </c>
      <c r="B1335" s="2">
        <v>42315.0837384259</v>
      </c>
      <c r="C1335">
        <v>28</v>
      </c>
      <c r="D1335">
        <v>29</v>
      </c>
      <c r="E1335" t="s">
        <v>1208</v>
      </c>
    </row>
    <row r="1336" spans="1:5">
      <c r="A1336">
        <f>HYPERLINK("http://www.twitter.com/nycgov/status/662797952939880449", "662797952939880449")</f>
        <v>0</v>
      </c>
      <c r="B1336" s="2">
        <v>42315.0453703704</v>
      </c>
      <c r="C1336">
        <v>19</v>
      </c>
      <c r="D1336">
        <v>8</v>
      </c>
      <c r="E1336" t="s">
        <v>1209</v>
      </c>
    </row>
    <row r="1337" spans="1:5">
      <c r="A1337">
        <f>HYPERLINK("http://www.twitter.com/nycgov/status/662775242666979328", "662775242666979328")</f>
        <v>0</v>
      </c>
      <c r="B1337" s="2">
        <v>42314.9827083333</v>
      </c>
      <c r="C1337">
        <v>13</v>
      </c>
      <c r="D1337">
        <v>10</v>
      </c>
      <c r="E1337" t="s">
        <v>1210</v>
      </c>
    </row>
    <row r="1338" spans="1:5">
      <c r="A1338">
        <f>HYPERLINK("http://www.twitter.com/nycgov/status/662766384628170752", "662766384628170752")</f>
        <v>0</v>
      </c>
      <c r="B1338" s="2">
        <v>42314.9582638889</v>
      </c>
      <c r="C1338">
        <v>0</v>
      </c>
      <c r="D1338">
        <v>12</v>
      </c>
      <c r="E1338" t="s">
        <v>1211</v>
      </c>
    </row>
    <row r="1339" spans="1:5">
      <c r="A1339">
        <f>HYPERLINK("http://www.twitter.com/nycgov/status/662706635471720448", "662706635471720448")</f>
        <v>0</v>
      </c>
      <c r="B1339" s="2">
        <v>42314.7933912037</v>
      </c>
      <c r="C1339">
        <v>4</v>
      </c>
      <c r="D1339">
        <v>2</v>
      </c>
      <c r="E1339" t="s">
        <v>1156</v>
      </c>
    </row>
    <row r="1340" spans="1:5">
      <c r="A1340">
        <f>HYPERLINK("http://www.twitter.com/nycgov/status/662677417648070656", "662677417648070656")</f>
        <v>0</v>
      </c>
      <c r="B1340" s="2">
        <v>42314.7127546296</v>
      </c>
      <c r="C1340">
        <v>37</v>
      </c>
      <c r="D1340">
        <v>15</v>
      </c>
      <c r="E1340" t="s">
        <v>1212</v>
      </c>
    </row>
    <row r="1341" spans="1:5">
      <c r="A1341">
        <f>HYPERLINK("http://www.twitter.com/nycgov/status/662662115719831553", "662662115719831553")</f>
        <v>0</v>
      </c>
      <c r="B1341" s="2">
        <v>42314.6705324074</v>
      </c>
      <c r="C1341">
        <v>5</v>
      </c>
      <c r="D1341">
        <v>3</v>
      </c>
      <c r="E1341" t="s">
        <v>1067</v>
      </c>
    </row>
    <row r="1342" spans="1:5">
      <c r="A1342">
        <f>HYPERLINK("http://www.twitter.com/nycgov/status/662647015109738500", "662647015109738500")</f>
        <v>0</v>
      </c>
      <c r="B1342" s="2">
        <v>42314.6288657407</v>
      </c>
      <c r="C1342">
        <v>65</v>
      </c>
      <c r="D1342">
        <v>27</v>
      </c>
      <c r="E1342" t="s">
        <v>1213</v>
      </c>
    </row>
    <row r="1343" spans="1:5">
      <c r="A1343">
        <f>HYPERLINK("http://www.twitter.com/nycgov/status/662631989657411585", "662631989657411585")</f>
        <v>0</v>
      </c>
      <c r="B1343" s="2">
        <v>42314.5874074074</v>
      </c>
      <c r="C1343">
        <v>7</v>
      </c>
      <c r="D1343">
        <v>11</v>
      </c>
      <c r="E1343" t="s">
        <v>1214</v>
      </c>
    </row>
    <row r="1344" spans="1:5">
      <c r="A1344">
        <f>HYPERLINK("http://www.twitter.com/nycgov/status/662616790695063553", "662616790695063553")</f>
        <v>0</v>
      </c>
      <c r="B1344" s="2">
        <v>42314.545462963</v>
      </c>
      <c r="C1344">
        <v>8</v>
      </c>
      <c r="D1344">
        <v>1</v>
      </c>
      <c r="E1344" t="s">
        <v>1215</v>
      </c>
    </row>
    <row r="1345" spans="1:5">
      <c r="A1345">
        <f>HYPERLINK("http://www.twitter.com/nycgov/status/662435512335114240", "662435512335114240")</f>
        <v>0</v>
      </c>
      <c r="B1345" s="2">
        <v>42314.0452314815</v>
      </c>
      <c r="C1345">
        <v>13</v>
      </c>
      <c r="D1345">
        <v>17</v>
      </c>
      <c r="E1345" t="s">
        <v>1191</v>
      </c>
    </row>
    <row r="1346" spans="1:5">
      <c r="A1346">
        <f>HYPERLINK("http://www.twitter.com/nycgov/status/662420420457549824", "662420420457549824")</f>
        <v>0</v>
      </c>
      <c r="B1346" s="2">
        <v>42314.003587963</v>
      </c>
      <c r="C1346">
        <v>17</v>
      </c>
      <c r="D1346">
        <v>13</v>
      </c>
      <c r="E1346" t="s">
        <v>1216</v>
      </c>
    </row>
    <row r="1347" spans="1:5">
      <c r="A1347">
        <f>HYPERLINK("http://www.twitter.com/nycgov/status/662416385763577856", "662416385763577856")</f>
        <v>0</v>
      </c>
      <c r="B1347" s="2">
        <v>42313.9924537037</v>
      </c>
      <c r="C1347">
        <v>7</v>
      </c>
      <c r="D1347">
        <v>1</v>
      </c>
      <c r="E1347" t="s">
        <v>1217</v>
      </c>
    </row>
    <row r="1348" spans="1:5">
      <c r="A1348">
        <f>HYPERLINK("http://www.twitter.com/nycgov/status/662412862942543872", "662412862942543872")</f>
        <v>0</v>
      </c>
      <c r="B1348" s="2">
        <v>42313.9827314815</v>
      </c>
      <c r="C1348">
        <v>56</v>
      </c>
      <c r="D1348">
        <v>22</v>
      </c>
      <c r="E1348" t="s">
        <v>1218</v>
      </c>
    </row>
    <row r="1349" spans="1:5">
      <c r="A1349">
        <f>HYPERLINK("http://www.twitter.com/nycgov/status/662390246953365504", "662390246953365504")</f>
        <v>0</v>
      </c>
      <c r="B1349" s="2">
        <v>42313.9203240741</v>
      </c>
      <c r="C1349">
        <v>5</v>
      </c>
      <c r="D1349">
        <v>3</v>
      </c>
      <c r="E1349" t="s">
        <v>1219</v>
      </c>
    </row>
    <row r="1350" spans="1:5">
      <c r="A1350">
        <f>HYPERLINK("http://www.twitter.com/nycgov/status/662375145194061824", "662375145194061824")</f>
        <v>0</v>
      </c>
      <c r="B1350" s="2">
        <v>42313.8786458333</v>
      </c>
      <c r="C1350">
        <v>15</v>
      </c>
      <c r="D1350">
        <v>13</v>
      </c>
      <c r="E1350" t="s">
        <v>1220</v>
      </c>
    </row>
    <row r="1351" spans="1:5">
      <c r="A1351">
        <f>HYPERLINK("http://www.twitter.com/nycgov/status/662345038416998401", "662345038416998401")</f>
        <v>0</v>
      </c>
      <c r="B1351" s="2">
        <v>42313.7955671296</v>
      </c>
      <c r="C1351">
        <v>5</v>
      </c>
      <c r="D1351">
        <v>7</v>
      </c>
      <c r="E1351" t="s">
        <v>1221</v>
      </c>
    </row>
    <row r="1352" spans="1:5">
      <c r="A1352">
        <f>HYPERLINK("http://www.twitter.com/nycgov/status/662330012583010304", "662330012583010304")</f>
        <v>0</v>
      </c>
      <c r="B1352" s="2">
        <v>42313.7541087963</v>
      </c>
      <c r="C1352">
        <v>10</v>
      </c>
      <c r="D1352">
        <v>3</v>
      </c>
      <c r="E1352" t="s">
        <v>1222</v>
      </c>
    </row>
    <row r="1353" spans="1:5">
      <c r="A1353">
        <f>HYPERLINK("http://www.twitter.com/nycgov/status/662315046639415299", "662315046639415299")</f>
        <v>0</v>
      </c>
      <c r="B1353" s="2">
        <v>42313.7128009259</v>
      </c>
      <c r="C1353">
        <v>18</v>
      </c>
      <c r="D1353">
        <v>11</v>
      </c>
      <c r="E1353" t="s">
        <v>1223</v>
      </c>
    </row>
    <row r="1354" spans="1:5">
      <c r="A1354">
        <f>HYPERLINK("http://www.twitter.com/nycgov/status/662304187422777344", "662304187422777344")</f>
        <v>0</v>
      </c>
      <c r="B1354" s="2">
        <v>42313.6828356481</v>
      </c>
      <c r="C1354">
        <v>0</v>
      </c>
      <c r="D1354">
        <v>8</v>
      </c>
      <c r="E1354" t="s">
        <v>1224</v>
      </c>
    </row>
    <row r="1355" spans="1:5">
      <c r="A1355">
        <f>HYPERLINK("http://www.twitter.com/nycgov/status/662283878334361600", "662283878334361600")</f>
        <v>0</v>
      </c>
      <c r="B1355" s="2">
        <v>42313.6267939815</v>
      </c>
      <c r="C1355">
        <v>8</v>
      </c>
      <c r="D1355">
        <v>4</v>
      </c>
      <c r="E1355" t="s">
        <v>1225</v>
      </c>
    </row>
    <row r="1356" spans="1:5">
      <c r="A1356">
        <f>HYPERLINK("http://www.twitter.com/nycgov/status/662269614106234880", "662269614106234880")</f>
        <v>0</v>
      </c>
      <c r="B1356" s="2">
        <v>42313.5874421296</v>
      </c>
      <c r="C1356">
        <v>6</v>
      </c>
      <c r="D1356">
        <v>7</v>
      </c>
      <c r="E1356" t="s">
        <v>1226</v>
      </c>
    </row>
    <row r="1357" spans="1:5">
      <c r="A1357">
        <f>HYPERLINK("http://www.twitter.com/nycgov/status/662254412799307776", "662254412799307776")</f>
        <v>0</v>
      </c>
      <c r="B1357" s="2">
        <v>42313.5454861111</v>
      </c>
      <c r="C1357">
        <v>12</v>
      </c>
      <c r="D1357">
        <v>7</v>
      </c>
      <c r="E1357" t="s">
        <v>914</v>
      </c>
    </row>
    <row r="1358" spans="1:5">
      <c r="A1358">
        <f>HYPERLINK("http://www.twitter.com/nycgov/status/662088230003675136", "662088230003675136")</f>
        <v>0</v>
      </c>
      <c r="B1358" s="2">
        <v>42313.0869097222</v>
      </c>
      <c r="C1358">
        <v>2</v>
      </c>
      <c r="D1358">
        <v>2</v>
      </c>
      <c r="E1358" t="s">
        <v>1227</v>
      </c>
    </row>
    <row r="1359" spans="1:5">
      <c r="A1359">
        <f>HYPERLINK("http://www.twitter.com/nycgov/status/662079661598486529", "662079661598486529")</f>
        <v>0</v>
      </c>
      <c r="B1359" s="2">
        <v>42313.0632638889</v>
      </c>
      <c r="C1359">
        <v>7</v>
      </c>
      <c r="D1359">
        <v>7</v>
      </c>
      <c r="E1359" t="s">
        <v>1228</v>
      </c>
    </row>
    <row r="1360" spans="1:5">
      <c r="A1360">
        <f>HYPERLINK("http://www.twitter.com/nycgov/status/662058056726003712", "662058056726003712")</f>
        <v>0</v>
      </c>
      <c r="B1360" s="2">
        <v>42313.0036458333</v>
      </c>
      <c r="C1360">
        <v>10</v>
      </c>
      <c r="D1360">
        <v>9</v>
      </c>
      <c r="E1360" t="s">
        <v>1229</v>
      </c>
    </row>
    <row r="1361" spans="1:5">
      <c r="A1361">
        <f>HYPERLINK("http://www.twitter.com/nycgov/status/662041758520508416", "662041758520508416")</f>
        <v>0</v>
      </c>
      <c r="B1361" s="2">
        <v>42312.9586805556</v>
      </c>
      <c r="C1361">
        <v>2</v>
      </c>
      <c r="D1361">
        <v>4</v>
      </c>
      <c r="E1361" t="s">
        <v>1230</v>
      </c>
    </row>
    <row r="1362" spans="1:5">
      <c r="A1362">
        <f>HYPERLINK("http://www.twitter.com/nycgov/status/662026654596886530", "662026654596886530")</f>
        <v>0</v>
      </c>
      <c r="B1362" s="2">
        <v>42312.9169907407</v>
      </c>
      <c r="C1362">
        <v>4</v>
      </c>
      <c r="D1362">
        <v>1</v>
      </c>
      <c r="E1362" t="s">
        <v>1203</v>
      </c>
    </row>
    <row r="1363" spans="1:5">
      <c r="A1363">
        <f>HYPERLINK("http://www.twitter.com/nycgov/status/661998316994093056", "661998316994093056")</f>
        <v>0</v>
      </c>
      <c r="B1363" s="2">
        <v>42312.8387962963</v>
      </c>
      <c r="C1363">
        <v>0</v>
      </c>
      <c r="D1363">
        <v>12</v>
      </c>
      <c r="E1363" t="s">
        <v>1231</v>
      </c>
    </row>
    <row r="1364" spans="1:5">
      <c r="A1364">
        <f>HYPERLINK("http://www.twitter.com/nycgov/status/661982609665323008", "661982609665323008")</f>
        <v>0</v>
      </c>
      <c r="B1364" s="2">
        <v>42312.7954513889</v>
      </c>
      <c r="C1364">
        <v>4</v>
      </c>
      <c r="D1364">
        <v>3</v>
      </c>
      <c r="E1364" t="s">
        <v>1232</v>
      </c>
    </row>
    <row r="1365" spans="1:5">
      <c r="A1365">
        <f>HYPERLINK("http://www.twitter.com/nycgov/status/661975033322061825", "661975033322061825")</f>
        <v>0</v>
      </c>
      <c r="B1365" s="2">
        <v>42312.7745486111</v>
      </c>
      <c r="C1365">
        <v>3</v>
      </c>
      <c r="D1365">
        <v>6</v>
      </c>
      <c r="E1365" t="s">
        <v>1133</v>
      </c>
    </row>
    <row r="1366" spans="1:5">
      <c r="A1366">
        <f>HYPERLINK("http://www.twitter.com/nycgov/status/661958448960151553", "661958448960151553")</f>
        <v>0</v>
      </c>
      <c r="B1366" s="2">
        <v>42312.7287847222</v>
      </c>
      <c r="C1366">
        <v>0</v>
      </c>
      <c r="D1366">
        <v>18</v>
      </c>
      <c r="E1366" t="s">
        <v>1233</v>
      </c>
    </row>
    <row r="1367" spans="1:5">
      <c r="A1367">
        <f>HYPERLINK("http://www.twitter.com/nycgov/status/661952565899362304", "661952565899362304")</f>
        <v>0</v>
      </c>
      <c r="B1367" s="2">
        <v>42312.7125462963</v>
      </c>
      <c r="C1367">
        <v>5</v>
      </c>
      <c r="D1367">
        <v>1</v>
      </c>
      <c r="E1367" t="s">
        <v>1234</v>
      </c>
    </row>
    <row r="1368" spans="1:5">
      <c r="A1368">
        <f>HYPERLINK("http://www.twitter.com/nycgov/status/661943672024473600", "661943672024473600")</f>
        <v>0</v>
      </c>
      <c r="B1368" s="2">
        <v>42312.6880092593</v>
      </c>
      <c r="C1368">
        <v>2</v>
      </c>
      <c r="D1368">
        <v>0</v>
      </c>
      <c r="E1368" t="s">
        <v>1235</v>
      </c>
    </row>
    <row r="1369" spans="1:5">
      <c r="A1369">
        <f>HYPERLINK("http://www.twitter.com/nycgov/status/661929693415907328", "661929693415907328")</f>
        <v>0</v>
      </c>
      <c r="B1369" s="2">
        <v>42312.6494328704</v>
      </c>
      <c r="C1369">
        <v>6</v>
      </c>
      <c r="D1369">
        <v>9</v>
      </c>
      <c r="E1369" t="s">
        <v>1236</v>
      </c>
    </row>
    <row r="1370" spans="1:5">
      <c r="A1370">
        <f>HYPERLINK("http://www.twitter.com/nycgov/status/661921766156189696", "661921766156189696")</f>
        <v>0</v>
      </c>
      <c r="B1370" s="2">
        <v>42312.6275578704</v>
      </c>
      <c r="C1370">
        <v>0</v>
      </c>
      <c r="D1370">
        <v>26</v>
      </c>
      <c r="E1370" t="s">
        <v>1237</v>
      </c>
    </row>
    <row r="1371" spans="1:5">
      <c r="A1371">
        <f>HYPERLINK("http://www.twitter.com/nycgov/status/661916014502928385", "661916014502928385")</f>
        <v>0</v>
      </c>
      <c r="B1371" s="2">
        <v>42312.6116898148</v>
      </c>
      <c r="C1371">
        <v>8</v>
      </c>
      <c r="D1371">
        <v>6</v>
      </c>
      <c r="E1371" t="s">
        <v>1238</v>
      </c>
    </row>
    <row r="1372" spans="1:5">
      <c r="A1372">
        <f>HYPERLINK("http://www.twitter.com/nycgov/status/661620253894553600", "661620253894553600")</f>
        <v>0</v>
      </c>
      <c r="B1372" s="2">
        <v>42311.7955439815</v>
      </c>
      <c r="C1372">
        <v>2</v>
      </c>
      <c r="D1372">
        <v>4</v>
      </c>
      <c r="E1372" t="s">
        <v>1239</v>
      </c>
    </row>
    <row r="1373" spans="1:5">
      <c r="A1373">
        <f>HYPERLINK("http://www.twitter.com/nycgov/status/661590236527525890", "661590236527525890")</f>
        <v>0</v>
      </c>
      <c r="B1373" s="2">
        <v>42311.7127083333</v>
      </c>
      <c r="C1373">
        <v>5</v>
      </c>
      <c r="D1373">
        <v>4</v>
      </c>
      <c r="E1373" t="s">
        <v>993</v>
      </c>
    </row>
    <row r="1374" spans="1:5">
      <c r="A1374">
        <f>HYPERLINK("http://www.twitter.com/nycgov/status/661581563931529216", "661581563931529216")</f>
        <v>0</v>
      </c>
      <c r="B1374" s="2">
        <v>42311.6887847222</v>
      </c>
      <c r="C1374">
        <v>8</v>
      </c>
      <c r="D1374">
        <v>8</v>
      </c>
      <c r="E1374" t="s">
        <v>992</v>
      </c>
    </row>
    <row r="1375" spans="1:5">
      <c r="A1375">
        <f>HYPERLINK("http://www.twitter.com/nycgov/status/661544768221151232", "661544768221151232")</f>
        <v>0</v>
      </c>
      <c r="B1375" s="2">
        <v>42311.5872453704</v>
      </c>
      <c r="C1375">
        <v>12</v>
      </c>
      <c r="D1375">
        <v>12</v>
      </c>
      <c r="E1375" t="s">
        <v>1240</v>
      </c>
    </row>
    <row r="1376" spans="1:5">
      <c r="A1376">
        <f>HYPERLINK("http://www.twitter.com/nycgov/status/661534637567688704", "661534637567688704")</f>
        <v>0</v>
      </c>
      <c r="B1376" s="2">
        <v>42311.5592824074</v>
      </c>
      <c r="C1376">
        <v>7</v>
      </c>
      <c r="D1376">
        <v>9</v>
      </c>
      <c r="E1376" t="s">
        <v>1238</v>
      </c>
    </row>
    <row r="1377" spans="1:5">
      <c r="A1377">
        <f>HYPERLINK("http://www.twitter.com/nycgov/status/661505865544019968", "661505865544019968")</f>
        <v>0</v>
      </c>
      <c r="B1377" s="2">
        <v>42311.4798958333</v>
      </c>
      <c r="C1377">
        <v>15</v>
      </c>
      <c r="D1377">
        <v>32</v>
      </c>
      <c r="E1377" t="s">
        <v>1241</v>
      </c>
    </row>
    <row r="1378" spans="1:5">
      <c r="A1378">
        <f>HYPERLINK("http://www.twitter.com/nycgov/status/661347176229019648", "661347176229019648")</f>
        <v>0</v>
      </c>
      <c r="B1378" s="2">
        <v>42311.0419907407</v>
      </c>
      <c r="C1378">
        <v>10</v>
      </c>
      <c r="D1378">
        <v>12</v>
      </c>
      <c r="E1378" t="s">
        <v>1242</v>
      </c>
    </row>
    <row r="1379" spans="1:5">
      <c r="A1379">
        <f>HYPERLINK("http://www.twitter.com/nycgov/status/661333258744029184", "661333258744029184")</f>
        <v>0</v>
      </c>
      <c r="B1379" s="2">
        <v>42311.003587963</v>
      </c>
      <c r="C1379">
        <v>6</v>
      </c>
      <c r="D1379">
        <v>7</v>
      </c>
      <c r="E1379" t="s">
        <v>1243</v>
      </c>
    </row>
    <row r="1380" spans="1:5">
      <c r="A1380">
        <f>HYPERLINK("http://www.twitter.com/nycgov/status/661318163133542401", "661318163133542401")</f>
        <v>0</v>
      </c>
      <c r="B1380" s="2">
        <v>42310.9619328704</v>
      </c>
      <c r="C1380">
        <v>3</v>
      </c>
      <c r="D1380">
        <v>2</v>
      </c>
      <c r="E1380" t="s">
        <v>1244</v>
      </c>
    </row>
    <row r="1381" spans="1:5">
      <c r="A1381">
        <f>HYPERLINK("http://www.twitter.com/nycgov/status/661299167491440640", "661299167491440640")</f>
        <v>0</v>
      </c>
      <c r="B1381" s="2">
        <v>42310.9095138889</v>
      </c>
      <c r="C1381">
        <v>0</v>
      </c>
      <c r="D1381">
        <v>9</v>
      </c>
      <c r="E1381" t="s">
        <v>1245</v>
      </c>
    </row>
    <row r="1382" spans="1:5">
      <c r="A1382">
        <f>HYPERLINK("http://www.twitter.com/nycgov/status/661297419259355136", "661297419259355136")</f>
        <v>0</v>
      </c>
      <c r="B1382" s="2">
        <v>42310.9046875</v>
      </c>
      <c r="C1382">
        <v>0</v>
      </c>
      <c r="D1382">
        <v>8</v>
      </c>
      <c r="E1382" t="s">
        <v>1246</v>
      </c>
    </row>
    <row r="1383" spans="1:5">
      <c r="A1383">
        <f>HYPERLINK("http://www.twitter.com/nycgov/status/661288023666085890", "661288023666085890")</f>
        <v>0</v>
      </c>
      <c r="B1383" s="2">
        <v>42310.8787615741</v>
      </c>
      <c r="C1383">
        <v>12</v>
      </c>
      <c r="D1383">
        <v>11</v>
      </c>
      <c r="E1383" t="s">
        <v>972</v>
      </c>
    </row>
    <row r="1384" spans="1:5">
      <c r="A1384">
        <f>HYPERLINK("http://www.twitter.com/nycgov/status/661274191405187072", "661274191405187072")</f>
        <v>0</v>
      </c>
      <c r="B1384" s="2">
        <v>42310.8405902778</v>
      </c>
      <c r="C1384">
        <v>6</v>
      </c>
      <c r="D1384">
        <v>12</v>
      </c>
      <c r="E1384" t="s">
        <v>1247</v>
      </c>
    </row>
    <row r="1385" spans="1:5">
      <c r="A1385">
        <f>HYPERLINK("http://www.twitter.com/nycgov/status/661257478311682048", "661257478311682048")</f>
        <v>0</v>
      </c>
      <c r="B1385" s="2">
        <v>42310.7944791667</v>
      </c>
      <c r="C1385">
        <v>0</v>
      </c>
      <c r="D1385">
        <v>10</v>
      </c>
      <c r="E1385" t="s">
        <v>1248</v>
      </c>
    </row>
    <row r="1386" spans="1:5">
      <c r="A1386">
        <f>HYPERLINK("http://www.twitter.com/nycgov/status/661242713782804480", "661242713782804480")</f>
        <v>0</v>
      </c>
      <c r="B1386" s="2">
        <v>42310.7537268518</v>
      </c>
      <c r="C1386">
        <v>3</v>
      </c>
      <c r="D1386">
        <v>4</v>
      </c>
      <c r="E1386" t="s">
        <v>764</v>
      </c>
    </row>
    <row r="1387" spans="1:5">
      <c r="A1387">
        <f>HYPERLINK("http://www.twitter.com/nycgov/status/661226551397244929", "661226551397244929")</f>
        <v>0</v>
      </c>
      <c r="B1387" s="2">
        <v>42310.7091319444</v>
      </c>
      <c r="C1387">
        <v>3</v>
      </c>
      <c r="D1387">
        <v>4</v>
      </c>
      <c r="E1387" t="s">
        <v>1249</v>
      </c>
    </row>
    <row r="1388" spans="1:5">
      <c r="A1388">
        <f>HYPERLINK("http://www.twitter.com/nycgov/status/661220002964578304", "661220002964578304")</f>
        <v>0</v>
      </c>
      <c r="B1388" s="2">
        <v>42310.6910648148</v>
      </c>
      <c r="C1388">
        <v>14</v>
      </c>
      <c r="D1388">
        <v>5</v>
      </c>
      <c r="E1388" t="s">
        <v>1250</v>
      </c>
    </row>
    <row r="1389" spans="1:5">
      <c r="A1389">
        <f>HYPERLINK("http://www.twitter.com/nycgov/status/661204918863306752", "661204918863306752")</f>
        <v>0</v>
      </c>
      <c r="B1389" s="2">
        <v>42310.6494328704</v>
      </c>
      <c r="C1389">
        <v>6</v>
      </c>
      <c r="D1389">
        <v>2</v>
      </c>
      <c r="E1389" t="s">
        <v>1251</v>
      </c>
    </row>
    <row r="1390" spans="1:5">
      <c r="A1390">
        <f>HYPERLINK("http://www.twitter.com/nycgov/status/661197961637007360", "661197961637007360")</f>
        <v>0</v>
      </c>
      <c r="B1390" s="2">
        <v>42310.6302430556</v>
      </c>
      <c r="C1390">
        <v>0</v>
      </c>
      <c r="D1390">
        <v>28</v>
      </c>
      <c r="E1390" t="s">
        <v>1252</v>
      </c>
    </row>
    <row r="1391" spans="1:5">
      <c r="A1391">
        <f>HYPERLINK("http://www.twitter.com/nycgov/status/660593418503127041", "660593418503127041")</f>
        <v>0</v>
      </c>
      <c r="B1391" s="2">
        <v>42308.9620138889</v>
      </c>
      <c r="C1391">
        <v>20</v>
      </c>
      <c r="D1391">
        <v>11</v>
      </c>
      <c r="E1391" t="s">
        <v>1171</v>
      </c>
    </row>
    <row r="1392" spans="1:5">
      <c r="A1392">
        <f>HYPERLINK("http://www.twitter.com/nycgov/status/660577373251895296", "660577373251895296")</f>
        <v>0</v>
      </c>
      <c r="B1392" s="2">
        <v>42308.9177430556</v>
      </c>
      <c r="C1392">
        <v>10</v>
      </c>
      <c r="D1392">
        <v>7</v>
      </c>
      <c r="E1392" t="s">
        <v>1253</v>
      </c>
    </row>
    <row r="1393" spans="1:5">
      <c r="A1393">
        <f>HYPERLINK("http://www.twitter.com/nycgov/status/660548143352848384", "660548143352848384")</f>
        <v>0</v>
      </c>
      <c r="B1393" s="2">
        <v>42308.8370833333</v>
      </c>
      <c r="C1393">
        <v>7</v>
      </c>
      <c r="D1393">
        <v>6</v>
      </c>
      <c r="E1393" t="s">
        <v>1254</v>
      </c>
    </row>
    <row r="1394" spans="1:5">
      <c r="A1394">
        <f>HYPERLINK("http://www.twitter.com/nycgov/status/660517947635560448", "660517947635560448")</f>
        <v>0</v>
      </c>
      <c r="B1394" s="2">
        <v>42308.7537615741</v>
      </c>
      <c r="C1394">
        <v>8</v>
      </c>
      <c r="D1394">
        <v>6</v>
      </c>
      <c r="E1394" t="s">
        <v>1255</v>
      </c>
    </row>
    <row r="1395" spans="1:5">
      <c r="A1395">
        <f>HYPERLINK("http://www.twitter.com/nycgov/status/660487890326200320", "660487890326200320")</f>
        <v>0</v>
      </c>
      <c r="B1395" s="2">
        <v>42308.6708101852</v>
      </c>
      <c r="C1395">
        <v>2</v>
      </c>
      <c r="D1395">
        <v>2</v>
      </c>
      <c r="E1395" t="s">
        <v>1122</v>
      </c>
    </row>
    <row r="1396" spans="1:5">
      <c r="A1396">
        <f>HYPERLINK("http://www.twitter.com/nycgov/status/660457541697150976", "660457541697150976")</f>
        <v>0</v>
      </c>
      <c r="B1396" s="2">
        <v>42308.5870717593</v>
      </c>
      <c r="C1396">
        <v>10</v>
      </c>
      <c r="D1396">
        <v>10</v>
      </c>
      <c r="E1396" t="s">
        <v>1256</v>
      </c>
    </row>
    <row r="1397" spans="1:5">
      <c r="A1397">
        <f>HYPERLINK("http://www.twitter.com/nycgov/status/660095204737851393", "660095204737851393")</f>
        <v>0</v>
      </c>
      <c r="B1397" s="2">
        <v>42307.5872106481</v>
      </c>
      <c r="C1397">
        <v>8</v>
      </c>
      <c r="D1397">
        <v>12</v>
      </c>
      <c r="E1397" t="s">
        <v>1257</v>
      </c>
    </row>
    <row r="1398" spans="1:5">
      <c r="A1398">
        <f>HYPERLINK("http://www.twitter.com/nycgov/status/660065006109741056", "660065006109741056")</f>
        <v>0</v>
      </c>
      <c r="B1398" s="2">
        <v>42307.5038773148</v>
      </c>
      <c r="C1398">
        <v>2</v>
      </c>
      <c r="D1398">
        <v>5</v>
      </c>
      <c r="E1398" t="s">
        <v>1258</v>
      </c>
    </row>
    <row r="1399" spans="1:5">
      <c r="A1399">
        <f>HYPERLINK("http://www.twitter.com/nycgov/status/659883722129321984", "659883722129321984")</f>
        <v>0</v>
      </c>
      <c r="B1399" s="2">
        <v>42307.0036342593</v>
      </c>
      <c r="C1399">
        <v>14</v>
      </c>
      <c r="D1399">
        <v>8</v>
      </c>
      <c r="E1399" t="s">
        <v>1259</v>
      </c>
    </row>
    <row r="1400" spans="1:5">
      <c r="A1400">
        <f>HYPERLINK("http://www.twitter.com/nycgov/status/659869899922259968", "659869899922259968")</f>
        <v>0</v>
      </c>
      <c r="B1400" s="2">
        <v>42306.9654861111</v>
      </c>
      <c r="C1400">
        <v>4</v>
      </c>
      <c r="D1400">
        <v>6</v>
      </c>
      <c r="E1400" t="s">
        <v>1160</v>
      </c>
    </row>
    <row r="1401" spans="1:5">
      <c r="A1401">
        <f>HYPERLINK("http://www.twitter.com/nycgov/status/659861072237735937", "659861072237735937")</f>
        <v>0</v>
      </c>
      <c r="B1401" s="2">
        <v>42306.9411226852</v>
      </c>
      <c r="C1401">
        <v>6</v>
      </c>
      <c r="D1401">
        <v>7</v>
      </c>
      <c r="E1401" t="s">
        <v>1260</v>
      </c>
    </row>
    <row r="1402" spans="1:5">
      <c r="A1402">
        <f>HYPERLINK("http://www.twitter.com/nycgov/status/659853547329232896", "659853547329232896")</f>
        <v>0</v>
      </c>
      <c r="B1402" s="2">
        <v>42306.9203587963</v>
      </c>
      <c r="C1402">
        <v>11</v>
      </c>
      <c r="D1402">
        <v>9</v>
      </c>
      <c r="E1402" t="s">
        <v>1261</v>
      </c>
    </row>
    <row r="1403" spans="1:5">
      <c r="A1403">
        <f>HYPERLINK("http://www.twitter.com/nycgov/status/659839700409126912", "659839700409126912")</f>
        <v>0</v>
      </c>
      <c r="B1403" s="2">
        <v>42306.8821527778</v>
      </c>
      <c r="C1403">
        <v>9</v>
      </c>
      <c r="D1403">
        <v>8</v>
      </c>
      <c r="E1403" t="s">
        <v>1254</v>
      </c>
    </row>
    <row r="1404" spans="1:5">
      <c r="A1404">
        <f>HYPERLINK("http://www.twitter.com/nycgov/status/659829661657128961", "659829661657128961")</f>
        <v>0</v>
      </c>
      <c r="B1404" s="2">
        <v>42306.8544560185</v>
      </c>
      <c r="C1404">
        <v>5</v>
      </c>
      <c r="D1404">
        <v>9</v>
      </c>
      <c r="E1404" t="s">
        <v>1255</v>
      </c>
    </row>
    <row r="1405" spans="1:5">
      <c r="A1405">
        <f>HYPERLINK("http://www.twitter.com/nycgov/status/659808216176570368", "659808216176570368")</f>
        <v>0</v>
      </c>
      <c r="B1405" s="2">
        <v>42306.7952777778</v>
      </c>
      <c r="C1405">
        <v>12</v>
      </c>
      <c r="D1405">
        <v>11</v>
      </c>
      <c r="E1405" t="s">
        <v>1262</v>
      </c>
    </row>
    <row r="1406" spans="1:5">
      <c r="A1406">
        <f>HYPERLINK("http://www.twitter.com/nycgov/status/659738456806064128", "659738456806064128")</f>
        <v>0</v>
      </c>
      <c r="B1406" s="2">
        <v>42306.6027777778</v>
      </c>
      <c r="C1406">
        <v>0</v>
      </c>
      <c r="D1406">
        <v>7</v>
      </c>
      <c r="E1406" t="s">
        <v>1263</v>
      </c>
    </row>
    <row r="1407" spans="1:5">
      <c r="A1407">
        <f>HYPERLINK("http://www.twitter.com/nycgov/status/659731954489757696", "659731954489757696")</f>
        <v>0</v>
      </c>
      <c r="B1407" s="2">
        <v>42306.5848263889</v>
      </c>
      <c r="C1407">
        <v>9</v>
      </c>
      <c r="D1407">
        <v>2</v>
      </c>
      <c r="E1407" t="s">
        <v>1264</v>
      </c>
    </row>
    <row r="1408" spans="1:5">
      <c r="A1408">
        <f>HYPERLINK("http://www.twitter.com/nycgov/status/659550274395217920", "659550274395217920")</f>
        <v>0</v>
      </c>
      <c r="B1408" s="2">
        <v>42306.0834837963</v>
      </c>
      <c r="C1408">
        <v>7</v>
      </c>
      <c r="D1408">
        <v>5</v>
      </c>
      <c r="E1408" t="s">
        <v>1265</v>
      </c>
    </row>
    <row r="1409" spans="1:5">
      <c r="A1409">
        <f>HYPERLINK("http://www.twitter.com/nycgov/status/659415689015508992", "659415689015508992")</f>
        <v>0</v>
      </c>
      <c r="B1409" s="2">
        <v>42305.7121064815</v>
      </c>
      <c r="C1409">
        <v>19</v>
      </c>
      <c r="D1409">
        <v>5</v>
      </c>
      <c r="E1409" t="s">
        <v>1253</v>
      </c>
    </row>
    <row r="1410" spans="1:5">
      <c r="A1410">
        <f>HYPERLINK("http://www.twitter.com/nycgov/status/659399963433115648", "659399963433115648")</f>
        <v>0</v>
      </c>
      <c r="B1410" s="2">
        <v>42305.6687037037</v>
      </c>
      <c r="C1410">
        <v>5</v>
      </c>
      <c r="D1410">
        <v>2</v>
      </c>
      <c r="E1410" t="s">
        <v>1266</v>
      </c>
    </row>
    <row r="1411" spans="1:5">
      <c r="A1411">
        <f>HYPERLINK("http://www.twitter.com/nycgov/status/659384733109981188", "659384733109981188")</f>
        <v>0</v>
      </c>
      <c r="B1411" s="2">
        <v>42305.6266782407</v>
      </c>
      <c r="C1411">
        <v>8</v>
      </c>
      <c r="D1411">
        <v>3</v>
      </c>
      <c r="E1411" t="s">
        <v>1256</v>
      </c>
    </row>
    <row r="1412" spans="1:5">
      <c r="A1412">
        <f>HYPERLINK("http://www.twitter.com/nycgov/status/659370244205617152", "659370244205617152")</f>
        <v>0</v>
      </c>
      <c r="B1412" s="2">
        <v>42305.5867013889</v>
      </c>
      <c r="C1412">
        <v>0</v>
      </c>
      <c r="D1412">
        <v>30</v>
      </c>
      <c r="E1412" t="s">
        <v>1267</v>
      </c>
    </row>
    <row r="1413" spans="1:5">
      <c r="A1413">
        <f>HYPERLINK("http://www.twitter.com/nycgov/status/659369635687591936", "659369635687591936")</f>
        <v>0</v>
      </c>
      <c r="B1413" s="2">
        <v>42305.5850231481</v>
      </c>
      <c r="C1413">
        <v>3</v>
      </c>
      <c r="D1413">
        <v>4</v>
      </c>
      <c r="E1413" t="s">
        <v>1268</v>
      </c>
    </row>
    <row r="1414" spans="1:5">
      <c r="A1414">
        <f>HYPERLINK("http://www.twitter.com/nycgov/status/659354470380384256", "659354470380384256")</f>
        <v>0</v>
      </c>
      <c r="B1414" s="2">
        <v>42305.5431712963</v>
      </c>
      <c r="C1414">
        <v>6</v>
      </c>
      <c r="D1414">
        <v>9</v>
      </c>
      <c r="E1414" t="s">
        <v>583</v>
      </c>
    </row>
    <row r="1415" spans="1:5">
      <c r="A1415">
        <f>HYPERLINK("http://www.twitter.com/nycgov/status/659340207058198528", "659340207058198528")</f>
        <v>0</v>
      </c>
      <c r="B1415" s="2">
        <v>42305.5038078704</v>
      </c>
      <c r="C1415">
        <v>0</v>
      </c>
      <c r="D1415">
        <v>6</v>
      </c>
      <c r="E1415" t="s">
        <v>764</v>
      </c>
    </row>
    <row r="1416" spans="1:5">
      <c r="A1416">
        <f>HYPERLINK("http://www.twitter.com/nycgov/status/659133931690831872", "659133931690831872")</f>
        <v>0</v>
      </c>
      <c r="B1416" s="2">
        <v>42304.9346064815</v>
      </c>
      <c r="C1416">
        <v>0</v>
      </c>
      <c r="D1416">
        <v>9</v>
      </c>
      <c r="E1416" t="s">
        <v>1269</v>
      </c>
    </row>
    <row r="1417" spans="1:5">
      <c r="A1417">
        <f>HYPERLINK("http://www.twitter.com/nycgov/status/658744996556886016", "658744996556886016")</f>
        <v>0</v>
      </c>
      <c r="B1417" s="2">
        <v>42303.8613425926</v>
      </c>
      <c r="C1417">
        <v>0</v>
      </c>
      <c r="D1417">
        <v>7</v>
      </c>
      <c r="E1417" t="s">
        <v>1270</v>
      </c>
    </row>
    <row r="1418" spans="1:5">
      <c r="A1418">
        <f>HYPERLINK("http://www.twitter.com/nycgov/status/658736222819459072", "658736222819459072")</f>
        <v>0</v>
      </c>
      <c r="B1418" s="2">
        <v>42303.8371296296</v>
      </c>
      <c r="C1418">
        <v>4</v>
      </c>
      <c r="D1418">
        <v>5</v>
      </c>
      <c r="E1418" t="s">
        <v>1122</v>
      </c>
    </row>
    <row r="1419" spans="1:5">
      <c r="A1419">
        <f>HYPERLINK("http://www.twitter.com/nycgov/status/658721165834362880", "658721165834362880")</f>
        <v>0</v>
      </c>
      <c r="B1419" s="2">
        <v>42303.7955902778</v>
      </c>
      <c r="C1419">
        <v>11</v>
      </c>
      <c r="D1419">
        <v>15</v>
      </c>
      <c r="E1419" t="s">
        <v>1271</v>
      </c>
    </row>
    <row r="1420" spans="1:5">
      <c r="A1420">
        <f>HYPERLINK("http://www.twitter.com/nycgov/status/658706007208632320", "658706007208632320")</f>
        <v>0</v>
      </c>
      <c r="B1420" s="2">
        <v>42303.75375</v>
      </c>
      <c r="C1420">
        <v>5</v>
      </c>
      <c r="D1420">
        <v>3</v>
      </c>
      <c r="E1420" t="s">
        <v>1272</v>
      </c>
    </row>
    <row r="1421" spans="1:5">
      <c r="A1421">
        <f>HYPERLINK("http://www.twitter.com/nycgov/status/658688338057129985", "658688338057129985")</f>
        <v>0</v>
      </c>
      <c r="B1421" s="2">
        <v>42303.705</v>
      </c>
      <c r="C1421">
        <v>2</v>
      </c>
      <c r="D1421">
        <v>2</v>
      </c>
      <c r="E1421" t="s">
        <v>972</v>
      </c>
    </row>
    <row r="1422" spans="1:5">
      <c r="A1422">
        <f>HYPERLINK("http://www.twitter.com/nycgov/status/658675816545566721", "658675816545566721")</f>
        <v>0</v>
      </c>
      <c r="B1422" s="2">
        <v>42303.6704398148</v>
      </c>
      <c r="C1422">
        <v>11</v>
      </c>
      <c r="D1422">
        <v>14</v>
      </c>
      <c r="E1422" t="s">
        <v>1273</v>
      </c>
    </row>
    <row r="1423" spans="1:5">
      <c r="A1423">
        <f>HYPERLINK("http://www.twitter.com/nycgov/status/658651330072956928", "658651330072956928")</f>
        <v>0</v>
      </c>
      <c r="B1423" s="2">
        <v>42303.6028703704</v>
      </c>
      <c r="C1423">
        <v>0</v>
      </c>
      <c r="D1423">
        <v>23</v>
      </c>
      <c r="E1423" t="s">
        <v>1274</v>
      </c>
    </row>
    <row r="1424" spans="1:5">
      <c r="A1424">
        <f>HYPERLINK("http://www.twitter.com/nycgov/status/657951036565528576", "657951036565528576")</f>
        <v>0</v>
      </c>
      <c r="B1424" s="2">
        <v>42301.6704282407</v>
      </c>
      <c r="C1424">
        <v>9</v>
      </c>
      <c r="D1424">
        <v>9</v>
      </c>
      <c r="E1424" t="s">
        <v>1275</v>
      </c>
    </row>
    <row r="1425" spans="1:5">
      <c r="A1425">
        <f>HYPERLINK("http://www.twitter.com/nycgov/status/657934993965060096", "657934993965060096")</f>
        <v>0</v>
      </c>
      <c r="B1425" s="2">
        <v>42301.6261689815</v>
      </c>
      <c r="C1425">
        <v>12</v>
      </c>
      <c r="D1425">
        <v>5</v>
      </c>
      <c r="E1425" t="s">
        <v>1256</v>
      </c>
    </row>
    <row r="1426" spans="1:5">
      <c r="A1426">
        <f>HYPERLINK("http://www.twitter.com/nycgov/status/657919919015776256", "657919919015776256")</f>
        <v>0</v>
      </c>
      <c r="B1426" s="2">
        <v>42301.5845601852</v>
      </c>
      <c r="C1426">
        <v>11</v>
      </c>
      <c r="D1426">
        <v>1</v>
      </c>
      <c r="E1426" t="s">
        <v>1276</v>
      </c>
    </row>
    <row r="1427" spans="1:5">
      <c r="A1427">
        <f>HYPERLINK("http://www.twitter.com/nycgov/status/657677996086722560", "657677996086722560")</f>
        <v>0</v>
      </c>
      <c r="B1427" s="2">
        <v>42300.9169791667</v>
      </c>
      <c r="C1427">
        <v>15</v>
      </c>
      <c r="D1427">
        <v>8</v>
      </c>
      <c r="E1427" t="s">
        <v>1277</v>
      </c>
    </row>
    <row r="1428" spans="1:5">
      <c r="A1428">
        <f>HYPERLINK("http://www.twitter.com/nycgov/status/657327006896492544", "657327006896492544")</f>
        <v>0</v>
      </c>
      <c r="B1428" s="2">
        <v>42299.9484375</v>
      </c>
      <c r="C1428">
        <v>25</v>
      </c>
      <c r="D1428">
        <v>20</v>
      </c>
      <c r="E1428" t="s">
        <v>1278</v>
      </c>
    </row>
    <row r="1429" spans="1:5">
      <c r="A1429">
        <f>HYPERLINK("http://www.twitter.com/nycgov/status/657311940478377984", "657311940478377984")</f>
        <v>0</v>
      </c>
      <c r="B1429" s="2">
        <v>42299.9068634259</v>
      </c>
      <c r="C1429">
        <v>17</v>
      </c>
      <c r="D1429">
        <v>10</v>
      </c>
      <c r="E1429" t="s">
        <v>1279</v>
      </c>
    </row>
    <row r="1430" spans="1:5">
      <c r="A1430">
        <f>HYPERLINK("http://www.twitter.com/nycgov/status/657298048377319424", "657298048377319424")</f>
        <v>0</v>
      </c>
      <c r="B1430" s="2">
        <v>42299.8685300926</v>
      </c>
      <c r="C1430">
        <v>9</v>
      </c>
      <c r="D1430">
        <v>5</v>
      </c>
      <c r="E1430" t="s">
        <v>1280</v>
      </c>
    </row>
    <row r="1431" spans="1:5">
      <c r="A1431">
        <f>HYPERLINK("http://www.twitter.com/nycgov/status/657282956881457153", "657282956881457153")</f>
        <v>0</v>
      </c>
      <c r="B1431" s="2">
        <v>42299.8268865741</v>
      </c>
      <c r="C1431">
        <v>14</v>
      </c>
      <c r="D1431">
        <v>12</v>
      </c>
      <c r="E1431" t="s">
        <v>1281</v>
      </c>
    </row>
    <row r="1432" spans="1:5">
      <c r="A1432">
        <f>HYPERLINK("http://www.twitter.com/nycgov/status/657267910784741376", "657267910784741376")</f>
        <v>0</v>
      </c>
      <c r="B1432" s="2">
        <v>42299.7853703704</v>
      </c>
      <c r="C1432">
        <v>6</v>
      </c>
      <c r="D1432">
        <v>6</v>
      </c>
      <c r="E1432" t="s">
        <v>1282</v>
      </c>
    </row>
    <row r="1433" spans="1:5">
      <c r="A1433">
        <f>HYPERLINK("http://www.twitter.com/nycgov/status/657252761457795072", "657252761457795072")</f>
        <v>0</v>
      </c>
      <c r="B1433" s="2">
        <v>42299.7435648148</v>
      </c>
      <c r="C1433">
        <v>5</v>
      </c>
      <c r="D1433">
        <v>3</v>
      </c>
      <c r="E1433" t="s">
        <v>1283</v>
      </c>
    </row>
    <row r="1434" spans="1:5">
      <c r="A1434">
        <f>HYPERLINK("http://www.twitter.com/nycgov/status/656693021417807872", "656693021417807872")</f>
        <v>0</v>
      </c>
      <c r="B1434" s="2">
        <v>42298.1989699074</v>
      </c>
      <c r="C1434">
        <v>0</v>
      </c>
      <c r="D1434">
        <v>2213</v>
      </c>
      <c r="E1434" t="s">
        <v>1284</v>
      </c>
    </row>
    <row r="1435" spans="1:5">
      <c r="A1435">
        <f>HYPERLINK("http://www.twitter.com/nycgov/status/656653891170340865", "656653891170340865")</f>
        <v>0</v>
      </c>
      <c r="B1435" s="2">
        <v>42298.0909953704</v>
      </c>
      <c r="C1435">
        <v>0</v>
      </c>
      <c r="D1435">
        <v>333</v>
      </c>
      <c r="E1435" t="s">
        <v>1285</v>
      </c>
    </row>
    <row r="1436" spans="1:5">
      <c r="A1436">
        <f>HYPERLINK("http://www.twitter.com/nycgov/status/656637343529619456", "656637343529619456")</f>
        <v>0</v>
      </c>
      <c r="B1436" s="2">
        <v>42298.0453356481</v>
      </c>
      <c r="C1436">
        <v>28</v>
      </c>
      <c r="D1436">
        <v>13</v>
      </c>
      <c r="E1436" t="s">
        <v>1286</v>
      </c>
    </row>
    <row r="1437" spans="1:5">
      <c r="A1437">
        <f>HYPERLINK("http://www.twitter.com/nycgov/status/656622245339639808", "656622245339639808")</f>
        <v>0</v>
      </c>
      <c r="B1437" s="2">
        <v>42298.0036689815</v>
      </c>
      <c r="C1437">
        <v>13</v>
      </c>
      <c r="D1437">
        <v>10</v>
      </c>
      <c r="E1437" t="s">
        <v>1287</v>
      </c>
    </row>
    <row r="1438" spans="1:5">
      <c r="A1438">
        <f>HYPERLINK("http://www.twitter.com/nycgov/status/656612170281676800", "656612170281676800")</f>
        <v>0</v>
      </c>
      <c r="B1438" s="2">
        <v>42297.9758680556</v>
      </c>
      <c r="C1438">
        <v>13</v>
      </c>
      <c r="D1438">
        <v>9</v>
      </c>
      <c r="E1438" t="s">
        <v>1288</v>
      </c>
    </row>
    <row r="1439" spans="1:5">
      <c r="A1439">
        <f>HYPERLINK("http://www.twitter.com/nycgov/status/656589504116051972", "656589504116051972")</f>
        <v>0</v>
      </c>
      <c r="B1439" s="2">
        <v>42297.9133217593</v>
      </c>
      <c r="C1439">
        <v>9</v>
      </c>
      <c r="D1439">
        <v>6</v>
      </c>
      <c r="E1439" t="s">
        <v>1289</v>
      </c>
    </row>
    <row r="1440" spans="1:5">
      <c r="A1440">
        <f>HYPERLINK("http://www.twitter.com/nycgov/status/656546875206672384", "656546875206672384")</f>
        <v>0</v>
      </c>
      <c r="B1440" s="2">
        <v>42297.7956828704</v>
      </c>
      <c r="C1440">
        <v>10</v>
      </c>
      <c r="D1440">
        <v>8</v>
      </c>
      <c r="E1440" t="s">
        <v>1179</v>
      </c>
    </row>
    <row r="1441" spans="1:5">
      <c r="A1441">
        <f>HYPERLINK("http://www.twitter.com/nycgov/status/656538966301110272", "656538966301110272")</f>
        <v>0</v>
      </c>
      <c r="B1441" s="2">
        <v>42297.7738657407</v>
      </c>
      <c r="C1441">
        <v>0</v>
      </c>
      <c r="D1441">
        <v>43</v>
      </c>
      <c r="E1441" t="s">
        <v>1290</v>
      </c>
    </row>
    <row r="1442" spans="1:5">
      <c r="A1442">
        <f>HYPERLINK("http://www.twitter.com/nycgov/status/656531654568222722", "656531654568222722")</f>
        <v>0</v>
      </c>
      <c r="B1442" s="2">
        <v>42297.7536805556</v>
      </c>
      <c r="C1442">
        <v>6</v>
      </c>
      <c r="D1442">
        <v>3</v>
      </c>
      <c r="E1442" t="s">
        <v>1291</v>
      </c>
    </row>
    <row r="1443" spans="1:5">
      <c r="A1443">
        <f>HYPERLINK("http://www.twitter.com/nycgov/status/656516553874231296", "656516553874231296")</f>
        <v>0</v>
      </c>
      <c r="B1443" s="2">
        <v>42297.7120138889</v>
      </c>
      <c r="C1443">
        <v>10</v>
      </c>
      <c r="D1443">
        <v>9</v>
      </c>
      <c r="E1443" t="s">
        <v>1292</v>
      </c>
    </row>
    <row r="1444" spans="1:5">
      <c r="A1444">
        <f>HYPERLINK("http://www.twitter.com/nycgov/status/656501636546830336", "656501636546830336")</f>
        <v>0</v>
      </c>
      <c r="B1444" s="2">
        <v>42297.6708564815</v>
      </c>
      <c r="C1444">
        <v>6</v>
      </c>
      <c r="D1444">
        <v>4</v>
      </c>
      <c r="E1444" t="s">
        <v>1122</v>
      </c>
    </row>
    <row r="1445" spans="1:5">
      <c r="A1445">
        <f>HYPERLINK("http://www.twitter.com/nycgov/status/656472462859849728", "656472462859849728")</f>
        <v>0</v>
      </c>
      <c r="B1445" s="2">
        <v>42297.5903472222</v>
      </c>
      <c r="C1445">
        <v>0</v>
      </c>
      <c r="D1445">
        <v>8</v>
      </c>
      <c r="E1445" t="s">
        <v>1293</v>
      </c>
    </row>
    <row r="1446" spans="1:5">
      <c r="A1446">
        <f>HYPERLINK("http://www.twitter.com/nycgov/status/656444911378632704", "656444911378632704")</f>
        <v>0</v>
      </c>
      <c r="B1446" s="2">
        <v>42297.5143171296</v>
      </c>
      <c r="C1446">
        <v>7</v>
      </c>
      <c r="D1446">
        <v>8</v>
      </c>
      <c r="E1446" t="s">
        <v>1294</v>
      </c>
    </row>
    <row r="1447" spans="1:5">
      <c r="A1447">
        <f>HYPERLINK("http://www.twitter.com/nycgov/status/656274977306583041", "656274977306583041")</f>
        <v>0</v>
      </c>
      <c r="B1447" s="2">
        <v>42297.0453935185</v>
      </c>
      <c r="C1447">
        <v>16</v>
      </c>
      <c r="D1447">
        <v>8</v>
      </c>
      <c r="E1447" t="s">
        <v>1295</v>
      </c>
    </row>
    <row r="1448" spans="1:5">
      <c r="A1448">
        <f>HYPERLINK("http://www.twitter.com/nycgov/status/656267404046155776", "656267404046155776")</f>
        <v>0</v>
      </c>
      <c r="B1448" s="2">
        <v>42297.0244907407</v>
      </c>
      <c r="C1448">
        <v>13</v>
      </c>
      <c r="D1448">
        <v>5</v>
      </c>
      <c r="E1448" t="s">
        <v>1296</v>
      </c>
    </row>
    <row r="1449" spans="1:5">
      <c r="A1449">
        <f>HYPERLINK("http://www.twitter.com/nycgov/status/656229632245657600", "656229632245657600")</f>
        <v>0</v>
      </c>
      <c r="B1449" s="2">
        <v>42296.9202662037</v>
      </c>
      <c r="C1449">
        <v>6</v>
      </c>
      <c r="D1449">
        <v>3</v>
      </c>
      <c r="E1449" t="s">
        <v>1297</v>
      </c>
    </row>
    <row r="1450" spans="1:5">
      <c r="A1450">
        <f>HYPERLINK("http://www.twitter.com/nycgov/status/656215737250533376", "656215737250533376")</f>
        <v>0</v>
      </c>
      <c r="B1450" s="2">
        <v>42296.8819212963</v>
      </c>
      <c r="C1450">
        <v>0</v>
      </c>
      <c r="D1450">
        <v>5</v>
      </c>
      <c r="E1450" t="s">
        <v>1298</v>
      </c>
    </row>
    <row r="1451" spans="1:5">
      <c r="A1451">
        <f>HYPERLINK("http://www.twitter.com/nycgov/status/656199510545342464", "656199510545342464")</f>
        <v>0</v>
      </c>
      <c r="B1451" s="2">
        <v>42296.8371412037</v>
      </c>
      <c r="C1451">
        <v>15</v>
      </c>
      <c r="D1451">
        <v>12</v>
      </c>
      <c r="E1451" t="s">
        <v>1299</v>
      </c>
    </row>
    <row r="1452" spans="1:5">
      <c r="A1452">
        <f>HYPERLINK("http://www.twitter.com/nycgov/status/656184419485679616", "656184419485679616")</f>
        <v>0</v>
      </c>
      <c r="B1452" s="2">
        <v>42296.7954976852</v>
      </c>
      <c r="C1452">
        <v>3</v>
      </c>
      <c r="D1452">
        <v>0</v>
      </c>
      <c r="E1452" t="s">
        <v>1172</v>
      </c>
    </row>
    <row r="1453" spans="1:5">
      <c r="A1453">
        <f>HYPERLINK("http://www.twitter.com/nycgov/status/656169285765701634", "656169285765701634")</f>
        <v>0</v>
      </c>
      <c r="B1453" s="2">
        <v>42296.7537384259</v>
      </c>
      <c r="C1453">
        <v>6</v>
      </c>
      <c r="D1453">
        <v>2</v>
      </c>
      <c r="E1453" t="s">
        <v>1300</v>
      </c>
    </row>
    <row r="1454" spans="1:5">
      <c r="A1454">
        <f>HYPERLINK("http://www.twitter.com/nycgov/status/656154188129419265", "656154188129419265")</f>
        <v>0</v>
      </c>
      <c r="B1454" s="2">
        <v>42296.7120717593</v>
      </c>
      <c r="C1454">
        <v>8</v>
      </c>
      <c r="D1454">
        <v>8</v>
      </c>
      <c r="E1454" t="s">
        <v>1301</v>
      </c>
    </row>
    <row r="1455" spans="1:5">
      <c r="A1455">
        <f>HYPERLINK("http://www.twitter.com/nycgov/status/656139110176980992", "656139110176980992")</f>
        <v>0</v>
      </c>
      <c r="B1455" s="2">
        <v>42296.670462963</v>
      </c>
      <c r="C1455">
        <v>7</v>
      </c>
      <c r="D1455">
        <v>8</v>
      </c>
      <c r="E1455" t="s">
        <v>1302</v>
      </c>
    </row>
    <row r="1456" spans="1:5">
      <c r="A1456">
        <f>HYPERLINK("http://www.twitter.com/nycgov/status/656131488942071808", "656131488942071808")</f>
        <v>0</v>
      </c>
      <c r="B1456" s="2">
        <v>42296.6494328704</v>
      </c>
      <c r="C1456">
        <v>3</v>
      </c>
      <c r="D1456">
        <v>4</v>
      </c>
      <c r="E1456" t="s">
        <v>1303</v>
      </c>
    </row>
    <row r="1457" spans="1:5">
      <c r="A1457">
        <f>HYPERLINK("http://www.twitter.com/nycgov/status/656124097630441472", "656124097630441472")</f>
        <v>0</v>
      </c>
      <c r="B1457" s="2">
        <v>42296.6290393519</v>
      </c>
      <c r="C1457">
        <v>19</v>
      </c>
      <c r="D1457">
        <v>5</v>
      </c>
      <c r="E1457" t="s">
        <v>1304</v>
      </c>
    </row>
    <row r="1458" spans="1:5">
      <c r="A1458">
        <f>HYPERLINK("http://www.twitter.com/nycgov/status/656105132778635264", "656105132778635264")</f>
        <v>0</v>
      </c>
      <c r="B1458" s="2">
        <v>42296.576712963</v>
      </c>
      <c r="C1458">
        <v>0</v>
      </c>
      <c r="D1458">
        <v>4</v>
      </c>
      <c r="E1458" t="s">
        <v>1305</v>
      </c>
    </row>
    <row r="1459" spans="1:5">
      <c r="A1459">
        <f>HYPERLINK("http://www.twitter.com/nycgov/status/655809505716998144", "655809505716998144")</f>
        <v>0</v>
      </c>
      <c r="B1459" s="2">
        <v>42295.7609375</v>
      </c>
      <c r="C1459">
        <v>8</v>
      </c>
      <c r="D1459">
        <v>2</v>
      </c>
      <c r="E1459" t="s">
        <v>1306</v>
      </c>
    </row>
    <row r="1460" spans="1:5">
      <c r="A1460">
        <f>HYPERLINK("http://www.twitter.com/nycgov/status/655808221500841984", "655808221500841984")</f>
        <v>0</v>
      </c>
      <c r="B1460" s="2">
        <v>42295.7573842593</v>
      </c>
      <c r="C1460">
        <v>7</v>
      </c>
      <c r="D1460">
        <v>5</v>
      </c>
      <c r="E1460" t="s">
        <v>1307</v>
      </c>
    </row>
    <row r="1461" spans="1:5">
      <c r="A1461">
        <f>HYPERLINK("http://www.twitter.com/nycgov/status/655776733921222656", "655776733921222656")</f>
        <v>0</v>
      </c>
      <c r="B1461" s="2">
        <v>42295.6704976852</v>
      </c>
      <c r="C1461">
        <v>16</v>
      </c>
      <c r="D1461">
        <v>7</v>
      </c>
      <c r="E1461" t="s">
        <v>1308</v>
      </c>
    </row>
    <row r="1462" spans="1:5">
      <c r="A1462">
        <f>HYPERLINK("http://www.twitter.com/nycgov/status/655761631738208256", "655761631738208256")</f>
        <v>0</v>
      </c>
      <c r="B1462" s="2">
        <v>42295.6288310185</v>
      </c>
      <c r="C1462">
        <v>32</v>
      </c>
      <c r="D1462">
        <v>19</v>
      </c>
      <c r="E1462" t="s">
        <v>1309</v>
      </c>
    </row>
    <row r="1463" spans="1:5">
      <c r="A1463">
        <f>HYPERLINK("http://www.twitter.com/nycgov/status/655746526933864448", "655746526933864448")</f>
        <v>0</v>
      </c>
      <c r="B1463" s="2">
        <v>42295.5871412037</v>
      </c>
      <c r="C1463">
        <v>19</v>
      </c>
      <c r="D1463">
        <v>11</v>
      </c>
      <c r="E1463" t="s">
        <v>1310</v>
      </c>
    </row>
    <row r="1464" spans="1:5">
      <c r="A1464">
        <f>HYPERLINK("http://www.twitter.com/nycgov/status/655459635936251904", "655459635936251904")</f>
        <v>0</v>
      </c>
      <c r="B1464" s="2">
        <v>42294.795474537</v>
      </c>
      <c r="C1464">
        <v>8</v>
      </c>
      <c r="D1464">
        <v>14</v>
      </c>
      <c r="E1464" t="s">
        <v>1311</v>
      </c>
    </row>
    <row r="1465" spans="1:5">
      <c r="A1465">
        <f>HYPERLINK("http://www.twitter.com/nycgov/status/655443648096636928", "655443648096636928")</f>
        <v>0</v>
      </c>
      <c r="B1465" s="2">
        <v>42294.7513541667</v>
      </c>
      <c r="C1465">
        <v>2</v>
      </c>
      <c r="D1465">
        <v>2</v>
      </c>
      <c r="E1465" t="s">
        <v>1312</v>
      </c>
    </row>
    <row r="1466" spans="1:5">
      <c r="A1466">
        <f>HYPERLINK("http://www.twitter.com/nycgov/status/655429424268124160", "655429424268124160")</f>
        <v>0</v>
      </c>
      <c r="B1466" s="2">
        <v>42294.7121064815</v>
      </c>
      <c r="C1466">
        <v>9</v>
      </c>
      <c r="D1466">
        <v>5</v>
      </c>
      <c r="E1466" t="s">
        <v>1313</v>
      </c>
    </row>
    <row r="1467" spans="1:5">
      <c r="A1467">
        <f>HYPERLINK("http://www.twitter.com/nycgov/status/655421852647604224", "655421852647604224")</f>
        <v>0</v>
      </c>
      <c r="B1467" s="2">
        <v>42294.6912152778</v>
      </c>
      <c r="C1467">
        <v>16</v>
      </c>
      <c r="D1467">
        <v>10</v>
      </c>
      <c r="E1467" t="s">
        <v>1314</v>
      </c>
    </row>
    <row r="1468" spans="1:5">
      <c r="A1468">
        <f>HYPERLINK("http://www.twitter.com/nycgov/status/655414338023485442", "655414338023485442")</f>
        <v>0</v>
      </c>
      <c r="B1468" s="2">
        <v>42294.670474537</v>
      </c>
      <c r="C1468">
        <v>5</v>
      </c>
      <c r="D1468">
        <v>4</v>
      </c>
      <c r="E1468" t="s">
        <v>1315</v>
      </c>
    </row>
    <row r="1469" spans="1:5">
      <c r="A1469">
        <f>HYPERLINK("http://www.twitter.com/nycgov/status/655399225153441792", "655399225153441792")</f>
        <v>0</v>
      </c>
      <c r="B1469" s="2">
        <v>42294.6287731481</v>
      </c>
      <c r="C1469">
        <v>19</v>
      </c>
      <c r="D1469">
        <v>10</v>
      </c>
      <c r="E1469" t="s">
        <v>1316</v>
      </c>
    </row>
    <row r="1470" spans="1:5">
      <c r="A1470">
        <f>HYPERLINK("http://www.twitter.com/nycgov/status/655383318062571520", "655383318062571520")</f>
        <v>0</v>
      </c>
      <c r="B1470" s="2">
        <v>42294.5848842593</v>
      </c>
      <c r="C1470">
        <v>5</v>
      </c>
      <c r="D1470">
        <v>7</v>
      </c>
      <c r="E1470" t="s">
        <v>1317</v>
      </c>
    </row>
    <row r="1471" spans="1:5">
      <c r="A1471">
        <f>HYPERLINK("http://www.twitter.com/nycgov/status/655176531665428480", "655176531665428480")</f>
        <v>0</v>
      </c>
      <c r="B1471" s="2">
        <v>42294.0142592593</v>
      </c>
      <c r="C1471">
        <v>14</v>
      </c>
      <c r="D1471">
        <v>7</v>
      </c>
      <c r="E1471" t="s">
        <v>1318</v>
      </c>
    </row>
    <row r="1472" spans="1:5">
      <c r="A1472">
        <f>HYPERLINK("http://www.twitter.com/nycgov/status/655161361027219457", "655161361027219457")</f>
        <v>0</v>
      </c>
      <c r="B1472" s="2">
        <v>42293.9723958333</v>
      </c>
      <c r="C1472">
        <v>14</v>
      </c>
      <c r="D1472">
        <v>5</v>
      </c>
      <c r="E1472" t="s">
        <v>1319</v>
      </c>
    </row>
    <row r="1473" spans="1:5">
      <c r="A1473">
        <f>HYPERLINK("http://www.twitter.com/nycgov/status/655146247041523712", "655146247041523712")</f>
        <v>0</v>
      </c>
      <c r="B1473" s="2">
        <v>42293.9306828704</v>
      </c>
      <c r="C1473">
        <v>5</v>
      </c>
      <c r="D1473">
        <v>9</v>
      </c>
      <c r="E1473" t="s">
        <v>1320</v>
      </c>
    </row>
    <row r="1474" spans="1:5">
      <c r="A1474">
        <f>HYPERLINK("http://www.twitter.com/nycgov/status/655134915894378497", "655134915894378497")</f>
        <v>0</v>
      </c>
      <c r="B1474" s="2">
        <v>42293.8994212963</v>
      </c>
      <c r="C1474">
        <v>2</v>
      </c>
      <c r="D1474">
        <v>7</v>
      </c>
      <c r="E1474" t="s">
        <v>1321</v>
      </c>
    </row>
    <row r="1475" spans="1:5">
      <c r="A1475">
        <f>HYPERLINK("http://www.twitter.com/nycgov/status/655119720283181057", "655119720283181057")</f>
        <v>0</v>
      </c>
      <c r="B1475" s="2">
        <v>42293.8574884259</v>
      </c>
      <c r="C1475">
        <v>0</v>
      </c>
      <c r="D1475">
        <v>11</v>
      </c>
      <c r="E1475" t="s">
        <v>1322</v>
      </c>
    </row>
    <row r="1476" spans="1:5">
      <c r="A1476">
        <f>HYPERLINK("http://www.twitter.com/nycgov/status/655097207595626496", "655097207595626496")</f>
        <v>0</v>
      </c>
      <c r="B1476" s="2">
        <v>42293.7953703704</v>
      </c>
      <c r="C1476">
        <v>8</v>
      </c>
      <c r="D1476">
        <v>13</v>
      </c>
      <c r="E1476" t="s">
        <v>1323</v>
      </c>
    </row>
    <row r="1477" spans="1:5">
      <c r="A1477">
        <f>HYPERLINK("http://www.twitter.com/nycgov/status/655080998175158272", "655080998175158272")</f>
        <v>0</v>
      </c>
      <c r="B1477" s="2">
        <v>42293.7506365741</v>
      </c>
      <c r="C1477">
        <v>9</v>
      </c>
      <c r="D1477">
        <v>14</v>
      </c>
      <c r="E1477" t="s">
        <v>1324</v>
      </c>
    </row>
    <row r="1478" spans="1:5">
      <c r="A1478">
        <f>HYPERLINK("http://www.twitter.com/nycgov/status/655066979833913344", "655066979833913344")</f>
        <v>0</v>
      </c>
      <c r="B1478" s="2">
        <v>42293.7119560185</v>
      </c>
      <c r="C1478">
        <v>7</v>
      </c>
      <c r="D1478">
        <v>4</v>
      </c>
      <c r="E1478" t="s">
        <v>1325</v>
      </c>
    </row>
    <row r="1479" spans="1:5">
      <c r="A1479">
        <f>HYPERLINK("http://www.twitter.com/nycgov/status/655052521447272448", "655052521447272448")</f>
        <v>0</v>
      </c>
      <c r="B1479" s="2">
        <v>42293.6720601852</v>
      </c>
      <c r="C1479">
        <v>0</v>
      </c>
      <c r="D1479">
        <v>32</v>
      </c>
      <c r="E1479" t="s">
        <v>1326</v>
      </c>
    </row>
    <row r="1480" spans="1:5">
      <c r="A1480">
        <f>HYPERLINK("http://www.twitter.com/nycgov/status/655023645295775744", "655023645295775744")</f>
        <v>0</v>
      </c>
      <c r="B1480" s="2">
        <v>42293.5923726852</v>
      </c>
      <c r="C1480">
        <v>0</v>
      </c>
      <c r="D1480">
        <v>6</v>
      </c>
      <c r="E1480" t="s">
        <v>1327</v>
      </c>
    </row>
    <row r="1481" spans="1:5">
      <c r="A1481">
        <f>HYPERLINK("http://www.twitter.com/nycgov/status/655006654740701184", "655006654740701184")</f>
        <v>0</v>
      </c>
      <c r="B1481" s="2">
        <v>42293.5454861111</v>
      </c>
      <c r="C1481">
        <v>9</v>
      </c>
      <c r="D1481">
        <v>7</v>
      </c>
      <c r="E1481" t="s">
        <v>1328</v>
      </c>
    </row>
    <row r="1482" spans="1:5">
      <c r="A1482">
        <f>HYPERLINK("http://www.twitter.com/nycgov/status/654991549080731648", "654991549080731648")</f>
        <v>0</v>
      </c>
      <c r="B1482" s="2">
        <v>42293.5038078704</v>
      </c>
      <c r="C1482">
        <v>1</v>
      </c>
      <c r="D1482">
        <v>3</v>
      </c>
      <c r="E1482" t="s">
        <v>1329</v>
      </c>
    </row>
    <row r="1483" spans="1:5">
      <c r="A1483">
        <f>HYPERLINK("http://www.twitter.com/nycgov/status/654825398803537920", "654825398803537920")</f>
        <v>0</v>
      </c>
      <c r="B1483" s="2">
        <v>42293.0453125</v>
      </c>
      <c r="C1483">
        <v>22</v>
      </c>
      <c r="D1483">
        <v>28</v>
      </c>
      <c r="E1483" t="s">
        <v>1330</v>
      </c>
    </row>
    <row r="1484" spans="1:5">
      <c r="A1484">
        <f>HYPERLINK("http://www.twitter.com/nycgov/status/654809370639777792", "654809370639777792")</f>
        <v>0</v>
      </c>
      <c r="B1484" s="2">
        <v>42293.001087963</v>
      </c>
      <c r="C1484">
        <v>4</v>
      </c>
      <c r="D1484">
        <v>6</v>
      </c>
      <c r="E1484" t="s">
        <v>1331</v>
      </c>
    </row>
    <row r="1485" spans="1:5">
      <c r="A1485">
        <f>HYPERLINK("http://www.twitter.com/nycgov/status/654795223986409472", "654795223986409472")</f>
        <v>0</v>
      </c>
      <c r="B1485" s="2">
        <v>42292.9620486111</v>
      </c>
      <c r="C1485">
        <v>7</v>
      </c>
      <c r="D1485">
        <v>6</v>
      </c>
      <c r="E1485" t="s">
        <v>1332</v>
      </c>
    </row>
    <row r="1486" spans="1:5">
      <c r="A1486">
        <f>HYPERLINK("http://www.twitter.com/nycgov/status/654780110097137664", "654780110097137664")</f>
        <v>0</v>
      </c>
      <c r="B1486" s="2">
        <v>42292.9203472222</v>
      </c>
      <c r="C1486">
        <v>2</v>
      </c>
      <c r="D1486">
        <v>1</v>
      </c>
      <c r="E1486" t="s">
        <v>1333</v>
      </c>
    </row>
    <row r="1487" spans="1:5">
      <c r="A1487">
        <f>HYPERLINK("http://www.twitter.com/nycgov/status/654772522462744576", "654772522462744576")</f>
        <v>0</v>
      </c>
      <c r="B1487" s="2">
        <v>42292.8994097222</v>
      </c>
      <c r="C1487">
        <v>14</v>
      </c>
      <c r="D1487">
        <v>9</v>
      </c>
      <c r="E1487" t="s">
        <v>1334</v>
      </c>
    </row>
    <row r="1488" spans="1:5">
      <c r="A1488">
        <f>HYPERLINK("http://www.twitter.com/nycgov/status/654759639083413506", "654759639083413506")</f>
        <v>0</v>
      </c>
      <c r="B1488" s="2">
        <v>42292.8638541667</v>
      </c>
      <c r="C1488">
        <v>0</v>
      </c>
      <c r="D1488">
        <v>20</v>
      </c>
      <c r="E1488" t="s">
        <v>1335</v>
      </c>
    </row>
    <row r="1489" spans="1:5">
      <c r="A1489">
        <f>HYPERLINK("http://www.twitter.com/nycgov/status/654749902166097920", "654749902166097920")</f>
        <v>0</v>
      </c>
      <c r="B1489" s="2">
        <v>42292.8369791667</v>
      </c>
      <c r="C1489">
        <v>11</v>
      </c>
      <c r="D1489">
        <v>7</v>
      </c>
      <c r="E1489" t="s">
        <v>1336</v>
      </c>
    </row>
    <row r="1490" spans="1:5">
      <c r="A1490">
        <f>HYPERLINK("http://www.twitter.com/nycgov/status/654741151518322689", "654741151518322689")</f>
        <v>0</v>
      </c>
      <c r="B1490" s="2">
        <v>42292.8128356481</v>
      </c>
      <c r="C1490">
        <v>4</v>
      </c>
      <c r="D1490">
        <v>4</v>
      </c>
      <c r="E1490" t="s">
        <v>1337</v>
      </c>
    </row>
    <row r="1491" spans="1:5">
      <c r="A1491">
        <f>HYPERLINK("http://www.twitter.com/nycgov/status/654726008587710464", "654726008587710464")</f>
        <v>0</v>
      </c>
      <c r="B1491" s="2">
        <v>42292.7710532407</v>
      </c>
      <c r="C1491">
        <v>6</v>
      </c>
      <c r="D1491">
        <v>5</v>
      </c>
      <c r="E1491" t="s">
        <v>1338</v>
      </c>
    </row>
    <row r="1492" spans="1:5">
      <c r="A1492">
        <f>HYPERLINK("http://www.twitter.com/nycgov/status/654699623118823424", "654699623118823424")</f>
        <v>0</v>
      </c>
      <c r="B1492" s="2">
        <v>42292.6982407407</v>
      </c>
      <c r="C1492">
        <v>0</v>
      </c>
      <c r="D1492">
        <v>12</v>
      </c>
      <c r="E1492" t="s">
        <v>1339</v>
      </c>
    </row>
    <row r="1493" spans="1:5">
      <c r="A1493">
        <f>HYPERLINK("http://www.twitter.com/nycgov/status/654684456108711936", "654684456108711936")</f>
        <v>0</v>
      </c>
      <c r="B1493" s="2">
        <v>42292.6563888889</v>
      </c>
      <c r="C1493">
        <v>34</v>
      </c>
      <c r="D1493">
        <v>28</v>
      </c>
      <c r="E1493" t="s">
        <v>1340</v>
      </c>
    </row>
    <row r="1494" spans="1:5">
      <c r="A1494">
        <f>HYPERLINK("http://www.twitter.com/nycgov/status/654665352199057409", "654665352199057409")</f>
        <v>0</v>
      </c>
      <c r="B1494" s="2">
        <v>42292.6036689815</v>
      </c>
      <c r="C1494">
        <v>12</v>
      </c>
      <c r="D1494">
        <v>3</v>
      </c>
      <c r="E1494" t="s">
        <v>1341</v>
      </c>
    </row>
    <row r="1495" spans="1:5">
      <c r="A1495">
        <f>HYPERLINK("http://www.twitter.com/nycgov/status/654382685213822980", "654382685213822980")</f>
        <v>0</v>
      </c>
      <c r="B1495" s="2">
        <v>42291.8236574074</v>
      </c>
      <c r="C1495">
        <v>6</v>
      </c>
      <c r="D1495">
        <v>9</v>
      </c>
      <c r="E1495" t="s">
        <v>1342</v>
      </c>
    </row>
    <row r="1496" spans="1:5">
      <c r="A1496">
        <f>HYPERLINK("http://www.twitter.com/nycgov/status/654300758972715008", "654300758972715008")</f>
        <v>0</v>
      </c>
      <c r="B1496" s="2">
        <v>42291.5975810185</v>
      </c>
      <c r="C1496">
        <v>0</v>
      </c>
      <c r="D1496">
        <v>7</v>
      </c>
      <c r="E1496" t="s">
        <v>1343</v>
      </c>
    </row>
    <row r="1497" spans="1:5">
      <c r="A1497">
        <f>HYPERLINK("http://www.twitter.com/nycgov/status/654055313491034112", "654055313491034112")</f>
        <v>0</v>
      </c>
      <c r="B1497" s="2">
        <v>42290.9202893519</v>
      </c>
      <c r="C1497">
        <v>16</v>
      </c>
      <c r="D1497">
        <v>13</v>
      </c>
      <c r="E1497" t="s">
        <v>1344</v>
      </c>
    </row>
    <row r="1498" spans="1:5">
      <c r="A1498">
        <f>HYPERLINK("http://www.twitter.com/nycgov/status/654040280333701120", "654040280333701120")</f>
        <v>0</v>
      </c>
      <c r="B1498" s="2">
        <v>42290.8787962963</v>
      </c>
      <c r="C1498">
        <v>9</v>
      </c>
      <c r="D1498">
        <v>4</v>
      </c>
      <c r="E1498" t="s">
        <v>1345</v>
      </c>
    </row>
    <row r="1499" spans="1:5">
      <c r="A1499">
        <f>HYPERLINK("http://www.twitter.com/nycgov/status/654024200118796288", "654024200118796288")</f>
        <v>0</v>
      </c>
      <c r="B1499" s="2">
        <v>42290.8344328704</v>
      </c>
      <c r="C1499">
        <v>3</v>
      </c>
      <c r="D1499">
        <v>3</v>
      </c>
      <c r="E1499" t="s">
        <v>1346</v>
      </c>
    </row>
    <row r="1500" spans="1:5">
      <c r="A1500">
        <f>HYPERLINK("http://www.twitter.com/nycgov/status/654008497252794368", "654008497252794368")</f>
        <v>0</v>
      </c>
      <c r="B1500" s="2">
        <v>42290.791099537</v>
      </c>
      <c r="C1500">
        <v>0</v>
      </c>
      <c r="D1500">
        <v>8</v>
      </c>
      <c r="E1500" t="s">
        <v>1347</v>
      </c>
    </row>
    <row r="1501" spans="1:5">
      <c r="A1501">
        <f>HYPERLINK("http://www.twitter.com/nycgov/status/653994961206181892", "653994961206181892")</f>
        <v>0</v>
      </c>
      <c r="B1501" s="2">
        <v>42290.75375</v>
      </c>
      <c r="C1501">
        <v>8</v>
      </c>
      <c r="D1501">
        <v>8</v>
      </c>
      <c r="E1501" t="s">
        <v>1348</v>
      </c>
    </row>
    <row r="1502" spans="1:5">
      <c r="A1502">
        <f>HYPERLINK("http://www.twitter.com/nycgov/status/653979861363650560", "653979861363650560")</f>
        <v>0</v>
      </c>
      <c r="B1502" s="2">
        <v>42290.7120717593</v>
      </c>
      <c r="C1502">
        <v>54</v>
      </c>
      <c r="D1502">
        <v>38</v>
      </c>
      <c r="E1502" t="s">
        <v>1349</v>
      </c>
    </row>
    <row r="1503" spans="1:5">
      <c r="A1503">
        <f>HYPERLINK("http://www.twitter.com/nycgov/status/653964792324091905", "653964792324091905")</f>
        <v>0</v>
      </c>
      <c r="B1503" s="2">
        <v>42290.6704976852</v>
      </c>
      <c r="C1503">
        <v>7</v>
      </c>
      <c r="D1503">
        <v>6</v>
      </c>
      <c r="E1503" t="s">
        <v>1350</v>
      </c>
    </row>
    <row r="1504" spans="1:5">
      <c r="A1504">
        <f>HYPERLINK("http://www.twitter.com/nycgov/status/653949633933254657", "653949633933254657")</f>
        <v>0</v>
      </c>
      <c r="B1504" s="2">
        <v>42290.6286689815</v>
      </c>
      <c r="C1504">
        <v>1</v>
      </c>
      <c r="D1504">
        <v>2</v>
      </c>
      <c r="E1504" t="s">
        <v>1351</v>
      </c>
    </row>
    <row r="1505" spans="1:5">
      <c r="A1505">
        <f>HYPERLINK("http://www.twitter.com/nycgov/status/653934504009158656", "653934504009158656")</f>
        <v>0</v>
      </c>
      <c r="B1505" s="2">
        <v>42290.5869097222</v>
      </c>
      <c r="C1505">
        <v>3</v>
      </c>
      <c r="D1505">
        <v>2</v>
      </c>
      <c r="E1505" t="s">
        <v>1352</v>
      </c>
    </row>
    <row r="1506" spans="1:5">
      <c r="A1506">
        <f>HYPERLINK("http://www.twitter.com/nycgov/status/653572251875450880", "653572251875450880")</f>
        <v>0</v>
      </c>
      <c r="B1506" s="2">
        <v>42289.5872916667</v>
      </c>
      <c r="C1506">
        <v>1</v>
      </c>
      <c r="D1506">
        <v>5</v>
      </c>
      <c r="E1506" t="s">
        <v>1353</v>
      </c>
    </row>
    <row r="1507" spans="1:5">
      <c r="A1507">
        <f>HYPERLINK("http://www.twitter.com/nycgov/status/653542022167535616", "653542022167535616")</f>
        <v>0</v>
      </c>
      <c r="B1507" s="2">
        <v>42289.5038657407</v>
      </c>
      <c r="C1507">
        <v>24</v>
      </c>
      <c r="D1507">
        <v>10</v>
      </c>
      <c r="E1507" t="s">
        <v>1354</v>
      </c>
    </row>
    <row r="1508" spans="1:5">
      <c r="A1508">
        <f>HYPERLINK("http://www.twitter.com/nycgov/status/653270177644195841", "653270177644195841")</f>
        <v>0</v>
      </c>
      <c r="B1508" s="2">
        <v>42288.7537268518</v>
      </c>
      <c r="C1508">
        <v>10</v>
      </c>
      <c r="D1508">
        <v>7</v>
      </c>
      <c r="E1508" t="s">
        <v>1355</v>
      </c>
    </row>
    <row r="1509" spans="1:5">
      <c r="A1509">
        <f>HYPERLINK("http://www.twitter.com/nycgov/status/653240035093938176", "653240035093938176")</f>
        <v>0</v>
      </c>
      <c r="B1509" s="2">
        <v>42288.6705439815</v>
      </c>
      <c r="C1509">
        <v>2</v>
      </c>
      <c r="D1509">
        <v>2</v>
      </c>
      <c r="E1509" t="s">
        <v>1356</v>
      </c>
    </row>
    <row r="1510" spans="1:5">
      <c r="A1510">
        <f>HYPERLINK("http://www.twitter.com/nycgov/status/653179588793790464", "653179588793790464")</f>
        <v>0</v>
      </c>
      <c r="B1510" s="2">
        <v>42288.50375</v>
      </c>
      <c r="C1510">
        <v>17</v>
      </c>
      <c r="D1510">
        <v>7</v>
      </c>
      <c r="E1510" t="s">
        <v>1357</v>
      </c>
    </row>
    <row r="1511" spans="1:5">
      <c r="A1511">
        <f>HYPERLINK("http://www.twitter.com/nycgov/status/652953094796509184", "652953094796509184")</f>
        <v>0</v>
      </c>
      <c r="B1511" s="2">
        <v>42287.8787384259</v>
      </c>
      <c r="C1511">
        <v>15</v>
      </c>
      <c r="D1511">
        <v>20</v>
      </c>
      <c r="E1511" t="s">
        <v>1311</v>
      </c>
    </row>
    <row r="1512" spans="1:5">
      <c r="A1512">
        <f>HYPERLINK("http://www.twitter.com/nycgov/status/652937995989975040", "652937995989975040")</f>
        <v>0</v>
      </c>
      <c r="B1512" s="2">
        <v>42287.8370717593</v>
      </c>
      <c r="C1512">
        <v>9</v>
      </c>
      <c r="D1512">
        <v>15</v>
      </c>
      <c r="E1512" t="s">
        <v>1358</v>
      </c>
    </row>
    <row r="1513" spans="1:5">
      <c r="A1513">
        <f>HYPERLINK("http://www.twitter.com/nycgov/status/652922924727422976", "652922924727422976")</f>
        <v>0</v>
      </c>
      <c r="B1513" s="2">
        <v>42287.7954861111</v>
      </c>
      <c r="C1513">
        <v>3</v>
      </c>
      <c r="D1513">
        <v>2</v>
      </c>
      <c r="E1513" t="s">
        <v>1312</v>
      </c>
    </row>
    <row r="1514" spans="1:5">
      <c r="A1514">
        <f>HYPERLINK("http://www.twitter.com/nycgov/status/652877623161397248", "652877623161397248")</f>
        <v>0</v>
      </c>
      <c r="B1514" s="2">
        <v>42287.670474537</v>
      </c>
      <c r="C1514">
        <v>8</v>
      </c>
      <c r="D1514">
        <v>11</v>
      </c>
      <c r="E1514" t="s">
        <v>1359</v>
      </c>
    </row>
    <row r="1515" spans="1:5">
      <c r="A1515">
        <f>HYPERLINK("http://www.twitter.com/nycgov/status/652862494130741249", "652862494130741249")</f>
        <v>0</v>
      </c>
      <c r="B1515" s="2">
        <v>42287.6287268518</v>
      </c>
      <c r="C1515">
        <v>59</v>
      </c>
      <c r="D1515">
        <v>31</v>
      </c>
      <c r="E1515" t="s">
        <v>1360</v>
      </c>
    </row>
    <row r="1516" spans="1:5">
      <c r="A1516">
        <f>HYPERLINK("http://www.twitter.com/nycgov/status/652847395982737408", "652847395982737408")</f>
        <v>0</v>
      </c>
      <c r="B1516" s="2">
        <v>42287.5870717593</v>
      </c>
      <c r="C1516">
        <v>15</v>
      </c>
      <c r="D1516">
        <v>9</v>
      </c>
      <c r="E1516" t="s">
        <v>1361</v>
      </c>
    </row>
    <row r="1517" spans="1:5">
      <c r="A1517">
        <f>HYPERLINK("http://www.twitter.com/nycgov/status/652635959473872896", "652635959473872896")</f>
        <v>0</v>
      </c>
      <c r="B1517" s="2">
        <v>42287.0036111111</v>
      </c>
      <c r="C1517">
        <v>8</v>
      </c>
      <c r="D1517">
        <v>6</v>
      </c>
      <c r="E1517" t="s">
        <v>1313</v>
      </c>
    </row>
    <row r="1518" spans="1:5">
      <c r="A1518">
        <f>HYPERLINK("http://www.twitter.com/nycgov/status/652620868166750208", "652620868166750208")</f>
        <v>0</v>
      </c>
      <c r="B1518" s="2">
        <v>42286.9619675926</v>
      </c>
      <c r="C1518">
        <v>16</v>
      </c>
      <c r="D1518">
        <v>9</v>
      </c>
      <c r="E1518" t="s">
        <v>1310</v>
      </c>
    </row>
    <row r="1519" spans="1:5">
      <c r="A1519">
        <f>HYPERLINK("http://www.twitter.com/nycgov/status/652560472521220096", "652560472521220096")</f>
        <v>0</v>
      </c>
      <c r="B1519" s="2">
        <v>42286.7953125</v>
      </c>
      <c r="C1519">
        <v>8</v>
      </c>
      <c r="D1519">
        <v>8</v>
      </c>
      <c r="E1519" t="s">
        <v>1308</v>
      </c>
    </row>
    <row r="1520" spans="1:5">
      <c r="A1520">
        <f>HYPERLINK("http://www.twitter.com/nycgov/status/652530363244367872", "652530363244367872")</f>
        <v>0</v>
      </c>
      <c r="B1520" s="2">
        <v>42286.7122222222</v>
      </c>
      <c r="C1520">
        <v>6</v>
      </c>
      <c r="D1520">
        <v>14</v>
      </c>
      <c r="E1520" t="s">
        <v>1362</v>
      </c>
    </row>
    <row r="1521" spans="1:5">
      <c r="A1521">
        <f>HYPERLINK("http://www.twitter.com/nycgov/status/652512575125590016", "652512575125590016")</f>
        <v>0</v>
      </c>
      <c r="B1521" s="2">
        <v>42286.6631365741</v>
      </c>
      <c r="C1521">
        <v>0</v>
      </c>
      <c r="D1521">
        <v>39</v>
      </c>
      <c r="E1521" t="s">
        <v>1363</v>
      </c>
    </row>
    <row r="1522" spans="1:5">
      <c r="A1522">
        <f>HYPERLINK("http://www.twitter.com/nycgov/status/652500151647531008", "652500151647531008")</f>
        <v>0</v>
      </c>
      <c r="B1522" s="2">
        <v>42286.6288541667</v>
      </c>
      <c r="C1522">
        <v>14</v>
      </c>
      <c r="D1522">
        <v>11</v>
      </c>
      <c r="E1522" t="s">
        <v>1364</v>
      </c>
    </row>
    <row r="1523" spans="1:5">
      <c r="A1523">
        <f>HYPERLINK("http://www.twitter.com/nycgov/status/652485055596621824", "652485055596621824")</f>
        <v>0</v>
      </c>
      <c r="B1523" s="2">
        <v>42286.5871990741</v>
      </c>
      <c r="C1523">
        <v>7</v>
      </c>
      <c r="D1523">
        <v>7</v>
      </c>
      <c r="E1523" t="s">
        <v>1365</v>
      </c>
    </row>
    <row r="1524" spans="1:5">
      <c r="A1524">
        <f>HYPERLINK("http://www.twitter.com/nycgov/status/652477477453975552", "652477477453975552")</f>
        <v>0</v>
      </c>
      <c r="B1524" s="2">
        <v>42286.5662847222</v>
      </c>
      <c r="C1524">
        <v>4</v>
      </c>
      <c r="D1524">
        <v>5</v>
      </c>
      <c r="E1524" t="s">
        <v>1366</v>
      </c>
    </row>
    <row r="1525" spans="1:5">
      <c r="A1525">
        <f>HYPERLINK("http://www.twitter.com/nycgov/status/652462348817575936", "652462348817575936")</f>
        <v>0</v>
      </c>
      <c r="B1525" s="2">
        <v>42286.524537037</v>
      </c>
      <c r="C1525">
        <v>9</v>
      </c>
      <c r="D1525">
        <v>5</v>
      </c>
      <c r="E1525" t="s">
        <v>1367</v>
      </c>
    </row>
    <row r="1526" spans="1:5">
      <c r="A1526">
        <f>HYPERLINK("http://www.twitter.com/nycgov/status/652258468536184832", "652258468536184832")</f>
        <v>0</v>
      </c>
      <c r="B1526" s="2">
        <v>42285.9619328704</v>
      </c>
      <c r="C1526">
        <v>6</v>
      </c>
      <c r="D1526">
        <v>5</v>
      </c>
      <c r="E1526" t="s">
        <v>1368</v>
      </c>
    </row>
    <row r="1527" spans="1:5">
      <c r="A1527">
        <f>HYPERLINK("http://www.twitter.com/nycgov/status/652249831977668608", "652249831977668608")</f>
        <v>0</v>
      </c>
      <c r="B1527" s="2">
        <v>42285.9381018519</v>
      </c>
      <c r="C1527">
        <v>4</v>
      </c>
      <c r="D1527">
        <v>6</v>
      </c>
      <c r="E1527" t="s">
        <v>1369</v>
      </c>
    </row>
    <row r="1528" spans="1:5">
      <c r="A1528">
        <f>HYPERLINK("http://www.twitter.com/nycgov/status/652243400926842881", "652243400926842881")</f>
        <v>0</v>
      </c>
      <c r="B1528" s="2">
        <v>42285.9203587963</v>
      </c>
      <c r="C1528">
        <v>12</v>
      </c>
      <c r="D1528">
        <v>11</v>
      </c>
      <c r="E1528" t="s">
        <v>1370</v>
      </c>
    </row>
    <row r="1529" spans="1:5">
      <c r="A1529">
        <f>HYPERLINK("http://www.twitter.com/nycgov/status/652221226543378436", "652221226543378436")</f>
        <v>0</v>
      </c>
      <c r="B1529" s="2">
        <v>42285.8591666667</v>
      </c>
      <c r="C1529">
        <v>0</v>
      </c>
      <c r="D1529">
        <v>32</v>
      </c>
      <c r="E1529" t="s">
        <v>1371</v>
      </c>
    </row>
    <row r="1530" spans="1:5">
      <c r="A1530">
        <f>HYPERLINK("http://www.twitter.com/nycgov/status/652213201732546561", "652213201732546561")</f>
        <v>0</v>
      </c>
      <c r="B1530" s="2">
        <v>42285.837025463</v>
      </c>
      <c r="C1530">
        <v>14</v>
      </c>
      <c r="D1530">
        <v>15</v>
      </c>
      <c r="E1530" t="s">
        <v>1372</v>
      </c>
    </row>
    <row r="1531" spans="1:5">
      <c r="A1531">
        <f>HYPERLINK("http://www.twitter.com/nycgov/status/652204495577980928", "652204495577980928")</f>
        <v>0</v>
      </c>
      <c r="B1531" s="2">
        <v>42285.8129976852</v>
      </c>
      <c r="C1531">
        <v>20</v>
      </c>
      <c r="D1531">
        <v>13</v>
      </c>
      <c r="E1531" t="s">
        <v>1373</v>
      </c>
    </row>
    <row r="1532" spans="1:5">
      <c r="A1532">
        <f>HYPERLINK("http://www.twitter.com/nycgov/status/652190551341707264", "652190551341707264")</f>
        <v>0</v>
      </c>
      <c r="B1532" s="2">
        <v>42285.774525463</v>
      </c>
      <c r="C1532">
        <v>5</v>
      </c>
      <c r="D1532">
        <v>2</v>
      </c>
      <c r="E1532" t="s">
        <v>1374</v>
      </c>
    </row>
    <row r="1533" spans="1:5">
      <c r="A1533">
        <f>HYPERLINK("http://www.twitter.com/nycgov/status/652182991108710400", "652182991108710400")</f>
        <v>0</v>
      </c>
      <c r="B1533" s="2">
        <v>42285.7536574074</v>
      </c>
      <c r="C1533">
        <v>2</v>
      </c>
      <c r="D1533">
        <v>3</v>
      </c>
      <c r="E1533" t="s">
        <v>1375</v>
      </c>
    </row>
    <row r="1534" spans="1:5">
      <c r="A1534">
        <f>HYPERLINK("http://www.twitter.com/nycgov/status/652167884395823104", "652167884395823104")</f>
        <v>0</v>
      </c>
      <c r="B1534" s="2">
        <v>42285.7119675926</v>
      </c>
      <c r="C1534">
        <v>4</v>
      </c>
      <c r="D1534">
        <v>5</v>
      </c>
      <c r="E1534" t="s">
        <v>1376</v>
      </c>
    </row>
    <row r="1535" spans="1:5">
      <c r="A1535">
        <f>HYPERLINK("http://www.twitter.com/nycgov/status/652146646835314689", "652146646835314689")</f>
        <v>0</v>
      </c>
      <c r="B1535" s="2">
        <v>42285.6533680556</v>
      </c>
      <c r="C1535">
        <v>0</v>
      </c>
      <c r="D1535">
        <v>19</v>
      </c>
      <c r="E1535" t="s">
        <v>1377</v>
      </c>
    </row>
    <row r="1536" spans="1:5">
      <c r="A1536">
        <f>HYPERLINK("http://www.twitter.com/nycgov/status/651910483197435904", "651910483197435904")</f>
        <v>0</v>
      </c>
      <c r="B1536" s="2">
        <v>42285.0016782407</v>
      </c>
      <c r="C1536">
        <v>2</v>
      </c>
      <c r="D1536">
        <v>2</v>
      </c>
      <c r="E1536" t="s">
        <v>1378</v>
      </c>
    </row>
    <row r="1537" spans="1:5">
      <c r="A1537">
        <f>HYPERLINK("http://www.twitter.com/nycgov/status/651881029779783680", "651881029779783680")</f>
        <v>0</v>
      </c>
      <c r="B1537" s="2">
        <v>42284.9204050926</v>
      </c>
      <c r="C1537">
        <v>4</v>
      </c>
      <c r="D1537">
        <v>7</v>
      </c>
      <c r="E1537" t="s">
        <v>1379</v>
      </c>
    </row>
    <row r="1538" spans="1:5">
      <c r="A1538">
        <f>HYPERLINK("http://www.twitter.com/nycgov/status/651873470519881728", "651873470519881728")</f>
        <v>0</v>
      </c>
      <c r="B1538" s="2">
        <v>42284.8995486111</v>
      </c>
      <c r="C1538">
        <v>0</v>
      </c>
      <c r="D1538">
        <v>2</v>
      </c>
      <c r="E1538" t="s">
        <v>1380</v>
      </c>
    </row>
    <row r="1539" spans="1:5">
      <c r="A1539">
        <f>HYPERLINK("http://www.twitter.com/nycgov/status/651865921917730816", "651865921917730816")</f>
        <v>0</v>
      </c>
      <c r="B1539" s="2">
        <v>42284.8787152778</v>
      </c>
      <c r="C1539">
        <v>6</v>
      </c>
      <c r="D1539">
        <v>6</v>
      </c>
      <c r="E1539" t="s">
        <v>1381</v>
      </c>
    </row>
    <row r="1540" spans="1:5">
      <c r="A1540">
        <f>HYPERLINK("http://www.twitter.com/nycgov/status/651835754004484100", "651835754004484100")</f>
        <v>0</v>
      </c>
      <c r="B1540" s="2">
        <v>42284.795462963</v>
      </c>
      <c r="C1540">
        <v>5</v>
      </c>
      <c r="D1540">
        <v>7</v>
      </c>
      <c r="E1540" t="s">
        <v>1382</v>
      </c>
    </row>
    <row r="1541" spans="1:5">
      <c r="A1541">
        <f>HYPERLINK("http://www.twitter.com/nycgov/status/651820603595489280", "651820603595489280")</f>
        <v>0</v>
      </c>
      <c r="B1541" s="2">
        <v>42284.7536574074</v>
      </c>
      <c r="C1541">
        <v>5</v>
      </c>
      <c r="D1541">
        <v>4</v>
      </c>
      <c r="E1541" t="s">
        <v>1383</v>
      </c>
    </row>
    <row r="1542" spans="1:5">
      <c r="A1542">
        <f>HYPERLINK("http://www.twitter.com/nycgov/status/651801671618678784", "651801671618678784")</f>
        <v>0</v>
      </c>
      <c r="B1542" s="2">
        <v>42284.7014236111</v>
      </c>
      <c r="C1542">
        <v>0</v>
      </c>
      <c r="D1542">
        <v>9</v>
      </c>
      <c r="E1542" t="s">
        <v>1384</v>
      </c>
    </row>
    <row r="1543" spans="1:5">
      <c r="A1543">
        <f>HYPERLINK("http://www.twitter.com/nycgov/status/651790396050288640", "651790396050288640")</f>
        <v>0</v>
      </c>
      <c r="B1543" s="2">
        <v>42284.6703009259</v>
      </c>
      <c r="C1543">
        <v>6</v>
      </c>
      <c r="D1543">
        <v>3</v>
      </c>
      <c r="E1543" t="s">
        <v>1385</v>
      </c>
    </row>
    <row r="1544" spans="1:5">
      <c r="A1544">
        <f>HYPERLINK("http://www.twitter.com/nycgov/status/651730090846457856", "651730090846457856")</f>
        <v>0</v>
      </c>
      <c r="B1544" s="2">
        <v>42284.5038888889</v>
      </c>
      <c r="C1544">
        <v>5</v>
      </c>
      <c r="D1544">
        <v>2</v>
      </c>
      <c r="E1544" t="s">
        <v>1386</v>
      </c>
    </row>
    <row r="1545" spans="1:5">
      <c r="A1545">
        <f>HYPERLINK("http://www.twitter.com/nycgov/status/651533751609085952", "651533751609085952")</f>
        <v>0</v>
      </c>
      <c r="B1545" s="2">
        <v>42283.9620949074</v>
      </c>
      <c r="C1545">
        <v>10</v>
      </c>
      <c r="D1545">
        <v>6</v>
      </c>
      <c r="E1545" t="s">
        <v>1387</v>
      </c>
    </row>
    <row r="1546" spans="1:5">
      <c r="A1546">
        <f>HYPERLINK("http://www.twitter.com/nycgov/status/651518627074699264", "651518627074699264")</f>
        <v>0</v>
      </c>
      <c r="B1546" s="2">
        <v>42283.9203587963</v>
      </c>
      <c r="C1546">
        <v>7</v>
      </c>
      <c r="D1546">
        <v>11</v>
      </c>
      <c r="E1546" t="s">
        <v>1320</v>
      </c>
    </row>
    <row r="1547" spans="1:5">
      <c r="A1547">
        <f>HYPERLINK("http://www.twitter.com/nycgov/status/651473323130490881", "651473323130490881")</f>
        <v>0</v>
      </c>
      <c r="B1547" s="2">
        <v>42283.7953472222</v>
      </c>
      <c r="C1547">
        <v>8</v>
      </c>
      <c r="D1547">
        <v>13</v>
      </c>
      <c r="E1547" t="s">
        <v>1388</v>
      </c>
    </row>
    <row r="1548" spans="1:5">
      <c r="A1548">
        <f>HYPERLINK("http://www.twitter.com/nycgov/status/651458390288433152", "651458390288433152")</f>
        <v>0</v>
      </c>
      <c r="B1548" s="2">
        <v>42283.7541435185</v>
      </c>
      <c r="C1548">
        <v>4</v>
      </c>
      <c r="D1548">
        <v>7</v>
      </c>
      <c r="E1548" t="s">
        <v>1389</v>
      </c>
    </row>
    <row r="1549" spans="1:5">
      <c r="A1549">
        <f>HYPERLINK("http://www.twitter.com/nycgov/status/651443137592868864", "651443137592868864")</f>
        <v>0</v>
      </c>
      <c r="B1549" s="2">
        <v>42283.7120486111</v>
      </c>
      <c r="C1549">
        <v>4</v>
      </c>
      <c r="D1549">
        <v>3</v>
      </c>
      <c r="E1549" t="s">
        <v>1321</v>
      </c>
    </row>
    <row r="1550" spans="1:5">
      <c r="A1550">
        <f>HYPERLINK("http://www.twitter.com/nycgov/status/651428143048359940", "651428143048359940")</f>
        <v>0</v>
      </c>
      <c r="B1550" s="2">
        <v>42283.6706712963</v>
      </c>
      <c r="C1550">
        <v>0</v>
      </c>
      <c r="D1550">
        <v>30</v>
      </c>
      <c r="E1550" t="s">
        <v>1390</v>
      </c>
    </row>
    <row r="1551" spans="1:5">
      <c r="A1551">
        <f>HYPERLINK("http://www.twitter.com/nycgov/status/651412971969757184", "651412971969757184")</f>
        <v>0</v>
      </c>
      <c r="B1551" s="2">
        <v>42283.6288078704</v>
      </c>
      <c r="C1551">
        <v>6</v>
      </c>
      <c r="D1551">
        <v>4</v>
      </c>
      <c r="E1551" t="s">
        <v>1391</v>
      </c>
    </row>
    <row r="1552" spans="1:5">
      <c r="A1552">
        <f>HYPERLINK("http://www.twitter.com/nycgov/status/651405405038493696", "651405405038493696")</f>
        <v>0</v>
      </c>
      <c r="B1552" s="2">
        <v>42283.6079282407</v>
      </c>
      <c r="C1552">
        <v>2</v>
      </c>
      <c r="D1552">
        <v>4</v>
      </c>
      <c r="E1552" t="s">
        <v>1392</v>
      </c>
    </row>
    <row r="1553" spans="1:5">
      <c r="A1553">
        <f>HYPERLINK("http://www.twitter.com/nycgov/status/651391893599846400", "651391893599846400")</f>
        <v>0</v>
      </c>
      <c r="B1553" s="2">
        <v>42283.5706481481</v>
      </c>
      <c r="C1553">
        <v>0</v>
      </c>
      <c r="D1553">
        <v>4</v>
      </c>
      <c r="E1553" t="s">
        <v>1393</v>
      </c>
    </row>
    <row r="1554" spans="1:5">
      <c r="A1554">
        <f>HYPERLINK("http://www.twitter.com/nycgov/status/651381960934326273", "651381960934326273")</f>
        <v>0</v>
      </c>
      <c r="B1554" s="2">
        <v>42283.5432407407</v>
      </c>
      <c r="C1554">
        <v>20</v>
      </c>
      <c r="D1554">
        <v>15</v>
      </c>
      <c r="E1554" t="s">
        <v>1365</v>
      </c>
    </row>
    <row r="1555" spans="1:5">
      <c r="A1555">
        <f>HYPERLINK("http://www.twitter.com/nycgov/status/651366700919713792", "651366700919713792")</f>
        <v>0</v>
      </c>
      <c r="B1555" s="2">
        <v>42283.5011226852</v>
      </c>
      <c r="C1555">
        <v>7</v>
      </c>
      <c r="D1555">
        <v>4</v>
      </c>
      <c r="E1555" t="s">
        <v>1367</v>
      </c>
    </row>
    <row r="1556" spans="1:5">
      <c r="A1556">
        <f>HYPERLINK("http://www.twitter.com/nycgov/status/651178837347188736", "651178837347188736")</f>
        <v>0</v>
      </c>
      <c r="B1556" s="2">
        <v>42282.9827199074</v>
      </c>
      <c r="C1556">
        <v>9</v>
      </c>
      <c r="D1556">
        <v>10</v>
      </c>
      <c r="E1556" t="s">
        <v>1394</v>
      </c>
    </row>
    <row r="1557" spans="1:5">
      <c r="A1557">
        <f>HYPERLINK("http://www.twitter.com/nycgov/status/651171294596063232", "651171294596063232")</f>
        <v>0</v>
      </c>
      <c r="B1557" s="2">
        <v>42282.9619097222</v>
      </c>
      <c r="C1557">
        <v>2</v>
      </c>
      <c r="D1557">
        <v>0</v>
      </c>
      <c r="E1557" t="s">
        <v>1395</v>
      </c>
    </row>
    <row r="1558" spans="1:5">
      <c r="A1558">
        <f>HYPERLINK("http://www.twitter.com/nycgov/status/651155051759603714", "651155051759603714")</f>
        <v>0</v>
      </c>
      <c r="B1558" s="2">
        <v>42282.9170833333</v>
      </c>
      <c r="C1558">
        <v>7</v>
      </c>
      <c r="D1558">
        <v>7</v>
      </c>
      <c r="E1558" t="s">
        <v>1396</v>
      </c>
    </row>
    <row r="1559" spans="1:5">
      <c r="A1559">
        <f>HYPERLINK("http://www.twitter.com/nycgov/status/651141125839818756", "651141125839818756")</f>
        <v>0</v>
      </c>
      <c r="B1559" s="2">
        <v>42282.8786574074</v>
      </c>
      <c r="C1559">
        <v>8</v>
      </c>
      <c r="D1559">
        <v>3</v>
      </c>
      <c r="E1559" t="s">
        <v>1397</v>
      </c>
    </row>
    <row r="1560" spans="1:5">
      <c r="A1560">
        <f>HYPERLINK("http://www.twitter.com/nycgov/status/651126014911758336", "651126014911758336")</f>
        <v>0</v>
      </c>
      <c r="B1560" s="2">
        <v>42282.8369560185</v>
      </c>
      <c r="C1560">
        <v>6</v>
      </c>
      <c r="D1560">
        <v>4</v>
      </c>
      <c r="E1560" t="s">
        <v>1398</v>
      </c>
    </row>
    <row r="1561" spans="1:5">
      <c r="A1561">
        <f>HYPERLINK("http://www.twitter.com/nycgov/status/651118463331602434", "651118463331602434")</f>
        <v>0</v>
      </c>
      <c r="B1561" s="2">
        <v>42282.8161226852</v>
      </c>
      <c r="C1561">
        <v>7</v>
      </c>
      <c r="D1561">
        <v>4</v>
      </c>
      <c r="E1561" t="s">
        <v>1399</v>
      </c>
    </row>
    <row r="1562" spans="1:5">
      <c r="A1562">
        <f>HYPERLINK("http://www.twitter.com/nycgov/status/651112029739196416", "651112029739196416")</f>
        <v>0</v>
      </c>
      <c r="B1562" s="2">
        <v>42282.7983680556</v>
      </c>
      <c r="C1562">
        <v>0</v>
      </c>
      <c r="D1562">
        <v>7</v>
      </c>
      <c r="E1562" t="s">
        <v>1400</v>
      </c>
    </row>
    <row r="1563" spans="1:5">
      <c r="A1563">
        <f>HYPERLINK("http://www.twitter.com/nycgov/status/651095795035451392", "651095795035451392")</f>
        <v>0</v>
      </c>
      <c r="B1563" s="2">
        <v>42282.7535648148</v>
      </c>
      <c r="C1563">
        <v>9</v>
      </c>
      <c r="D1563">
        <v>6</v>
      </c>
      <c r="E1563" t="s">
        <v>1401</v>
      </c>
    </row>
    <row r="1564" spans="1:5">
      <c r="A1564">
        <f>HYPERLINK("http://www.twitter.com/nycgov/status/650310673247940608", "650310673247940608")</f>
        <v>0</v>
      </c>
      <c r="B1564" s="2">
        <v>42280.5870486111</v>
      </c>
      <c r="C1564">
        <v>9</v>
      </c>
      <c r="D1564">
        <v>9</v>
      </c>
      <c r="E1564" t="s">
        <v>1359</v>
      </c>
    </row>
    <row r="1565" spans="1:5">
      <c r="A1565">
        <f>HYPERLINK("http://www.twitter.com/nycgov/status/650084134367457280", "650084134367457280")</f>
        <v>0</v>
      </c>
      <c r="B1565" s="2">
        <v>42279.9619212963</v>
      </c>
      <c r="C1565">
        <v>23</v>
      </c>
      <c r="D1565">
        <v>26</v>
      </c>
      <c r="E1565" t="s">
        <v>1402</v>
      </c>
    </row>
    <row r="1566" spans="1:5">
      <c r="A1566">
        <f>HYPERLINK("http://www.twitter.com/nycgov/status/650069069648003073", "650069069648003073")</f>
        <v>0</v>
      </c>
      <c r="B1566" s="2">
        <v>42279.9203472222</v>
      </c>
      <c r="C1566">
        <v>7</v>
      </c>
      <c r="D1566">
        <v>2</v>
      </c>
      <c r="E1566" t="s">
        <v>1403</v>
      </c>
    </row>
    <row r="1567" spans="1:5">
      <c r="A1567">
        <f>HYPERLINK("http://www.twitter.com/nycgov/status/650053965133008896", "650053965133008896")</f>
        <v>0</v>
      </c>
      <c r="B1567" s="2">
        <v>42279.8786689815</v>
      </c>
      <c r="C1567">
        <v>10</v>
      </c>
      <c r="D1567">
        <v>4</v>
      </c>
      <c r="E1567" t="s">
        <v>1404</v>
      </c>
    </row>
    <row r="1568" spans="1:5">
      <c r="A1568">
        <f>HYPERLINK("http://www.twitter.com/nycgov/status/650038866662019072", "650038866662019072")</f>
        <v>0</v>
      </c>
      <c r="B1568" s="2">
        <v>42279.8370023148</v>
      </c>
      <c r="C1568">
        <v>18</v>
      </c>
      <c r="D1568">
        <v>17</v>
      </c>
      <c r="E1568" t="s">
        <v>1405</v>
      </c>
    </row>
    <row r="1569" spans="1:5">
      <c r="A1569">
        <f>HYPERLINK("http://www.twitter.com/nycgov/status/650023781117857792", "650023781117857792")</f>
        <v>0</v>
      </c>
      <c r="B1569" s="2">
        <v>42279.7953703704</v>
      </c>
      <c r="C1569">
        <v>8</v>
      </c>
      <c r="D1569">
        <v>5</v>
      </c>
      <c r="E1569" t="s">
        <v>1406</v>
      </c>
    </row>
    <row r="1570" spans="1:5">
      <c r="A1570">
        <f>HYPERLINK("http://www.twitter.com/nycgov/status/650016194225901572", "650016194225901572")</f>
        <v>0</v>
      </c>
      <c r="B1570" s="2">
        <v>42279.7744444444</v>
      </c>
      <c r="C1570">
        <v>6</v>
      </c>
      <c r="D1570">
        <v>2</v>
      </c>
      <c r="E1570" t="s">
        <v>1329</v>
      </c>
    </row>
    <row r="1571" spans="1:5">
      <c r="A1571">
        <f>HYPERLINK("http://www.twitter.com/nycgov/status/650009727255072768", "650009727255072768")</f>
        <v>0</v>
      </c>
      <c r="B1571" s="2">
        <v>42279.7565972222</v>
      </c>
      <c r="C1571">
        <v>0</v>
      </c>
      <c r="D1571">
        <v>27</v>
      </c>
      <c r="E1571" t="s">
        <v>1407</v>
      </c>
    </row>
    <row r="1572" spans="1:5">
      <c r="A1572">
        <f>HYPERLINK("http://www.twitter.com/nycgov/status/650008693304631296", "650008693304631296")</f>
        <v>0</v>
      </c>
      <c r="B1572" s="2">
        <v>42279.7537384259</v>
      </c>
      <c r="C1572">
        <v>4</v>
      </c>
      <c r="D1572">
        <v>7</v>
      </c>
      <c r="E1572" t="s">
        <v>1408</v>
      </c>
    </row>
    <row r="1573" spans="1:5">
      <c r="A1573">
        <f>HYPERLINK("http://www.twitter.com/nycgov/status/649993552496324608", "649993552496324608")</f>
        <v>0</v>
      </c>
      <c r="B1573" s="2">
        <v>42279.7119560185</v>
      </c>
      <c r="C1573">
        <v>11</v>
      </c>
      <c r="D1573">
        <v>10</v>
      </c>
      <c r="E1573" t="s">
        <v>1409</v>
      </c>
    </row>
    <row r="1574" spans="1:5">
      <c r="A1574">
        <f>HYPERLINK("http://www.twitter.com/nycgov/status/649964703251345408", "649964703251345408")</f>
        <v>0</v>
      </c>
      <c r="B1574" s="2">
        <v>42279.632349537</v>
      </c>
      <c r="C1574">
        <v>7</v>
      </c>
      <c r="D1574">
        <v>9</v>
      </c>
      <c r="E1574" t="s">
        <v>1410</v>
      </c>
    </row>
    <row r="1575" spans="1:5">
      <c r="A1575">
        <f>HYPERLINK("http://www.twitter.com/nycgov/status/649954643385171968", "649954643385171968")</f>
        <v>0</v>
      </c>
      <c r="B1575" s="2">
        <v>42279.6045949074</v>
      </c>
      <c r="C1575">
        <v>0</v>
      </c>
      <c r="D1575">
        <v>8</v>
      </c>
      <c r="E1575" t="s">
        <v>1411</v>
      </c>
    </row>
    <row r="1576" spans="1:5">
      <c r="A1576">
        <f>HYPERLINK("http://www.twitter.com/nycgov/status/649933223359815680", "649933223359815680")</f>
        <v>0</v>
      </c>
      <c r="B1576" s="2">
        <v>42279.5454861111</v>
      </c>
      <c r="C1576">
        <v>9</v>
      </c>
      <c r="D1576">
        <v>9</v>
      </c>
      <c r="E1576" t="s">
        <v>1412</v>
      </c>
    </row>
    <row r="1577" spans="1:5">
      <c r="A1577">
        <f>HYPERLINK("http://www.twitter.com/nycgov/status/649918094551437312", "649918094551437312")</f>
        <v>0</v>
      </c>
      <c r="B1577" s="2">
        <v>42279.5037384259</v>
      </c>
      <c r="C1577">
        <v>11</v>
      </c>
      <c r="D1577">
        <v>17</v>
      </c>
      <c r="E1577" t="s">
        <v>1413</v>
      </c>
    </row>
    <row r="1578" spans="1:5">
      <c r="A1578">
        <f>HYPERLINK("http://www.twitter.com/nycgov/status/649917456052584448", "649917456052584448")</f>
        <v>0</v>
      </c>
      <c r="B1578" s="2">
        <v>42279.5019791667</v>
      </c>
      <c r="C1578">
        <v>25</v>
      </c>
      <c r="D1578">
        <v>12</v>
      </c>
      <c r="E1578" t="s">
        <v>1414</v>
      </c>
    </row>
    <row r="1579" spans="1:5">
      <c r="A1579">
        <f>HYPERLINK("http://www.twitter.com/nycgov/status/649751938716827648", "649751938716827648")</f>
        <v>0</v>
      </c>
      <c r="B1579" s="2">
        <v>42279.0452314815</v>
      </c>
      <c r="C1579">
        <v>20</v>
      </c>
      <c r="D1579">
        <v>18</v>
      </c>
      <c r="E1579" t="s">
        <v>1415</v>
      </c>
    </row>
    <row r="1580" spans="1:5">
      <c r="A1580">
        <f>HYPERLINK("http://www.twitter.com/nycgov/status/649736840292003840", "649736840292003840")</f>
        <v>0</v>
      </c>
      <c r="B1580" s="2">
        <v>42279.0035648148</v>
      </c>
      <c r="C1580">
        <v>69</v>
      </c>
      <c r="D1580">
        <v>35</v>
      </c>
      <c r="E1580" t="s">
        <v>1416</v>
      </c>
    </row>
    <row r="1581" spans="1:5">
      <c r="A1581">
        <f>HYPERLINK("http://www.twitter.com/nycgov/status/649714179285368832", "649714179285368832")</f>
        <v>0</v>
      </c>
      <c r="B1581" s="2">
        <v>42278.9410416667</v>
      </c>
      <c r="C1581">
        <v>1</v>
      </c>
      <c r="D1581">
        <v>3</v>
      </c>
      <c r="E1581" t="s">
        <v>1417</v>
      </c>
    </row>
    <row r="1582" spans="1:5">
      <c r="A1582">
        <f>HYPERLINK("http://www.twitter.com/nycgov/status/649707622183137280", "649707622183137280")</f>
        <v>0</v>
      </c>
      <c r="B1582" s="2">
        <v>42278.9229398148</v>
      </c>
      <c r="C1582">
        <v>0</v>
      </c>
      <c r="D1582">
        <v>10</v>
      </c>
      <c r="E1582" t="s">
        <v>1418</v>
      </c>
    </row>
    <row r="1583" spans="1:5">
      <c r="A1583">
        <f>HYPERLINK("http://www.twitter.com/nycgov/status/649694980001370112", "649694980001370112")</f>
        <v>0</v>
      </c>
      <c r="B1583" s="2">
        <v>42278.8880555556</v>
      </c>
      <c r="C1583">
        <v>0</v>
      </c>
      <c r="D1583">
        <v>102</v>
      </c>
      <c r="E1583" t="s">
        <v>1419</v>
      </c>
    </row>
    <row r="1584" spans="1:5">
      <c r="A1584">
        <f>HYPERLINK("http://www.twitter.com/nycgov/status/649637519240364033", "649637519240364033")</f>
        <v>0</v>
      </c>
      <c r="B1584" s="2">
        <v>42278.7294907407</v>
      </c>
      <c r="C1584">
        <v>5</v>
      </c>
      <c r="D1584">
        <v>6</v>
      </c>
      <c r="E1584" t="s">
        <v>1420</v>
      </c>
    </row>
    <row r="1585" spans="1:5">
      <c r="A1585">
        <f>HYPERLINK("http://www.twitter.com/nycgov/status/649623583371730945", "649623583371730945")</f>
        <v>0</v>
      </c>
      <c r="B1585" s="2">
        <v>42278.6910416667</v>
      </c>
      <c r="C1585">
        <v>3</v>
      </c>
      <c r="D1585">
        <v>4</v>
      </c>
      <c r="E1585" t="s">
        <v>1389</v>
      </c>
    </row>
    <row r="1586" spans="1:5">
      <c r="A1586">
        <f>HYPERLINK("http://www.twitter.com/nycgov/status/649583593086390272", "649583593086390272")</f>
        <v>0</v>
      </c>
      <c r="B1586" s="2">
        <v>42278.5806828704</v>
      </c>
      <c r="C1586">
        <v>0</v>
      </c>
      <c r="D1586">
        <v>5</v>
      </c>
      <c r="E1586" t="s">
        <v>1421</v>
      </c>
    </row>
    <row r="1587" spans="1:5">
      <c r="A1587">
        <f>HYPERLINK("http://www.twitter.com/nycgov/status/649571007540396032", "649571007540396032")</f>
        <v>0</v>
      </c>
      <c r="B1587" s="2">
        <v>42278.5459606481</v>
      </c>
      <c r="C1587">
        <v>1</v>
      </c>
      <c r="D1587">
        <v>5</v>
      </c>
      <c r="E1587" t="s">
        <v>1422</v>
      </c>
    </row>
    <row r="1588" spans="1:5">
      <c r="A1588">
        <f>HYPERLINK("http://www.twitter.com/nycgov/status/649555725082042368", "649555725082042368")</f>
        <v>0</v>
      </c>
      <c r="B1588" s="2">
        <v>42278.5037847222</v>
      </c>
      <c r="C1588">
        <v>4</v>
      </c>
      <c r="D1588">
        <v>4</v>
      </c>
      <c r="E1588" t="s">
        <v>1423</v>
      </c>
    </row>
    <row r="1589" spans="1:5">
      <c r="A1589">
        <f>HYPERLINK("http://www.twitter.com/nycgov/status/649359350650290176", "649359350650290176")</f>
        <v>0</v>
      </c>
      <c r="B1589" s="2">
        <v>42277.9618981481</v>
      </c>
      <c r="C1589">
        <v>6</v>
      </c>
      <c r="D1589">
        <v>2</v>
      </c>
      <c r="E1589" t="s">
        <v>1424</v>
      </c>
    </row>
    <row r="1590" spans="1:5">
      <c r="A1590">
        <f>HYPERLINK("http://www.twitter.com/nycgov/status/649351800903081985", "649351800903081985")</f>
        <v>0</v>
      </c>
      <c r="B1590" s="2">
        <v>42277.9410648148</v>
      </c>
      <c r="C1590">
        <v>35</v>
      </c>
      <c r="D1590">
        <v>45</v>
      </c>
      <c r="E1590" t="s">
        <v>1425</v>
      </c>
    </row>
    <row r="1591" spans="1:5">
      <c r="A1591">
        <f>HYPERLINK("http://www.twitter.com/nycgov/status/649345262448705536", "649345262448705536")</f>
        <v>0</v>
      </c>
      <c r="B1591" s="2">
        <v>42277.9230208333</v>
      </c>
      <c r="C1591">
        <v>0</v>
      </c>
      <c r="D1591">
        <v>30</v>
      </c>
      <c r="E1591" t="s">
        <v>1426</v>
      </c>
    </row>
    <row r="1592" spans="1:5">
      <c r="A1592">
        <f>HYPERLINK("http://www.twitter.com/nycgov/status/649335893594107904", "649335893594107904")</f>
        <v>0</v>
      </c>
      <c r="B1592" s="2">
        <v>42277.8971643519</v>
      </c>
      <c r="C1592">
        <v>0</v>
      </c>
      <c r="D1592">
        <v>18</v>
      </c>
      <c r="E1592" t="s">
        <v>1427</v>
      </c>
    </row>
    <row r="1593" spans="1:5">
      <c r="A1593">
        <f>HYPERLINK("http://www.twitter.com/nycgov/status/649329146741555201", "649329146741555201")</f>
        <v>0</v>
      </c>
      <c r="B1593" s="2">
        <v>42277.8785532407</v>
      </c>
      <c r="C1593">
        <v>3</v>
      </c>
      <c r="D1593">
        <v>3</v>
      </c>
      <c r="E1593" t="s">
        <v>1428</v>
      </c>
    </row>
    <row r="1594" spans="1:5">
      <c r="A1594">
        <f>HYPERLINK("http://www.twitter.com/nycgov/status/649301923162652672", "649301923162652672")</f>
        <v>0</v>
      </c>
      <c r="B1594" s="2">
        <v>42277.8034259259</v>
      </c>
      <c r="C1594">
        <v>0</v>
      </c>
      <c r="D1594">
        <v>317</v>
      </c>
      <c r="E1594" t="s">
        <v>1429</v>
      </c>
    </row>
    <row r="1595" spans="1:5">
      <c r="A1595">
        <f>HYPERLINK("http://www.twitter.com/nycgov/status/649266384061493249", "649266384061493249")</f>
        <v>0</v>
      </c>
      <c r="B1595" s="2">
        <v>42277.7053587963</v>
      </c>
      <c r="C1595">
        <v>0</v>
      </c>
      <c r="D1595">
        <v>11</v>
      </c>
      <c r="E1595" t="s">
        <v>1430</v>
      </c>
    </row>
    <row r="1596" spans="1:5">
      <c r="A1596">
        <f>HYPERLINK("http://www.twitter.com/nycgov/status/649238581349888000", "649238581349888000")</f>
        <v>0</v>
      </c>
      <c r="B1596" s="2">
        <v>42277.6286342593</v>
      </c>
      <c r="C1596">
        <v>14</v>
      </c>
      <c r="D1596">
        <v>8</v>
      </c>
      <c r="E1596" t="s">
        <v>1431</v>
      </c>
    </row>
    <row r="1597" spans="1:5">
      <c r="A1597">
        <f>HYPERLINK("http://www.twitter.com/nycgov/status/649223566026764289", "649223566026764289")</f>
        <v>0</v>
      </c>
      <c r="B1597" s="2">
        <v>42277.5871990741</v>
      </c>
      <c r="C1597">
        <v>4</v>
      </c>
      <c r="D1597">
        <v>6</v>
      </c>
      <c r="E1597" t="s">
        <v>1432</v>
      </c>
    </row>
    <row r="1598" spans="1:5">
      <c r="A1598">
        <f>HYPERLINK("http://www.twitter.com/nycgov/status/649208468793098240", "649208468793098240")</f>
        <v>0</v>
      </c>
      <c r="B1598" s="2">
        <v>42277.5455439815</v>
      </c>
      <c r="C1598">
        <v>4</v>
      </c>
      <c r="D1598">
        <v>4</v>
      </c>
      <c r="E1598" t="s">
        <v>1433</v>
      </c>
    </row>
    <row r="1599" spans="1:5">
      <c r="A1599">
        <f>HYPERLINK("http://www.twitter.com/nycgov/status/649193328827867136", "649193328827867136")</f>
        <v>0</v>
      </c>
      <c r="B1599" s="2">
        <v>42277.5037615741</v>
      </c>
      <c r="C1599">
        <v>4</v>
      </c>
      <c r="D1599">
        <v>4</v>
      </c>
      <c r="E1599" t="s">
        <v>1434</v>
      </c>
    </row>
    <row r="1600" spans="1:5">
      <c r="A1600">
        <f>HYPERLINK("http://www.twitter.com/nycgov/status/649012110886858752", "649012110886858752")</f>
        <v>0</v>
      </c>
      <c r="B1600" s="2">
        <v>42277.0036921296</v>
      </c>
      <c r="C1600">
        <v>12</v>
      </c>
      <c r="D1600">
        <v>11</v>
      </c>
      <c r="E1600" t="s">
        <v>1435</v>
      </c>
    </row>
    <row r="1601" spans="1:5">
      <c r="A1601">
        <f>HYPERLINK("http://www.twitter.com/nycgov/status/648997009114931200", "648997009114931200")</f>
        <v>0</v>
      </c>
      <c r="B1601" s="2">
        <v>42276.962025463</v>
      </c>
      <c r="C1601">
        <v>31</v>
      </c>
      <c r="D1601">
        <v>18</v>
      </c>
      <c r="E1601" t="s">
        <v>1436</v>
      </c>
    </row>
    <row r="1602" spans="1:5">
      <c r="A1602">
        <f>HYPERLINK("http://www.twitter.com/nycgov/status/648981938674470912", "648981938674470912")</f>
        <v>0</v>
      </c>
      <c r="B1602" s="2">
        <v>42276.9204398148</v>
      </c>
      <c r="C1602">
        <v>10</v>
      </c>
      <c r="D1602">
        <v>10</v>
      </c>
      <c r="E1602" t="s">
        <v>1437</v>
      </c>
    </row>
    <row r="1603" spans="1:5">
      <c r="A1603">
        <f>HYPERLINK("http://www.twitter.com/nycgov/status/648959437709930496", "648959437709930496")</f>
        <v>0</v>
      </c>
      <c r="B1603" s="2">
        <v>42276.8583449074</v>
      </c>
      <c r="C1603">
        <v>0</v>
      </c>
      <c r="D1603">
        <v>6</v>
      </c>
      <c r="E1603" t="s">
        <v>1438</v>
      </c>
    </row>
    <row r="1604" spans="1:5">
      <c r="A1604">
        <f>HYPERLINK("http://www.twitter.com/nycgov/status/648936641105686528", "648936641105686528")</f>
        <v>0</v>
      </c>
      <c r="B1604" s="2">
        <v>42276.7954398148</v>
      </c>
      <c r="C1604">
        <v>4</v>
      </c>
      <c r="D1604">
        <v>4</v>
      </c>
      <c r="E1604" t="s">
        <v>1439</v>
      </c>
    </row>
    <row r="1605" spans="1:5">
      <c r="A1605">
        <f>HYPERLINK("http://www.twitter.com/nycgov/status/648921512376975360", "648921512376975360")</f>
        <v>0</v>
      </c>
      <c r="B1605" s="2">
        <v>42276.7536921296</v>
      </c>
      <c r="C1605">
        <v>6</v>
      </c>
      <c r="D1605">
        <v>1</v>
      </c>
      <c r="E1605" t="s">
        <v>1440</v>
      </c>
    </row>
    <row r="1606" spans="1:5">
      <c r="A1606">
        <f>HYPERLINK("http://www.twitter.com/nycgov/status/648911310026096640", "648911310026096640")</f>
        <v>0</v>
      </c>
      <c r="B1606" s="2">
        <v>42276.7255439815</v>
      </c>
      <c r="C1606">
        <v>0</v>
      </c>
      <c r="D1606">
        <v>12</v>
      </c>
      <c r="E1606" t="s">
        <v>1441</v>
      </c>
    </row>
    <row r="1607" spans="1:5">
      <c r="A1607">
        <f>HYPERLINK("http://www.twitter.com/nycgov/status/648905352411521024", "648905352411521024")</f>
        <v>0</v>
      </c>
      <c r="B1607" s="2">
        <v>42276.7090972222</v>
      </c>
      <c r="C1607">
        <v>6</v>
      </c>
      <c r="D1607">
        <v>2</v>
      </c>
      <c r="E1607" t="s">
        <v>1389</v>
      </c>
    </row>
    <row r="1608" spans="1:5">
      <c r="A1608">
        <f>HYPERLINK("http://www.twitter.com/nycgov/status/648891309210632192", "648891309210632192")</f>
        <v>0</v>
      </c>
      <c r="B1608" s="2">
        <v>42276.6703472222</v>
      </c>
      <c r="C1608">
        <v>8</v>
      </c>
      <c r="D1608">
        <v>7</v>
      </c>
      <c r="E1608" t="s">
        <v>1442</v>
      </c>
    </row>
    <row r="1609" spans="1:5">
      <c r="A1609">
        <f>HYPERLINK("http://www.twitter.com/nycgov/status/648876304415244288", "648876304415244288")</f>
        <v>0</v>
      </c>
      <c r="B1609" s="2">
        <v>42276.6289467593</v>
      </c>
      <c r="C1609">
        <v>5</v>
      </c>
      <c r="D1609">
        <v>3</v>
      </c>
      <c r="E1609" t="s">
        <v>1443</v>
      </c>
    </row>
    <row r="1610" spans="1:5">
      <c r="A1610">
        <f>HYPERLINK("http://www.twitter.com/nycgov/status/648856884200476672", "648856884200476672")</f>
        <v>0</v>
      </c>
      <c r="B1610" s="2">
        <v>42276.5753587963</v>
      </c>
      <c r="C1610">
        <v>0</v>
      </c>
      <c r="D1610">
        <v>15</v>
      </c>
      <c r="E1610" t="s">
        <v>1444</v>
      </c>
    </row>
    <row r="1611" spans="1:5">
      <c r="A1611">
        <f>HYPERLINK("http://www.twitter.com/nycgov/status/648845387617411072", "648845387617411072")</f>
        <v>0</v>
      </c>
      <c r="B1611" s="2">
        <v>42276.5436342593</v>
      </c>
      <c r="C1611">
        <v>5</v>
      </c>
      <c r="D1611">
        <v>6</v>
      </c>
      <c r="E1611" t="s">
        <v>1445</v>
      </c>
    </row>
    <row r="1612" spans="1:5">
      <c r="A1612">
        <f>HYPERLINK("http://www.twitter.com/nycgov/status/648830951762608128", "648830951762608128")</f>
        <v>0</v>
      </c>
      <c r="B1612" s="2">
        <v>42276.5037962963</v>
      </c>
      <c r="C1612">
        <v>14</v>
      </c>
      <c r="D1612">
        <v>12</v>
      </c>
      <c r="E1612" t="s">
        <v>1446</v>
      </c>
    </row>
    <row r="1613" spans="1:5">
      <c r="A1613">
        <f>HYPERLINK("http://www.twitter.com/nycgov/status/648649711709224960", "648649711709224960")</f>
        <v>0</v>
      </c>
      <c r="B1613" s="2">
        <v>42276.0036689815</v>
      </c>
      <c r="C1613">
        <v>37</v>
      </c>
      <c r="D1613">
        <v>24</v>
      </c>
      <c r="E1613" t="s">
        <v>1447</v>
      </c>
    </row>
    <row r="1614" spans="1:5">
      <c r="A1614">
        <f>HYPERLINK("http://www.twitter.com/nycgov/status/648634611774394368", "648634611774394368")</f>
        <v>0</v>
      </c>
      <c r="B1614" s="2">
        <v>42275.9620023148</v>
      </c>
      <c r="C1614">
        <v>6</v>
      </c>
      <c r="D1614">
        <v>6</v>
      </c>
      <c r="E1614" t="s">
        <v>1448</v>
      </c>
    </row>
    <row r="1615" spans="1:5">
      <c r="A1615">
        <f>HYPERLINK("http://www.twitter.com/nycgov/status/648618538656223232", "648618538656223232")</f>
        <v>0</v>
      </c>
      <c r="B1615" s="2">
        <v>42275.917650463</v>
      </c>
      <c r="C1615">
        <v>4</v>
      </c>
      <c r="D1615">
        <v>4</v>
      </c>
      <c r="E1615" t="s">
        <v>1449</v>
      </c>
    </row>
    <row r="1616" spans="1:5">
      <c r="A1616">
        <f>HYPERLINK("http://www.twitter.com/nycgov/status/648604420658327552", "648604420658327552")</f>
        <v>0</v>
      </c>
      <c r="B1616" s="2">
        <v>42275.8786921296</v>
      </c>
      <c r="C1616">
        <v>8</v>
      </c>
      <c r="D1616">
        <v>7</v>
      </c>
      <c r="E1616" t="s">
        <v>1450</v>
      </c>
    </row>
    <row r="1617" spans="1:5">
      <c r="A1617">
        <f>HYPERLINK("http://www.twitter.com/nycgov/status/648587406321545216", "648587406321545216")</f>
        <v>0</v>
      </c>
      <c r="B1617" s="2">
        <v>42275.8317361111</v>
      </c>
      <c r="C1617">
        <v>0</v>
      </c>
      <c r="D1617">
        <v>11</v>
      </c>
      <c r="E1617" t="s">
        <v>1451</v>
      </c>
    </row>
    <row r="1618" spans="1:5">
      <c r="A1618">
        <f>HYPERLINK("http://www.twitter.com/nycgov/status/648575967749926912", "648575967749926912")</f>
        <v>0</v>
      </c>
      <c r="B1618" s="2">
        <v>42275.8001736111</v>
      </c>
      <c r="C1618">
        <v>4</v>
      </c>
      <c r="D1618">
        <v>3</v>
      </c>
      <c r="E1618" t="s">
        <v>1452</v>
      </c>
    </row>
    <row r="1619" spans="1:5">
      <c r="A1619">
        <f>HYPERLINK("http://www.twitter.com/nycgov/status/648565603737931776", "648565603737931776")</f>
        <v>0</v>
      </c>
      <c r="B1619" s="2">
        <v>42275.7715740741</v>
      </c>
      <c r="C1619">
        <v>0</v>
      </c>
      <c r="D1619">
        <v>33</v>
      </c>
      <c r="E1619" t="s">
        <v>1453</v>
      </c>
    </row>
    <row r="1620" spans="1:5">
      <c r="A1620">
        <f>HYPERLINK("http://www.twitter.com/nycgov/status/648559117615898624", "648559117615898624")</f>
        <v>0</v>
      </c>
      <c r="B1620" s="2">
        <v>42275.7536689815</v>
      </c>
      <c r="C1620">
        <v>3</v>
      </c>
      <c r="D1620">
        <v>8</v>
      </c>
      <c r="E1620" t="s">
        <v>1454</v>
      </c>
    </row>
    <row r="1621" spans="1:5">
      <c r="A1621">
        <f>HYPERLINK("http://www.twitter.com/nycgov/status/648551553662611456", "648551553662611456")</f>
        <v>0</v>
      </c>
      <c r="B1621" s="2">
        <v>42275.7328009259</v>
      </c>
      <c r="C1621">
        <v>11</v>
      </c>
      <c r="D1621">
        <v>15</v>
      </c>
      <c r="E1621" t="s">
        <v>1446</v>
      </c>
    </row>
    <row r="1622" spans="1:5">
      <c r="A1622">
        <f>HYPERLINK("http://www.twitter.com/nycgov/status/648520092469325824", "648520092469325824")</f>
        <v>0</v>
      </c>
      <c r="B1622" s="2">
        <v>42275.6459837963</v>
      </c>
      <c r="C1622">
        <v>4</v>
      </c>
      <c r="D1622">
        <v>3</v>
      </c>
      <c r="E1622" t="s">
        <v>1455</v>
      </c>
    </row>
    <row r="1623" spans="1:5">
      <c r="A1623">
        <f>HYPERLINK("http://www.twitter.com/nycgov/status/648513901013954560", "648513901013954560")</f>
        <v>0</v>
      </c>
      <c r="B1623" s="2">
        <v>42275.628900463</v>
      </c>
      <c r="C1623">
        <v>6</v>
      </c>
      <c r="D1623">
        <v>4</v>
      </c>
      <c r="E1623" t="s">
        <v>1359</v>
      </c>
    </row>
    <row r="1624" spans="1:5">
      <c r="A1624">
        <f>HYPERLINK("http://www.twitter.com/nycgov/status/648498688021676032", "648498688021676032")</f>
        <v>0</v>
      </c>
      <c r="B1624" s="2">
        <v>42275.5869212963</v>
      </c>
      <c r="C1624">
        <v>3</v>
      </c>
      <c r="D1624">
        <v>3</v>
      </c>
      <c r="E1624" t="s">
        <v>1456</v>
      </c>
    </row>
    <row r="1625" spans="1:5">
      <c r="A1625">
        <f>HYPERLINK("http://www.twitter.com/nycgov/status/648483708819759104", "648483708819759104")</f>
        <v>0</v>
      </c>
      <c r="B1625" s="2">
        <v>42275.5455902778</v>
      </c>
      <c r="C1625">
        <v>7</v>
      </c>
      <c r="D1625">
        <v>13</v>
      </c>
      <c r="E1625" t="s">
        <v>1457</v>
      </c>
    </row>
    <row r="1626" spans="1:5">
      <c r="A1626">
        <f>HYPERLINK("http://www.twitter.com/nycgov/status/648467796939145216", "648467796939145216")</f>
        <v>0</v>
      </c>
      <c r="B1626" s="2">
        <v>42275.5016782407</v>
      </c>
      <c r="C1626">
        <v>13</v>
      </c>
      <c r="D1626">
        <v>15</v>
      </c>
      <c r="E1626" t="s">
        <v>1458</v>
      </c>
    </row>
    <row r="1627" spans="1:5">
      <c r="A1627">
        <f>HYPERLINK("http://www.twitter.com/nycgov/status/648151443455799296", "648151443455799296")</f>
        <v>0</v>
      </c>
      <c r="B1627" s="2">
        <v>42274.6287037037</v>
      </c>
      <c r="C1627">
        <v>7</v>
      </c>
      <c r="D1627">
        <v>5</v>
      </c>
      <c r="E1627" t="s">
        <v>1459</v>
      </c>
    </row>
    <row r="1628" spans="1:5">
      <c r="A1628">
        <f>HYPERLINK("http://www.twitter.com/nycgov/status/648135464227065858", "648135464227065858")</f>
        <v>0</v>
      </c>
      <c r="B1628" s="2">
        <v>42274.5846180556</v>
      </c>
      <c r="C1628">
        <v>7</v>
      </c>
      <c r="D1628">
        <v>13</v>
      </c>
      <c r="E1628" t="s">
        <v>1460</v>
      </c>
    </row>
    <row r="1629" spans="1:5">
      <c r="A1629">
        <f>HYPERLINK("http://www.twitter.com/nycgov/status/647863603102633984", "647863603102633984")</f>
        <v>0</v>
      </c>
      <c r="B1629" s="2">
        <v>42273.8344212963</v>
      </c>
      <c r="C1629">
        <v>28</v>
      </c>
      <c r="D1629">
        <v>19</v>
      </c>
      <c r="E1629" t="s">
        <v>1461</v>
      </c>
    </row>
    <row r="1630" spans="1:5">
      <c r="A1630">
        <f>HYPERLINK("http://www.twitter.com/nycgov/status/647849469627760640", "647849469627760640")</f>
        <v>0</v>
      </c>
      <c r="B1630" s="2">
        <v>42273.7954166667</v>
      </c>
      <c r="C1630">
        <v>8</v>
      </c>
      <c r="D1630">
        <v>2</v>
      </c>
      <c r="E1630" t="s">
        <v>1379</v>
      </c>
    </row>
    <row r="1631" spans="1:5">
      <c r="A1631">
        <f>HYPERLINK("http://www.twitter.com/nycgov/status/647834377360117760", "647834377360117760")</f>
        <v>0</v>
      </c>
      <c r="B1631" s="2">
        <v>42273.7537731481</v>
      </c>
      <c r="C1631">
        <v>13</v>
      </c>
      <c r="D1631">
        <v>10</v>
      </c>
      <c r="E1631" t="s">
        <v>1462</v>
      </c>
    </row>
    <row r="1632" spans="1:5">
      <c r="A1632">
        <f>HYPERLINK("http://www.twitter.com/nycgov/status/647820556709011456", "647820556709011456")</f>
        <v>0</v>
      </c>
      <c r="B1632" s="2">
        <v>42273.7156365741</v>
      </c>
      <c r="C1632">
        <v>8</v>
      </c>
      <c r="D1632">
        <v>8</v>
      </c>
      <c r="E1632" t="s">
        <v>1463</v>
      </c>
    </row>
    <row r="1633" spans="1:5">
      <c r="A1633">
        <f>HYPERLINK("http://www.twitter.com/nycgov/status/647804168703475712", "647804168703475712")</f>
        <v>0</v>
      </c>
      <c r="B1633" s="2">
        <v>42273.6704166667</v>
      </c>
      <c r="C1633">
        <v>3</v>
      </c>
      <c r="D1633">
        <v>2</v>
      </c>
      <c r="E1633" t="s">
        <v>1464</v>
      </c>
    </row>
    <row r="1634" spans="1:5">
      <c r="A1634">
        <f>HYPERLINK("http://www.twitter.com/nycgov/status/647788148722896896", "647788148722896896")</f>
        <v>0</v>
      </c>
      <c r="B1634" s="2">
        <v>42273.6262037037</v>
      </c>
      <c r="C1634">
        <v>9</v>
      </c>
      <c r="D1634">
        <v>11</v>
      </c>
      <c r="E1634" t="s">
        <v>1465</v>
      </c>
    </row>
    <row r="1635" spans="1:5">
      <c r="A1635">
        <f>HYPERLINK("http://www.twitter.com/nycgov/status/647780437696344064", "647780437696344064")</f>
        <v>0</v>
      </c>
      <c r="B1635" s="2">
        <v>42273.6049305556</v>
      </c>
      <c r="C1635">
        <v>1</v>
      </c>
      <c r="D1635">
        <v>1</v>
      </c>
      <c r="E1635" t="s">
        <v>1466</v>
      </c>
    </row>
    <row r="1636" spans="1:5">
      <c r="A1636">
        <f>HYPERLINK("http://www.twitter.com/nycgov/status/647548692942204928", "647548692942204928")</f>
        <v>0</v>
      </c>
      <c r="B1636" s="2">
        <v>42272.9654282407</v>
      </c>
      <c r="C1636">
        <v>7</v>
      </c>
      <c r="D1636">
        <v>3</v>
      </c>
      <c r="E1636" t="s">
        <v>1434</v>
      </c>
    </row>
    <row r="1637" spans="1:5">
      <c r="A1637">
        <f>HYPERLINK("http://www.twitter.com/nycgov/status/647532397953687553", "647532397953687553")</f>
        <v>0</v>
      </c>
      <c r="B1637" s="2">
        <v>42272.920462963</v>
      </c>
      <c r="C1637">
        <v>6</v>
      </c>
      <c r="D1637">
        <v>2</v>
      </c>
      <c r="E1637" t="s">
        <v>1464</v>
      </c>
    </row>
    <row r="1638" spans="1:5">
      <c r="A1638">
        <f>HYPERLINK("http://www.twitter.com/nycgov/status/647517216729133056", "647517216729133056")</f>
        <v>0</v>
      </c>
      <c r="B1638" s="2">
        <v>42272.8785763889</v>
      </c>
      <c r="C1638">
        <v>3</v>
      </c>
      <c r="D1638">
        <v>5</v>
      </c>
      <c r="E1638" t="s">
        <v>1362</v>
      </c>
    </row>
    <row r="1639" spans="1:5">
      <c r="A1639">
        <f>HYPERLINK("http://www.twitter.com/nycgov/status/647499584634257408", "647499584634257408")</f>
        <v>0</v>
      </c>
      <c r="B1639" s="2">
        <v>42272.8299189815</v>
      </c>
      <c r="C1639">
        <v>4</v>
      </c>
      <c r="D1639">
        <v>1</v>
      </c>
      <c r="E1639" t="s">
        <v>1467</v>
      </c>
    </row>
    <row r="1640" spans="1:5">
      <c r="A1640">
        <f>HYPERLINK("http://www.twitter.com/nycgov/status/647490177938649088", "647490177938649088")</f>
        <v>0</v>
      </c>
      <c r="B1640" s="2">
        <v>42272.8039583333</v>
      </c>
      <c r="C1640">
        <v>0</v>
      </c>
      <c r="D1640">
        <v>10</v>
      </c>
      <c r="E1640" t="s">
        <v>1468</v>
      </c>
    </row>
    <row r="1641" spans="1:5">
      <c r="A1641">
        <f>HYPERLINK("http://www.twitter.com/nycgov/status/647485106937024513", "647485106937024513")</f>
        <v>0</v>
      </c>
      <c r="B1641" s="2">
        <v>42272.7899652778</v>
      </c>
      <c r="C1641">
        <v>0</v>
      </c>
      <c r="D1641">
        <v>28</v>
      </c>
      <c r="E1641" t="s">
        <v>1469</v>
      </c>
    </row>
    <row r="1642" spans="1:5">
      <c r="A1642">
        <f>HYPERLINK("http://www.twitter.com/nycgov/status/647472001557340160", "647472001557340160")</f>
        <v>0</v>
      </c>
      <c r="B1642" s="2">
        <v>42272.7538078704</v>
      </c>
      <c r="C1642">
        <v>8</v>
      </c>
      <c r="D1642">
        <v>1</v>
      </c>
      <c r="E1642" t="s">
        <v>1328</v>
      </c>
    </row>
    <row r="1643" spans="1:5">
      <c r="A1643">
        <f>HYPERLINK("http://www.twitter.com/nycgov/status/647472000710090753", "647472000710090753")</f>
        <v>0</v>
      </c>
      <c r="B1643" s="2">
        <v>42272.7538078704</v>
      </c>
      <c r="C1643">
        <v>8</v>
      </c>
      <c r="D1643">
        <v>5</v>
      </c>
      <c r="E1643" t="s">
        <v>1470</v>
      </c>
    </row>
    <row r="1644" spans="1:5">
      <c r="A1644">
        <f>HYPERLINK("http://www.twitter.com/nycgov/status/647456915212124160", "647456915212124160")</f>
        <v>0</v>
      </c>
      <c r="B1644" s="2">
        <v>42272.7121759259</v>
      </c>
      <c r="C1644">
        <v>2</v>
      </c>
      <c r="D1644">
        <v>3</v>
      </c>
      <c r="E1644" t="s">
        <v>1471</v>
      </c>
    </row>
    <row r="1645" spans="1:5">
      <c r="A1645">
        <f>HYPERLINK("http://www.twitter.com/nycgov/status/647409340484329472", "647409340484329472")</f>
        <v>0</v>
      </c>
      <c r="B1645" s="2">
        <v>42272.5808912037</v>
      </c>
      <c r="C1645">
        <v>0</v>
      </c>
      <c r="D1645">
        <v>38</v>
      </c>
      <c r="E1645" t="s">
        <v>1472</v>
      </c>
    </row>
    <row r="1646" spans="1:5">
      <c r="A1646">
        <f>HYPERLINK("http://www.twitter.com/nycgov/status/647396509064036353", "647396509064036353")</f>
        <v>0</v>
      </c>
      <c r="B1646" s="2">
        <v>42272.5454861111</v>
      </c>
      <c r="C1646">
        <v>13</v>
      </c>
      <c r="D1646">
        <v>4</v>
      </c>
      <c r="E1646" t="s">
        <v>1473</v>
      </c>
    </row>
    <row r="1647" spans="1:5">
      <c r="A1647">
        <f>HYPERLINK("http://www.twitter.com/nycgov/status/647366270606819328", "647366270606819328")</f>
        <v>0</v>
      </c>
      <c r="B1647" s="2">
        <v>42272.4620486111</v>
      </c>
      <c r="C1647">
        <v>9</v>
      </c>
      <c r="D1647">
        <v>11</v>
      </c>
      <c r="E1647" t="s">
        <v>1474</v>
      </c>
    </row>
    <row r="1648" spans="1:5">
      <c r="A1648">
        <f>HYPERLINK("http://www.twitter.com/nycgov/status/647154927635197952", "647154927635197952")</f>
        <v>0</v>
      </c>
      <c r="B1648" s="2">
        <v>42271.8788425926</v>
      </c>
      <c r="C1648">
        <v>6</v>
      </c>
      <c r="D1648">
        <v>3</v>
      </c>
      <c r="E1648" t="s">
        <v>1475</v>
      </c>
    </row>
    <row r="1649" spans="1:5">
      <c r="A1649">
        <f>HYPERLINK("http://www.twitter.com/nycgov/status/647139780183126016", "647139780183126016")</f>
        <v>0</v>
      </c>
      <c r="B1649" s="2">
        <v>42271.8370486111</v>
      </c>
      <c r="C1649">
        <v>3</v>
      </c>
      <c r="D1649">
        <v>3</v>
      </c>
      <c r="E1649" t="s">
        <v>1476</v>
      </c>
    </row>
    <row r="1650" spans="1:5">
      <c r="A1650">
        <f>HYPERLINK("http://www.twitter.com/nycgov/status/647124673440956417", "647124673440956417")</f>
        <v>0</v>
      </c>
      <c r="B1650" s="2">
        <v>42271.7953587963</v>
      </c>
      <c r="C1650">
        <v>8</v>
      </c>
      <c r="D1650">
        <v>10</v>
      </c>
      <c r="E1650" t="s">
        <v>1477</v>
      </c>
    </row>
    <row r="1651" spans="1:5">
      <c r="A1651">
        <f>HYPERLINK("http://www.twitter.com/nycgov/status/647109552626864129", "647109552626864129")</f>
        <v>0</v>
      </c>
      <c r="B1651" s="2">
        <v>42271.7536342593</v>
      </c>
      <c r="C1651">
        <v>4</v>
      </c>
      <c r="D1651">
        <v>8</v>
      </c>
      <c r="E1651" t="s">
        <v>1474</v>
      </c>
    </row>
    <row r="1652" spans="1:5">
      <c r="A1652">
        <f>HYPERLINK("http://www.twitter.com/nycgov/status/647094549316272128", "647094549316272128")</f>
        <v>0</v>
      </c>
      <c r="B1652" s="2">
        <v>42271.7122337963</v>
      </c>
      <c r="C1652">
        <v>8</v>
      </c>
      <c r="D1652">
        <v>5</v>
      </c>
      <c r="E1652" t="s">
        <v>1478</v>
      </c>
    </row>
    <row r="1653" spans="1:5">
      <c r="A1653">
        <f>HYPERLINK("http://www.twitter.com/nycgov/status/647064320917012481", "647064320917012481")</f>
        <v>0</v>
      </c>
      <c r="B1653" s="2">
        <v>42271.6288194444</v>
      </c>
      <c r="C1653">
        <v>9</v>
      </c>
      <c r="D1653">
        <v>4</v>
      </c>
      <c r="E1653" t="s">
        <v>1479</v>
      </c>
    </row>
    <row r="1654" spans="1:5">
      <c r="A1654">
        <f>HYPERLINK("http://www.twitter.com/nycgov/status/647055767267315712", "647055767267315712")</f>
        <v>0</v>
      </c>
      <c r="B1654" s="2">
        <v>42271.6052199074</v>
      </c>
      <c r="C1654">
        <v>0</v>
      </c>
      <c r="D1654">
        <v>183</v>
      </c>
      <c r="E1654" t="s">
        <v>1480</v>
      </c>
    </row>
    <row r="1655" spans="1:5">
      <c r="A1655">
        <f>HYPERLINK("http://www.twitter.com/nycgov/status/647033225483825152", "647033225483825152")</f>
        <v>0</v>
      </c>
      <c r="B1655" s="2">
        <v>42271.5430092593</v>
      </c>
      <c r="C1655">
        <v>13</v>
      </c>
      <c r="D1655">
        <v>11</v>
      </c>
      <c r="E1655" t="s">
        <v>1481</v>
      </c>
    </row>
    <row r="1656" spans="1:5">
      <c r="A1656">
        <f>HYPERLINK("http://www.twitter.com/nycgov/status/647019025638293505", "647019025638293505")</f>
        <v>0</v>
      </c>
      <c r="B1656" s="2">
        <v>42271.5038310185</v>
      </c>
      <c r="C1656">
        <v>6</v>
      </c>
      <c r="D1656">
        <v>6</v>
      </c>
      <c r="E1656" t="s">
        <v>1432</v>
      </c>
    </row>
    <row r="1657" spans="1:5">
      <c r="A1657">
        <f>HYPERLINK("http://www.twitter.com/nycgov/status/647018995233746944", "647018995233746944")</f>
        <v>0</v>
      </c>
      <c r="B1657" s="2">
        <v>42271.50375</v>
      </c>
      <c r="C1657">
        <v>5</v>
      </c>
      <c r="D1657">
        <v>11</v>
      </c>
      <c r="E1657" t="s">
        <v>1433</v>
      </c>
    </row>
    <row r="1658" spans="1:5">
      <c r="A1658">
        <f>HYPERLINK("http://www.twitter.com/nycgov/status/646837752441499649", "646837752441499649")</f>
        <v>0</v>
      </c>
      <c r="B1658" s="2">
        <v>42271.0036111111</v>
      </c>
      <c r="C1658">
        <v>17</v>
      </c>
      <c r="D1658">
        <v>18</v>
      </c>
      <c r="E1658" t="s">
        <v>1482</v>
      </c>
    </row>
    <row r="1659" spans="1:5">
      <c r="A1659">
        <f>HYPERLINK("http://www.twitter.com/nycgov/status/646830181278216192", "646830181278216192")</f>
        <v>0</v>
      </c>
      <c r="B1659" s="2">
        <v>42270.9827199074</v>
      </c>
      <c r="C1659">
        <v>23</v>
      </c>
      <c r="D1659">
        <v>29</v>
      </c>
      <c r="E1659" t="s">
        <v>1483</v>
      </c>
    </row>
    <row r="1660" spans="1:5">
      <c r="A1660">
        <f>HYPERLINK("http://www.twitter.com/nycgov/status/646821692120166401", "646821692120166401")</f>
        <v>0</v>
      </c>
      <c r="B1660" s="2">
        <v>42270.9592939815</v>
      </c>
      <c r="C1660">
        <v>13</v>
      </c>
      <c r="D1660">
        <v>7</v>
      </c>
      <c r="E1660" t="s">
        <v>1484</v>
      </c>
    </row>
    <row r="1661" spans="1:5">
      <c r="A1661">
        <f>HYPERLINK("http://www.twitter.com/nycgov/status/646801510949605376", "646801510949605376")</f>
        <v>0</v>
      </c>
      <c r="B1661" s="2">
        <v>42270.903599537</v>
      </c>
      <c r="C1661">
        <v>0</v>
      </c>
      <c r="D1661">
        <v>129</v>
      </c>
      <c r="E1661" t="s">
        <v>1485</v>
      </c>
    </row>
    <row r="1662" spans="1:5">
      <c r="A1662">
        <f>HYPERLINK("http://www.twitter.com/nycgov/status/646792442562244610", "646792442562244610")</f>
        <v>0</v>
      </c>
      <c r="B1662" s="2">
        <v>42270.8785763889</v>
      </c>
      <c r="C1662">
        <v>3</v>
      </c>
      <c r="D1662">
        <v>3</v>
      </c>
      <c r="E1662" t="s">
        <v>1486</v>
      </c>
    </row>
    <row r="1663" spans="1:5">
      <c r="A1663">
        <f>HYPERLINK("http://www.twitter.com/nycgov/status/646745689075154949", "646745689075154949")</f>
        <v>0</v>
      </c>
      <c r="B1663" s="2">
        <v>42270.7495601852</v>
      </c>
      <c r="C1663">
        <v>0</v>
      </c>
      <c r="D1663">
        <v>14</v>
      </c>
      <c r="E1663" t="s">
        <v>1487</v>
      </c>
    </row>
    <row r="1664" spans="1:5">
      <c r="A1664">
        <f>HYPERLINK("http://www.twitter.com/nycgov/status/646715843590623232", "646715843590623232")</f>
        <v>0</v>
      </c>
      <c r="B1664" s="2">
        <v>42270.6672106481</v>
      </c>
      <c r="C1664">
        <v>9</v>
      </c>
      <c r="D1664">
        <v>9</v>
      </c>
      <c r="E1664" t="s">
        <v>1488</v>
      </c>
    </row>
    <row r="1665" spans="1:5">
      <c r="A1665">
        <f>HYPERLINK("http://www.twitter.com/nycgov/status/646701864357109760", "646701864357109760")</f>
        <v>0</v>
      </c>
      <c r="B1665" s="2">
        <v>42270.6286342593</v>
      </c>
      <c r="C1665">
        <v>5</v>
      </c>
      <c r="D1665">
        <v>9</v>
      </c>
      <c r="E1665" t="s">
        <v>1489</v>
      </c>
    </row>
    <row r="1666" spans="1:5">
      <c r="A1666">
        <f>HYPERLINK("http://www.twitter.com/nycgov/status/646686771909144576", "646686771909144576")</f>
        <v>0</v>
      </c>
      <c r="B1666" s="2">
        <v>42270.5869791667</v>
      </c>
      <c r="C1666">
        <v>4</v>
      </c>
      <c r="D1666">
        <v>7</v>
      </c>
      <c r="E1666" t="s">
        <v>1490</v>
      </c>
    </row>
    <row r="1667" spans="1:5">
      <c r="A1667">
        <f>HYPERLINK("http://www.twitter.com/nycgov/status/646677017216352256", "646677017216352256")</f>
        <v>0</v>
      </c>
      <c r="B1667" s="2">
        <v>42270.5600694444</v>
      </c>
      <c r="C1667">
        <v>0</v>
      </c>
      <c r="D1667">
        <v>15</v>
      </c>
      <c r="E1667" t="s">
        <v>1491</v>
      </c>
    </row>
    <row r="1668" spans="1:5">
      <c r="A1668">
        <f>HYPERLINK("http://www.twitter.com/nycgov/status/646474529502560256", "646474529502560256")</f>
        <v>0</v>
      </c>
      <c r="B1668" s="2">
        <v>42270.0013078704</v>
      </c>
      <c r="C1668">
        <v>8</v>
      </c>
      <c r="D1668">
        <v>4</v>
      </c>
      <c r="E1668" t="s">
        <v>1492</v>
      </c>
    </row>
    <row r="1669" spans="1:5">
      <c r="A1669">
        <f>HYPERLINK("http://www.twitter.com/nycgov/status/646459545645137920", "646459545645137920")</f>
        <v>0</v>
      </c>
      <c r="B1669" s="2">
        <v>42269.9599537037</v>
      </c>
      <c r="C1669">
        <v>4</v>
      </c>
      <c r="D1669">
        <v>3</v>
      </c>
      <c r="E1669" t="s">
        <v>1493</v>
      </c>
    </row>
    <row r="1670" spans="1:5">
      <c r="A1670">
        <f>HYPERLINK("http://www.twitter.com/nycgov/status/646445244905615360", "646445244905615360")</f>
        <v>0</v>
      </c>
      <c r="B1670" s="2">
        <v>42269.9204976852</v>
      </c>
      <c r="C1670">
        <v>3</v>
      </c>
      <c r="D1670">
        <v>2</v>
      </c>
      <c r="E1670" t="s">
        <v>1494</v>
      </c>
    </row>
    <row r="1671" spans="1:5">
      <c r="A1671">
        <f>HYPERLINK("http://www.twitter.com/nycgov/status/646386856981041153", "646386856981041153")</f>
        <v>0</v>
      </c>
      <c r="B1671" s="2">
        <v>42269.759375</v>
      </c>
      <c r="C1671">
        <v>0</v>
      </c>
      <c r="D1671">
        <v>13</v>
      </c>
      <c r="E1671" t="s">
        <v>1495</v>
      </c>
    </row>
    <row r="1672" spans="1:5">
      <c r="A1672">
        <f>HYPERLINK("http://www.twitter.com/nycgov/status/646368893540376578", "646368893540376578")</f>
        <v>0</v>
      </c>
      <c r="B1672" s="2">
        <v>42269.7098032407</v>
      </c>
      <c r="C1672">
        <v>10</v>
      </c>
      <c r="D1672">
        <v>3</v>
      </c>
      <c r="E1672" t="s">
        <v>1496</v>
      </c>
    </row>
    <row r="1673" spans="1:5">
      <c r="A1673">
        <f>HYPERLINK("http://www.twitter.com/nycgov/status/646353817924190209", "646353817924190209")</f>
        <v>0</v>
      </c>
      <c r="B1673" s="2">
        <v>42269.6682060185</v>
      </c>
      <c r="C1673">
        <v>7</v>
      </c>
      <c r="D1673">
        <v>6</v>
      </c>
      <c r="E1673" t="s">
        <v>1364</v>
      </c>
    </row>
    <row r="1674" spans="1:5">
      <c r="A1674">
        <f>HYPERLINK("http://www.twitter.com/nycgov/status/646339533848616960", "646339533848616960")</f>
        <v>0</v>
      </c>
      <c r="B1674" s="2">
        <v>42269.6287847222</v>
      </c>
      <c r="C1674">
        <v>7</v>
      </c>
      <c r="D1674">
        <v>2</v>
      </c>
      <c r="E1674" t="s">
        <v>1497</v>
      </c>
    </row>
    <row r="1675" spans="1:5">
      <c r="A1675">
        <f>HYPERLINK("http://www.twitter.com/nycgov/status/646324430013091840", "646324430013091840")</f>
        <v>0</v>
      </c>
      <c r="B1675" s="2">
        <v>42269.5871064815</v>
      </c>
      <c r="C1675">
        <v>10</v>
      </c>
      <c r="D1675">
        <v>4</v>
      </c>
      <c r="E1675" t="s">
        <v>1498</v>
      </c>
    </row>
    <row r="1676" spans="1:5">
      <c r="A1676">
        <f>HYPERLINK("http://www.twitter.com/nycgov/status/646309343181283329", "646309343181283329")</f>
        <v>0</v>
      </c>
      <c r="B1676" s="2">
        <v>42269.545474537</v>
      </c>
      <c r="C1676">
        <v>8</v>
      </c>
      <c r="D1676">
        <v>4</v>
      </c>
      <c r="E1676" t="s">
        <v>1499</v>
      </c>
    </row>
    <row r="1677" spans="1:5">
      <c r="A1677">
        <f>HYPERLINK("http://www.twitter.com/nycgov/status/646293225720934400", "646293225720934400")</f>
        <v>0</v>
      </c>
      <c r="B1677" s="2">
        <v>42269.5010069444</v>
      </c>
      <c r="C1677">
        <v>15</v>
      </c>
      <c r="D1677">
        <v>12</v>
      </c>
      <c r="E1677" t="s">
        <v>1500</v>
      </c>
    </row>
    <row r="1678" spans="1:5">
      <c r="A1678">
        <f>HYPERLINK("http://www.twitter.com/nycgov/status/646113042992902144", "646113042992902144")</f>
        <v>0</v>
      </c>
      <c r="B1678" s="2">
        <v>42269.0037962963</v>
      </c>
      <c r="C1678">
        <v>17</v>
      </c>
      <c r="D1678">
        <v>18</v>
      </c>
      <c r="E1678" t="s">
        <v>1447</v>
      </c>
    </row>
    <row r="1679" spans="1:5">
      <c r="A1679">
        <f>HYPERLINK("http://www.twitter.com/nycgov/status/646009984476676096", "646009984476676096")</f>
        <v>0</v>
      </c>
      <c r="B1679" s="2">
        <v>42268.7194097222</v>
      </c>
      <c r="C1679">
        <v>0</v>
      </c>
      <c r="D1679">
        <v>11</v>
      </c>
      <c r="E1679" t="s">
        <v>1501</v>
      </c>
    </row>
    <row r="1680" spans="1:5">
      <c r="A1680">
        <f>HYPERLINK("http://www.twitter.com/nycgov/status/645989816539197440", "645989816539197440")</f>
        <v>0</v>
      </c>
      <c r="B1680" s="2">
        <v>42268.66375</v>
      </c>
      <c r="C1680">
        <v>18</v>
      </c>
      <c r="D1680">
        <v>17</v>
      </c>
      <c r="E1680" t="s">
        <v>1502</v>
      </c>
    </row>
    <row r="1681" spans="1:5">
      <c r="A1681">
        <f>HYPERLINK("http://www.twitter.com/nycgov/status/645961659035598849", "645961659035598849")</f>
        <v>0</v>
      </c>
      <c r="B1681" s="2">
        <v>42268.5860532407</v>
      </c>
      <c r="C1681">
        <v>5</v>
      </c>
      <c r="D1681">
        <v>6</v>
      </c>
      <c r="E1681" t="s">
        <v>1458</v>
      </c>
    </row>
    <row r="1682" spans="1:5">
      <c r="A1682">
        <f>HYPERLINK("http://www.twitter.com/nycgov/status/645947036244779012", "645947036244779012")</f>
        <v>0</v>
      </c>
      <c r="B1682" s="2">
        <v>42268.5457060185</v>
      </c>
      <c r="C1682">
        <v>7</v>
      </c>
      <c r="D1682">
        <v>13</v>
      </c>
      <c r="E1682" t="s">
        <v>1503</v>
      </c>
    </row>
    <row r="1683" spans="1:5">
      <c r="A1683">
        <f>HYPERLINK("http://www.twitter.com/nycgov/status/645931913211957248", "645931913211957248")</f>
        <v>0</v>
      </c>
      <c r="B1683" s="2">
        <v>42268.5039699074</v>
      </c>
      <c r="C1683">
        <v>4</v>
      </c>
      <c r="D1683">
        <v>7</v>
      </c>
      <c r="E1683" t="s">
        <v>1504</v>
      </c>
    </row>
    <row r="1684" spans="1:5">
      <c r="A1684">
        <f>HYPERLINK("http://www.twitter.com/nycgov/status/645660076569702402", "645660076569702402")</f>
        <v>0</v>
      </c>
      <c r="B1684" s="2">
        <v>42267.7538425926</v>
      </c>
      <c r="C1684">
        <v>7</v>
      </c>
      <c r="D1684">
        <v>4</v>
      </c>
      <c r="E1684" t="s">
        <v>1423</v>
      </c>
    </row>
    <row r="1685" spans="1:5">
      <c r="A1685">
        <f>HYPERLINK("http://www.twitter.com/nycgov/status/645636367188426752", "645636367188426752")</f>
        <v>0</v>
      </c>
      <c r="B1685" s="2">
        <v>42267.6884143519</v>
      </c>
      <c r="C1685">
        <v>8</v>
      </c>
      <c r="D1685">
        <v>3</v>
      </c>
      <c r="E1685" t="s">
        <v>1352</v>
      </c>
    </row>
    <row r="1686" spans="1:5">
      <c r="A1686">
        <f>HYPERLINK("http://www.twitter.com/nycgov/status/645606132342489088", "645606132342489088")</f>
        <v>0</v>
      </c>
      <c r="B1686" s="2">
        <v>42267.6049884259</v>
      </c>
      <c r="C1686">
        <v>7</v>
      </c>
      <c r="D1686">
        <v>7</v>
      </c>
      <c r="E1686" t="s">
        <v>1357</v>
      </c>
    </row>
    <row r="1687" spans="1:5">
      <c r="A1687">
        <f>HYPERLINK("http://www.twitter.com/nycgov/status/645327843858231296", "645327843858231296")</f>
        <v>0</v>
      </c>
      <c r="B1687" s="2">
        <v>42266.8370601852</v>
      </c>
      <c r="C1687">
        <v>71</v>
      </c>
      <c r="D1687">
        <v>40</v>
      </c>
      <c r="E1687" t="s">
        <v>1505</v>
      </c>
    </row>
    <row r="1688" spans="1:5">
      <c r="A1688">
        <f>HYPERLINK("http://www.twitter.com/nycgov/status/645298946382917632", "645298946382917632")</f>
        <v>0</v>
      </c>
      <c r="B1688" s="2">
        <v>42266.7573148148</v>
      </c>
      <c r="C1688">
        <v>12</v>
      </c>
      <c r="D1688">
        <v>11</v>
      </c>
      <c r="E1688" t="s">
        <v>1506</v>
      </c>
    </row>
    <row r="1689" spans="1:5">
      <c r="A1689">
        <f>HYPERLINK("http://www.twitter.com/nycgov/status/645267501635502080", "645267501635502080")</f>
        <v>0</v>
      </c>
      <c r="B1689" s="2">
        <v>42266.6705439815</v>
      </c>
      <c r="C1689">
        <v>11</v>
      </c>
      <c r="D1689">
        <v>9</v>
      </c>
      <c r="E1689" t="s">
        <v>1507</v>
      </c>
    </row>
    <row r="1690" spans="1:5">
      <c r="A1690">
        <f>HYPERLINK("http://www.twitter.com/nycgov/status/645237266345013250", "645237266345013250")</f>
        <v>0</v>
      </c>
      <c r="B1690" s="2">
        <v>42266.5871064815</v>
      </c>
      <c r="C1690">
        <v>11</v>
      </c>
      <c r="D1690">
        <v>12</v>
      </c>
      <c r="E1690" t="s">
        <v>1508</v>
      </c>
    </row>
    <row r="1691" spans="1:5">
      <c r="A1691">
        <f>HYPERLINK("http://www.twitter.com/nycgov/status/644965511625895936", "644965511625895936")</f>
        <v>0</v>
      </c>
      <c r="B1691" s="2">
        <v>42265.8372106481</v>
      </c>
      <c r="C1691">
        <v>8</v>
      </c>
      <c r="D1691">
        <v>3</v>
      </c>
      <c r="E1691" t="s">
        <v>1459</v>
      </c>
    </row>
    <row r="1692" spans="1:5">
      <c r="A1692">
        <f>HYPERLINK("http://www.twitter.com/nycgov/status/644950511146377216", "644950511146377216")</f>
        <v>0</v>
      </c>
      <c r="B1692" s="2">
        <v>42265.7958217593</v>
      </c>
      <c r="C1692">
        <v>9</v>
      </c>
      <c r="D1692">
        <v>8</v>
      </c>
      <c r="E1692" t="s">
        <v>1509</v>
      </c>
    </row>
    <row r="1693" spans="1:5">
      <c r="A1693">
        <f>HYPERLINK("http://www.twitter.com/nycgov/status/644935242432835584", "644935242432835584")</f>
        <v>0</v>
      </c>
      <c r="B1693" s="2">
        <v>42265.7536805556</v>
      </c>
      <c r="C1693">
        <v>8</v>
      </c>
      <c r="D1693">
        <v>7</v>
      </c>
      <c r="E1693" t="s">
        <v>1433</v>
      </c>
    </row>
    <row r="1694" spans="1:5">
      <c r="A1694">
        <f>HYPERLINK("http://www.twitter.com/nycgov/status/644929869097385984", "644929869097385984")</f>
        <v>0</v>
      </c>
      <c r="B1694" s="2">
        <v>42265.7388541667</v>
      </c>
      <c r="C1694">
        <v>0</v>
      </c>
      <c r="D1694">
        <v>80</v>
      </c>
      <c r="E1694" t="s">
        <v>1510</v>
      </c>
    </row>
    <row r="1695" spans="1:5">
      <c r="A1695">
        <f>HYPERLINK("http://www.twitter.com/nycgov/status/644927630484066306", "644927630484066306")</f>
        <v>0</v>
      </c>
      <c r="B1695" s="2">
        <v>42265.7326736111</v>
      </c>
      <c r="C1695">
        <v>0</v>
      </c>
      <c r="D1695">
        <v>9</v>
      </c>
      <c r="E1695" t="s">
        <v>1511</v>
      </c>
    </row>
    <row r="1696" spans="1:5">
      <c r="A1696">
        <f>HYPERLINK("http://www.twitter.com/nycgov/status/644905386227724288", "644905386227724288")</f>
        <v>0</v>
      </c>
      <c r="B1696" s="2">
        <v>42265.6712962963</v>
      </c>
      <c r="C1696">
        <v>5</v>
      </c>
      <c r="D1696">
        <v>7</v>
      </c>
      <c r="E1696" t="s">
        <v>1512</v>
      </c>
    </row>
    <row r="1697" spans="1:5">
      <c r="A1697">
        <f>HYPERLINK("http://www.twitter.com/nycgov/status/644890313727807488", "644890313727807488")</f>
        <v>0</v>
      </c>
      <c r="B1697" s="2">
        <v>42265.6296990741</v>
      </c>
      <c r="C1697">
        <v>0</v>
      </c>
      <c r="D1697">
        <v>4</v>
      </c>
      <c r="E1697" t="s">
        <v>1379</v>
      </c>
    </row>
    <row r="1698" spans="1:5">
      <c r="A1698">
        <f>HYPERLINK("http://www.twitter.com/nycgov/status/644875187570262016", "644875187570262016")</f>
        <v>0</v>
      </c>
      <c r="B1698" s="2">
        <v>42265.587962963</v>
      </c>
      <c r="C1698">
        <v>17</v>
      </c>
      <c r="D1698">
        <v>9</v>
      </c>
      <c r="E1698" t="s">
        <v>1513</v>
      </c>
    </row>
    <row r="1699" spans="1:5">
      <c r="A1699">
        <f>HYPERLINK("http://www.twitter.com/nycgov/status/644859979447595008", "644859979447595008")</f>
        <v>0</v>
      </c>
      <c r="B1699" s="2">
        <v>42265.5459953704</v>
      </c>
      <c r="C1699">
        <v>10</v>
      </c>
      <c r="D1699">
        <v>6</v>
      </c>
      <c r="E1699" t="s">
        <v>1514</v>
      </c>
    </row>
    <row r="1700" spans="1:5">
      <c r="A1700">
        <f>HYPERLINK("http://www.twitter.com/nycgov/status/644844736109518848", "644844736109518848")</f>
        <v>0</v>
      </c>
      <c r="B1700" s="2">
        <v>42265.5039351852</v>
      </c>
      <c r="C1700">
        <v>13</v>
      </c>
      <c r="D1700">
        <v>10</v>
      </c>
      <c r="E1700" t="s">
        <v>1458</v>
      </c>
    </row>
    <row r="1701" spans="1:5">
      <c r="A1701">
        <f>HYPERLINK("http://www.twitter.com/nycgov/status/644615954807279616", "644615954807279616")</f>
        <v>0</v>
      </c>
      <c r="B1701" s="2">
        <v>42264.8726157407</v>
      </c>
      <c r="C1701">
        <v>0</v>
      </c>
      <c r="D1701">
        <v>17</v>
      </c>
      <c r="E1701" t="s">
        <v>1515</v>
      </c>
    </row>
    <row r="1702" spans="1:5">
      <c r="A1702">
        <f>HYPERLINK("http://www.twitter.com/nycgov/status/644587950257385472", "644587950257385472")</f>
        <v>0</v>
      </c>
      <c r="B1702" s="2">
        <v>42264.7953356481</v>
      </c>
      <c r="C1702">
        <v>8</v>
      </c>
      <c r="D1702">
        <v>4</v>
      </c>
      <c r="E1702" t="s">
        <v>1516</v>
      </c>
    </row>
    <row r="1703" spans="1:5">
      <c r="A1703">
        <f>HYPERLINK("http://www.twitter.com/nycgov/status/644565959706058752", "644565959706058752")</f>
        <v>0</v>
      </c>
      <c r="B1703" s="2">
        <v>42264.7346527778</v>
      </c>
      <c r="C1703">
        <v>0</v>
      </c>
      <c r="D1703">
        <v>11</v>
      </c>
      <c r="E1703" t="s">
        <v>1517</v>
      </c>
    </row>
    <row r="1704" spans="1:5">
      <c r="A1704">
        <f>HYPERLINK("http://www.twitter.com/nycgov/status/644557886169980928", "644557886169980928")</f>
        <v>0</v>
      </c>
      <c r="B1704" s="2">
        <v>42264.7123842593</v>
      </c>
      <c r="C1704">
        <v>2</v>
      </c>
      <c r="D1704">
        <v>5</v>
      </c>
      <c r="E1704" t="s">
        <v>1518</v>
      </c>
    </row>
    <row r="1705" spans="1:5">
      <c r="A1705">
        <f>HYPERLINK("http://www.twitter.com/nycgov/status/644542803981271040", "644542803981271040")</f>
        <v>0</v>
      </c>
      <c r="B1705" s="2">
        <v>42264.6707638889</v>
      </c>
      <c r="C1705">
        <v>2</v>
      </c>
      <c r="D1705">
        <v>1</v>
      </c>
      <c r="E1705" t="s">
        <v>1432</v>
      </c>
    </row>
    <row r="1706" spans="1:5">
      <c r="A1706">
        <f>HYPERLINK("http://www.twitter.com/nycgov/status/644527671880323072", "644527671880323072")</f>
        <v>0</v>
      </c>
      <c r="B1706" s="2">
        <v>42264.6290046296</v>
      </c>
      <c r="C1706">
        <v>5</v>
      </c>
      <c r="D1706">
        <v>4</v>
      </c>
      <c r="E1706" t="s">
        <v>1519</v>
      </c>
    </row>
    <row r="1707" spans="1:5">
      <c r="A1707">
        <f>HYPERLINK("http://www.twitter.com/nycgov/status/644512106197438464", "644512106197438464")</f>
        <v>0</v>
      </c>
      <c r="B1707" s="2">
        <v>42264.5860532407</v>
      </c>
      <c r="C1707">
        <v>0</v>
      </c>
      <c r="D1707">
        <v>19</v>
      </c>
      <c r="E1707" t="s">
        <v>1520</v>
      </c>
    </row>
    <row r="1708" spans="1:5">
      <c r="A1708">
        <f>HYPERLINK("http://www.twitter.com/nycgov/status/644512021514448896", "644512021514448896")</f>
        <v>0</v>
      </c>
      <c r="B1708" s="2">
        <v>42264.5858217593</v>
      </c>
      <c r="C1708">
        <v>0</v>
      </c>
      <c r="D1708">
        <v>14</v>
      </c>
      <c r="E1708" t="s">
        <v>1521</v>
      </c>
    </row>
    <row r="1709" spans="1:5">
      <c r="A1709">
        <f>HYPERLINK("http://www.twitter.com/nycgov/status/644497479023611905", "644497479023611905")</f>
        <v>0</v>
      </c>
      <c r="B1709" s="2">
        <v>42264.5456828704</v>
      </c>
      <c r="C1709">
        <v>4</v>
      </c>
      <c r="D1709">
        <v>3</v>
      </c>
      <c r="E1709" t="s">
        <v>1522</v>
      </c>
    </row>
    <row r="1710" spans="1:5">
      <c r="A1710">
        <f>HYPERLINK("http://www.twitter.com/nycgov/status/644482360524849153", "644482360524849153")</f>
        <v>0</v>
      </c>
      <c r="B1710" s="2">
        <v>42264.5039699074</v>
      </c>
      <c r="C1710">
        <v>3</v>
      </c>
      <c r="D1710">
        <v>9</v>
      </c>
      <c r="E1710" t="s">
        <v>1523</v>
      </c>
    </row>
    <row r="1711" spans="1:5">
      <c r="A1711">
        <f>HYPERLINK("http://www.twitter.com/nycgov/status/644179390549594116", "644179390549594116")</f>
        <v>0</v>
      </c>
      <c r="B1711" s="2">
        <v>42263.6679282407</v>
      </c>
      <c r="C1711">
        <v>0</v>
      </c>
      <c r="D1711">
        <v>13</v>
      </c>
      <c r="E1711" t="s">
        <v>1524</v>
      </c>
    </row>
    <row r="1712" spans="1:5">
      <c r="A1712">
        <f>HYPERLINK("http://www.twitter.com/nycgov/status/644173934959702016", "644173934959702016")</f>
        <v>0</v>
      </c>
      <c r="B1712" s="2">
        <v>42263.6528703704</v>
      </c>
      <c r="C1712">
        <v>0</v>
      </c>
      <c r="D1712">
        <v>11</v>
      </c>
      <c r="E1712" t="s">
        <v>1525</v>
      </c>
    </row>
    <row r="1713" spans="1:5">
      <c r="A1713">
        <f>HYPERLINK("http://www.twitter.com/nycgov/status/644171690520526848", "644171690520526848")</f>
        <v>0</v>
      </c>
      <c r="B1713" s="2">
        <v>42263.6466782407</v>
      </c>
      <c r="C1713">
        <v>0</v>
      </c>
      <c r="D1713">
        <v>11</v>
      </c>
      <c r="E1713" t="s">
        <v>1526</v>
      </c>
    </row>
    <row r="1714" spans="1:5">
      <c r="A1714">
        <f>HYPERLINK("http://www.twitter.com/nycgov/status/644171388438319105", "644171388438319105")</f>
        <v>0</v>
      </c>
      <c r="B1714" s="2">
        <v>42263.6458449074</v>
      </c>
      <c r="C1714">
        <v>0</v>
      </c>
      <c r="D1714">
        <v>19</v>
      </c>
      <c r="E1714" t="s">
        <v>1527</v>
      </c>
    </row>
    <row r="1715" spans="1:5">
      <c r="A1715">
        <f>HYPERLINK("http://www.twitter.com/nycgov/status/644168706097061889", "644168706097061889")</f>
        <v>0</v>
      </c>
      <c r="B1715" s="2">
        <v>42263.6384490741</v>
      </c>
      <c r="C1715">
        <v>0</v>
      </c>
      <c r="D1715">
        <v>27</v>
      </c>
      <c r="E1715" t="s">
        <v>1528</v>
      </c>
    </row>
    <row r="1716" spans="1:5">
      <c r="A1716">
        <f>HYPERLINK("http://www.twitter.com/nycgov/status/644167595701235712", "644167595701235712")</f>
        <v>0</v>
      </c>
      <c r="B1716" s="2">
        <v>42263.6353819444</v>
      </c>
      <c r="C1716">
        <v>0</v>
      </c>
      <c r="D1716">
        <v>39</v>
      </c>
      <c r="E1716" t="s">
        <v>1529</v>
      </c>
    </row>
    <row r="1717" spans="1:5">
      <c r="A1717">
        <f>HYPERLINK("http://www.twitter.com/nycgov/status/644165099087888384", "644165099087888384")</f>
        <v>0</v>
      </c>
      <c r="B1717" s="2">
        <v>42263.6284953704</v>
      </c>
      <c r="C1717">
        <v>0</v>
      </c>
      <c r="D1717">
        <v>28</v>
      </c>
      <c r="E1717" t="s">
        <v>1530</v>
      </c>
    </row>
    <row r="1718" spans="1:5">
      <c r="A1718">
        <f>HYPERLINK("http://www.twitter.com/nycgov/status/643530979727044610", "643530979727044610")</f>
        <v>0</v>
      </c>
      <c r="B1718" s="2">
        <v>42261.8786574074</v>
      </c>
      <c r="C1718">
        <v>6</v>
      </c>
      <c r="D1718">
        <v>9</v>
      </c>
      <c r="E1718" t="s">
        <v>1531</v>
      </c>
    </row>
    <row r="1719" spans="1:5">
      <c r="A1719">
        <f>HYPERLINK("http://www.twitter.com/nycgov/status/643516014894940160", "643516014894940160")</f>
        <v>0</v>
      </c>
      <c r="B1719" s="2">
        <v>42261.8373611111</v>
      </c>
      <c r="C1719">
        <v>2</v>
      </c>
      <c r="D1719">
        <v>4</v>
      </c>
      <c r="E1719" t="s">
        <v>1532</v>
      </c>
    </row>
    <row r="1720" spans="1:5">
      <c r="A1720">
        <f>HYPERLINK("http://www.twitter.com/nycgov/status/643502267262468097", "643502267262468097")</f>
        <v>0</v>
      </c>
      <c r="B1720" s="2">
        <v>42261.7994212963</v>
      </c>
      <c r="C1720">
        <v>0</v>
      </c>
      <c r="D1720">
        <v>1</v>
      </c>
      <c r="E1720" t="s">
        <v>1533</v>
      </c>
    </row>
    <row r="1721" spans="1:5">
      <c r="A1721">
        <f>HYPERLINK("http://www.twitter.com/nycgov/status/643492394302861312", "643492394302861312")</f>
        <v>0</v>
      </c>
      <c r="B1721" s="2">
        <v>42261.7721759259</v>
      </c>
      <c r="C1721">
        <v>7</v>
      </c>
      <c r="D1721">
        <v>15</v>
      </c>
      <c r="E1721" t="s">
        <v>1534</v>
      </c>
    </row>
    <row r="1722" spans="1:5">
      <c r="A1722">
        <f>HYPERLINK("http://www.twitter.com/nycgov/status/643455602191138816", "643455602191138816")</f>
        <v>0</v>
      </c>
      <c r="B1722" s="2">
        <v>42261.6706597222</v>
      </c>
      <c r="C1722">
        <v>10</v>
      </c>
      <c r="D1722">
        <v>11</v>
      </c>
      <c r="E1722" t="s">
        <v>1535</v>
      </c>
    </row>
    <row r="1723" spans="1:5">
      <c r="A1723">
        <f>HYPERLINK("http://www.twitter.com/nycgov/status/643425356054163456", "643425356054163456")</f>
        <v>0</v>
      </c>
      <c r="B1723" s="2">
        <v>42261.5871875</v>
      </c>
      <c r="C1723">
        <v>30</v>
      </c>
      <c r="D1723">
        <v>16</v>
      </c>
      <c r="E1723" t="s">
        <v>1536</v>
      </c>
    </row>
    <row r="1724" spans="1:5">
      <c r="A1724">
        <f>HYPERLINK("http://www.twitter.com/nycgov/status/643422647460712448", "643422647460712448")</f>
        <v>0</v>
      </c>
      <c r="B1724" s="2">
        <v>42261.5797222222</v>
      </c>
      <c r="C1724">
        <v>0</v>
      </c>
      <c r="D1724">
        <v>11</v>
      </c>
      <c r="E1724" t="s">
        <v>1537</v>
      </c>
    </row>
    <row r="1725" spans="1:5">
      <c r="A1725">
        <f>HYPERLINK("http://www.twitter.com/nycgov/status/643410247315537920", "643410247315537920")</f>
        <v>0</v>
      </c>
      <c r="B1725" s="2">
        <v>42261.5454976852</v>
      </c>
      <c r="C1725">
        <v>17</v>
      </c>
      <c r="D1725">
        <v>13</v>
      </c>
      <c r="E1725" t="s">
        <v>1481</v>
      </c>
    </row>
    <row r="1726" spans="1:5">
      <c r="A1726">
        <f>HYPERLINK("http://www.twitter.com/nycgov/status/643395132033748992", "643395132033748992")</f>
        <v>0</v>
      </c>
      <c r="B1726" s="2">
        <v>42261.5037847222</v>
      </c>
      <c r="C1726">
        <v>6</v>
      </c>
      <c r="D1726">
        <v>3</v>
      </c>
      <c r="E1726" t="s">
        <v>1518</v>
      </c>
    </row>
    <row r="1727" spans="1:5">
      <c r="A1727">
        <f>HYPERLINK("http://www.twitter.com/nycgov/status/643363789539291136", "643363789539291136")</f>
        <v>0</v>
      </c>
      <c r="B1727" s="2">
        <v>42261.4173032407</v>
      </c>
      <c r="C1727">
        <v>5</v>
      </c>
      <c r="D1727">
        <v>6</v>
      </c>
      <c r="E1727" t="s">
        <v>1432</v>
      </c>
    </row>
    <row r="1728" spans="1:5">
      <c r="A1728">
        <f>HYPERLINK("http://www.twitter.com/nycgov/status/642309252523106304", "642309252523106304")</f>
        <v>0</v>
      </c>
      <c r="B1728" s="2">
        <v>42258.5073263889</v>
      </c>
      <c r="C1728">
        <v>561</v>
      </c>
      <c r="D1728">
        <v>707</v>
      </c>
      <c r="E1728" t="s">
        <v>1538</v>
      </c>
    </row>
    <row r="1729" spans="1:5">
      <c r="A1729">
        <f>HYPERLINK("http://www.twitter.com/nycgov/status/642089404044021760", "642089404044021760")</f>
        <v>0</v>
      </c>
      <c r="B1729" s="2">
        <v>42257.9006712963</v>
      </c>
      <c r="C1729">
        <v>0</v>
      </c>
      <c r="D1729">
        <v>7</v>
      </c>
      <c r="E1729" t="s">
        <v>1539</v>
      </c>
    </row>
    <row r="1730" spans="1:5">
      <c r="A1730">
        <f>HYPERLINK("http://www.twitter.com/nycgov/status/642066292627898369", "642066292627898369")</f>
        <v>0</v>
      </c>
      <c r="B1730" s="2">
        <v>42257.8368865741</v>
      </c>
      <c r="C1730">
        <v>5</v>
      </c>
      <c r="D1730">
        <v>11</v>
      </c>
      <c r="E1730" t="s">
        <v>1432</v>
      </c>
    </row>
    <row r="1731" spans="1:5">
      <c r="A1731">
        <f>HYPERLINK("http://www.twitter.com/nycgov/status/642041334686195712", "642041334686195712")</f>
        <v>0</v>
      </c>
      <c r="B1731" s="2">
        <v>42257.7680208333</v>
      </c>
      <c r="C1731">
        <v>0</v>
      </c>
      <c r="D1731">
        <v>13</v>
      </c>
      <c r="E1731" t="s">
        <v>1540</v>
      </c>
    </row>
    <row r="1732" spans="1:5">
      <c r="A1732">
        <f>HYPERLINK("http://www.twitter.com/nycgov/status/642021120045092864", "642021120045092864")</f>
        <v>0</v>
      </c>
      <c r="B1732" s="2">
        <v>42257.7122337963</v>
      </c>
      <c r="C1732">
        <v>12</v>
      </c>
      <c r="D1732">
        <v>9</v>
      </c>
      <c r="E1732" t="s">
        <v>1488</v>
      </c>
    </row>
    <row r="1733" spans="1:5">
      <c r="A1733">
        <f>HYPERLINK("http://www.twitter.com/nycgov/status/642006093879713793", "642006093879713793")</f>
        <v>0</v>
      </c>
      <c r="B1733" s="2">
        <v>42257.670775463</v>
      </c>
      <c r="C1733">
        <v>0</v>
      </c>
      <c r="D1733">
        <v>2</v>
      </c>
      <c r="E1733" t="s">
        <v>1541</v>
      </c>
    </row>
    <row r="1734" spans="1:5">
      <c r="A1734">
        <f>HYPERLINK("http://www.twitter.com/nycgov/status/641990950164807680", "641990950164807680")</f>
        <v>0</v>
      </c>
      <c r="B1734" s="2">
        <v>42257.6289814815</v>
      </c>
      <c r="C1734">
        <v>8</v>
      </c>
      <c r="D1734">
        <v>5</v>
      </c>
      <c r="E1734" t="s">
        <v>1542</v>
      </c>
    </row>
    <row r="1735" spans="1:5">
      <c r="A1735">
        <f>HYPERLINK("http://www.twitter.com/nycgov/status/641975891900395520", "641975891900395520")</f>
        <v>0</v>
      </c>
      <c r="B1735" s="2">
        <v>42257.5874305556</v>
      </c>
      <c r="C1735">
        <v>2</v>
      </c>
      <c r="D1735">
        <v>2</v>
      </c>
      <c r="E1735" t="s">
        <v>1543</v>
      </c>
    </row>
    <row r="1736" spans="1:5">
      <c r="A1736">
        <f>HYPERLINK("http://www.twitter.com/nycgov/status/641960783820259328", "641960783820259328")</f>
        <v>0</v>
      </c>
      <c r="B1736" s="2">
        <v>42257.5457407407</v>
      </c>
      <c r="C1736">
        <v>1</v>
      </c>
      <c r="D1736">
        <v>4</v>
      </c>
      <c r="E1736" t="s">
        <v>1544</v>
      </c>
    </row>
    <row r="1737" spans="1:5">
      <c r="A1737">
        <f>HYPERLINK("http://www.twitter.com/nycgov/status/641945662574186496", "641945662574186496")</f>
        <v>0</v>
      </c>
      <c r="B1737" s="2">
        <v>42257.5040162037</v>
      </c>
      <c r="C1737">
        <v>8</v>
      </c>
      <c r="D1737">
        <v>3</v>
      </c>
      <c r="E1737" t="s">
        <v>1545</v>
      </c>
    </row>
    <row r="1738" spans="1:5">
      <c r="A1738">
        <f>HYPERLINK("http://www.twitter.com/nycgov/status/641734258994843648", "641734258994843648")</f>
        <v>0</v>
      </c>
      <c r="B1738" s="2">
        <v>42256.9206481481</v>
      </c>
      <c r="C1738">
        <v>9</v>
      </c>
      <c r="D1738">
        <v>6</v>
      </c>
      <c r="E1738" t="s">
        <v>1465</v>
      </c>
    </row>
    <row r="1739" spans="1:5">
      <c r="A1739">
        <f>HYPERLINK("http://www.twitter.com/nycgov/status/641728060480454656", "641728060480454656")</f>
        <v>0</v>
      </c>
      <c r="B1739" s="2">
        <v>42256.9035532407</v>
      </c>
      <c r="C1739">
        <v>0</v>
      </c>
      <c r="D1739">
        <v>25</v>
      </c>
      <c r="E1739" t="s">
        <v>1546</v>
      </c>
    </row>
    <row r="1740" spans="1:5">
      <c r="A1740">
        <f>HYPERLINK("http://www.twitter.com/nycgov/status/641720179492302849", "641720179492302849")</f>
        <v>0</v>
      </c>
      <c r="B1740" s="2">
        <v>42256.8818055556</v>
      </c>
      <c r="C1740">
        <v>0</v>
      </c>
      <c r="D1740">
        <v>11</v>
      </c>
      <c r="E1740" t="s">
        <v>1547</v>
      </c>
    </row>
    <row r="1741" spans="1:5">
      <c r="A1741">
        <f>HYPERLINK("http://www.twitter.com/nycgov/status/641704116331388928", "641704116331388928")</f>
        <v>0</v>
      </c>
      <c r="B1741" s="2">
        <v>42256.8374768519</v>
      </c>
      <c r="C1741">
        <v>5</v>
      </c>
      <c r="D1741">
        <v>2</v>
      </c>
      <c r="E1741" t="s">
        <v>1548</v>
      </c>
    </row>
    <row r="1742" spans="1:5">
      <c r="A1742">
        <f>HYPERLINK("http://www.twitter.com/nycgov/status/641688976504586240", "641688976504586240")</f>
        <v>0</v>
      </c>
      <c r="B1742" s="2">
        <v>42256.7956944444</v>
      </c>
      <c r="C1742">
        <v>31</v>
      </c>
      <c r="D1742">
        <v>17</v>
      </c>
      <c r="E1742" t="s">
        <v>1549</v>
      </c>
    </row>
    <row r="1743" spans="1:5">
      <c r="A1743">
        <f>HYPERLINK("http://www.twitter.com/nycgov/status/641685587175600128", "641685587175600128")</f>
        <v>0</v>
      </c>
      <c r="B1743" s="2">
        <v>42256.7863425926</v>
      </c>
      <c r="C1743">
        <v>0</v>
      </c>
      <c r="D1743">
        <v>19</v>
      </c>
      <c r="E1743" t="s">
        <v>1550</v>
      </c>
    </row>
    <row r="1744" spans="1:5">
      <c r="A1744">
        <f>HYPERLINK("http://www.twitter.com/nycgov/status/641681355621990400", "641681355621990400")</f>
        <v>0</v>
      </c>
      <c r="B1744" s="2">
        <v>42256.7746643519</v>
      </c>
      <c r="C1744">
        <v>3</v>
      </c>
      <c r="D1744">
        <v>1</v>
      </c>
      <c r="E1744" t="s">
        <v>1551</v>
      </c>
    </row>
    <row r="1745" spans="1:5">
      <c r="A1745">
        <f>HYPERLINK("http://www.twitter.com/nycgov/status/641663790929604608", "641663790929604608")</f>
        <v>0</v>
      </c>
      <c r="B1745" s="2">
        <v>42256.7261921296</v>
      </c>
      <c r="C1745">
        <v>0</v>
      </c>
      <c r="D1745">
        <v>10</v>
      </c>
      <c r="E1745" t="s">
        <v>1552</v>
      </c>
    </row>
    <row r="1746" spans="1:5">
      <c r="A1746">
        <f>HYPERLINK("http://www.twitter.com/nycgov/status/641663385260703745", "641663385260703745")</f>
        <v>0</v>
      </c>
      <c r="B1746" s="2">
        <v>42256.7250810185</v>
      </c>
      <c r="C1746">
        <v>0</v>
      </c>
      <c r="D1746">
        <v>6</v>
      </c>
      <c r="E1746" t="s">
        <v>1553</v>
      </c>
    </row>
    <row r="1747" spans="1:5">
      <c r="A1747">
        <f>HYPERLINK("http://www.twitter.com/nycgov/status/641663335977590784", "641663335977590784")</f>
        <v>0</v>
      </c>
      <c r="B1747" s="2">
        <v>42256.7249421296</v>
      </c>
      <c r="C1747">
        <v>0</v>
      </c>
      <c r="D1747">
        <v>5</v>
      </c>
      <c r="E1747" t="s">
        <v>1554</v>
      </c>
    </row>
    <row r="1748" spans="1:5">
      <c r="A1748">
        <f>HYPERLINK("http://www.twitter.com/nycgov/status/641663304511946753", "641663304511946753")</f>
        <v>0</v>
      </c>
      <c r="B1748" s="2">
        <v>42256.724849537</v>
      </c>
      <c r="C1748">
        <v>0</v>
      </c>
      <c r="D1748">
        <v>9</v>
      </c>
      <c r="E1748" t="s">
        <v>1555</v>
      </c>
    </row>
    <row r="1749" spans="1:5">
      <c r="A1749">
        <f>HYPERLINK("http://www.twitter.com/nycgov/status/641657621842403328", "641657621842403328")</f>
        <v>0</v>
      </c>
      <c r="B1749" s="2">
        <v>42256.7091782407</v>
      </c>
      <c r="C1749">
        <v>0</v>
      </c>
      <c r="D1749">
        <v>16</v>
      </c>
      <c r="E1749" t="s">
        <v>1556</v>
      </c>
    </row>
    <row r="1750" spans="1:5">
      <c r="A1750">
        <f>HYPERLINK("http://www.twitter.com/nycgov/status/641657568755097600", "641657568755097600")</f>
        <v>0</v>
      </c>
      <c r="B1750" s="2">
        <v>42256.7090277778</v>
      </c>
      <c r="C1750">
        <v>0</v>
      </c>
      <c r="D1750">
        <v>14</v>
      </c>
      <c r="E1750" t="s">
        <v>1557</v>
      </c>
    </row>
    <row r="1751" spans="1:5">
      <c r="A1751">
        <f>HYPERLINK("http://www.twitter.com/nycgov/status/641643760875622400", "641643760875622400")</f>
        <v>0</v>
      </c>
      <c r="B1751" s="2">
        <v>42256.6709259259</v>
      </c>
      <c r="C1751">
        <v>3</v>
      </c>
      <c r="D1751">
        <v>3</v>
      </c>
      <c r="E1751" t="s">
        <v>1558</v>
      </c>
    </row>
    <row r="1752" spans="1:5">
      <c r="A1752">
        <f>HYPERLINK("http://www.twitter.com/nycgov/status/641628545274540036", "641628545274540036")</f>
        <v>0</v>
      </c>
      <c r="B1752" s="2">
        <v>42256.6289351852</v>
      </c>
      <c r="C1752">
        <v>9</v>
      </c>
      <c r="D1752">
        <v>3</v>
      </c>
      <c r="E1752" t="s">
        <v>1559</v>
      </c>
    </row>
    <row r="1753" spans="1:5">
      <c r="A1753">
        <f>HYPERLINK("http://www.twitter.com/nycgov/status/641620868196626432", "641620868196626432")</f>
        <v>0</v>
      </c>
      <c r="B1753" s="2">
        <v>42256.6077546296</v>
      </c>
      <c r="C1753">
        <v>8</v>
      </c>
      <c r="D1753">
        <v>5</v>
      </c>
      <c r="E1753" t="s">
        <v>1560</v>
      </c>
    </row>
    <row r="1754" spans="1:5">
      <c r="A1754">
        <f>HYPERLINK("http://www.twitter.com/nycgov/status/641582349130575872", "641582349130575872")</f>
        <v>0</v>
      </c>
      <c r="B1754" s="2">
        <v>42256.5014583333</v>
      </c>
      <c r="C1754">
        <v>36</v>
      </c>
      <c r="D1754">
        <v>39</v>
      </c>
      <c r="E1754" t="s">
        <v>1561</v>
      </c>
    </row>
    <row r="1755" spans="1:5">
      <c r="A1755">
        <f>HYPERLINK("http://www.twitter.com/nycgov/status/641401927088082945", "641401927088082945")</f>
        <v>0</v>
      </c>
      <c r="B1755" s="2">
        <v>42256.003587963</v>
      </c>
      <c r="C1755">
        <v>8</v>
      </c>
      <c r="D1755">
        <v>13</v>
      </c>
      <c r="E1755" t="s">
        <v>1562</v>
      </c>
    </row>
    <row r="1756" spans="1:5">
      <c r="A1756">
        <f>HYPERLINK("http://www.twitter.com/nycgov/status/641386029010808832", "641386029010808832")</f>
        <v>0</v>
      </c>
      <c r="B1756" s="2">
        <v>42255.9597222222</v>
      </c>
      <c r="C1756">
        <v>11</v>
      </c>
      <c r="D1756">
        <v>11</v>
      </c>
      <c r="E1756" t="s">
        <v>1534</v>
      </c>
    </row>
    <row r="1757" spans="1:5">
      <c r="A1757">
        <f>HYPERLINK("http://www.twitter.com/nycgov/status/641379292736266240", "641379292736266240")</f>
        <v>0</v>
      </c>
      <c r="B1757" s="2">
        <v>42255.9411342593</v>
      </c>
      <c r="C1757">
        <v>2</v>
      </c>
      <c r="D1757">
        <v>2</v>
      </c>
      <c r="E1757" t="s">
        <v>1563</v>
      </c>
    </row>
    <row r="1758" spans="1:5">
      <c r="A1758">
        <f>HYPERLINK("http://www.twitter.com/nycgov/status/641376672663666688", "641376672663666688")</f>
        <v>0</v>
      </c>
      <c r="B1758" s="2">
        <v>42255.933900463</v>
      </c>
      <c r="C1758">
        <v>0</v>
      </c>
      <c r="D1758">
        <v>10</v>
      </c>
      <c r="E1758" t="s">
        <v>1564</v>
      </c>
    </row>
    <row r="1759" spans="1:5">
      <c r="A1759">
        <f>HYPERLINK("http://www.twitter.com/nycgov/status/641369231246929920", "641369231246929920")</f>
        <v>0</v>
      </c>
      <c r="B1759" s="2">
        <v>42255.9133680556</v>
      </c>
      <c r="C1759">
        <v>10</v>
      </c>
      <c r="D1759">
        <v>10</v>
      </c>
      <c r="E1759" t="s">
        <v>1565</v>
      </c>
    </row>
    <row r="1760" spans="1:5">
      <c r="A1760">
        <f>HYPERLINK("http://www.twitter.com/nycgov/status/641361119043452929", "641361119043452929")</f>
        <v>0</v>
      </c>
      <c r="B1760" s="2">
        <v>42255.8909837963</v>
      </c>
      <c r="C1760">
        <v>0</v>
      </c>
      <c r="D1760">
        <v>9</v>
      </c>
      <c r="E1760" t="s">
        <v>1566</v>
      </c>
    </row>
    <row r="1761" spans="1:5">
      <c r="A1761">
        <f>HYPERLINK("http://www.twitter.com/nycgov/status/641355395714314240", "641355395714314240")</f>
        <v>0</v>
      </c>
      <c r="B1761" s="2">
        <v>42255.8751851852</v>
      </c>
      <c r="C1761">
        <v>0</v>
      </c>
      <c r="D1761">
        <v>30</v>
      </c>
      <c r="E1761" t="s">
        <v>1567</v>
      </c>
    </row>
    <row r="1762" spans="1:5">
      <c r="A1762">
        <f>HYPERLINK("http://www.twitter.com/nycgov/status/641350157406044161", "641350157406044161")</f>
        <v>0</v>
      </c>
      <c r="B1762" s="2">
        <v>42255.8607291667</v>
      </c>
      <c r="C1762">
        <v>0</v>
      </c>
      <c r="D1762">
        <v>7</v>
      </c>
      <c r="E1762" t="s">
        <v>1568</v>
      </c>
    </row>
    <row r="1763" spans="1:5">
      <c r="A1763">
        <f>HYPERLINK("http://www.twitter.com/nycgov/status/641341699671748609", "641341699671748609")</f>
        <v>0</v>
      </c>
      <c r="B1763" s="2">
        <v>42255.8373958333</v>
      </c>
      <c r="C1763">
        <v>14</v>
      </c>
      <c r="D1763">
        <v>11</v>
      </c>
      <c r="E1763" t="s">
        <v>1569</v>
      </c>
    </row>
    <row r="1764" spans="1:5">
      <c r="A1764">
        <f>HYPERLINK("http://www.twitter.com/nycgov/status/641337782091169792", "641337782091169792")</f>
        <v>0</v>
      </c>
      <c r="B1764" s="2">
        <v>42255.8265856481</v>
      </c>
      <c r="C1764">
        <v>0</v>
      </c>
      <c r="D1764">
        <v>43</v>
      </c>
      <c r="E1764" t="s">
        <v>1570</v>
      </c>
    </row>
    <row r="1765" spans="1:5">
      <c r="A1765">
        <f>HYPERLINK("http://www.twitter.com/nycgov/status/641326684663324677", "641326684663324677")</f>
        <v>0</v>
      </c>
      <c r="B1765" s="2">
        <v>42255.7959606481</v>
      </c>
      <c r="C1765">
        <v>6</v>
      </c>
      <c r="D1765">
        <v>8</v>
      </c>
      <c r="E1765" t="s">
        <v>1358</v>
      </c>
    </row>
    <row r="1766" spans="1:5">
      <c r="A1766">
        <f>HYPERLINK("http://www.twitter.com/nycgov/status/641319075570950144", "641319075570950144")</f>
        <v>0</v>
      </c>
      <c r="B1766" s="2">
        <v>42255.7749652778</v>
      </c>
      <c r="C1766">
        <v>9</v>
      </c>
      <c r="D1766">
        <v>17</v>
      </c>
      <c r="E1766" t="s">
        <v>1571</v>
      </c>
    </row>
    <row r="1767" spans="1:5">
      <c r="A1767">
        <f>HYPERLINK("http://www.twitter.com/nycgov/status/641303891750072320", "641303891750072320")</f>
        <v>0</v>
      </c>
      <c r="B1767" s="2">
        <v>42255.7330671296</v>
      </c>
      <c r="C1767">
        <v>3</v>
      </c>
      <c r="D1767">
        <v>4</v>
      </c>
      <c r="E1767" t="s">
        <v>1572</v>
      </c>
    </row>
    <row r="1768" spans="1:5">
      <c r="A1768">
        <f>HYPERLINK("http://www.twitter.com/nycgov/status/641281314205925378", "641281314205925378")</f>
        <v>0</v>
      </c>
      <c r="B1768" s="2">
        <v>42255.6707638889</v>
      </c>
      <c r="C1768">
        <v>3</v>
      </c>
      <c r="D1768">
        <v>2</v>
      </c>
      <c r="E1768" t="s">
        <v>1573</v>
      </c>
    </row>
    <row r="1769" spans="1:5">
      <c r="A1769">
        <f>HYPERLINK("http://www.twitter.com/nycgov/status/641273656119832577", "641273656119832577")</f>
        <v>0</v>
      </c>
      <c r="B1769" s="2">
        <v>42255.6496296296</v>
      </c>
      <c r="C1769">
        <v>7</v>
      </c>
      <c r="D1769">
        <v>7</v>
      </c>
      <c r="E1769" t="s">
        <v>1574</v>
      </c>
    </row>
    <row r="1770" spans="1:5">
      <c r="A1770">
        <f>HYPERLINK("http://www.twitter.com/nycgov/status/641266138303868928", "641266138303868928")</f>
        <v>0</v>
      </c>
      <c r="B1770" s="2">
        <v>42255.6288888889</v>
      </c>
      <c r="C1770">
        <v>2</v>
      </c>
      <c r="D1770">
        <v>2</v>
      </c>
      <c r="E1770" t="s">
        <v>1503</v>
      </c>
    </row>
    <row r="1771" spans="1:5">
      <c r="A1771">
        <f>HYPERLINK("http://www.twitter.com/nycgov/status/641251064021450752", "641251064021450752")</f>
        <v>0</v>
      </c>
      <c r="B1771" s="2">
        <v>42255.5872916667</v>
      </c>
      <c r="C1771">
        <v>7</v>
      </c>
      <c r="D1771">
        <v>7</v>
      </c>
      <c r="E1771" t="s">
        <v>1575</v>
      </c>
    </row>
    <row r="1772" spans="1:5">
      <c r="A1772">
        <f>HYPERLINK("http://www.twitter.com/nycgov/status/641235894746353664", "641235894746353664")</f>
        <v>0</v>
      </c>
      <c r="B1772" s="2">
        <v>42255.5454282407</v>
      </c>
      <c r="C1772">
        <v>1</v>
      </c>
      <c r="D1772">
        <v>1</v>
      </c>
      <c r="E1772" t="s">
        <v>1464</v>
      </c>
    </row>
    <row r="1773" spans="1:5">
      <c r="A1773">
        <f>HYPERLINK("http://www.twitter.com/nycgov/status/641228316972851200", "641228316972851200")</f>
        <v>0</v>
      </c>
      <c r="B1773" s="2">
        <v>42255.5245138889</v>
      </c>
      <c r="C1773">
        <v>9</v>
      </c>
      <c r="D1773">
        <v>3</v>
      </c>
      <c r="E1773" t="s">
        <v>1499</v>
      </c>
    </row>
    <row r="1774" spans="1:5">
      <c r="A1774">
        <f>HYPERLINK("http://www.twitter.com/nycgov/status/640994234657570816", "640994234657570816")</f>
        <v>0</v>
      </c>
      <c r="B1774" s="2">
        <v>42254.8785763889</v>
      </c>
      <c r="C1774">
        <v>30</v>
      </c>
      <c r="D1774">
        <v>30</v>
      </c>
      <c r="E1774" t="s">
        <v>1576</v>
      </c>
    </row>
    <row r="1775" spans="1:5">
      <c r="A1775">
        <f>HYPERLINK("http://www.twitter.com/nycgov/status/640931370928316416", "640931370928316416")</f>
        <v>0</v>
      </c>
      <c r="B1775" s="2">
        <v>42254.7051041667</v>
      </c>
      <c r="C1775">
        <v>32</v>
      </c>
      <c r="D1775">
        <v>27</v>
      </c>
      <c r="E1775" t="s">
        <v>1577</v>
      </c>
    </row>
    <row r="1776" spans="1:5">
      <c r="A1776">
        <f>HYPERLINK("http://www.twitter.com/nycgov/status/640229199882678273", "640229199882678273")</f>
        <v>0</v>
      </c>
      <c r="B1776" s="2">
        <v>42252.7674768519</v>
      </c>
      <c r="C1776">
        <v>8</v>
      </c>
      <c r="D1776">
        <v>9</v>
      </c>
      <c r="E1776" t="s">
        <v>1578</v>
      </c>
    </row>
    <row r="1777" spans="1:5">
      <c r="A1777">
        <f>HYPERLINK("http://www.twitter.com/nycgov/status/640186371865448448", "640186371865448448")</f>
        <v>0</v>
      </c>
      <c r="B1777" s="2">
        <v>42252.6492939815</v>
      </c>
      <c r="C1777">
        <v>0</v>
      </c>
      <c r="D1777">
        <v>24</v>
      </c>
      <c r="E1777" t="s">
        <v>1579</v>
      </c>
    </row>
    <row r="1778" spans="1:5">
      <c r="A1778">
        <f>HYPERLINK("http://www.twitter.com/nycgov/status/639907087041040384", "639907087041040384")</f>
        <v>0</v>
      </c>
      <c r="B1778" s="2">
        <v>42251.8786226852</v>
      </c>
      <c r="C1778">
        <v>9</v>
      </c>
      <c r="D1778">
        <v>6</v>
      </c>
      <c r="E1778" t="s">
        <v>1580</v>
      </c>
    </row>
    <row r="1779" spans="1:5">
      <c r="A1779">
        <f>HYPERLINK("http://www.twitter.com/nycgov/status/639891976985444353", "639891976985444353")</f>
        <v>0</v>
      </c>
      <c r="B1779" s="2">
        <v>42251.8369212963</v>
      </c>
      <c r="C1779">
        <v>16</v>
      </c>
      <c r="D1779">
        <v>9</v>
      </c>
      <c r="E1779" t="s">
        <v>1581</v>
      </c>
    </row>
    <row r="1780" spans="1:5">
      <c r="A1780">
        <f>HYPERLINK("http://www.twitter.com/nycgov/status/639875956648378369", "639875956648378369")</f>
        <v>0</v>
      </c>
      <c r="B1780" s="2">
        <v>42251.7927199074</v>
      </c>
      <c r="C1780">
        <v>0</v>
      </c>
      <c r="D1780">
        <v>8</v>
      </c>
      <c r="E1780" t="s">
        <v>1582</v>
      </c>
    </row>
    <row r="1781" spans="1:5">
      <c r="A1781">
        <f>HYPERLINK("http://www.twitter.com/nycgov/status/639772678912651266", "639772678912651266")</f>
        <v>0</v>
      </c>
      <c r="B1781" s="2">
        <v>42251.5077199074</v>
      </c>
      <c r="C1781">
        <v>0</v>
      </c>
      <c r="D1781">
        <v>17</v>
      </c>
      <c r="E1781" t="s">
        <v>1583</v>
      </c>
    </row>
    <row r="1782" spans="1:5">
      <c r="A1782">
        <f>HYPERLINK("http://www.twitter.com/nycgov/status/639590003220316160", "639590003220316160")</f>
        <v>0</v>
      </c>
      <c r="B1782" s="2">
        <v>42251.0036342593</v>
      </c>
      <c r="C1782">
        <v>12</v>
      </c>
      <c r="D1782">
        <v>13</v>
      </c>
      <c r="E1782" t="s">
        <v>1584</v>
      </c>
    </row>
    <row r="1783" spans="1:5">
      <c r="A1783">
        <f>HYPERLINK("http://www.twitter.com/nycgov/status/639559849450307584", "639559849450307584")</f>
        <v>0</v>
      </c>
      <c r="B1783" s="2">
        <v>42250.9204282407</v>
      </c>
      <c r="C1783">
        <v>15</v>
      </c>
      <c r="D1783">
        <v>12</v>
      </c>
      <c r="E1783" t="s">
        <v>1585</v>
      </c>
    </row>
    <row r="1784" spans="1:5">
      <c r="A1784">
        <f>HYPERLINK("http://www.twitter.com/nycgov/status/639547319004856320", "639547319004856320")</f>
        <v>0</v>
      </c>
      <c r="B1784" s="2">
        <v>42250.8858449074</v>
      </c>
      <c r="C1784">
        <v>8</v>
      </c>
      <c r="D1784">
        <v>1</v>
      </c>
      <c r="E1784" t="s">
        <v>1586</v>
      </c>
    </row>
    <row r="1785" spans="1:5">
      <c r="A1785">
        <f>HYPERLINK("http://www.twitter.com/nycgov/status/639529660360060928", "639529660360060928")</f>
        <v>0</v>
      </c>
      <c r="B1785" s="2">
        <v>42250.8371180556</v>
      </c>
      <c r="C1785">
        <v>4</v>
      </c>
      <c r="D1785">
        <v>5</v>
      </c>
      <c r="E1785" t="s">
        <v>1587</v>
      </c>
    </row>
    <row r="1786" spans="1:5">
      <c r="A1786">
        <f>HYPERLINK("http://www.twitter.com/nycgov/status/639520939227652096", "639520939227652096")</f>
        <v>0</v>
      </c>
      <c r="B1786" s="2">
        <v>42250.8130555556</v>
      </c>
      <c r="C1786">
        <v>7</v>
      </c>
      <c r="D1786">
        <v>8</v>
      </c>
      <c r="E1786" t="s">
        <v>1588</v>
      </c>
    </row>
    <row r="1787" spans="1:5">
      <c r="A1787">
        <f>HYPERLINK("http://www.twitter.com/nycgov/status/639506974187630592", "639506974187630592")</f>
        <v>0</v>
      </c>
      <c r="B1787" s="2">
        <v>42250.7745138889</v>
      </c>
      <c r="C1787">
        <v>10</v>
      </c>
      <c r="D1787">
        <v>12</v>
      </c>
      <c r="E1787" t="s">
        <v>1589</v>
      </c>
    </row>
    <row r="1788" spans="1:5">
      <c r="A1788">
        <f>HYPERLINK("http://www.twitter.com/nycgov/status/639494873394081792", "639494873394081792")</f>
        <v>0</v>
      </c>
      <c r="B1788" s="2">
        <v>42250.7411226852</v>
      </c>
      <c r="C1788">
        <v>0</v>
      </c>
      <c r="D1788">
        <v>13</v>
      </c>
      <c r="E1788" t="s">
        <v>1590</v>
      </c>
    </row>
    <row r="1789" spans="1:5">
      <c r="A1789">
        <f>HYPERLINK("http://www.twitter.com/nycgov/status/639494830880591873", "639494830880591873")</f>
        <v>0</v>
      </c>
      <c r="B1789" s="2">
        <v>42250.7410069444</v>
      </c>
      <c r="C1789">
        <v>0</v>
      </c>
      <c r="D1789">
        <v>10</v>
      </c>
      <c r="E1789" t="s">
        <v>1591</v>
      </c>
    </row>
    <row r="1790" spans="1:5">
      <c r="A1790">
        <f>HYPERLINK("http://www.twitter.com/nycgov/status/639494786483920896", "639494786483920896")</f>
        <v>0</v>
      </c>
      <c r="B1790" s="2">
        <v>42250.7408796296</v>
      </c>
      <c r="C1790">
        <v>0</v>
      </c>
      <c r="D1790">
        <v>11</v>
      </c>
      <c r="E1790" t="s">
        <v>1592</v>
      </c>
    </row>
    <row r="1791" spans="1:5">
      <c r="A1791">
        <f>HYPERLINK("http://www.twitter.com/nycgov/status/639476747847778304", "639476747847778304")</f>
        <v>0</v>
      </c>
      <c r="B1791" s="2">
        <v>42250.6911111111</v>
      </c>
      <c r="C1791">
        <v>11</v>
      </c>
      <c r="D1791">
        <v>20</v>
      </c>
      <c r="E1791" t="s">
        <v>1593</v>
      </c>
    </row>
    <row r="1792" spans="1:5">
      <c r="A1792">
        <f>HYPERLINK("http://www.twitter.com/nycgov/status/639470447717969920", "639470447717969920")</f>
        <v>0</v>
      </c>
      <c r="B1792" s="2">
        <v>42250.6737268519</v>
      </c>
      <c r="C1792">
        <v>21</v>
      </c>
      <c r="D1792">
        <v>22</v>
      </c>
      <c r="E1792" t="s">
        <v>1594</v>
      </c>
    </row>
    <row r="1793" spans="1:5">
      <c r="A1793">
        <f>HYPERLINK("http://www.twitter.com/nycgov/status/639456929522262018", "639456929522262018")</f>
        <v>0</v>
      </c>
      <c r="B1793" s="2">
        <v>42250.6364236111</v>
      </c>
      <c r="C1793">
        <v>0</v>
      </c>
      <c r="D1793">
        <v>16</v>
      </c>
      <c r="E1793" t="s">
        <v>1595</v>
      </c>
    </row>
    <row r="1794" spans="1:5">
      <c r="A1794">
        <f>HYPERLINK("http://www.twitter.com/nycgov/status/639454235315306496", "639454235315306496")</f>
        <v>0</v>
      </c>
      <c r="B1794" s="2">
        <v>42250.6289814815</v>
      </c>
      <c r="C1794">
        <v>8</v>
      </c>
      <c r="D1794">
        <v>6</v>
      </c>
      <c r="E1794" t="s">
        <v>1596</v>
      </c>
    </row>
    <row r="1795" spans="1:5">
      <c r="A1795">
        <f>HYPERLINK("http://www.twitter.com/nycgov/status/639439166040842240", "639439166040842240")</f>
        <v>0</v>
      </c>
      <c r="B1795" s="2">
        <v>42250.5874074074</v>
      </c>
      <c r="C1795">
        <v>13</v>
      </c>
      <c r="D1795">
        <v>12</v>
      </c>
      <c r="E1795" t="s">
        <v>1361</v>
      </c>
    </row>
    <row r="1796" spans="1:5">
      <c r="A1796">
        <f>HYPERLINK("http://www.twitter.com/nycgov/status/639424042303389697", "639424042303389697")</f>
        <v>0</v>
      </c>
      <c r="B1796" s="2">
        <v>42250.5456712963</v>
      </c>
      <c r="C1796">
        <v>13</v>
      </c>
      <c r="D1796">
        <v>5</v>
      </c>
      <c r="E1796" t="s">
        <v>1551</v>
      </c>
    </row>
    <row r="1797" spans="1:5">
      <c r="A1797">
        <f>HYPERLINK("http://www.twitter.com/nycgov/status/639410182104158208", "639410182104158208")</f>
        <v>0</v>
      </c>
      <c r="B1797" s="2">
        <v>42250.5074189815</v>
      </c>
      <c r="C1797">
        <v>4</v>
      </c>
      <c r="D1797">
        <v>5</v>
      </c>
      <c r="E1797" t="s">
        <v>1383</v>
      </c>
    </row>
    <row r="1798" spans="1:5">
      <c r="A1798">
        <f>HYPERLINK("http://www.twitter.com/nycgov/status/639227595628920832", "639227595628920832")</f>
        <v>0</v>
      </c>
      <c r="B1798" s="2">
        <v>42250.0035763889</v>
      </c>
      <c r="C1798">
        <v>10</v>
      </c>
      <c r="D1798">
        <v>8</v>
      </c>
      <c r="E1798" t="s">
        <v>1366</v>
      </c>
    </row>
    <row r="1799" spans="1:5">
      <c r="A1799">
        <f>HYPERLINK("http://www.twitter.com/nycgov/status/639212601562517504", "639212601562517504")</f>
        <v>0</v>
      </c>
      <c r="B1799" s="2">
        <v>42249.9621990741</v>
      </c>
      <c r="C1799">
        <v>13</v>
      </c>
      <c r="D1799">
        <v>11</v>
      </c>
      <c r="E1799" t="s">
        <v>1475</v>
      </c>
    </row>
    <row r="1800" spans="1:5">
      <c r="A1800">
        <f>HYPERLINK("http://www.twitter.com/nycgov/status/639172896057856001", "639172896057856001")</f>
        <v>0</v>
      </c>
      <c r="B1800" s="2">
        <v>42249.8526388889</v>
      </c>
      <c r="C1800">
        <v>0</v>
      </c>
      <c r="D1800">
        <v>10</v>
      </c>
      <c r="E1800" t="s">
        <v>1597</v>
      </c>
    </row>
    <row r="1801" spans="1:5">
      <c r="A1801">
        <f>HYPERLINK("http://www.twitter.com/nycgov/status/639167258598711297", "639167258598711297")</f>
        <v>0</v>
      </c>
      <c r="B1801" s="2">
        <v>42249.8370833333</v>
      </c>
      <c r="C1801">
        <v>9</v>
      </c>
      <c r="D1801">
        <v>6</v>
      </c>
      <c r="E1801" t="s">
        <v>1598</v>
      </c>
    </row>
    <row r="1802" spans="1:5">
      <c r="A1802">
        <f>HYPERLINK("http://www.twitter.com/nycgov/status/639152135985348608", "639152135985348608")</f>
        <v>0</v>
      </c>
      <c r="B1802" s="2">
        <v>42249.7953472222</v>
      </c>
      <c r="C1802">
        <v>4</v>
      </c>
      <c r="D1802">
        <v>3</v>
      </c>
      <c r="E1802" t="s">
        <v>1599</v>
      </c>
    </row>
    <row r="1803" spans="1:5">
      <c r="A1803">
        <f>HYPERLINK("http://www.twitter.com/nycgov/status/639138281804967936", "639138281804967936")</f>
        <v>0</v>
      </c>
      <c r="B1803" s="2">
        <v>42249.7571180556</v>
      </c>
      <c r="C1803">
        <v>3</v>
      </c>
      <c r="D1803">
        <v>4</v>
      </c>
      <c r="E1803" t="s">
        <v>1600</v>
      </c>
    </row>
    <row r="1804" spans="1:5">
      <c r="A1804">
        <f>HYPERLINK("http://www.twitter.com/nycgov/status/639129969281662980", "639129969281662980")</f>
        <v>0</v>
      </c>
      <c r="B1804" s="2">
        <v>42249.7341782407</v>
      </c>
      <c r="C1804">
        <v>0</v>
      </c>
      <c r="D1804">
        <v>20</v>
      </c>
      <c r="E1804" t="s">
        <v>1601</v>
      </c>
    </row>
    <row r="1805" spans="1:5">
      <c r="A1805">
        <f>HYPERLINK("http://www.twitter.com/nycgov/status/639122063513530368", "639122063513530368")</f>
        <v>0</v>
      </c>
      <c r="B1805" s="2">
        <v>42249.7123611111</v>
      </c>
      <c r="C1805">
        <v>4</v>
      </c>
      <c r="D1805">
        <v>10</v>
      </c>
      <c r="E1805" t="s">
        <v>1602</v>
      </c>
    </row>
    <row r="1806" spans="1:5">
      <c r="A1806">
        <f>HYPERLINK("http://www.twitter.com/nycgov/status/639107017244831745", "639107017244831745")</f>
        <v>0</v>
      </c>
      <c r="B1806" s="2">
        <v>42249.6708449074</v>
      </c>
      <c r="C1806">
        <v>4</v>
      </c>
      <c r="D1806">
        <v>4</v>
      </c>
      <c r="E1806" t="s">
        <v>1603</v>
      </c>
    </row>
    <row r="1807" spans="1:5">
      <c r="A1807">
        <f>HYPERLINK("http://www.twitter.com/nycgov/status/639083148970696705", "639083148970696705")</f>
        <v>0</v>
      </c>
      <c r="B1807" s="2">
        <v>42249.6049768518</v>
      </c>
      <c r="C1807">
        <v>0</v>
      </c>
      <c r="D1807">
        <v>4</v>
      </c>
      <c r="E1807" t="s">
        <v>1604</v>
      </c>
    </row>
    <row r="1808" spans="1:5">
      <c r="A1808">
        <f>HYPERLINK("http://www.twitter.com/nycgov/status/639076738190954496", "639076738190954496")</f>
        <v>0</v>
      </c>
      <c r="B1808" s="2">
        <v>42249.5872916667</v>
      </c>
      <c r="C1808">
        <v>7</v>
      </c>
      <c r="D1808">
        <v>4</v>
      </c>
      <c r="E1808" t="s">
        <v>1605</v>
      </c>
    </row>
    <row r="1809" spans="1:5">
      <c r="A1809">
        <f>HYPERLINK("http://www.twitter.com/nycgov/status/639061650843283456", "639061650843283456")</f>
        <v>0</v>
      </c>
      <c r="B1809" s="2">
        <v>42249.5456597222</v>
      </c>
      <c r="C1809">
        <v>4</v>
      </c>
      <c r="D1809">
        <v>6</v>
      </c>
      <c r="E1809" t="s">
        <v>1606</v>
      </c>
    </row>
    <row r="1810" spans="1:5">
      <c r="A1810">
        <f>HYPERLINK("http://www.twitter.com/nycgov/status/639046483321470976", "639046483321470976")</f>
        <v>0</v>
      </c>
      <c r="B1810" s="2">
        <v>42249.5038078704</v>
      </c>
      <c r="C1810">
        <v>7</v>
      </c>
      <c r="D1810">
        <v>9</v>
      </c>
      <c r="E1810" t="s">
        <v>1522</v>
      </c>
    </row>
    <row r="1811" spans="1:5">
      <c r="A1811">
        <f>HYPERLINK("http://www.twitter.com/nycgov/status/638865230462877696", "638865230462877696")</f>
        <v>0</v>
      </c>
      <c r="B1811" s="2">
        <v>42249.0036458333</v>
      </c>
      <c r="C1811">
        <v>37</v>
      </c>
      <c r="D1811">
        <v>26</v>
      </c>
      <c r="E1811" t="s">
        <v>1607</v>
      </c>
    </row>
    <row r="1812" spans="1:5">
      <c r="A1812">
        <f>HYPERLINK("http://www.twitter.com/nycgov/status/638850147288530946", "638850147288530946")</f>
        <v>0</v>
      </c>
      <c r="B1812" s="2">
        <v>42248.962025463</v>
      </c>
      <c r="C1812">
        <v>13</v>
      </c>
      <c r="D1812">
        <v>10</v>
      </c>
      <c r="E1812" t="s">
        <v>1608</v>
      </c>
    </row>
    <row r="1813" spans="1:5">
      <c r="A1813">
        <f>HYPERLINK("http://www.twitter.com/nycgov/status/638835063136784385", "638835063136784385")</f>
        <v>0</v>
      </c>
      <c r="B1813" s="2">
        <v>42248.9203935185</v>
      </c>
      <c r="C1813">
        <v>15</v>
      </c>
      <c r="D1813">
        <v>10</v>
      </c>
      <c r="E1813" t="s">
        <v>1609</v>
      </c>
    </row>
    <row r="1814" spans="1:5">
      <c r="A1814">
        <f>HYPERLINK("http://www.twitter.com/nycgov/status/638827493927993344", "638827493927993344")</f>
        <v>0</v>
      </c>
      <c r="B1814" s="2">
        <v>42248.8995138889</v>
      </c>
      <c r="C1814">
        <v>5</v>
      </c>
      <c r="D1814">
        <v>4</v>
      </c>
      <c r="E1814" t="s">
        <v>1610</v>
      </c>
    </row>
    <row r="1815" spans="1:5">
      <c r="A1815">
        <f>HYPERLINK("http://www.twitter.com/nycgov/status/638819518186307584", "638819518186307584")</f>
        <v>0</v>
      </c>
      <c r="B1815" s="2">
        <v>42248.8775</v>
      </c>
      <c r="C1815">
        <v>0</v>
      </c>
      <c r="D1815">
        <v>26</v>
      </c>
      <c r="E1815" t="s">
        <v>1611</v>
      </c>
    </row>
    <row r="1816" spans="1:5">
      <c r="A1816">
        <f>HYPERLINK("http://www.twitter.com/nycgov/status/638804835463245825", "638804835463245825")</f>
        <v>0</v>
      </c>
      <c r="B1816" s="2">
        <v>42248.8369791667</v>
      </c>
      <c r="C1816">
        <v>36</v>
      </c>
      <c r="D1816">
        <v>23</v>
      </c>
      <c r="E1816" t="s">
        <v>1612</v>
      </c>
    </row>
    <row r="1817" spans="1:5">
      <c r="A1817">
        <f>HYPERLINK("http://www.twitter.com/nycgov/status/638774809212682240", "638774809212682240")</f>
        <v>0</v>
      </c>
      <c r="B1817" s="2">
        <v>42248.7541319444</v>
      </c>
      <c r="C1817">
        <v>9</v>
      </c>
      <c r="D1817">
        <v>6</v>
      </c>
      <c r="E1817" t="s">
        <v>1613</v>
      </c>
    </row>
    <row r="1818" spans="1:5">
      <c r="A1818">
        <f>HYPERLINK("http://www.twitter.com/nycgov/status/638761697197576192", "638761697197576192")</f>
        <v>0</v>
      </c>
      <c r="B1818" s="2">
        <v>42248.7179398148</v>
      </c>
      <c r="C1818">
        <v>4</v>
      </c>
      <c r="D1818">
        <v>2</v>
      </c>
      <c r="E1818" t="s">
        <v>1471</v>
      </c>
    </row>
    <row r="1819" spans="1:5">
      <c r="A1819">
        <f>HYPERLINK("http://www.twitter.com/nycgov/status/638742340925063168", "638742340925063168")</f>
        <v>0</v>
      </c>
      <c r="B1819" s="2">
        <v>42248.664525463</v>
      </c>
      <c r="C1819">
        <v>0</v>
      </c>
      <c r="D1819">
        <v>3</v>
      </c>
      <c r="E1819" t="s">
        <v>1614</v>
      </c>
    </row>
    <row r="1820" spans="1:5">
      <c r="A1820">
        <f>HYPERLINK("http://www.twitter.com/nycgov/status/638728343601479680", "638728343601479680")</f>
        <v>0</v>
      </c>
      <c r="B1820" s="2">
        <v>42248.6259027778</v>
      </c>
      <c r="C1820">
        <v>9</v>
      </c>
      <c r="D1820">
        <v>5</v>
      </c>
      <c r="E1820" t="s">
        <v>1464</v>
      </c>
    </row>
    <row r="1821" spans="1:5">
      <c r="A1821">
        <f>HYPERLINK("http://www.twitter.com/nycgov/status/638715555327963136", "638715555327963136")</f>
        <v>0</v>
      </c>
      <c r="B1821" s="2">
        <v>42248.5906134259</v>
      </c>
      <c r="C1821">
        <v>13</v>
      </c>
      <c r="D1821">
        <v>14</v>
      </c>
      <c r="E1821" t="s">
        <v>1473</v>
      </c>
    </row>
    <row r="1822" spans="1:5">
      <c r="A1822">
        <f>HYPERLINK("http://www.twitter.com/nycgov/status/638698017600749568", "638698017600749568")</f>
        <v>0</v>
      </c>
      <c r="B1822" s="2">
        <v>42248.5422222222</v>
      </c>
      <c r="C1822">
        <v>16</v>
      </c>
      <c r="D1822">
        <v>4</v>
      </c>
      <c r="E1822" t="s">
        <v>1615</v>
      </c>
    </row>
    <row r="1823" spans="1:5">
      <c r="A1823">
        <f>HYPERLINK("http://www.twitter.com/nycgov/status/638680087504809984", "638680087504809984")</f>
        <v>0</v>
      </c>
      <c r="B1823" s="2">
        <v>42248.4927430556</v>
      </c>
      <c r="C1823">
        <v>0</v>
      </c>
      <c r="D1823">
        <v>5</v>
      </c>
      <c r="E1823" t="s">
        <v>1616</v>
      </c>
    </row>
    <row r="1824" spans="1:5">
      <c r="A1824">
        <f>HYPERLINK("http://www.twitter.com/nycgov/status/638404832169213952", "638404832169213952")</f>
        <v>0</v>
      </c>
      <c r="B1824" s="2">
        <v>42247.7331828704</v>
      </c>
      <c r="C1824">
        <v>0</v>
      </c>
      <c r="D1824">
        <v>28</v>
      </c>
      <c r="E1824" t="s">
        <v>1617</v>
      </c>
    </row>
    <row r="1825" spans="1:5">
      <c r="A1825">
        <f>HYPERLINK("http://www.twitter.com/nycgov/status/638402038980825088", "638402038980825088")</f>
        <v>0</v>
      </c>
      <c r="B1825" s="2">
        <v>42247.725474537</v>
      </c>
      <c r="C1825">
        <v>0</v>
      </c>
      <c r="D1825">
        <v>20</v>
      </c>
      <c r="E1825" t="s">
        <v>1618</v>
      </c>
    </row>
    <row r="1826" spans="1:5">
      <c r="A1826">
        <f>HYPERLINK("http://www.twitter.com/nycgov/status/638396793722638336", "638396793722638336")</f>
        <v>0</v>
      </c>
      <c r="B1826" s="2">
        <v>42247.7110069444</v>
      </c>
      <c r="C1826">
        <v>0</v>
      </c>
      <c r="D1826">
        <v>13</v>
      </c>
      <c r="E1826" t="s">
        <v>1619</v>
      </c>
    </row>
    <row r="1827" spans="1:5">
      <c r="A1827">
        <f>HYPERLINK("http://www.twitter.com/nycgov/status/638351859779006464", "638351859779006464")</f>
        <v>0</v>
      </c>
      <c r="B1827" s="2">
        <v>42247.5870138889</v>
      </c>
      <c r="C1827">
        <v>7</v>
      </c>
      <c r="D1827">
        <v>5</v>
      </c>
      <c r="E1827" t="s">
        <v>1620</v>
      </c>
    </row>
    <row r="1828" spans="1:5">
      <c r="A1828">
        <f>HYPERLINK("http://www.twitter.com/nycgov/status/638338028969312256", "638338028969312256")</f>
        <v>0</v>
      </c>
      <c r="B1828" s="2">
        <v>42247.5488425926</v>
      </c>
      <c r="C1828">
        <v>21</v>
      </c>
      <c r="D1828">
        <v>15</v>
      </c>
      <c r="E1828" t="s">
        <v>1621</v>
      </c>
    </row>
    <row r="1829" spans="1:5">
      <c r="A1829">
        <f>HYPERLINK("http://www.twitter.com/nycgov/status/638321607874883584", "638321607874883584")</f>
        <v>0</v>
      </c>
      <c r="B1829" s="2">
        <v>42247.5035300926</v>
      </c>
      <c r="C1829">
        <v>7</v>
      </c>
      <c r="D1829">
        <v>9</v>
      </c>
      <c r="E1829" t="s">
        <v>1622</v>
      </c>
    </row>
    <row r="1830" spans="1:5">
      <c r="A1830">
        <f>HYPERLINK("http://www.twitter.com/nycgov/status/637683935733002240", "637683935733002240")</f>
        <v>0</v>
      </c>
      <c r="B1830" s="2">
        <v>42245.7438888889</v>
      </c>
      <c r="C1830">
        <v>0</v>
      </c>
      <c r="D1830">
        <v>7</v>
      </c>
      <c r="E1830" t="s">
        <v>1623</v>
      </c>
    </row>
    <row r="1831" spans="1:5">
      <c r="A1831">
        <f>HYPERLINK("http://www.twitter.com/nycgov/status/637375381939560451", "637375381939560451")</f>
        <v>0</v>
      </c>
      <c r="B1831" s="2">
        <v>42244.8924421296</v>
      </c>
      <c r="C1831">
        <v>7</v>
      </c>
      <c r="D1831">
        <v>2</v>
      </c>
      <c r="E1831" t="s">
        <v>1351</v>
      </c>
    </row>
    <row r="1832" spans="1:5">
      <c r="A1832">
        <f>HYPERLINK("http://www.twitter.com/nycgov/status/637370342789521408", "637370342789521408")</f>
        <v>0</v>
      </c>
      <c r="B1832" s="2">
        <v>42244.8785416667</v>
      </c>
      <c r="C1832">
        <v>8</v>
      </c>
      <c r="D1832">
        <v>2</v>
      </c>
      <c r="E1832" t="s">
        <v>1624</v>
      </c>
    </row>
    <row r="1833" spans="1:5">
      <c r="A1833">
        <f>HYPERLINK("http://www.twitter.com/nycgov/status/637359026750230528", "637359026750230528")</f>
        <v>0</v>
      </c>
      <c r="B1833" s="2">
        <v>42244.8473148148</v>
      </c>
      <c r="C1833">
        <v>0</v>
      </c>
      <c r="D1833">
        <v>18</v>
      </c>
      <c r="E1833" t="s">
        <v>1625</v>
      </c>
    </row>
    <row r="1834" spans="1:5">
      <c r="A1834">
        <f>HYPERLINK("http://www.twitter.com/nycgov/status/637326430079176705", "637326430079176705")</f>
        <v>0</v>
      </c>
      <c r="B1834" s="2">
        <v>42244.7573611111</v>
      </c>
      <c r="C1834">
        <v>32</v>
      </c>
      <c r="D1834">
        <v>27</v>
      </c>
      <c r="E1834" t="s">
        <v>1549</v>
      </c>
    </row>
    <row r="1835" spans="1:5">
      <c r="A1835">
        <f>HYPERLINK("http://www.twitter.com/nycgov/status/637309278181834754", "637309278181834754")</f>
        <v>0</v>
      </c>
      <c r="B1835" s="2">
        <v>42244.7100347222</v>
      </c>
      <c r="C1835">
        <v>11</v>
      </c>
      <c r="D1835">
        <v>9</v>
      </c>
      <c r="E1835" t="s">
        <v>1358</v>
      </c>
    </row>
    <row r="1836" spans="1:5">
      <c r="A1836">
        <f>HYPERLINK("http://www.twitter.com/nycgov/status/637296248094093313", "637296248094093313")</f>
        <v>0</v>
      </c>
      <c r="B1836" s="2">
        <v>42244.6740740741</v>
      </c>
      <c r="C1836">
        <v>9</v>
      </c>
      <c r="D1836">
        <v>3</v>
      </c>
      <c r="E1836" t="s">
        <v>1366</v>
      </c>
    </row>
    <row r="1837" spans="1:5">
      <c r="A1837">
        <f>HYPERLINK("http://www.twitter.com/nycgov/status/637281150868832256", "637281150868832256")</f>
        <v>0</v>
      </c>
      <c r="B1837" s="2">
        <v>42244.6324189815</v>
      </c>
      <c r="C1837">
        <v>53</v>
      </c>
      <c r="D1837">
        <v>28</v>
      </c>
      <c r="E1837" t="s">
        <v>1360</v>
      </c>
    </row>
    <row r="1838" spans="1:5">
      <c r="A1838">
        <f>HYPERLINK("http://www.twitter.com/nycgov/status/637264351016157184", "637264351016157184")</f>
        <v>0</v>
      </c>
      <c r="B1838" s="2">
        <v>42244.5860532407</v>
      </c>
      <c r="C1838">
        <v>0</v>
      </c>
      <c r="D1838">
        <v>13</v>
      </c>
      <c r="E1838" t="s">
        <v>1626</v>
      </c>
    </row>
    <row r="1839" spans="1:5">
      <c r="A1839">
        <f>HYPERLINK("http://www.twitter.com/nycgov/status/637249649649303552", "637249649649303552")</f>
        <v>0</v>
      </c>
      <c r="B1839" s="2">
        <v>42244.5454861111</v>
      </c>
      <c r="C1839">
        <v>7</v>
      </c>
      <c r="D1839">
        <v>3</v>
      </c>
      <c r="E1839" t="s">
        <v>1464</v>
      </c>
    </row>
    <row r="1840" spans="1:5">
      <c r="A1840">
        <f>HYPERLINK("http://www.twitter.com/nycgov/status/637234526054412289", "637234526054412289")</f>
        <v>0</v>
      </c>
      <c r="B1840" s="2">
        <v>42244.50375</v>
      </c>
      <c r="C1840">
        <v>15</v>
      </c>
      <c r="D1840">
        <v>11</v>
      </c>
      <c r="E1840" t="s">
        <v>1573</v>
      </c>
    </row>
    <row r="1841" spans="1:5">
      <c r="A1841">
        <f>HYPERLINK("http://www.twitter.com/nycgov/status/637053344599687170", "637053344599687170")</f>
        <v>0</v>
      </c>
      <c r="B1841" s="2">
        <v>42244.0037847222</v>
      </c>
      <c r="C1841">
        <v>57</v>
      </c>
      <c r="D1841">
        <v>59</v>
      </c>
      <c r="E1841" t="s">
        <v>1627</v>
      </c>
    </row>
    <row r="1842" spans="1:5">
      <c r="A1842">
        <f>HYPERLINK("http://www.twitter.com/nycgov/status/637038687516258305", "637038687516258305")</f>
        <v>0</v>
      </c>
      <c r="B1842" s="2">
        <v>42243.9633449074</v>
      </c>
      <c r="C1842">
        <v>0</v>
      </c>
      <c r="D1842">
        <v>15</v>
      </c>
      <c r="E1842" t="s">
        <v>1628</v>
      </c>
    </row>
    <row r="1843" spans="1:5">
      <c r="A1843">
        <f>HYPERLINK("http://www.twitter.com/nycgov/status/637000437779046400", "637000437779046400")</f>
        <v>0</v>
      </c>
      <c r="B1843" s="2">
        <v>42243.8577893519</v>
      </c>
      <c r="C1843">
        <v>31</v>
      </c>
      <c r="D1843">
        <v>17</v>
      </c>
      <c r="E1843" t="s">
        <v>1629</v>
      </c>
    </row>
    <row r="1844" spans="1:5">
      <c r="A1844">
        <f>HYPERLINK("http://www.twitter.com/nycgov/status/636977162155892736", "636977162155892736")</f>
        <v>0</v>
      </c>
      <c r="B1844" s="2">
        <v>42243.7935648148</v>
      </c>
      <c r="C1844">
        <v>9</v>
      </c>
      <c r="D1844">
        <v>10</v>
      </c>
      <c r="E1844" t="s">
        <v>1630</v>
      </c>
    </row>
    <row r="1845" spans="1:5">
      <c r="A1845">
        <f>HYPERLINK("http://www.twitter.com/nycgov/status/636961550067204097", "636961550067204097")</f>
        <v>0</v>
      </c>
      <c r="B1845" s="2">
        <v>42243.7504861111</v>
      </c>
      <c r="C1845">
        <v>0</v>
      </c>
      <c r="D1845">
        <v>12</v>
      </c>
      <c r="E1845" t="s">
        <v>1631</v>
      </c>
    </row>
    <row r="1846" spans="1:5">
      <c r="A1846">
        <f>HYPERLINK("http://www.twitter.com/nycgov/status/636947585257873409", "636947585257873409")</f>
        <v>0</v>
      </c>
      <c r="B1846" s="2">
        <v>42243.7119444444</v>
      </c>
      <c r="C1846">
        <v>4</v>
      </c>
      <c r="D1846">
        <v>5</v>
      </c>
      <c r="E1846" t="s">
        <v>1632</v>
      </c>
    </row>
    <row r="1847" spans="1:5">
      <c r="A1847">
        <f>HYPERLINK("http://www.twitter.com/nycgov/status/636917474244579328", "636917474244579328")</f>
        <v>0</v>
      </c>
      <c r="B1847" s="2">
        <v>42243.6288541667</v>
      </c>
      <c r="C1847">
        <v>6</v>
      </c>
      <c r="D1847">
        <v>3</v>
      </c>
      <c r="E1847" t="s">
        <v>1633</v>
      </c>
    </row>
    <row r="1848" spans="1:5">
      <c r="A1848">
        <f>HYPERLINK("http://www.twitter.com/nycgov/status/636887305614176256", "636887305614176256")</f>
        <v>0</v>
      </c>
      <c r="B1848" s="2">
        <v>42243.5456134259</v>
      </c>
      <c r="C1848">
        <v>7</v>
      </c>
      <c r="D1848">
        <v>3</v>
      </c>
      <c r="E1848" t="s">
        <v>1359</v>
      </c>
    </row>
    <row r="1849" spans="1:5">
      <c r="A1849">
        <f>HYPERLINK("http://www.twitter.com/nycgov/status/636869596285415424", "636869596285415424")</f>
        <v>0</v>
      </c>
      <c r="B1849" s="2">
        <v>42243.4967361111</v>
      </c>
      <c r="C1849">
        <v>3</v>
      </c>
      <c r="D1849">
        <v>1</v>
      </c>
      <c r="E1849" t="s">
        <v>1312</v>
      </c>
    </row>
    <row r="1850" spans="1:5">
      <c r="A1850">
        <f>HYPERLINK("http://www.twitter.com/nycgov/status/636690078031564800", "636690078031564800")</f>
        <v>0</v>
      </c>
      <c r="B1850" s="2">
        <v>42243.0013657407</v>
      </c>
      <c r="C1850">
        <v>6</v>
      </c>
      <c r="D1850">
        <v>10</v>
      </c>
      <c r="E1850" t="s">
        <v>1634</v>
      </c>
    </row>
    <row r="1851" spans="1:5">
      <c r="A1851">
        <f>HYPERLINK("http://www.twitter.com/nycgov/status/636675038918393860", "636675038918393860")</f>
        <v>0</v>
      </c>
      <c r="B1851" s="2">
        <v>42242.9598611111</v>
      </c>
      <c r="C1851">
        <v>8</v>
      </c>
      <c r="D1851">
        <v>7</v>
      </c>
      <c r="E1851" t="s">
        <v>1385</v>
      </c>
    </row>
    <row r="1852" spans="1:5">
      <c r="A1852">
        <f>HYPERLINK("http://www.twitter.com/nycgov/status/636659967412539393", "636659967412539393")</f>
        <v>0</v>
      </c>
      <c r="B1852" s="2">
        <v>42242.918275463</v>
      </c>
      <c r="C1852">
        <v>8</v>
      </c>
      <c r="D1852">
        <v>6</v>
      </c>
      <c r="E1852" t="s">
        <v>1635</v>
      </c>
    </row>
    <row r="1853" spans="1:5">
      <c r="A1853">
        <f>HYPERLINK("http://www.twitter.com/nycgov/status/636630532932157440", "636630532932157440")</f>
        <v>0</v>
      </c>
      <c r="B1853" s="2">
        <v>42242.8370486111</v>
      </c>
      <c r="C1853">
        <v>9</v>
      </c>
      <c r="D1853">
        <v>10</v>
      </c>
      <c r="E1853" t="s">
        <v>1636</v>
      </c>
    </row>
    <row r="1854" spans="1:5">
      <c r="A1854">
        <f>HYPERLINK("http://www.twitter.com/nycgov/status/636623109097963520", "636623109097963520")</f>
        <v>0</v>
      </c>
      <c r="B1854" s="2">
        <v>42242.8165625</v>
      </c>
      <c r="C1854">
        <v>0</v>
      </c>
      <c r="D1854">
        <v>18</v>
      </c>
      <c r="E1854" t="s">
        <v>1637</v>
      </c>
    </row>
    <row r="1855" spans="1:5">
      <c r="A1855">
        <f>HYPERLINK("http://www.twitter.com/nycgov/status/636615427662184448", "636615427662184448")</f>
        <v>0</v>
      </c>
      <c r="B1855" s="2">
        <v>42242.7953703704</v>
      </c>
      <c r="C1855">
        <v>10</v>
      </c>
      <c r="D1855">
        <v>4</v>
      </c>
      <c r="E1855" t="s">
        <v>1638</v>
      </c>
    </row>
    <row r="1856" spans="1:5">
      <c r="A1856">
        <f>HYPERLINK("http://www.twitter.com/nycgov/status/636599146795925504", "636599146795925504")</f>
        <v>0</v>
      </c>
      <c r="B1856" s="2">
        <v>42242.7504398148</v>
      </c>
      <c r="C1856">
        <v>4</v>
      </c>
      <c r="D1856">
        <v>5</v>
      </c>
      <c r="E1856" t="s">
        <v>1639</v>
      </c>
    </row>
    <row r="1857" spans="1:5">
      <c r="A1857">
        <f>HYPERLINK("http://www.twitter.com/nycgov/status/636580748561108993", "636580748561108993")</f>
        <v>0</v>
      </c>
      <c r="B1857" s="2">
        <v>42242.6996759259</v>
      </c>
      <c r="C1857">
        <v>0</v>
      </c>
      <c r="D1857">
        <v>37</v>
      </c>
      <c r="E1857" t="s">
        <v>1640</v>
      </c>
    </row>
    <row r="1858" spans="1:5">
      <c r="A1858">
        <f>HYPERLINK("http://www.twitter.com/nycgov/status/636570229766754304", "636570229766754304")</f>
        <v>0</v>
      </c>
      <c r="B1858" s="2">
        <v>42242.6706481481</v>
      </c>
      <c r="C1858">
        <v>8</v>
      </c>
      <c r="D1858">
        <v>3</v>
      </c>
      <c r="E1858" t="s">
        <v>1575</v>
      </c>
    </row>
    <row r="1859" spans="1:5">
      <c r="A1859">
        <f>HYPERLINK("http://www.twitter.com/nycgov/status/636570122648453120", "636570122648453120")</f>
        <v>0</v>
      </c>
      <c r="B1859" s="2">
        <v>42242.6703472222</v>
      </c>
      <c r="C1859">
        <v>8</v>
      </c>
      <c r="D1859">
        <v>2</v>
      </c>
      <c r="E1859" t="s">
        <v>1641</v>
      </c>
    </row>
    <row r="1860" spans="1:5">
      <c r="A1860">
        <f>HYPERLINK("http://www.twitter.com/nycgov/status/636540014797684736", "636540014797684736")</f>
        <v>0</v>
      </c>
      <c r="B1860" s="2">
        <v>42242.5872685185</v>
      </c>
      <c r="C1860">
        <v>11</v>
      </c>
      <c r="D1860">
        <v>10</v>
      </c>
      <c r="E1860" t="s">
        <v>1642</v>
      </c>
    </row>
    <row r="1861" spans="1:5">
      <c r="A1861">
        <f>HYPERLINK("http://www.twitter.com/nycgov/status/636528894250741760", "636528894250741760")</f>
        <v>0</v>
      </c>
      <c r="B1861" s="2">
        <v>42242.5565856481</v>
      </c>
      <c r="C1861">
        <v>0</v>
      </c>
      <c r="D1861">
        <v>7</v>
      </c>
      <c r="E1861" t="s">
        <v>1643</v>
      </c>
    </row>
    <row r="1862" spans="1:5">
      <c r="A1862">
        <f>HYPERLINK("http://www.twitter.com/nycgov/status/636524895996891136", "636524895996891136")</f>
        <v>0</v>
      </c>
      <c r="B1862" s="2">
        <v>42242.5455439815</v>
      </c>
      <c r="C1862">
        <v>5</v>
      </c>
      <c r="D1862">
        <v>2</v>
      </c>
      <c r="E1862" t="s">
        <v>1644</v>
      </c>
    </row>
    <row r="1863" spans="1:5">
      <c r="A1863">
        <f>HYPERLINK("http://www.twitter.com/nycgov/status/636508861374025729", "636508861374025729")</f>
        <v>0</v>
      </c>
      <c r="B1863" s="2">
        <v>42242.5012962963</v>
      </c>
      <c r="C1863">
        <v>5</v>
      </c>
      <c r="D1863">
        <v>8</v>
      </c>
      <c r="E1863" t="s">
        <v>1328</v>
      </c>
    </row>
    <row r="1864" spans="1:5">
      <c r="A1864">
        <f>HYPERLINK("http://www.twitter.com/nycgov/status/636328491127033856", "636328491127033856")</f>
        <v>0</v>
      </c>
      <c r="B1864" s="2">
        <v>42242.0035763889</v>
      </c>
      <c r="C1864">
        <v>11</v>
      </c>
      <c r="D1864">
        <v>11</v>
      </c>
      <c r="E1864" t="s">
        <v>1605</v>
      </c>
    </row>
    <row r="1865" spans="1:5">
      <c r="A1865">
        <f>HYPERLINK("http://www.twitter.com/nycgov/status/636261789207035904", "636261789207035904")</f>
        <v>0</v>
      </c>
      <c r="B1865" s="2">
        <v>42241.8195138889</v>
      </c>
      <c r="C1865">
        <v>0</v>
      </c>
      <c r="D1865">
        <v>7</v>
      </c>
      <c r="E1865" t="s">
        <v>1645</v>
      </c>
    </row>
    <row r="1866" spans="1:5">
      <c r="A1866">
        <f>HYPERLINK("http://www.twitter.com/nycgov/status/636253155924312064", "636253155924312064")</f>
        <v>0</v>
      </c>
      <c r="B1866" s="2">
        <v>42241.7956944444</v>
      </c>
      <c r="C1866">
        <v>20</v>
      </c>
      <c r="D1866">
        <v>15</v>
      </c>
      <c r="E1866" t="s">
        <v>1470</v>
      </c>
    </row>
    <row r="1867" spans="1:5">
      <c r="A1867">
        <f>HYPERLINK("http://www.twitter.com/nycgov/status/636207119738531840", "636207119738531840")</f>
        <v>0</v>
      </c>
      <c r="B1867" s="2">
        <v>42241.6686574074</v>
      </c>
      <c r="C1867">
        <v>4</v>
      </c>
      <c r="D1867">
        <v>2</v>
      </c>
      <c r="E1867" t="s">
        <v>1646</v>
      </c>
    </row>
    <row r="1868" spans="1:5">
      <c r="A1868">
        <f>HYPERLINK("http://www.twitter.com/nycgov/status/636200155214123008", "636200155214123008")</f>
        <v>0</v>
      </c>
      <c r="B1868" s="2">
        <v>42241.6494328704</v>
      </c>
      <c r="C1868">
        <v>5</v>
      </c>
      <c r="D1868">
        <v>7</v>
      </c>
      <c r="E1868" t="s">
        <v>1647</v>
      </c>
    </row>
    <row r="1869" spans="1:5">
      <c r="A1869">
        <f>HYPERLINK("http://www.twitter.com/nycgov/status/636174977033764864", "636174977033764864")</f>
        <v>0</v>
      </c>
      <c r="B1869" s="2">
        <v>42241.5799537037</v>
      </c>
      <c r="C1869">
        <v>6</v>
      </c>
      <c r="D1869">
        <v>7</v>
      </c>
      <c r="E1869" t="s">
        <v>1648</v>
      </c>
    </row>
    <row r="1870" spans="1:5">
      <c r="A1870">
        <f>HYPERLINK("http://www.twitter.com/nycgov/status/636170338360012800", "636170338360012800")</f>
        <v>0</v>
      </c>
      <c r="B1870" s="2">
        <v>42241.5671527778</v>
      </c>
      <c r="C1870">
        <v>0</v>
      </c>
      <c r="D1870">
        <v>8</v>
      </c>
      <c r="E1870" t="s">
        <v>1649</v>
      </c>
    </row>
    <row r="1871" spans="1:5">
      <c r="A1871">
        <f>HYPERLINK("http://www.twitter.com/nycgov/status/636162525927735296", "636162525927735296")</f>
        <v>0</v>
      </c>
      <c r="B1871" s="2">
        <v>42241.5456018519</v>
      </c>
      <c r="C1871">
        <v>5</v>
      </c>
      <c r="D1871">
        <v>3</v>
      </c>
      <c r="E1871" t="s">
        <v>1650</v>
      </c>
    </row>
    <row r="1872" spans="1:5">
      <c r="A1872">
        <f>HYPERLINK("http://www.twitter.com/nycgov/status/636147403507269632", "636147403507269632")</f>
        <v>0</v>
      </c>
      <c r="B1872" s="2">
        <v>42241.5038657407</v>
      </c>
      <c r="C1872">
        <v>9</v>
      </c>
      <c r="D1872">
        <v>8</v>
      </c>
      <c r="E1872" t="s">
        <v>1313</v>
      </c>
    </row>
    <row r="1873" spans="1:5">
      <c r="A1873">
        <f>HYPERLINK("http://www.twitter.com/nycgov/status/635966151076519936", "635966151076519936")</f>
        <v>0</v>
      </c>
      <c r="B1873" s="2">
        <v>42241.0037037037</v>
      </c>
      <c r="C1873">
        <v>14</v>
      </c>
      <c r="D1873">
        <v>7</v>
      </c>
      <c r="E1873" t="s">
        <v>1651</v>
      </c>
    </row>
    <row r="1874" spans="1:5">
      <c r="A1874">
        <f>HYPERLINK("http://www.twitter.com/nycgov/status/635951071404404737", "635951071404404737")</f>
        <v>0</v>
      </c>
      <c r="B1874" s="2">
        <v>42240.9620949074</v>
      </c>
      <c r="C1874">
        <v>14</v>
      </c>
      <c r="D1874">
        <v>12</v>
      </c>
      <c r="E1874" t="s">
        <v>1596</v>
      </c>
    </row>
    <row r="1875" spans="1:5">
      <c r="A1875">
        <f>HYPERLINK("http://www.twitter.com/nycgov/status/635943458457432064", "635943458457432064")</f>
        <v>0</v>
      </c>
      <c r="B1875" s="2">
        <v>42240.941087963</v>
      </c>
      <c r="C1875">
        <v>12</v>
      </c>
      <c r="D1875">
        <v>7</v>
      </c>
      <c r="E1875" t="s">
        <v>1648</v>
      </c>
    </row>
    <row r="1876" spans="1:5">
      <c r="A1876">
        <f>HYPERLINK("http://www.twitter.com/nycgov/status/635935991468027904", "635935991468027904")</f>
        <v>0</v>
      </c>
      <c r="B1876" s="2">
        <v>42240.9204861111</v>
      </c>
      <c r="C1876">
        <v>10</v>
      </c>
      <c r="D1876">
        <v>12</v>
      </c>
      <c r="E1876" t="s">
        <v>1385</v>
      </c>
    </row>
    <row r="1877" spans="1:5">
      <c r="A1877">
        <f>HYPERLINK("http://www.twitter.com/nycgov/status/635920861455876096", "635920861455876096")</f>
        <v>0</v>
      </c>
      <c r="B1877" s="2">
        <v>42240.8787268518</v>
      </c>
      <c r="C1877">
        <v>9</v>
      </c>
      <c r="D1877">
        <v>6</v>
      </c>
      <c r="E1877" t="s">
        <v>1613</v>
      </c>
    </row>
    <row r="1878" spans="1:5">
      <c r="A1878">
        <f>HYPERLINK("http://www.twitter.com/nycgov/status/635905785122418688", "635905785122418688")</f>
        <v>0</v>
      </c>
      <c r="B1878" s="2">
        <v>42240.8371296296</v>
      </c>
      <c r="C1878">
        <v>2</v>
      </c>
      <c r="D1878">
        <v>2</v>
      </c>
      <c r="E1878" t="s">
        <v>1652</v>
      </c>
    </row>
    <row r="1879" spans="1:5">
      <c r="A1879">
        <f>HYPERLINK("http://www.twitter.com/nycgov/status/635894105462206465", "635894105462206465")</f>
        <v>0</v>
      </c>
      <c r="B1879" s="2">
        <v>42240.8048958333</v>
      </c>
      <c r="C1879">
        <v>0</v>
      </c>
      <c r="D1879">
        <v>4</v>
      </c>
      <c r="E1879" t="s">
        <v>1653</v>
      </c>
    </row>
    <row r="1880" spans="1:5">
      <c r="A1880">
        <f>HYPERLINK("http://www.twitter.com/nycgov/status/635875564721709056", "635875564721709056")</f>
        <v>0</v>
      </c>
      <c r="B1880" s="2">
        <v>42240.7537384259</v>
      </c>
      <c r="C1880">
        <v>8</v>
      </c>
      <c r="D1880">
        <v>6</v>
      </c>
      <c r="E1880" t="s">
        <v>1654</v>
      </c>
    </row>
    <row r="1881" spans="1:5">
      <c r="A1881">
        <f>HYPERLINK("http://www.twitter.com/nycgov/status/635860473632718848", "635860473632718848")</f>
        <v>0</v>
      </c>
      <c r="B1881" s="2">
        <v>42240.7120949074</v>
      </c>
      <c r="C1881">
        <v>12</v>
      </c>
      <c r="D1881">
        <v>4</v>
      </c>
      <c r="E1881" t="s">
        <v>1361</v>
      </c>
    </row>
    <row r="1882" spans="1:5">
      <c r="A1882">
        <f>HYPERLINK("http://www.twitter.com/nycgov/status/635845502974697472", "635845502974697472")</f>
        <v>0</v>
      </c>
      <c r="B1882" s="2">
        <v>42240.670787037</v>
      </c>
      <c r="C1882">
        <v>3</v>
      </c>
      <c r="D1882">
        <v>3</v>
      </c>
      <c r="E1882" t="s">
        <v>1655</v>
      </c>
    </row>
    <row r="1883" spans="1:5">
      <c r="A1883">
        <f>HYPERLINK("http://www.twitter.com/nycgov/status/635829007574003713", "635829007574003713")</f>
        <v>0</v>
      </c>
      <c r="B1883" s="2">
        <v>42240.6252662037</v>
      </c>
      <c r="C1883">
        <v>10</v>
      </c>
      <c r="D1883">
        <v>13</v>
      </c>
      <c r="E1883" t="s">
        <v>1656</v>
      </c>
    </row>
    <row r="1884" spans="1:5">
      <c r="A1884">
        <f>HYPERLINK("http://www.twitter.com/nycgov/status/635825969438265345", "635825969438265345")</f>
        <v>0</v>
      </c>
      <c r="B1884" s="2">
        <v>42240.616875</v>
      </c>
      <c r="C1884">
        <v>0</v>
      </c>
      <c r="D1884">
        <v>5</v>
      </c>
      <c r="E1884" t="s">
        <v>1657</v>
      </c>
    </row>
    <row r="1885" spans="1:5">
      <c r="A1885">
        <f>HYPERLINK("http://www.twitter.com/nycgov/status/635815236763783168", "635815236763783168")</f>
        <v>0</v>
      </c>
      <c r="B1885" s="2">
        <v>42240.5872569444</v>
      </c>
      <c r="C1885">
        <v>15</v>
      </c>
      <c r="D1885">
        <v>7</v>
      </c>
      <c r="E1885" t="s">
        <v>1658</v>
      </c>
    </row>
    <row r="1886" spans="1:5">
      <c r="A1886">
        <f>HYPERLINK("http://www.twitter.com/nycgov/status/635785029436764160", "635785029436764160")</f>
        <v>0</v>
      </c>
      <c r="B1886" s="2">
        <v>42240.503900463</v>
      </c>
      <c r="C1886">
        <v>12</v>
      </c>
      <c r="D1886">
        <v>10</v>
      </c>
      <c r="E1886" t="s">
        <v>1310</v>
      </c>
    </row>
    <row r="1887" spans="1:5">
      <c r="A1887">
        <f>HYPERLINK("http://www.twitter.com/nycgov/status/635527524215357440", "635527524215357440")</f>
        <v>0</v>
      </c>
      <c r="B1887" s="2">
        <v>42239.7933217593</v>
      </c>
      <c r="C1887">
        <v>4</v>
      </c>
      <c r="D1887">
        <v>4</v>
      </c>
      <c r="E1887" t="s">
        <v>1644</v>
      </c>
    </row>
    <row r="1888" spans="1:5">
      <c r="A1888">
        <f>HYPERLINK("http://www.twitter.com/nycgov/status/635498109632647168", "635498109632647168")</f>
        <v>0</v>
      </c>
      <c r="B1888" s="2">
        <v>42239.7121527778</v>
      </c>
      <c r="C1888">
        <v>20</v>
      </c>
      <c r="D1888">
        <v>9</v>
      </c>
      <c r="E1888" t="s">
        <v>1659</v>
      </c>
    </row>
    <row r="1889" spans="1:5">
      <c r="A1889">
        <f>HYPERLINK("http://www.twitter.com/nycgov/status/635482986750836736", "635482986750836736")</f>
        <v>0</v>
      </c>
      <c r="B1889" s="2">
        <v>42239.6704282407</v>
      </c>
      <c r="C1889">
        <v>14</v>
      </c>
      <c r="D1889">
        <v>3</v>
      </c>
      <c r="E1889" t="s">
        <v>1660</v>
      </c>
    </row>
    <row r="1890" spans="1:5">
      <c r="A1890">
        <f>HYPERLINK("http://www.twitter.com/nycgov/status/635452004131864576", "635452004131864576")</f>
        <v>0</v>
      </c>
      <c r="B1890" s="2">
        <v>42239.5849305556</v>
      </c>
      <c r="C1890">
        <v>2</v>
      </c>
      <c r="D1890">
        <v>0</v>
      </c>
      <c r="E1890" t="s">
        <v>1661</v>
      </c>
    </row>
    <row r="1891" spans="1:5">
      <c r="A1891">
        <f>HYPERLINK("http://www.twitter.com/nycgov/status/635150771953225728", "635150771953225728")</f>
        <v>0</v>
      </c>
      <c r="B1891" s="2">
        <v>42238.7536921296</v>
      </c>
      <c r="C1891">
        <v>17</v>
      </c>
      <c r="D1891">
        <v>12</v>
      </c>
      <c r="E1891" t="s">
        <v>1654</v>
      </c>
    </row>
    <row r="1892" spans="1:5">
      <c r="A1892">
        <f>HYPERLINK("http://www.twitter.com/nycgov/status/635135717333712896", "635135717333712896")</f>
        <v>0</v>
      </c>
      <c r="B1892" s="2">
        <v>42238.7121412037</v>
      </c>
      <c r="C1892">
        <v>6</v>
      </c>
      <c r="D1892">
        <v>3</v>
      </c>
      <c r="E1892" t="s">
        <v>1662</v>
      </c>
    </row>
    <row r="1893" spans="1:5">
      <c r="A1893">
        <f>HYPERLINK("http://www.twitter.com/nycgov/status/635120677515849728", "635120677515849728")</f>
        <v>0</v>
      </c>
      <c r="B1893" s="2">
        <v>42238.6706481481</v>
      </c>
      <c r="C1893">
        <v>87</v>
      </c>
      <c r="D1893">
        <v>53</v>
      </c>
      <c r="E1893" t="s">
        <v>1663</v>
      </c>
    </row>
    <row r="1894" spans="1:5">
      <c r="A1894">
        <f>HYPERLINK("http://www.twitter.com/nycgov/status/635119878731640832", "635119878731640832")</f>
        <v>0</v>
      </c>
      <c r="B1894" s="2">
        <v>42238.6684375</v>
      </c>
      <c r="C1894">
        <v>16</v>
      </c>
      <c r="D1894">
        <v>9</v>
      </c>
      <c r="E1894" t="s">
        <v>1664</v>
      </c>
    </row>
    <row r="1895" spans="1:5">
      <c r="A1895">
        <f>HYPERLINK("http://www.twitter.com/nycgov/status/635090445438189568", "635090445438189568")</f>
        <v>0</v>
      </c>
      <c r="B1895" s="2">
        <v>42238.5872222222</v>
      </c>
      <c r="C1895">
        <v>0</v>
      </c>
      <c r="D1895">
        <v>1</v>
      </c>
      <c r="E1895" t="s">
        <v>1665</v>
      </c>
    </row>
    <row r="1896" spans="1:5">
      <c r="A1896">
        <f>HYPERLINK("http://www.twitter.com/nycgov/status/634815160805367808", "634815160805367808")</f>
        <v>0</v>
      </c>
      <c r="B1896" s="2">
        <v>42237.8275810185</v>
      </c>
      <c r="C1896">
        <v>0</v>
      </c>
      <c r="D1896">
        <v>34</v>
      </c>
      <c r="E1896" t="s">
        <v>1666</v>
      </c>
    </row>
    <row r="1897" spans="1:5">
      <c r="A1897">
        <f>HYPERLINK("http://www.twitter.com/nycgov/status/634803484534132736", "634803484534132736")</f>
        <v>0</v>
      </c>
      <c r="B1897" s="2">
        <v>42237.7953587963</v>
      </c>
      <c r="C1897">
        <v>7</v>
      </c>
      <c r="D1897">
        <v>14</v>
      </c>
      <c r="E1897" t="s">
        <v>1667</v>
      </c>
    </row>
    <row r="1898" spans="1:5">
      <c r="A1898">
        <f>HYPERLINK("http://www.twitter.com/nycgov/status/634795909331685376", "634795909331685376")</f>
        <v>0</v>
      </c>
      <c r="B1898" s="2">
        <v>42237.7744560185</v>
      </c>
      <c r="C1898">
        <v>11</v>
      </c>
      <c r="D1898">
        <v>2</v>
      </c>
      <c r="E1898" t="s">
        <v>1668</v>
      </c>
    </row>
    <row r="1899" spans="1:5">
      <c r="A1899">
        <f>HYPERLINK("http://www.twitter.com/nycgov/status/634745072559476737", "634745072559476737")</f>
        <v>0</v>
      </c>
      <c r="B1899" s="2">
        <v>42237.6341666667</v>
      </c>
      <c r="C1899">
        <v>0</v>
      </c>
      <c r="D1899">
        <v>14</v>
      </c>
      <c r="E1899" t="s">
        <v>1669</v>
      </c>
    </row>
    <row r="1900" spans="1:5">
      <c r="A1900">
        <f>HYPERLINK("http://www.twitter.com/nycgov/status/634516564197441536", "634516564197441536")</f>
        <v>0</v>
      </c>
      <c r="B1900" s="2">
        <v>42237.0036111111</v>
      </c>
      <c r="C1900">
        <v>68</v>
      </c>
      <c r="D1900">
        <v>38</v>
      </c>
      <c r="E1900" t="s">
        <v>1505</v>
      </c>
    </row>
    <row r="1901" spans="1:5">
      <c r="A1901">
        <f>HYPERLINK("http://www.twitter.com/nycgov/status/634501459732787200", "634501459732787200")</f>
        <v>0</v>
      </c>
      <c r="B1901" s="2">
        <v>42236.9619328704</v>
      </c>
      <c r="C1901">
        <v>8</v>
      </c>
      <c r="D1901">
        <v>10</v>
      </c>
      <c r="E1901" t="s">
        <v>1668</v>
      </c>
    </row>
    <row r="1902" spans="1:5">
      <c r="A1902">
        <f>HYPERLINK("http://www.twitter.com/nycgov/status/634486387744620544", "634486387744620544")</f>
        <v>0</v>
      </c>
      <c r="B1902" s="2">
        <v>42236.9203356481</v>
      </c>
      <c r="C1902">
        <v>2</v>
      </c>
      <c r="D1902">
        <v>5</v>
      </c>
      <c r="E1902" t="s">
        <v>1670</v>
      </c>
    </row>
    <row r="1903" spans="1:5">
      <c r="A1903">
        <f>HYPERLINK("http://www.twitter.com/nycgov/status/634471309708279808", "634471309708279808")</f>
        <v>0</v>
      </c>
      <c r="B1903" s="2">
        <v>42236.8787268518</v>
      </c>
      <c r="C1903">
        <v>7</v>
      </c>
      <c r="D1903">
        <v>3</v>
      </c>
      <c r="E1903" t="s">
        <v>1671</v>
      </c>
    </row>
    <row r="1904" spans="1:5">
      <c r="A1904">
        <f>HYPERLINK("http://www.twitter.com/nycgov/status/634463739140509696", "634463739140509696")</f>
        <v>0</v>
      </c>
      <c r="B1904" s="2">
        <v>42236.8578356481</v>
      </c>
      <c r="C1904">
        <v>6</v>
      </c>
      <c r="D1904">
        <v>5</v>
      </c>
      <c r="E1904" t="s">
        <v>1448</v>
      </c>
    </row>
    <row r="1905" spans="1:5">
      <c r="A1905">
        <f>HYPERLINK("http://www.twitter.com/nycgov/status/634456250592456704", "634456250592456704")</f>
        <v>0</v>
      </c>
      <c r="B1905" s="2">
        <v>42236.8371759259</v>
      </c>
      <c r="C1905">
        <v>1</v>
      </c>
      <c r="D1905">
        <v>4</v>
      </c>
      <c r="E1905" t="s">
        <v>1464</v>
      </c>
    </row>
    <row r="1906" spans="1:5">
      <c r="A1906">
        <f>HYPERLINK("http://www.twitter.com/nycgov/status/634442611810545665", "634442611810545665")</f>
        <v>0</v>
      </c>
      <c r="B1906" s="2">
        <v>42236.799537037</v>
      </c>
      <c r="C1906">
        <v>8</v>
      </c>
      <c r="D1906">
        <v>6</v>
      </c>
      <c r="E1906" t="s">
        <v>1672</v>
      </c>
    </row>
    <row r="1907" spans="1:5">
      <c r="A1907">
        <f>HYPERLINK("http://www.twitter.com/nycgov/status/634427510952984576", "634427510952984576")</f>
        <v>0</v>
      </c>
      <c r="B1907" s="2">
        <v>42236.7578703704</v>
      </c>
      <c r="C1907">
        <v>0</v>
      </c>
      <c r="D1907">
        <v>25</v>
      </c>
      <c r="E1907" t="s">
        <v>1673</v>
      </c>
    </row>
    <row r="1908" spans="1:5">
      <c r="A1908">
        <f>HYPERLINK("http://www.twitter.com/nycgov/status/634415997194240000", "634415997194240000")</f>
        <v>0</v>
      </c>
      <c r="B1908" s="2">
        <v>42236.726099537</v>
      </c>
      <c r="C1908">
        <v>2</v>
      </c>
      <c r="D1908">
        <v>0</v>
      </c>
      <c r="E1908" t="s">
        <v>1674</v>
      </c>
    </row>
    <row r="1909" spans="1:5">
      <c r="A1909">
        <f>HYPERLINK("http://www.twitter.com/nycgov/status/634403433873809409", "634403433873809409")</f>
        <v>0</v>
      </c>
      <c r="B1909" s="2">
        <v>42236.6914236111</v>
      </c>
      <c r="C1909">
        <v>4</v>
      </c>
      <c r="D1909">
        <v>1</v>
      </c>
      <c r="E1909" t="s">
        <v>1675</v>
      </c>
    </row>
    <row r="1910" spans="1:5">
      <c r="A1910">
        <f>HYPERLINK("http://www.twitter.com/nycgov/status/634361602226135040", "634361602226135040")</f>
        <v>0</v>
      </c>
      <c r="B1910" s="2">
        <v>42236.5759953704</v>
      </c>
      <c r="C1910">
        <v>0</v>
      </c>
      <c r="D1910">
        <v>17</v>
      </c>
      <c r="E1910" t="s">
        <v>1676</v>
      </c>
    </row>
    <row r="1911" spans="1:5">
      <c r="A1911">
        <f>HYPERLINK("http://www.twitter.com/nycgov/status/634350638118387712", "634350638118387712")</f>
        <v>0</v>
      </c>
      <c r="B1911" s="2">
        <v>42236.5457407407</v>
      </c>
      <c r="C1911">
        <v>32</v>
      </c>
      <c r="D1911">
        <v>13</v>
      </c>
      <c r="E1911" t="s">
        <v>1677</v>
      </c>
    </row>
    <row r="1912" spans="1:5">
      <c r="A1912">
        <f>HYPERLINK("http://www.twitter.com/nycgov/status/634334819112067072", "634334819112067072")</f>
        <v>0</v>
      </c>
      <c r="B1912" s="2">
        <v>42236.5020833333</v>
      </c>
      <c r="C1912">
        <v>9</v>
      </c>
      <c r="D1912">
        <v>6</v>
      </c>
      <c r="E1912" t="s">
        <v>1548</v>
      </c>
    </row>
    <row r="1913" spans="1:5">
      <c r="A1913">
        <f>HYPERLINK("http://www.twitter.com/nycgov/status/634154287774466048", "634154287774466048")</f>
        <v>0</v>
      </c>
      <c r="B1913" s="2">
        <v>42236.003912037</v>
      </c>
      <c r="C1913">
        <v>10</v>
      </c>
      <c r="D1913">
        <v>8</v>
      </c>
      <c r="E1913" t="s">
        <v>1678</v>
      </c>
    </row>
    <row r="1914" spans="1:5">
      <c r="A1914">
        <f>HYPERLINK("http://www.twitter.com/nycgov/status/634124122411397120", "634124122411397120")</f>
        <v>0</v>
      </c>
      <c r="B1914" s="2">
        <v>42235.9206712963</v>
      </c>
      <c r="C1914">
        <v>8</v>
      </c>
      <c r="D1914">
        <v>5</v>
      </c>
      <c r="E1914" t="s">
        <v>1679</v>
      </c>
    </row>
    <row r="1915" spans="1:5">
      <c r="A1915">
        <f>HYPERLINK("http://www.twitter.com/nycgov/status/634109018542342145", "634109018542342145")</f>
        <v>0</v>
      </c>
      <c r="B1915" s="2">
        <v>42235.8789930556</v>
      </c>
      <c r="C1915">
        <v>15</v>
      </c>
      <c r="D1915">
        <v>10</v>
      </c>
      <c r="E1915" t="s">
        <v>1447</v>
      </c>
    </row>
    <row r="1916" spans="1:5">
      <c r="A1916">
        <f>HYPERLINK("http://www.twitter.com/nycgov/status/634094198547943424", "634094198547943424")</f>
        <v>0</v>
      </c>
      <c r="B1916" s="2">
        <v>42235.8381018518</v>
      </c>
      <c r="C1916">
        <v>0</v>
      </c>
      <c r="D1916">
        <v>6</v>
      </c>
      <c r="E1916" t="s">
        <v>1680</v>
      </c>
    </row>
    <row r="1917" spans="1:5">
      <c r="A1917">
        <f>HYPERLINK("http://www.twitter.com/nycgov/status/634079093672255489", "634079093672255489")</f>
        <v>0</v>
      </c>
      <c r="B1917" s="2">
        <v>42235.7964236111</v>
      </c>
      <c r="C1917">
        <v>14</v>
      </c>
      <c r="D1917">
        <v>11</v>
      </c>
      <c r="E1917" t="s">
        <v>1681</v>
      </c>
    </row>
    <row r="1918" spans="1:5">
      <c r="A1918">
        <f>HYPERLINK("http://www.twitter.com/nycgov/status/634063892356968448", "634063892356968448")</f>
        <v>0</v>
      </c>
      <c r="B1918" s="2">
        <v>42235.7544675926</v>
      </c>
      <c r="C1918">
        <v>6</v>
      </c>
      <c r="D1918">
        <v>10</v>
      </c>
      <c r="E1918" t="s">
        <v>1682</v>
      </c>
    </row>
    <row r="1919" spans="1:5">
      <c r="A1919">
        <f>HYPERLINK("http://www.twitter.com/nycgov/status/634048676978106368", "634048676978106368")</f>
        <v>0</v>
      </c>
      <c r="B1919" s="2">
        <v>42235.7124884259</v>
      </c>
      <c r="C1919">
        <v>11</v>
      </c>
      <c r="D1919">
        <v>5</v>
      </c>
      <c r="E1919" t="s">
        <v>1683</v>
      </c>
    </row>
    <row r="1920" spans="1:5">
      <c r="A1920">
        <f>HYPERLINK("http://www.twitter.com/nycgov/status/634033662980395008", "634033662980395008")</f>
        <v>0</v>
      </c>
      <c r="B1920" s="2">
        <v>42235.6710532407</v>
      </c>
      <c r="C1920">
        <v>23</v>
      </c>
      <c r="D1920">
        <v>11</v>
      </c>
      <c r="E1920" t="s">
        <v>1684</v>
      </c>
    </row>
    <row r="1921" spans="1:5">
      <c r="A1921">
        <f>HYPERLINK("http://www.twitter.com/nycgov/status/634022310551396352", "634022310551396352")</f>
        <v>0</v>
      </c>
      <c r="B1921" s="2">
        <v>42235.6397337963</v>
      </c>
      <c r="C1921">
        <v>0</v>
      </c>
      <c r="D1921">
        <v>3</v>
      </c>
      <c r="E1921" t="s">
        <v>1685</v>
      </c>
    </row>
    <row r="1922" spans="1:5">
      <c r="A1922">
        <f>HYPERLINK("http://www.twitter.com/nycgov/status/634018196929028096", "634018196929028096")</f>
        <v>0</v>
      </c>
      <c r="B1922" s="2">
        <v>42235.6283796296</v>
      </c>
      <c r="C1922">
        <v>4</v>
      </c>
      <c r="D1922">
        <v>2</v>
      </c>
      <c r="E1922" t="s">
        <v>1662</v>
      </c>
    </row>
    <row r="1923" spans="1:5">
      <c r="A1923">
        <f>HYPERLINK("http://www.twitter.com/nycgov/status/634005960579809281", "634005960579809281")</f>
        <v>0</v>
      </c>
      <c r="B1923" s="2">
        <v>42235.5946064815</v>
      </c>
      <c r="C1923">
        <v>3</v>
      </c>
      <c r="D1923">
        <v>3</v>
      </c>
      <c r="E1923" t="s">
        <v>1686</v>
      </c>
    </row>
    <row r="1924" spans="1:5">
      <c r="A1924">
        <f>HYPERLINK("http://www.twitter.com/nycgov/status/633998824395157504", "633998824395157504")</f>
        <v>0</v>
      </c>
      <c r="B1924" s="2">
        <v>42235.5749189815</v>
      </c>
      <c r="C1924">
        <v>0</v>
      </c>
      <c r="D1924">
        <v>24</v>
      </c>
      <c r="E1924" t="s">
        <v>1687</v>
      </c>
    </row>
    <row r="1925" spans="1:5">
      <c r="A1925">
        <f>HYPERLINK("http://www.twitter.com/nycgov/status/633988287133298688", "633988287133298688")</f>
        <v>0</v>
      </c>
      <c r="B1925" s="2">
        <v>42235.5458449074</v>
      </c>
      <c r="C1925">
        <v>6</v>
      </c>
      <c r="D1925">
        <v>10</v>
      </c>
      <c r="E1925" t="s">
        <v>1688</v>
      </c>
    </row>
    <row r="1926" spans="1:5">
      <c r="A1926">
        <f>HYPERLINK("http://www.twitter.com/nycgov/status/633973131032592384", "633973131032592384")</f>
        <v>0</v>
      </c>
      <c r="B1926" s="2">
        <v>42235.5040162037</v>
      </c>
      <c r="C1926">
        <v>4</v>
      </c>
      <c r="D1926">
        <v>5</v>
      </c>
      <c r="E1926" t="s">
        <v>1689</v>
      </c>
    </row>
    <row r="1927" spans="1:5">
      <c r="A1927">
        <f>HYPERLINK("http://www.twitter.com/nycgov/status/633776793225457664", "633776793225457664")</f>
        <v>0</v>
      </c>
      <c r="B1927" s="2">
        <v>42234.9622337963</v>
      </c>
      <c r="C1927">
        <v>5</v>
      </c>
      <c r="D1927">
        <v>5</v>
      </c>
      <c r="E1927" t="s">
        <v>1690</v>
      </c>
    </row>
    <row r="1928" spans="1:5">
      <c r="A1928">
        <f>HYPERLINK("http://www.twitter.com/nycgov/status/633744505158524928", "633744505158524928")</f>
        <v>0</v>
      </c>
      <c r="B1928" s="2">
        <v>42234.8731365741</v>
      </c>
      <c r="C1928">
        <v>0</v>
      </c>
      <c r="D1928">
        <v>12</v>
      </c>
      <c r="E1928" t="s">
        <v>1691</v>
      </c>
    </row>
    <row r="1929" spans="1:5">
      <c r="A1929">
        <f>HYPERLINK("http://www.twitter.com/nycgov/status/633731562916319232", "633731562916319232")</f>
        <v>0</v>
      </c>
      <c r="B1929" s="2">
        <v>42234.8374189815</v>
      </c>
      <c r="C1929">
        <v>3</v>
      </c>
      <c r="D1929">
        <v>5</v>
      </c>
      <c r="E1929" t="s">
        <v>1692</v>
      </c>
    </row>
    <row r="1930" spans="1:5">
      <c r="A1930">
        <f>HYPERLINK("http://www.twitter.com/nycgov/status/633715637404237824", "633715637404237824")</f>
        <v>0</v>
      </c>
      <c r="B1930" s="2">
        <v>42234.7934722222</v>
      </c>
      <c r="C1930">
        <v>11</v>
      </c>
      <c r="D1930">
        <v>7</v>
      </c>
      <c r="E1930" t="s">
        <v>1693</v>
      </c>
    </row>
    <row r="1931" spans="1:5">
      <c r="A1931">
        <f>HYPERLINK("http://www.twitter.com/nycgov/status/633700652045180928", "633700652045180928")</f>
        <v>0</v>
      </c>
      <c r="B1931" s="2">
        <v>42234.7521180556</v>
      </c>
      <c r="C1931">
        <v>4</v>
      </c>
      <c r="D1931">
        <v>4</v>
      </c>
      <c r="E1931" t="s">
        <v>1694</v>
      </c>
    </row>
    <row r="1932" spans="1:5">
      <c r="A1932">
        <f>HYPERLINK("http://www.twitter.com/nycgov/status/633652062484606976", "633652062484606976")</f>
        <v>0</v>
      </c>
      <c r="B1932" s="2">
        <v>42234.6180439815</v>
      </c>
      <c r="C1932">
        <v>6</v>
      </c>
      <c r="D1932">
        <v>5</v>
      </c>
      <c r="E1932" t="s">
        <v>1695</v>
      </c>
    </row>
    <row r="1933" spans="1:5">
      <c r="A1933">
        <f>HYPERLINK("http://www.twitter.com/nycgov/status/633640939278454784", "633640939278454784")</f>
        <v>0</v>
      </c>
      <c r="B1933" s="2">
        <v>42234.587349537</v>
      </c>
      <c r="C1933">
        <v>10</v>
      </c>
      <c r="D1933">
        <v>6</v>
      </c>
      <c r="E1933" t="s">
        <v>1696</v>
      </c>
    </row>
    <row r="1934" spans="1:5">
      <c r="A1934">
        <f>HYPERLINK("http://www.twitter.com/nycgov/status/633625862743662593", "633625862743662593")</f>
        <v>0</v>
      </c>
      <c r="B1934" s="2">
        <v>42234.5457407407</v>
      </c>
      <c r="C1934">
        <v>2</v>
      </c>
      <c r="D1934">
        <v>9</v>
      </c>
      <c r="E1934" t="s">
        <v>1697</v>
      </c>
    </row>
    <row r="1935" spans="1:5">
      <c r="A1935">
        <f>HYPERLINK("http://www.twitter.com/nycgov/status/633610719028772865", "633610719028772865")</f>
        <v>0</v>
      </c>
      <c r="B1935" s="2">
        <v>42234.5039467593</v>
      </c>
      <c r="C1935">
        <v>2</v>
      </c>
      <c r="D1935">
        <v>7</v>
      </c>
      <c r="E1935" t="s">
        <v>1698</v>
      </c>
    </row>
    <row r="1936" spans="1:5">
      <c r="A1936">
        <f>HYPERLINK("http://www.twitter.com/nycgov/status/633444559670910976", "633444559670910976")</f>
        <v>0</v>
      </c>
      <c r="B1936" s="2">
        <v>42234.0454398148</v>
      </c>
      <c r="C1936">
        <v>16</v>
      </c>
      <c r="D1936">
        <v>8</v>
      </c>
      <c r="E1936" t="s">
        <v>1699</v>
      </c>
    </row>
    <row r="1937" spans="1:5">
      <c r="A1937">
        <f>HYPERLINK("http://www.twitter.com/nycgov/status/633429540950437888", "633429540950437888")</f>
        <v>0</v>
      </c>
      <c r="B1937" s="2">
        <v>42234.0039930556</v>
      </c>
      <c r="C1937">
        <v>7</v>
      </c>
      <c r="D1937">
        <v>10</v>
      </c>
      <c r="E1937" t="s">
        <v>1700</v>
      </c>
    </row>
    <row r="1938" spans="1:5">
      <c r="A1938">
        <f>HYPERLINK("http://www.twitter.com/nycgov/status/633413615635316736", "633413615635316736")</f>
        <v>0</v>
      </c>
      <c r="B1938" s="2">
        <v>42233.9600462963</v>
      </c>
      <c r="C1938">
        <v>13</v>
      </c>
      <c r="D1938">
        <v>3</v>
      </c>
      <c r="E1938" t="s">
        <v>1499</v>
      </c>
    </row>
    <row r="1939" spans="1:5">
      <c r="A1939">
        <f>HYPERLINK("http://www.twitter.com/nycgov/status/633399262697648128", "633399262697648128")</f>
        <v>0</v>
      </c>
      <c r="B1939" s="2">
        <v>42233.9204398148</v>
      </c>
      <c r="C1939">
        <v>8</v>
      </c>
      <c r="D1939">
        <v>4</v>
      </c>
      <c r="E1939" t="s">
        <v>1701</v>
      </c>
    </row>
    <row r="1940" spans="1:5">
      <c r="A1940">
        <f>HYPERLINK("http://www.twitter.com/nycgov/status/633369117110738947", "633369117110738947")</f>
        <v>0</v>
      </c>
      <c r="B1940" s="2">
        <v>42233.8372569444</v>
      </c>
      <c r="C1940">
        <v>7</v>
      </c>
      <c r="D1940">
        <v>6</v>
      </c>
      <c r="E1940" t="s">
        <v>1702</v>
      </c>
    </row>
    <row r="1941" spans="1:5">
      <c r="A1941">
        <f>HYPERLINK("http://www.twitter.com/nycgov/status/633354054064832512", "633354054064832512")</f>
        <v>0</v>
      </c>
      <c r="B1941" s="2">
        <v>42233.7956944444</v>
      </c>
      <c r="C1941">
        <v>15</v>
      </c>
      <c r="D1941">
        <v>14</v>
      </c>
      <c r="E1941" t="s">
        <v>1703</v>
      </c>
    </row>
    <row r="1942" spans="1:5">
      <c r="A1942">
        <f>HYPERLINK("http://www.twitter.com/nycgov/status/633331167429795840", "633331167429795840")</f>
        <v>0</v>
      </c>
      <c r="B1942" s="2">
        <v>42233.7325347222</v>
      </c>
      <c r="C1942">
        <v>0</v>
      </c>
      <c r="D1942">
        <v>12</v>
      </c>
      <c r="E1942" t="s">
        <v>1704</v>
      </c>
    </row>
    <row r="1943" spans="1:5">
      <c r="A1943">
        <f>HYPERLINK("http://www.twitter.com/nycgov/status/633326498850713600", "633326498850713600")</f>
        <v>0</v>
      </c>
      <c r="B1943" s="2">
        <v>42233.7196527778</v>
      </c>
      <c r="C1943">
        <v>10</v>
      </c>
      <c r="D1943">
        <v>15</v>
      </c>
      <c r="E1943" t="s">
        <v>1705</v>
      </c>
    </row>
    <row r="1944" spans="1:5">
      <c r="A1944">
        <f>HYPERLINK("http://www.twitter.com/nycgov/status/633300328197263361", "633300328197263361")</f>
        <v>0</v>
      </c>
      <c r="B1944" s="2">
        <v>42233.6474421296</v>
      </c>
      <c r="C1944">
        <v>0</v>
      </c>
      <c r="D1944">
        <v>8</v>
      </c>
      <c r="E1944" t="s">
        <v>1706</v>
      </c>
    </row>
    <row r="1945" spans="1:5">
      <c r="A1945">
        <f>HYPERLINK("http://www.twitter.com/nycgov/status/633286106285539328", "633286106285539328")</f>
        <v>0</v>
      </c>
      <c r="B1945" s="2">
        <v>42233.6081944444</v>
      </c>
      <c r="C1945">
        <v>0</v>
      </c>
      <c r="D1945">
        <v>4</v>
      </c>
      <c r="E1945" t="s">
        <v>1707</v>
      </c>
    </row>
    <row r="1946" spans="1:5">
      <c r="A1946">
        <f>HYPERLINK("http://www.twitter.com/nycgov/status/633279853664579584", "633279853664579584")</f>
        <v>0</v>
      </c>
      <c r="B1946" s="2">
        <v>42233.5909375</v>
      </c>
      <c r="C1946">
        <v>5</v>
      </c>
      <c r="D1946">
        <v>2</v>
      </c>
      <c r="E1946" t="s">
        <v>1708</v>
      </c>
    </row>
    <row r="1947" spans="1:5">
      <c r="A1947">
        <f>HYPERLINK("http://www.twitter.com/nycgov/status/633271498539724805", "633271498539724805")</f>
        <v>0</v>
      </c>
      <c r="B1947" s="2">
        <v>42233.5678819444</v>
      </c>
      <c r="C1947">
        <v>0</v>
      </c>
      <c r="D1947">
        <v>8</v>
      </c>
      <c r="E1947" t="s">
        <v>1709</v>
      </c>
    </row>
    <row r="1948" spans="1:5">
      <c r="A1948">
        <f>HYPERLINK("http://www.twitter.com/nycgov/status/633248336276013056", "633248336276013056")</f>
        <v>0</v>
      </c>
      <c r="B1948" s="2">
        <v>42233.5039699074</v>
      </c>
      <c r="C1948">
        <v>5</v>
      </c>
      <c r="D1948">
        <v>5</v>
      </c>
      <c r="E1948" t="s">
        <v>1710</v>
      </c>
    </row>
    <row r="1949" spans="1:5">
      <c r="A1949">
        <f>HYPERLINK("http://www.twitter.com/nycgov/status/632975584793116672", "632975584793116672")</f>
        <v>0</v>
      </c>
      <c r="B1949" s="2">
        <v>42232.7513194444</v>
      </c>
      <c r="C1949">
        <v>10</v>
      </c>
      <c r="D1949">
        <v>14</v>
      </c>
      <c r="E1949" t="s">
        <v>1711</v>
      </c>
    </row>
    <row r="1950" spans="1:5">
      <c r="A1950">
        <f>HYPERLINK("http://www.twitter.com/nycgov/status/632946290406637568", "632946290406637568")</f>
        <v>0</v>
      </c>
      <c r="B1950" s="2">
        <v>42232.670474537</v>
      </c>
      <c r="C1950">
        <v>10</v>
      </c>
      <c r="D1950">
        <v>5</v>
      </c>
      <c r="E1950" t="s">
        <v>1712</v>
      </c>
    </row>
    <row r="1951" spans="1:5">
      <c r="A1951">
        <f>HYPERLINK("http://www.twitter.com/nycgov/status/632915260631027712", "632915260631027712")</f>
        <v>0</v>
      </c>
      <c r="B1951" s="2">
        <v>42232.584849537</v>
      </c>
      <c r="C1951">
        <v>9</v>
      </c>
      <c r="D1951">
        <v>13</v>
      </c>
      <c r="E1951" t="s">
        <v>1573</v>
      </c>
    </row>
    <row r="1952" spans="1:5">
      <c r="A1952">
        <f>HYPERLINK("http://www.twitter.com/nycgov/status/632643433082040321", "632643433082040321")</f>
        <v>0</v>
      </c>
      <c r="B1952" s="2">
        <v>42231.8347569444</v>
      </c>
      <c r="C1952">
        <v>8</v>
      </c>
      <c r="D1952">
        <v>4</v>
      </c>
      <c r="E1952" t="s">
        <v>1523</v>
      </c>
    </row>
    <row r="1953" spans="1:5">
      <c r="A1953">
        <f>HYPERLINK("http://www.twitter.com/nycgov/status/632614135478550528", "632614135478550528")</f>
        <v>0</v>
      </c>
      <c r="B1953" s="2">
        <v>42231.753900463</v>
      </c>
      <c r="C1953">
        <v>10</v>
      </c>
      <c r="D1953">
        <v>7</v>
      </c>
      <c r="E1953" t="s">
        <v>1707</v>
      </c>
    </row>
    <row r="1954" spans="1:5">
      <c r="A1954">
        <f>HYPERLINK("http://www.twitter.com/nycgov/status/632583906089398272", "632583906089398272")</f>
        <v>0</v>
      </c>
      <c r="B1954" s="2">
        <v>42231.6704861111</v>
      </c>
      <c r="C1954">
        <v>15</v>
      </c>
      <c r="D1954">
        <v>9</v>
      </c>
      <c r="E1954" t="s">
        <v>1574</v>
      </c>
    </row>
    <row r="1955" spans="1:5">
      <c r="A1955">
        <f>HYPERLINK("http://www.twitter.com/nycgov/status/632553764256378881", "632553764256378881")</f>
        <v>0</v>
      </c>
      <c r="B1955" s="2">
        <v>42231.5873148148</v>
      </c>
      <c r="C1955">
        <v>8</v>
      </c>
      <c r="D1955">
        <v>12</v>
      </c>
      <c r="E1955" t="s">
        <v>1713</v>
      </c>
    </row>
    <row r="1956" spans="1:5">
      <c r="A1956">
        <f>HYPERLINK("http://www.twitter.com/nycgov/status/632523514910781440", "632523514910781440")</f>
        <v>0</v>
      </c>
      <c r="B1956" s="2">
        <v>42231.5038425926</v>
      </c>
      <c r="C1956">
        <v>42</v>
      </c>
      <c r="D1956">
        <v>34</v>
      </c>
      <c r="E1956" t="s">
        <v>1714</v>
      </c>
    </row>
    <row r="1957" spans="1:5">
      <c r="A1957">
        <f>HYPERLINK("http://www.twitter.com/nycgov/status/632342284772732928", "632342284772732928")</f>
        <v>0</v>
      </c>
      <c r="B1957" s="2">
        <v>42231.0037384259</v>
      </c>
      <c r="C1957">
        <v>23</v>
      </c>
      <c r="D1957">
        <v>18</v>
      </c>
      <c r="E1957" t="s">
        <v>1715</v>
      </c>
    </row>
    <row r="1958" spans="1:5">
      <c r="A1958">
        <f>HYPERLINK("http://www.twitter.com/nycgov/status/632327202428858368", "632327202428858368")</f>
        <v>0</v>
      </c>
      <c r="B1958" s="2">
        <v>42230.9621180556</v>
      </c>
      <c r="C1958">
        <v>6</v>
      </c>
      <c r="D1958">
        <v>7</v>
      </c>
      <c r="E1958" t="s">
        <v>1710</v>
      </c>
    </row>
    <row r="1959" spans="1:5">
      <c r="A1959">
        <f>HYPERLINK("http://www.twitter.com/nycgov/status/632312138850242561", "632312138850242561")</f>
        <v>0</v>
      </c>
      <c r="B1959" s="2">
        <v>42230.9205555556</v>
      </c>
      <c r="C1959">
        <v>20</v>
      </c>
      <c r="D1959">
        <v>9</v>
      </c>
      <c r="E1959" t="s">
        <v>1672</v>
      </c>
    </row>
    <row r="1960" spans="1:5">
      <c r="A1960">
        <f>HYPERLINK("http://www.twitter.com/nycgov/status/632296246795980800", "632296246795980800")</f>
        <v>0</v>
      </c>
      <c r="B1960" s="2">
        <v>42230.8767013889</v>
      </c>
      <c r="C1960">
        <v>5</v>
      </c>
      <c r="D1960">
        <v>2</v>
      </c>
      <c r="E1960" t="s">
        <v>1683</v>
      </c>
    </row>
    <row r="1961" spans="1:5">
      <c r="A1961">
        <f>HYPERLINK("http://www.twitter.com/nycgov/status/632289481559834625", "632289481559834625")</f>
        <v>0</v>
      </c>
      <c r="B1961" s="2">
        <v>42230.8580324074</v>
      </c>
      <c r="C1961">
        <v>2</v>
      </c>
      <c r="D1961">
        <v>4</v>
      </c>
      <c r="E1961" t="s">
        <v>1716</v>
      </c>
    </row>
    <row r="1962" spans="1:5">
      <c r="A1962">
        <f>HYPERLINK("http://www.twitter.com/nycgov/status/632281975701774336", "632281975701774336")</f>
        <v>0</v>
      </c>
      <c r="B1962" s="2">
        <v>42230.8373148148</v>
      </c>
      <c r="C1962">
        <v>20</v>
      </c>
      <c r="D1962">
        <v>10</v>
      </c>
      <c r="E1962" t="s">
        <v>1717</v>
      </c>
    </row>
    <row r="1963" spans="1:5">
      <c r="A1963">
        <f>HYPERLINK("http://www.twitter.com/nycgov/status/632274393813663744", "632274393813663744")</f>
        <v>0</v>
      </c>
      <c r="B1963" s="2">
        <v>42230.816400463</v>
      </c>
      <c r="C1963">
        <v>10</v>
      </c>
      <c r="D1963">
        <v>5</v>
      </c>
      <c r="E1963" t="s">
        <v>1718</v>
      </c>
    </row>
    <row r="1964" spans="1:5">
      <c r="A1964">
        <f>HYPERLINK("http://www.twitter.com/nycgov/status/632266884419821568", "632266884419821568")</f>
        <v>0</v>
      </c>
      <c r="B1964" s="2">
        <v>42230.7956712963</v>
      </c>
      <c r="C1964">
        <v>19</v>
      </c>
      <c r="D1964">
        <v>15</v>
      </c>
      <c r="E1964" t="s">
        <v>1719</v>
      </c>
    </row>
    <row r="1965" spans="1:5">
      <c r="A1965">
        <f>HYPERLINK("http://www.twitter.com/nycgov/status/632254696401575936", "632254696401575936")</f>
        <v>0</v>
      </c>
      <c r="B1965" s="2">
        <v>42230.7620486111</v>
      </c>
      <c r="C1965">
        <v>0</v>
      </c>
      <c r="D1965">
        <v>4</v>
      </c>
      <c r="E1965" t="s">
        <v>1720</v>
      </c>
    </row>
    <row r="1966" spans="1:5">
      <c r="A1966">
        <f>HYPERLINK("http://www.twitter.com/nycgov/status/632236663389974529", "632236663389974529")</f>
        <v>0</v>
      </c>
      <c r="B1966" s="2">
        <v>42230.7122800926</v>
      </c>
      <c r="C1966">
        <v>7</v>
      </c>
      <c r="D1966">
        <v>6</v>
      </c>
      <c r="E1966" t="s">
        <v>1551</v>
      </c>
    </row>
    <row r="1967" spans="1:5">
      <c r="A1967">
        <f>HYPERLINK("http://www.twitter.com/nycgov/status/632229077718536192", "632229077718536192")</f>
        <v>0</v>
      </c>
      <c r="B1967" s="2">
        <v>42230.6913541667</v>
      </c>
      <c r="C1967">
        <v>27</v>
      </c>
      <c r="D1967">
        <v>18</v>
      </c>
      <c r="E1967" t="s">
        <v>1721</v>
      </c>
    </row>
    <row r="1968" spans="1:5">
      <c r="A1968">
        <f>HYPERLINK("http://www.twitter.com/nycgov/status/632176338393255936", "632176338393255936")</f>
        <v>0</v>
      </c>
      <c r="B1968" s="2">
        <v>42230.5458101852</v>
      </c>
      <c r="C1968">
        <v>12</v>
      </c>
      <c r="D1968">
        <v>2</v>
      </c>
      <c r="E1968" t="s">
        <v>1575</v>
      </c>
    </row>
    <row r="1969" spans="1:5">
      <c r="A1969">
        <f>HYPERLINK("http://www.twitter.com/nycgov/status/632161156405313536", "632161156405313536")</f>
        <v>0</v>
      </c>
      <c r="B1969" s="2">
        <v>42230.5039236111</v>
      </c>
      <c r="C1969">
        <v>4</v>
      </c>
      <c r="D1969">
        <v>5</v>
      </c>
      <c r="E1969" t="s">
        <v>1722</v>
      </c>
    </row>
    <row r="1970" spans="1:5">
      <c r="A1970">
        <f>HYPERLINK("http://www.twitter.com/nycgov/status/631979983775375360", "631979983775375360")</f>
        <v>0</v>
      </c>
      <c r="B1970" s="2">
        <v>42230.0039814815</v>
      </c>
      <c r="C1970">
        <v>8</v>
      </c>
      <c r="D1970">
        <v>7</v>
      </c>
      <c r="E1970" t="s">
        <v>1655</v>
      </c>
    </row>
    <row r="1971" spans="1:5">
      <c r="A1971">
        <f>HYPERLINK("http://www.twitter.com/nycgov/status/631964798759141376", "631964798759141376")</f>
        <v>0</v>
      </c>
      <c r="B1971" s="2">
        <v>42229.9620833333</v>
      </c>
      <c r="C1971">
        <v>3</v>
      </c>
      <c r="D1971">
        <v>2</v>
      </c>
      <c r="E1971" t="s">
        <v>1723</v>
      </c>
    </row>
    <row r="1972" spans="1:5">
      <c r="A1972">
        <f>HYPERLINK("http://www.twitter.com/nycgov/status/631949066100961281", "631949066100961281")</f>
        <v>0</v>
      </c>
      <c r="B1972" s="2">
        <v>42229.9186689815</v>
      </c>
      <c r="C1972">
        <v>8</v>
      </c>
      <c r="D1972">
        <v>8</v>
      </c>
      <c r="E1972" t="s">
        <v>1724</v>
      </c>
    </row>
    <row r="1973" spans="1:5">
      <c r="A1973">
        <f>HYPERLINK("http://www.twitter.com/nycgov/status/631932099977707520", "631932099977707520")</f>
        <v>0</v>
      </c>
      <c r="B1973" s="2">
        <v>42229.8718518519</v>
      </c>
      <c r="C1973">
        <v>7</v>
      </c>
      <c r="D1973">
        <v>7</v>
      </c>
      <c r="E1973" t="s">
        <v>1725</v>
      </c>
    </row>
    <row r="1974" spans="1:5">
      <c r="A1974">
        <f>HYPERLINK("http://www.twitter.com/nycgov/status/631919576524161025", "631919576524161025")</f>
        <v>0</v>
      </c>
      <c r="B1974" s="2">
        <v>42229.8372916667</v>
      </c>
      <c r="C1974">
        <v>22</v>
      </c>
      <c r="D1974">
        <v>14</v>
      </c>
      <c r="E1974" t="s">
        <v>1726</v>
      </c>
    </row>
    <row r="1975" spans="1:5">
      <c r="A1975">
        <f>HYPERLINK("http://www.twitter.com/nycgov/status/631910780766654466", "631910780766654466")</f>
        <v>0</v>
      </c>
      <c r="B1975" s="2">
        <v>42229.8130208333</v>
      </c>
      <c r="C1975">
        <v>0</v>
      </c>
      <c r="D1975">
        <v>24</v>
      </c>
      <c r="E1975" t="s">
        <v>1727</v>
      </c>
    </row>
    <row r="1976" spans="1:5">
      <c r="A1976">
        <f>HYPERLINK("http://www.twitter.com/nycgov/status/631896958119100416", "631896958119100416")</f>
        <v>0</v>
      </c>
      <c r="B1976" s="2">
        <v>42229.7748726852</v>
      </c>
      <c r="C1976">
        <v>18</v>
      </c>
      <c r="D1976">
        <v>16</v>
      </c>
      <c r="E1976" t="s">
        <v>1728</v>
      </c>
    </row>
    <row r="1977" spans="1:5">
      <c r="A1977">
        <f>HYPERLINK("http://www.twitter.com/nycgov/status/631876087895736320", "631876087895736320")</f>
        <v>0</v>
      </c>
      <c r="B1977" s="2">
        <v>42229.7172800926</v>
      </c>
      <c r="C1977">
        <v>0</v>
      </c>
      <c r="D1977">
        <v>8</v>
      </c>
      <c r="E1977" t="s">
        <v>1729</v>
      </c>
    </row>
    <row r="1978" spans="1:5">
      <c r="A1978">
        <f>HYPERLINK("http://www.twitter.com/nycgov/status/631875409215397888", "631875409215397888")</f>
        <v>0</v>
      </c>
      <c r="B1978" s="2">
        <v>42229.7154050926</v>
      </c>
      <c r="C1978">
        <v>0</v>
      </c>
      <c r="D1978">
        <v>2</v>
      </c>
      <c r="E1978" t="s">
        <v>1730</v>
      </c>
    </row>
    <row r="1979" spans="1:5">
      <c r="A1979">
        <f>HYPERLINK("http://www.twitter.com/nycgov/status/631874667595309056", "631874667595309056")</f>
        <v>0</v>
      </c>
      <c r="B1979" s="2">
        <v>42229.7133680556</v>
      </c>
      <c r="C1979">
        <v>0</v>
      </c>
      <c r="D1979">
        <v>13</v>
      </c>
      <c r="E1979" t="s">
        <v>1731</v>
      </c>
    </row>
    <row r="1980" spans="1:5">
      <c r="A1980">
        <f>HYPERLINK("http://www.twitter.com/nycgov/status/631874165235171328", "631874165235171328")</f>
        <v>0</v>
      </c>
      <c r="B1980" s="2">
        <v>42229.7119791667</v>
      </c>
      <c r="C1980">
        <v>0</v>
      </c>
      <c r="D1980">
        <v>7</v>
      </c>
      <c r="E1980" t="s">
        <v>1732</v>
      </c>
    </row>
    <row r="1981" spans="1:5">
      <c r="A1981">
        <f>HYPERLINK("http://www.twitter.com/nycgov/status/631872616412901376", "631872616412901376")</f>
        <v>0</v>
      </c>
      <c r="B1981" s="2">
        <v>42229.7077083333</v>
      </c>
      <c r="C1981">
        <v>0</v>
      </c>
      <c r="D1981">
        <v>3</v>
      </c>
      <c r="E1981" t="s">
        <v>1733</v>
      </c>
    </row>
    <row r="1982" spans="1:5">
      <c r="A1982">
        <f>HYPERLINK("http://www.twitter.com/nycgov/status/631872315299627008", "631872315299627008")</f>
        <v>0</v>
      </c>
      <c r="B1982" s="2">
        <v>42229.706875</v>
      </c>
      <c r="C1982">
        <v>0</v>
      </c>
      <c r="D1982">
        <v>7</v>
      </c>
      <c r="E1982" t="s">
        <v>1734</v>
      </c>
    </row>
    <row r="1983" spans="1:5">
      <c r="A1983">
        <f>HYPERLINK("http://www.twitter.com/nycgov/status/631871747453755393", "631871747453755393")</f>
        <v>0</v>
      </c>
      <c r="B1983" s="2">
        <v>42229.7053009259</v>
      </c>
      <c r="C1983">
        <v>0</v>
      </c>
      <c r="D1983">
        <v>3</v>
      </c>
      <c r="E1983" t="s">
        <v>1735</v>
      </c>
    </row>
    <row r="1984" spans="1:5">
      <c r="A1984">
        <f>HYPERLINK("http://www.twitter.com/nycgov/status/631871686606987265", "631871686606987265")</f>
        <v>0</v>
      </c>
      <c r="B1984" s="2">
        <v>42229.7051388889</v>
      </c>
      <c r="C1984">
        <v>0</v>
      </c>
      <c r="D1984">
        <v>1</v>
      </c>
      <c r="E1984" t="s">
        <v>1736</v>
      </c>
    </row>
    <row r="1985" spans="1:5">
      <c r="A1985">
        <f>HYPERLINK("http://www.twitter.com/nycgov/status/631871315016871936", "631871315016871936")</f>
        <v>0</v>
      </c>
      <c r="B1985" s="2">
        <v>42229.7041087963</v>
      </c>
      <c r="C1985">
        <v>0</v>
      </c>
      <c r="D1985">
        <v>2</v>
      </c>
      <c r="E1985" t="s">
        <v>1737</v>
      </c>
    </row>
    <row r="1986" spans="1:5">
      <c r="A1986">
        <f>HYPERLINK("http://www.twitter.com/nycgov/status/631871064243634177", "631871064243634177")</f>
        <v>0</v>
      </c>
      <c r="B1986" s="2">
        <v>42229.7034143519</v>
      </c>
      <c r="C1986">
        <v>0</v>
      </c>
      <c r="D1986">
        <v>5</v>
      </c>
      <c r="E1986" t="s">
        <v>1738</v>
      </c>
    </row>
    <row r="1987" spans="1:5">
      <c r="A1987">
        <f>HYPERLINK("http://www.twitter.com/nycgov/status/631871052772179969", "631871052772179969")</f>
        <v>0</v>
      </c>
      <c r="B1987" s="2">
        <v>42229.7033912037</v>
      </c>
      <c r="C1987">
        <v>0</v>
      </c>
      <c r="D1987">
        <v>2</v>
      </c>
      <c r="E1987" t="s">
        <v>1739</v>
      </c>
    </row>
    <row r="1988" spans="1:5">
      <c r="A1988">
        <f>HYPERLINK("http://www.twitter.com/nycgov/status/631871035965599745", "631871035965599745")</f>
        <v>0</v>
      </c>
      <c r="B1988" s="2">
        <v>42229.7033449074</v>
      </c>
      <c r="C1988">
        <v>0</v>
      </c>
      <c r="D1988">
        <v>11</v>
      </c>
      <c r="E1988" t="s">
        <v>1740</v>
      </c>
    </row>
    <row r="1989" spans="1:5">
      <c r="A1989">
        <f>HYPERLINK("http://www.twitter.com/nycgov/status/631871024666148864", "631871024666148864")</f>
        <v>0</v>
      </c>
      <c r="B1989" s="2">
        <v>42229.7033101852</v>
      </c>
      <c r="C1989">
        <v>0</v>
      </c>
      <c r="D1989">
        <v>18</v>
      </c>
      <c r="E1989" t="s">
        <v>1741</v>
      </c>
    </row>
    <row r="1990" spans="1:5">
      <c r="A1990">
        <f>HYPERLINK("http://www.twitter.com/nycgov/status/631871011638628352", "631871011638628352")</f>
        <v>0</v>
      </c>
      <c r="B1990" s="2">
        <v>42229.703275463</v>
      </c>
      <c r="C1990">
        <v>0</v>
      </c>
      <c r="D1990">
        <v>4</v>
      </c>
      <c r="E1990" t="s">
        <v>1742</v>
      </c>
    </row>
    <row r="1991" spans="1:5">
      <c r="A1991">
        <f>HYPERLINK("http://www.twitter.com/nycgov/status/631867455904829440", "631867455904829440")</f>
        <v>0</v>
      </c>
      <c r="B1991" s="2">
        <v>42229.6934606481</v>
      </c>
      <c r="C1991">
        <v>0</v>
      </c>
      <c r="D1991">
        <v>16</v>
      </c>
      <c r="E1991" t="s">
        <v>1743</v>
      </c>
    </row>
    <row r="1992" spans="1:5">
      <c r="A1992">
        <f>HYPERLINK("http://www.twitter.com/nycgov/status/631862678349332482", "631862678349332482")</f>
        <v>0</v>
      </c>
      <c r="B1992" s="2">
        <v>42229.6802777778</v>
      </c>
      <c r="C1992">
        <v>0</v>
      </c>
      <c r="D1992">
        <v>7</v>
      </c>
      <c r="E1992" t="s">
        <v>1744</v>
      </c>
    </row>
    <row r="1993" spans="1:5">
      <c r="A1993">
        <f>HYPERLINK("http://www.twitter.com/nycgov/status/631844072022503424", "631844072022503424")</f>
        <v>0</v>
      </c>
      <c r="B1993" s="2">
        <v>42229.6289351852</v>
      </c>
      <c r="C1993">
        <v>15</v>
      </c>
      <c r="D1993">
        <v>3</v>
      </c>
      <c r="E1993" t="s">
        <v>1523</v>
      </c>
    </row>
    <row r="1994" spans="1:5">
      <c r="A1994">
        <f>HYPERLINK("http://www.twitter.com/nycgov/status/631800100449337344", "631800100449337344")</f>
        <v>0</v>
      </c>
      <c r="B1994" s="2">
        <v>42229.5075925926</v>
      </c>
      <c r="C1994">
        <v>7</v>
      </c>
      <c r="D1994">
        <v>11</v>
      </c>
      <c r="E1994" t="s">
        <v>1707</v>
      </c>
    </row>
    <row r="1995" spans="1:5">
      <c r="A1995">
        <f>HYPERLINK("http://www.twitter.com/nycgov/status/631617562896429062", "631617562896429062")</f>
        <v>0</v>
      </c>
      <c r="B1995" s="2">
        <v>42229.0038888889</v>
      </c>
      <c r="C1995">
        <v>4</v>
      </c>
      <c r="D1995">
        <v>2</v>
      </c>
      <c r="E1995" t="s">
        <v>1745</v>
      </c>
    </row>
    <row r="1996" spans="1:5">
      <c r="A1996">
        <f>HYPERLINK("http://www.twitter.com/nycgov/status/631609928868868096", "631609928868868096")</f>
        <v>0</v>
      </c>
      <c r="B1996" s="2">
        <v>42228.9828240741</v>
      </c>
      <c r="C1996">
        <v>10</v>
      </c>
      <c r="D1996">
        <v>5</v>
      </c>
      <c r="E1996" t="s">
        <v>1746</v>
      </c>
    </row>
    <row r="1997" spans="1:5">
      <c r="A1997">
        <f>HYPERLINK("http://www.twitter.com/nycgov/status/631592378462244864", "631592378462244864")</f>
        <v>0</v>
      </c>
      <c r="B1997" s="2">
        <v>42228.9343981482</v>
      </c>
      <c r="C1997">
        <v>10</v>
      </c>
      <c r="D1997">
        <v>8</v>
      </c>
      <c r="E1997" t="s">
        <v>1747</v>
      </c>
    </row>
    <row r="1998" spans="1:5">
      <c r="A1998">
        <f>HYPERLINK("http://www.twitter.com/nycgov/status/631577277294333952", "631577277294333952")</f>
        <v>0</v>
      </c>
      <c r="B1998" s="2">
        <v>42228.8927199074</v>
      </c>
      <c r="C1998">
        <v>7</v>
      </c>
      <c r="D1998">
        <v>6</v>
      </c>
      <c r="E1998" t="s">
        <v>1711</v>
      </c>
    </row>
    <row r="1999" spans="1:5">
      <c r="A1999">
        <f>HYPERLINK("http://www.twitter.com/nycgov/status/631563763708264448", "631563763708264448")</f>
        <v>0</v>
      </c>
      <c r="B1999" s="2">
        <v>42228.8554282407</v>
      </c>
      <c r="C1999">
        <v>6</v>
      </c>
      <c r="D1999">
        <v>1</v>
      </c>
      <c r="E1999" t="s">
        <v>1748</v>
      </c>
    </row>
    <row r="2000" spans="1:5">
      <c r="A2000">
        <f>HYPERLINK("http://www.twitter.com/nycgov/status/631549604455124992", "631549604455124992")</f>
        <v>0</v>
      </c>
      <c r="B2000" s="2">
        <v>42228.8163541667</v>
      </c>
      <c r="C2000">
        <v>11</v>
      </c>
      <c r="D2000">
        <v>9</v>
      </c>
      <c r="E2000" t="s">
        <v>1749</v>
      </c>
    </row>
    <row r="2001" spans="1:5">
      <c r="A2001">
        <f>HYPERLINK("http://www.twitter.com/nycgov/status/631542382756892672", "631542382756892672")</f>
        <v>0</v>
      </c>
      <c r="B2001" s="2">
        <v>42228.7964351852</v>
      </c>
      <c r="C2001">
        <v>0</v>
      </c>
      <c r="D2001">
        <v>28</v>
      </c>
      <c r="E2001" t="s">
        <v>1750</v>
      </c>
    </row>
    <row r="2002" spans="1:5">
      <c r="A2002">
        <f>HYPERLINK("http://www.twitter.com/nycgov/status/631516882294697984", "631516882294697984")</f>
        <v>0</v>
      </c>
      <c r="B2002" s="2">
        <v>42228.7260648148</v>
      </c>
      <c r="C2002">
        <v>18</v>
      </c>
      <c r="D2002">
        <v>15</v>
      </c>
      <c r="E2002" t="s">
        <v>1751</v>
      </c>
    </row>
    <row r="2003" spans="1:5">
      <c r="A2003">
        <f>HYPERLINK("http://www.twitter.com/nycgov/status/631504311969796096", "631504311969796096")</f>
        <v>0</v>
      </c>
      <c r="B2003" s="2">
        <v>42228.6913773148</v>
      </c>
      <c r="C2003">
        <v>4</v>
      </c>
      <c r="D2003">
        <v>3</v>
      </c>
      <c r="E2003" t="s">
        <v>1665</v>
      </c>
    </row>
    <row r="2004" spans="1:5">
      <c r="A2004">
        <f>HYPERLINK("http://www.twitter.com/nycgov/status/631498112062857217", "631498112062857217")</f>
        <v>0</v>
      </c>
      <c r="B2004" s="2">
        <v>42228.6742708333</v>
      </c>
      <c r="C2004">
        <v>0</v>
      </c>
      <c r="D2004">
        <v>18</v>
      </c>
      <c r="E2004" t="s">
        <v>1752</v>
      </c>
    </row>
    <row r="2005" spans="1:5">
      <c r="A2005">
        <f>HYPERLINK("http://www.twitter.com/nycgov/status/631481697989693440", "631481697989693440")</f>
        <v>0</v>
      </c>
      <c r="B2005" s="2">
        <v>42228.6289699074</v>
      </c>
      <c r="C2005">
        <v>4</v>
      </c>
      <c r="D2005">
        <v>7</v>
      </c>
      <c r="E2005" t="s">
        <v>1753</v>
      </c>
    </row>
    <row r="2006" spans="1:5">
      <c r="A2006">
        <f>HYPERLINK("http://www.twitter.com/nycgov/status/631464082021982208", "631464082021982208")</f>
        <v>0</v>
      </c>
      <c r="B2006" s="2">
        <v>42228.5803587963</v>
      </c>
      <c r="C2006">
        <v>3</v>
      </c>
      <c r="D2006">
        <v>3</v>
      </c>
      <c r="E2006" t="s">
        <v>1754</v>
      </c>
    </row>
    <row r="2007" spans="1:5">
      <c r="A2007">
        <f>HYPERLINK("http://www.twitter.com/nycgov/status/631451579808391168", "631451579808391168")</f>
        <v>0</v>
      </c>
      <c r="B2007" s="2">
        <v>42228.5458680556</v>
      </c>
      <c r="C2007">
        <v>8</v>
      </c>
      <c r="D2007">
        <v>7</v>
      </c>
      <c r="E2007" t="s">
        <v>1707</v>
      </c>
    </row>
    <row r="2008" spans="1:5">
      <c r="A2008">
        <f>HYPERLINK("http://www.twitter.com/nycgov/status/631436370129633280", "631436370129633280")</f>
        <v>0</v>
      </c>
      <c r="B2008" s="2">
        <v>42228.5038888889</v>
      </c>
      <c r="C2008">
        <v>17</v>
      </c>
      <c r="D2008">
        <v>10</v>
      </c>
      <c r="E2008" t="s">
        <v>1458</v>
      </c>
    </row>
    <row r="2009" spans="1:5">
      <c r="A2009">
        <f>HYPERLINK("http://www.twitter.com/nycgov/status/631255114297290752", "631255114297290752")</f>
        <v>0</v>
      </c>
      <c r="B2009" s="2">
        <v>42228.0037268518</v>
      </c>
      <c r="C2009">
        <v>10</v>
      </c>
      <c r="D2009">
        <v>21</v>
      </c>
      <c r="E2009" t="s">
        <v>1534</v>
      </c>
    </row>
    <row r="2010" spans="1:5">
      <c r="A2010">
        <f>HYPERLINK("http://www.twitter.com/nycgov/status/631240061917466624", "631240061917466624")</f>
        <v>0</v>
      </c>
      <c r="B2010" s="2">
        <v>42227.9621875</v>
      </c>
      <c r="C2010">
        <v>8</v>
      </c>
      <c r="D2010">
        <v>5</v>
      </c>
      <c r="E2010" t="s">
        <v>1755</v>
      </c>
    </row>
    <row r="2011" spans="1:5">
      <c r="A2011">
        <f>HYPERLINK("http://www.twitter.com/nycgov/status/631224962611810304", "631224962611810304")</f>
        <v>0</v>
      </c>
      <c r="B2011" s="2">
        <v>42227.9205208333</v>
      </c>
      <c r="C2011">
        <v>10</v>
      </c>
      <c r="D2011">
        <v>10</v>
      </c>
      <c r="E2011" t="s">
        <v>1571</v>
      </c>
    </row>
    <row r="2012" spans="1:5">
      <c r="A2012">
        <f>HYPERLINK("http://www.twitter.com/nycgov/status/631207375077294084", "631207375077294084")</f>
        <v>0</v>
      </c>
      <c r="B2012" s="2">
        <v>42227.8719907407</v>
      </c>
      <c r="C2012">
        <v>18</v>
      </c>
      <c r="D2012">
        <v>11</v>
      </c>
      <c r="E2012" t="s">
        <v>1756</v>
      </c>
    </row>
    <row r="2013" spans="1:5">
      <c r="A2013">
        <f>HYPERLINK("http://www.twitter.com/nycgov/status/631202354575089664", "631202354575089664")</f>
        <v>0</v>
      </c>
      <c r="B2013" s="2">
        <v>42227.8581365741</v>
      </c>
      <c r="C2013">
        <v>12</v>
      </c>
      <c r="D2013">
        <v>10</v>
      </c>
      <c r="E2013" t="s">
        <v>1757</v>
      </c>
    </row>
    <row r="2014" spans="1:5">
      <c r="A2014">
        <f>HYPERLINK("http://www.twitter.com/nycgov/status/631192262844751872", "631192262844751872")</f>
        <v>0</v>
      </c>
      <c r="B2014" s="2">
        <v>42227.8302893518</v>
      </c>
      <c r="C2014">
        <v>3</v>
      </c>
      <c r="D2014">
        <v>5</v>
      </c>
      <c r="E2014" t="s">
        <v>1758</v>
      </c>
    </row>
    <row r="2015" spans="1:5">
      <c r="A2015">
        <f>HYPERLINK("http://www.twitter.com/nycgov/status/631156081390145536", "631156081390145536")</f>
        <v>0</v>
      </c>
      <c r="B2015" s="2">
        <v>42227.7304398148</v>
      </c>
      <c r="C2015">
        <v>7</v>
      </c>
      <c r="D2015">
        <v>7</v>
      </c>
      <c r="E2015" t="s">
        <v>1759</v>
      </c>
    </row>
    <row r="2016" spans="1:5">
      <c r="A2016">
        <f>HYPERLINK("http://www.twitter.com/nycgov/status/631139882681913344", "631139882681913344")</f>
        <v>0</v>
      </c>
      <c r="B2016" s="2">
        <v>42227.6857407407</v>
      </c>
      <c r="C2016">
        <v>0</v>
      </c>
      <c r="D2016">
        <v>33</v>
      </c>
      <c r="E2016" t="s">
        <v>1760</v>
      </c>
    </row>
    <row r="2017" spans="1:5">
      <c r="A2017">
        <f>HYPERLINK("http://www.twitter.com/nycgov/status/631118840596955136", "631118840596955136")</f>
        <v>0</v>
      </c>
      <c r="B2017" s="2">
        <v>42227.6276736111</v>
      </c>
      <c r="C2017">
        <v>5</v>
      </c>
      <c r="D2017">
        <v>6</v>
      </c>
      <c r="E2017" t="s">
        <v>1366</v>
      </c>
    </row>
    <row r="2018" spans="1:5">
      <c r="A2018">
        <f>HYPERLINK("http://www.twitter.com/nycgov/status/631104444617392128", "631104444617392128")</f>
        <v>0</v>
      </c>
      <c r="B2018" s="2">
        <v>42227.5879513889</v>
      </c>
      <c r="C2018">
        <v>6</v>
      </c>
      <c r="D2018">
        <v>1</v>
      </c>
      <c r="E2018" t="s">
        <v>1761</v>
      </c>
    </row>
    <row r="2019" spans="1:5">
      <c r="A2019">
        <f>HYPERLINK("http://www.twitter.com/nycgov/status/631089237258043392", "631089237258043392")</f>
        <v>0</v>
      </c>
      <c r="B2019" s="2">
        <v>42227.5459837963</v>
      </c>
      <c r="C2019">
        <v>12</v>
      </c>
      <c r="D2019">
        <v>9</v>
      </c>
      <c r="E2019" t="s">
        <v>1359</v>
      </c>
    </row>
    <row r="2020" spans="1:5">
      <c r="A2020">
        <f>HYPERLINK("http://www.twitter.com/nycgov/status/631073972726145024", "631073972726145024")</f>
        <v>0</v>
      </c>
      <c r="B2020" s="2">
        <v>42227.5038657407</v>
      </c>
      <c r="C2020">
        <v>13</v>
      </c>
      <c r="D2020">
        <v>9</v>
      </c>
      <c r="E2020" t="s">
        <v>1458</v>
      </c>
    </row>
    <row r="2021" spans="1:5">
      <c r="A2021">
        <f>HYPERLINK("http://www.twitter.com/nycgov/status/630892763396091905", "630892763396091905")</f>
        <v>0</v>
      </c>
      <c r="B2021" s="2">
        <v>42227.0038194444</v>
      </c>
      <c r="C2021">
        <v>6</v>
      </c>
      <c r="D2021">
        <v>5</v>
      </c>
      <c r="E2021" t="s">
        <v>1700</v>
      </c>
    </row>
    <row r="2022" spans="1:5">
      <c r="A2022">
        <f>HYPERLINK("http://www.twitter.com/nycgov/status/630877652740669441", "630877652740669441")</f>
        <v>0</v>
      </c>
      <c r="B2022" s="2">
        <v>42226.9621296296</v>
      </c>
      <c r="C2022">
        <v>11</v>
      </c>
      <c r="D2022">
        <v>6</v>
      </c>
      <c r="E2022" t="s">
        <v>1762</v>
      </c>
    </row>
    <row r="2023" spans="1:5">
      <c r="A2023">
        <f>HYPERLINK("http://www.twitter.com/nycgov/status/630863907570229252", "630863907570229252")</f>
        <v>0</v>
      </c>
      <c r="B2023" s="2">
        <v>42226.9242013889</v>
      </c>
      <c r="C2023">
        <v>14</v>
      </c>
      <c r="D2023">
        <v>4</v>
      </c>
      <c r="E2023" t="s">
        <v>1697</v>
      </c>
    </row>
    <row r="2024" spans="1:5">
      <c r="A2024">
        <f>HYPERLINK("http://www.twitter.com/nycgov/status/630847482046623744", "630847482046623744")</f>
        <v>0</v>
      </c>
      <c r="B2024" s="2">
        <v>42226.8788657407</v>
      </c>
      <c r="C2024">
        <v>80</v>
      </c>
      <c r="D2024">
        <v>44</v>
      </c>
      <c r="E2024" t="s">
        <v>1505</v>
      </c>
    </row>
    <row r="2025" spans="1:5">
      <c r="A2025">
        <f>HYPERLINK("http://www.twitter.com/nycgov/status/630832554975883265", "630832554975883265")</f>
        <v>0</v>
      </c>
      <c r="B2025" s="2">
        <v>42226.8376851852</v>
      </c>
      <c r="C2025">
        <v>3</v>
      </c>
      <c r="D2025">
        <v>6</v>
      </c>
      <c r="E2025" t="s">
        <v>1753</v>
      </c>
    </row>
    <row r="2026" spans="1:5">
      <c r="A2026">
        <f>HYPERLINK("http://www.twitter.com/nycgov/status/630808845858799616", "630808845858799616")</f>
        <v>0</v>
      </c>
      <c r="B2026" s="2">
        <v>42226.7722569444</v>
      </c>
      <c r="C2026">
        <v>4</v>
      </c>
      <c r="D2026">
        <v>7</v>
      </c>
      <c r="E2026" t="s">
        <v>1763</v>
      </c>
    </row>
    <row r="2027" spans="1:5">
      <c r="A2027">
        <f>HYPERLINK("http://www.twitter.com/nycgov/status/630801679961718785", "630801679961718785")</f>
        <v>0</v>
      </c>
      <c r="B2027" s="2">
        <v>42226.7524768518</v>
      </c>
      <c r="C2027">
        <v>12</v>
      </c>
      <c r="D2027">
        <v>5</v>
      </c>
      <c r="E2027" t="s">
        <v>1764</v>
      </c>
    </row>
    <row r="2028" spans="1:5">
      <c r="A2028">
        <f>HYPERLINK("http://www.twitter.com/nycgov/status/630793804711333888", "630793804711333888")</f>
        <v>0</v>
      </c>
      <c r="B2028" s="2">
        <v>42226.7307523148</v>
      </c>
      <c r="C2028">
        <v>0</v>
      </c>
      <c r="D2028">
        <v>6</v>
      </c>
      <c r="E2028" t="s">
        <v>1765</v>
      </c>
    </row>
    <row r="2029" spans="1:5">
      <c r="A2029">
        <f>HYPERLINK("http://www.twitter.com/nycgov/status/630793746590900224", "630793746590900224")</f>
        <v>0</v>
      </c>
      <c r="B2029" s="2">
        <v>42226.7305902778</v>
      </c>
      <c r="C2029">
        <v>6</v>
      </c>
      <c r="D2029">
        <v>10</v>
      </c>
      <c r="E2029" t="s">
        <v>1766</v>
      </c>
    </row>
    <row r="2030" spans="1:5">
      <c r="A2030">
        <f>HYPERLINK("http://www.twitter.com/nycgov/status/630732084127105025", "630732084127105025")</f>
        <v>0</v>
      </c>
      <c r="B2030" s="2">
        <v>42226.5604282407</v>
      </c>
      <c r="C2030">
        <v>0</v>
      </c>
      <c r="D2030">
        <v>3</v>
      </c>
      <c r="E2030" t="s">
        <v>1767</v>
      </c>
    </row>
    <row r="2031" spans="1:5">
      <c r="A2031">
        <f>HYPERLINK("http://www.twitter.com/nycgov/status/630711608789090305", "630711608789090305")</f>
        <v>0</v>
      </c>
      <c r="B2031" s="2">
        <v>42226.5039351852</v>
      </c>
      <c r="C2031">
        <v>10</v>
      </c>
      <c r="D2031">
        <v>7</v>
      </c>
      <c r="E2031" t="s">
        <v>1768</v>
      </c>
    </row>
    <row r="2032" spans="1:5">
      <c r="A2032">
        <f>HYPERLINK("http://www.twitter.com/nycgov/status/630349167697756162", "630349167697756162")</f>
        <v>0</v>
      </c>
      <c r="B2032" s="2">
        <v>42225.5037847222</v>
      </c>
      <c r="C2032">
        <v>22</v>
      </c>
      <c r="D2032">
        <v>16</v>
      </c>
      <c r="E2032" t="s">
        <v>1654</v>
      </c>
    </row>
    <row r="2033" spans="1:5">
      <c r="A2033">
        <f>HYPERLINK("http://www.twitter.com/nycgov/status/630137770678317057", "630137770678317057")</f>
        <v>0</v>
      </c>
      <c r="B2033" s="2">
        <v>42224.9204398148</v>
      </c>
      <c r="C2033">
        <v>8</v>
      </c>
      <c r="D2033">
        <v>11</v>
      </c>
      <c r="E2033" t="s">
        <v>1509</v>
      </c>
    </row>
    <row r="2034" spans="1:5">
      <c r="A2034">
        <f>HYPERLINK("http://www.twitter.com/nycgov/status/630122679648002049", "630122679648002049")</f>
        <v>0</v>
      </c>
      <c r="B2034" s="2">
        <v>42224.8787962963</v>
      </c>
      <c r="C2034">
        <v>13</v>
      </c>
      <c r="D2034">
        <v>17</v>
      </c>
      <c r="E2034" t="s">
        <v>1659</v>
      </c>
    </row>
    <row r="2035" spans="1:5">
      <c r="A2035">
        <f>HYPERLINK("http://www.twitter.com/nycgov/status/630107596893069312", "630107596893069312")</f>
        <v>0</v>
      </c>
      <c r="B2035" s="2">
        <v>42224.8371759259</v>
      </c>
      <c r="C2035">
        <v>8</v>
      </c>
      <c r="D2035">
        <v>2</v>
      </c>
      <c r="E2035" t="s">
        <v>1769</v>
      </c>
    </row>
    <row r="2036" spans="1:5">
      <c r="A2036">
        <f>HYPERLINK("http://www.twitter.com/nycgov/status/630017012819980289", "630017012819980289")</f>
        <v>0</v>
      </c>
      <c r="B2036" s="2">
        <v>42224.5872106481</v>
      </c>
      <c r="C2036">
        <v>5</v>
      </c>
      <c r="D2036">
        <v>6</v>
      </c>
      <c r="E2036" t="s">
        <v>1678</v>
      </c>
    </row>
    <row r="2037" spans="1:5">
      <c r="A2037">
        <f>HYPERLINK("http://www.twitter.com/nycgov/status/630001959911714817", "630001959911714817")</f>
        <v>0</v>
      </c>
      <c r="B2037" s="2">
        <v>42224.5456712963</v>
      </c>
      <c r="C2037">
        <v>18</v>
      </c>
      <c r="D2037">
        <v>9</v>
      </c>
      <c r="E2037" t="s">
        <v>1073</v>
      </c>
    </row>
    <row r="2038" spans="1:5">
      <c r="A2038">
        <f>HYPERLINK("http://www.twitter.com/nycgov/status/629986153924534272", "629986153924534272")</f>
        <v>0</v>
      </c>
      <c r="B2038" s="2">
        <v>42224.5020601852</v>
      </c>
      <c r="C2038">
        <v>8</v>
      </c>
      <c r="D2038">
        <v>9</v>
      </c>
      <c r="E2038" t="s">
        <v>1770</v>
      </c>
    </row>
    <row r="2039" spans="1:5">
      <c r="A2039">
        <f>HYPERLINK("http://www.twitter.com/nycgov/status/629805565284380675", "629805565284380675")</f>
        <v>0</v>
      </c>
      <c r="B2039" s="2">
        <v>42224.0037268518</v>
      </c>
      <c r="C2039">
        <v>18</v>
      </c>
      <c r="D2039">
        <v>16</v>
      </c>
      <c r="E2039" t="s">
        <v>1771</v>
      </c>
    </row>
    <row r="2040" spans="1:5">
      <c r="A2040">
        <f>HYPERLINK("http://www.twitter.com/nycgov/status/629790508014018560", "629790508014018560")</f>
        <v>0</v>
      </c>
      <c r="B2040" s="2">
        <v>42223.9621759259</v>
      </c>
      <c r="C2040">
        <v>5</v>
      </c>
      <c r="D2040">
        <v>6</v>
      </c>
      <c r="E2040" t="s">
        <v>1575</v>
      </c>
    </row>
    <row r="2041" spans="1:5">
      <c r="A2041">
        <f>HYPERLINK("http://www.twitter.com/nycgov/status/629775520700477441", "629775520700477441")</f>
        <v>0</v>
      </c>
      <c r="B2041" s="2">
        <v>42223.9208217593</v>
      </c>
      <c r="C2041">
        <v>3</v>
      </c>
      <c r="D2041">
        <v>2</v>
      </c>
      <c r="E2041" t="s">
        <v>1772</v>
      </c>
    </row>
    <row r="2042" spans="1:5">
      <c r="A2042">
        <f>HYPERLINK("http://www.twitter.com/nycgov/status/629760330768498688", "629760330768498688")</f>
        <v>0</v>
      </c>
      <c r="B2042" s="2">
        <v>42223.878900463</v>
      </c>
      <c r="C2042">
        <v>7</v>
      </c>
      <c r="D2042">
        <v>5</v>
      </c>
      <c r="E2042" t="s">
        <v>1773</v>
      </c>
    </row>
    <row r="2043" spans="1:5">
      <c r="A2043">
        <f>HYPERLINK("http://www.twitter.com/nycgov/status/629742682303299587", "629742682303299587")</f>
        <v>0</v>
      </c>
      <c r="B2043" s="2">
        <v>42223.8302083333</v>
      </c>
      <c r="C2043">
        <v>7</v>
      </c>
      <c r="D2043">
        <v>6</v>
      </c>
      <c r="E2043" t="s">
        <v>1774</v>
      </c>
    </row>
    <row r="2044" spans="1:5">
      <c r="A2044">
        <f>HYPERLINK("http://www.twitter.com/nycgov/status/629730241808875520", "629730241808875520")</f>
        <v>0</v>
      </c>
      <c r="B2044" s="2">
        <v>42223.7958796296</v>
      </c>
      <c r="C2044">
        <v>11</v>
      </c>
      <c r="D2044">
        <v>8</v>
      </c>
      <c r="E2044" t="s">
        <v>1358</v>
      </c>
    </row>
    <row r="2045" spans="1:5">
      <c r="A2045">
        <f>HYPERLINK("http://www.twitter.com/nycgov/status/629719089410351104", "629719089410351104")</f>
        <v>0</v>
      </c>
      <c r="B2045" s="2">
        <v>42223.7651041667</v>
      </c>
      <c r="C2045">
        <v>0</v>
      </c>
      <c r="D2045">
        <v>60</v>
      </c>
      <c r="E2045" t="s">
        <v>1775</v>
      </c>
    </row>
    <row r="2046" spans="1:5">
      <c r="A2046">
        <f>HYPERLINK("http://www.twitter.com/nycgov/status/629715097817088000", "629715097817088000")</f>
        <v>0</v>
      </c>
      <c r="B2046" s="2">
        <v>42223.7540856482</v>
      </c>
      <c r="C2046">
        <v>5</v>
      </c>
      <c r="D2046">
        <v>5</v>
      </c>
      <c r="E2046" t="s">
        <v>1776</v>
      </c>
    </row>
    <row r="2047" spans="1:5">
      <c r="A2047">
        <f>HYPERLINK("http://www.twitter.com/nycgov/status/629700046141960192", "629700046141960192")</f>
        <v>0</v>
      </c>
      <c r="B2047" s="2">
        <v>42223.7125462963</v>
      </c>
      <c r="C2047">
        <v>6</v>
      </c>
      <c r="D2047">
        <v>5</v>
      </c>
      <c r="E2047" t="s">
        <v>1359</v>
      </c>
    </row>
    <row r="2048" spans="1:5">
      <c r="A2048">
        <f>HYPERLINK("http://www.twitter.com/nycgov/status/629685168807247872", "629685168807247872")</f>
        <v>0</v>
      </c>
      <c r="B2048" s="2">
        <v>42223.6714930556</v>
      </c>
      <c r="C2048">
        <v>6</v>
      </c>
      <c r="D2048">
        <v>3</v>
      </c>
      <c r="E2048" t="s">
        <v>1777</v>
      </c>
    </row>
    <row r="2049" spans="1:5">
      <c r="A2049">
        <f>HYPERLINK("http://www.twitter.com/nycgov/status/629669817314840577", "629669817314840577")</f>
        <v>0</v>
      </c>
      <c r="B2049" s="2">
        <v>42223.6291319444</v>
      </c>
      <c r="C2049">
        <v>5</v>
      </c>
      <c r="D2049">
        <v>1</v>
      </c>
      <c r="E2049" t="s">
        <v>1778</v>
      </c>
    </row>
    <row r="2050" spans="1:5">
      <c r="A2050">
        <f>HYPERLINK("http://www.twitter.com/nycgov/status/629654849479667717", "629654849479667717")</f>
        <v>0</v>
      </c>
      <c r="B2050" s="2">
        <v>42223.5878356481</v>
      </c>
      <c r="C2050">
        <v>27</v>
      </c>
      <c r="D2050">
        <v>16</v>
      </c>
      <c r="E2050" t="s">
        <v>1779</v>
      </c>
    </row>
    <row r="2051" spans="1:5">
      <c r="A2051">
        <f>HYPERLINK("http://www.twitter.com/nycgov/status/629639640425857029", "629639640425857029")</f>
        <v>0</v>
      </c>
      <c r="B2051" s="2">
        <v>42223.5458680556</v>
      </c>
      <c r="C2051">
        <v>17</v>
      </c>
      <c r="D2051">
        <v>13</v>
      </c>
      <c r="E2051" t="s">
        <v>1780</v>
      </c>
    </row>
    <row r="2052" spans="1:5">
      <c r="A2052">
        <f>HYPERLINK("http://www.twitter.com/nycgov/status/629624535348813824", "629624535348813824")</f>
        <v>0</v>
      </c>
      <c r="B2052" s="2">
        <v>42223.5041782407</v>
      </c>
      <c r="C2052">
        <v>6</v>
      </c>
      <c r="D2052">
        <v>5</v>
      </c>
      <c r="E2052" t="s">
        <v>1781</v>
      </c>
    </row>
    <row r="2053" spans="1:5">
      <c r="A2053">
        <f>HYPERLINK("http://www.twitter.com/nycgov/status/629623898447941632", "629623898447941632")</f>
        <v>0</v>
      </c>
      <c r="B2053" s="2">
        <v>42223.5024189815</v>
      </c>
      <c r="C2053">
        <v>3</v>
      </c>
      <c r="D2053">
        <v>3</v>
      </c>
      <c r="E2053" t="s">
        <v>1782</v>
      </c>
    </row>
    <row r="2054" spans="1:5">
      <c r="A2054">
        <f>HYPERLINK("http://www.twitter.com/nycgov/status/629428144093577218", "629428144093577218")</f>
        <v>0</v>
      </c>
      <c r="B2054" s="2">
        <v>42222.9622453704</v>
      </c>
      <c r="C2054">
        <v>6</v>
      </c>
      <c r="D2054">
        <v>5</v>
      </c>
      <c r="E2054" t="s">
        <v>1783</v>
      </c>
    </row>
    <row r="2055" spans="1:5">
      <c r="A2055">
        <f>HYPERLINK("http://www.twitter.com/nycgov/status/629413047677923328", "629413047677923328")</f>
        <v>0</v>
      </c>
      <c r="B2055" s="2">
        <v>42222.9205902778</v>
      </c>
      <c r="C2055">
        <v>6</v>
      </c>
      <c r="D2055">
        <v>1</v>
      </c>
      <c r="E2055" t="s">
        <v>1379</v>
      </c>
    </row>
    <row r="2056" spans="1:5">
      <c r="A2056">
        <f>HYPERLINK("http://www.twitter.com/nycgov/status/629398020740677632", "629398020740677632")</f>
        <v>0</v>
      </c>
      <c r="B2056" s="2">
        <v>42222.8791203704</v>
      </c>
      <c r="C2056">
        <v>6</v>
      </c>
      <c r="D2056">
        <v>6</v>
      </c>
      <c r="E2056" t="s">
        <v>1784</v>
      </c>
    </row>
    <row r="2057" spans="1:5">
      <c r="A2057">
        <f>HYPERLINK("http://www.twitter.com/nycgov/status/629389506077028353", "629389506077028353")</f>
        <v>0</v>
      </c>
      <c r="B2057" s="2">
        <v>42222.855625</v>
      </c>
      <c r="C2057">
        <v>11</v>
      </c>
      <c r="D2057">
        <v>11</v>
      </c>
      <c r="E2057" t="s">
        <v>1785</v>
      </c>
    </row>
    <row r="2058" spans="1:5">
      <c r="A2058">
        <f>HYPERLINK("http://www.twitter.com/nycgov/status/629386495900545029", "629386495900545029")</f>
        <v>0</v>
      </c>
      <c r="B2058" s="2">
        <v>42222.8473148148</v>
      </c>
      <c r="C2058">
        <v>0</v>
      </c>
      <c r="D2058">
        <v>14</v>
      </c>
      <c r="E2058" t="s">
        <v>1786</v>
      </c>
    </row>
    <row r="2059" spans="1:5">
      <c r="A2059">
        <f>HYPERLINK("http://www.twitter.com/nycgov/status/629386438476328960", "629386438476328960")</f>
        <v>0</v>
      </c>
      <c r="B2059" s="2">
        <v>42222.8471643518</v>
      </c>
      <c r="C2059">
        <v>0</v>
      </c>
      <c r="D2059">
        <v>4</v>
      </c>
      <c r="E2059" t="s">
        <v>1787</v>
      </c>
    </row>
    <row r="2060" spans="1:5">
      <c r="A2060">
        <f>HYPERLINK("http://www.twitter.com/nycgov/status/629382941370527744", "629382941370527744")</f>
        <v>0</v>
      </c>
      <c r="B2060" s="2">
        <v>42222.8375115741</v>
      </c>
      <c r="C2060">
        <v>9</v>
      </c>
      <c r="D2060">
        <v>7</v>
      </c>
      <c r="E2060" t="s">
        <v>1788</v>
      </c>
    </row>
    <row r="2061" spans="1:5">
      <c r="A2061">
        <f>HYPERLINK("http://www.twitter.com/nycgov/status/629381476157501440", "629381476157501440")</f>
        <v>0</v>
      </c>
      <c r="B2061" s="2">
        <v>42222.8334606482</v>
      </c>
      <c r="C2061">
        <v>0</v>
      </c>
      <c r="D2061">
        <v>4</v>
      </c>
      <c r="E2061" t="s">
        <v>1789</v>
      </c>
    </row>
    <row r="2062" spans="1:5">
      <c r="A2062">
        <f>HYPERLINK("http://www.twitter.com/nycgov/status/629367876378562560", "629367876378562560")</f>
        <v>0</v>
      </c>
      <c r="B2062" s="2">
        <v>42222.7959375</v>
      </c>
      <c r="C2062">
        <v>4</v>
      </c>
      <c r="D2062">
        <v>2</v>
      </c>
      <c r="E2062" t="s">
        <v>1790</v>
      </c>
    </row>
    <row r="2063" spans="1:5">
      <c r="A2063">
        <f>HYPERLINK("http://www.twitter.com/nycgov/status/629355845487362052", "629355845487362052")</f>
        <v>0</v>
      </c>
      <c r="B2063" s="2">
        <v>42222.7627430556</v>
      </c>
      <c r="C2063">
        <v>0</v>
      </c>
      <c r="D2063">
        <v>58</v>
      </c>
      <c r="E2063" t="s">
        <v>1791</v>
      </c>
    </row>
    <row r="2064" spans="1:5">
      <c r="A2064">
        <f>HYPERLINK("http://www.twitter.com/nycgov/status/629352660060258304", "629352660060258304")</f>
        <v>0</v>
      </c>
      <c r="B2064" s="2">
        <v>42222.7539467593</v>
      </c>
      <c r="C2064">
        <v>9</v>
      </c>
      <c r="D2064">
        <v>11</v>
      </c>
      <c r="E2064" t="s">
        <v>1534</v>
      </c>
    </row>
    <row r="2065" spans="1:5">
      <c r="A2065">
        <f>HYPERLINK("http://www.twitter.com/nycgov/status/629337635635507200", "629337635635507200")</f>
        <v>0</v>
      </c>
      <c r="B2065" s="2">
        <v>42222.7124884259</v>
      </c>
      <c r="C2065">
        <v>11</v>
      </c>
      <c r="D2065">
        <v>1</v>
      </c>
      <c r="E2065" t="s">
        <v>1792</v>
      </c>
    </row>
    <row r="2066" spans="1:5">
      <c r="A2066">
        <f>HYPERLINK("http://www.twitter.com/nycgov/status/629322803179880448", "629322803179880448")</f>
        <v>0</v>
      </c>
      <c r="B2066" s="2">
        <v>42222.6715625</v>
      </c>
      <c r="C2066">
        <v>0</v>
      </c>
      <c r="D2066">
        <v>8</v>
      </c>
      <c r="E2066" t="s">
        <v>1793</v>
      </c>
    </row>
    <row r="2067" spans="1:5">
      <c r="A2067">
        <f>HYPERLINK("http://www.twitter.com/nycgov/status/629322711739797504", "629322711739797504")</f>
        <v>0</v>
      </c>
      <c r="B2067" s="2">
        <v>42222.6713078704</v>
      </c>
      <c r="C2067">
        <v>3</v>
      </c>
      <c r="D2067">
        <v>5</v>
      </c>
      <c r="E2067" t="s">
        <v>1794</v>
      </c>
    </row>
    <row r="2068" spans="1:5">
      <c r="A2068">
        <f>HYPERLINK("http://www.twitter.com/nycgov/status/629311550084513792", "629311550084513792")</f>
        <v>0</v>
      </c>
      <c r="B2068" s="2">
        <v>42222.6405092593</v>
      </c>
      <c r="C2068">
        <v>0</v>
      </c>
      <c r="D2068">
        <v>15</v>
      </c>
      <c r="E2068" t="s">
        <v>1795</v>
      </c>
    </row>
    <row r="2069" spans="1:5">
      <c r="A2069">
        <f>HYPERLINK("http://www.twitter.com/nycgov/status/629307457903456256", "629307457903456256")</f>
        <v>0</v>
      </c>
      <c r="B2069" s="2">
        <v>42222.629212963</v>
      </c>
      <c r="C2069">
        <v>8</v>
      </c>
      <c r="D2069">
        <v>9</v>
      </c>
      <c r="E2069" t="s">
        <v>1771</v>
      </c>
    </row>
    <row r="2070" spans="1:5">
      <c r="A2070">
        <f>HYPERLINK("http://www.twitter.com/nycgov/status/629292364675289088", "629292364675289088")</f>
        <v>0</v>
      </c>
      <c r="B2070" s="2">
        <v>42222.5875694444</v>
      </c>
      <c r="C2070">
        <v>6</v>
      </c>
      <c r="D2070">
        <v>3</v>
      </c>
      <c r="E2070" t="s">
        <v>1768</v>
      </c>
    </row>
    <row r="2071" spans="1:5">
      <c r="A2071">
        <f>HYPERLINK("http://www.twitter.com/nycgov/status/629280803248324608", "629280803248324608")</f>
        <v>0</v>
      </c>
      <c r="B2071" s="2">
        <v>42222.5556597222</v>
      </c>
      <c r="C2071">
        <v>0</v>
      </c>
      <c r="D2071">
        <v>5</v>
      </c>
      <c r="E2071" t="s">
        <v>1796</v>
      </c>
    </row>
    <row r="2072" spans="1:5">
      <c r="A2072">
        <f>HYPERLINK("http://www.twitter.com/nycgov/status/629277406264721410", "629277406264721410")</f>
        <v>0</v>
      </c>
      <c r="B2072" s="2">
        <v>42222.5462847222</v>
      </c>
      <c r="C2072">
        <v>5</v>
      </c>
      <c r="D2072">
        <v>7</v>
      </c>
      <c r="E2072" t="s">
        <v>1797</v>
      </c>
    </row>
    <row r="2073" spans="1:5">
      <c r="A2073">
        <f>HYPERLINK("http://www.twitter.com/nycgov/status/629262071914479616", "629262071914479616")</f>
        <v>0</v>
      </c>
      <c r="B2073" s="2">
        <v>42222.5039699074</v>
      </c>
      <c r="C2073">
        <v>26</v>
      </c>
      <c r="D2073">
        <v>19</v>
      </c>
      <c r="E2073" t="s">
        <v>1798</v>
      </c>
    </row>
    <row r="2074" spans="1:5">
      <c r="A2074">
        <f>HYPERLINK("http://www.twitter.com/nycgov/status/629080847086436352", "629080847086436352")</f>
        <v>0</v>
      </c>
      <c r="B2074" s="2">
        <v>42222.0038888889</v>
      </c>
      <c r="C2074">
        <v>4</v>
      </c>
      <c r="D2074">
        <v>11</v>
      </c>
      <c r="E2074" t="s">
        <v>1799</v>
      </c>
    </row>
    <row r="2075" spans="1:5">
      <c r="A2075">
        <f>HYPERLINK("http://www.twitter.com/nycgov/status/629065738305859585", "629065738305859585")</f>
        <v>0</v>
      </c>
      <c r="B2075" s="2">
        <v>42221.9621990741</v>
      </c>
      <c r="C2075">
        <v>16</v>
      </c>
      <c r="D2075">
        <v>14</v>
      </c>
      <c r="E2075" t="s">
        <v>1800</v>
      </c>
    </row>
    <row r="2076" spans="1:5">
      <c r="A2076">
        <f>HYPERLINK("http://www.twitter.com/nycgov/status/629035557218320384", "629035557218320384")</f>
        <v>0</v>
      </c>
      <c r="B2076" s="2">
        <v>42221.878912037</v>
      </c>
      <c r="C2076">
        <v>1</v>
      </c>
      <c r="D2076">
        <v>2</v>
      </c>
      <c r="E2076" t="s">
        <v>1551</v>
      </c>
    </row>
    <row r="2077" spans="1:5">
      <c r="A2077">
        <f>HYPERLINK("http://www.twitter.com/nycgov/status/629005461631705088", "629005461631705088")</f>
        <v>0</v>
      </c>
      <c r="B2077" s="2">
        <v>42221.7958680556</v>
      </c>
      <c r="C2077">
        <v>9</v>
      </c>
      <c r="D2077">
        <v>5</v>
      </c>
      <c r="E2077" t="s">
        <v>1801</v>
      </c>
    </row>
    <row r="2078" spans="1:5">
      <c r="A2078">
        <f>HYPERLINK("http://www.twitter.com/nycgov/status/628960116885319680", "628960116885319680")</f>
        <v>0</v>
      </c>
      <c r="B2078" s="2">
        <v>42221.6707407407</v>
      </c>
      <c r="C2078">
        <v>4</v>
      </c>
      <c r="D2078">
        <v>5</v>
      </c>
      <c r="E2078" t="s">
        <v>1423</v>
      </c>
    </row>
    <row r="2079" spans="1:5">
      <c r="A2079">
        <f>HYPERLINK("http://www.twitter.com/nycgov/status/628929987467472896", "628929987467472896")</f>
        <v>0</v>
      </c>
      <c r="B2079" s="2">
        <v>42221.5875925926</v>
      </c>
      <c r="C2079">
        <v>1</v>
      </c>
      <c r="D2079">
        <v>6</v>
      </c>
      <c r="E2079" t="s">
        <v>1802</v>
      </c>
    </row>
    <row r="2080" spans="1:5">
      <c r="A2080">
        <f>HYPERLINK("http://www.twitter.com/nycgov/status/628914809707319296", "628914809707319296")</f>
        <v>0</v>
      </c>
      <c r="B2080" s="2">
        <v>42221.5457060185</v>
      </c>
      <c r="C2080">
        <v>9</v>
      </c>
      <c r="D2080">
        <v>6</v>
      </c>
      <c r="E2080" t="s">
        <v>1803</v>
      </c>
    </row>
    <row r="2081" spans="1:5">
      <c r="A2081">
        <f>HYPERLINK("http://www.twitter.com/nycgov/status/628899694425571328", "628899694425571328")</f>
        <v>0</v>
      </c>
      <c r="B2081" s="2">
        <v>42221.5040046296</v>
      </c>
      <c r="C2081">
        <v>7</v>
      </c>
      <c r="D2081">
        <v>7</v>
      </c>
      <c r="E2081" t="s">
        <v>1804</v>
      </c>
    </row>
    <row r="2082" spans="1:5">
      <c r="A2082">
        <f>HYPERLINK("http://www.twitter.com/nycgov/status/628718454300930048", "628718454300930048")</f>
        <v>0</v>
      </c>
      <c r="B2082" s="2">
        <v>42221.0038773148</v>
      </c>
      <c r="C2082">
        <v>20</v>
      </c>
      <c r="D2082">
        <v>15</v>
      </c>
      <c r="E2082" t="s">
        <v>1805</v>
      </c>
    </row>
    <row r="2083" spans="1:5">
      <c r="A2083">
        <f>HYPERLINK("http://www.twitter.com/nycgov/status/628710853471244288", "628710853471244288")</f>
        <v>0</v>
      </c>
      <c r="B2083" s="2">
        <v>42220.9829050926</v>
      </c>
      <c r="C2083">
        <v>15</v>
      </c>
      <c r="D2083">
        <v>7</v>
      </c>
      <c r="E2083" t="s">
        <v>1661</v>
      </c>
    </row>
    <row r="2084" spans="1:5">
      <c r="A2084">
        <f>HYPERLINK("http://www.twitter.com/nycgov/status/628703360292646915", "628703360292646915")</f>
        <v>0</v>
      </c>
      <c r="B2084" s="2">
        <v>42220.9622222222</v>
      </c>
      <c r="C2084">
        <v>3</v>
      </c>
      <c r="D2084">
        <v>2</v>
      </c>
      <c r="E2084" t="s">
        <v>1806</v>
      </c>
    </row>
    <row r="2085" spans="1:5">
      <c r="A2085">
        <f>HYPERLINK("http://www.twitter.com/nycgov/status/628673337217187841", "628673337217187841")</f>
        <v>0</v>
      </c>
      <c r="B2085" s="2">
        <v>42220.879375</v>
      </c>
      <c r="C2085">
        <v>0</v>
      </c>
      <c r="D2085">
        <v>5</v>
      </c>
      <c r="E2085" t="s">
        <v>1807</v>
      </c>
    </row>
    <row r="2086" spans="1:5">
      <c r="A2086">
        <f>HYPERLINK("http://www.twitter.com/nycgov/status/628642999082348545", "628642999082348545")</f>
        <v>0</v>
      </c>
      <c r="B2086" s="2">
        <v>42220.7956597222</v>
      </c>
      <c r="C2086">
        <v>5</v>
      </c>
      <c r="D2086">
        <v>8</v>
      </c>
      <c r="E2086" t="s">
        <v>1808</v>
      </c>
    </row>
    <row r="2087" spans="1:5">
      <c r="A2087">
        <f>HYPERLINK("http://www.twitter.com/nycgov/status/628597773580005378", "628597773580005378")</f>
        <v>0</v>
      </c>
      <c r="B2087" s="2">
        <v>42220.6708564815</v>
      </c>
      <c r="C2087">
        <v>11</v>
      </c>
      <c r="D2087">
        <v>8</v>
      </c>
      <c r="E2087" t="s">
        <v>1809</v>
      </c>
    </row>
    <row r="2088" spans="1:5">
      <c r="A2088">
        <f>HYPERLINK("http://www.twitter.com/nycgov/status/628575013499707392", "628575013499707392")</f>
        <v>0</v>
      </c>
      <c r="B2088" s="2">
        <v>42220.6080555556</v>
      </c>
      <c r="C2088">
        <v>7</v>
      </c>
      <c r="D2088">
        <v>19</v>
      </c>
      <c r="E2088" t="s">
        <v>1810</v>
      </c>
    </row>
    <row r="2089" spans="1:5">
      <c r="A2089">
        <f>HYPERLINK("http://www.twitter.com/nycgov/status/628569637937152000", "628569637937152000")</f>
        <v>0</v>
      </c>
      <c r="B2089" s="2">
        <v>42220.5932175926</v>
      </c>
      <c r="C2089">
        <v>0</v>
      </c>
      <c r="D2089">
        <v>2</v>
      </c>
      <c r="E2089" t="s">
        <v>1811</v>
      </c>
    </row>
    <row r="2090" spans="1:5">
      <c r="A2090">
        <f>HYPERLINK("http://www.twitter.com/nycgov/status/628567089780031488", "628567089780031488")</f>
        <v>0</v>
      </c>
      <c r="B2090" s="2">
        <v>42220.5861921296</v>
      </c>
      <c r="C2090">
        <v>6</v>
      </c>
      <c r="D2090">
        <v>4</v>
      </c>
      <c r="E2090" t="s">
        <v>1812</v>
      </c>
    </row>
    <row r="2091" spans="1:5">
      <c r="A2091">
        <f>HYPERLINK("http://www.twitter.com/nycgov/status/628552490687049728", "628552490687049728")</f>
        <v>0</v>
      </c>
      <c r="B2091" s="2">
        <v>42220.5459027778</v>
      </c>
      <c r="C2091">
        <v>7</v>
      </c>
      <c r="D2091">
        <v>4</v>
      </c>
      <c r="E2091" t="s">
        <v>1813</v>
      </c>
    </row>
    <row r="2092" spans="1:5">
      <c r="A2092">
        <f>HYPERLINK("http://www.twitter.com/nycgov/status/628537273747906561", "628537273747906561")</f>
        <v>0</v>
      </c>
      <c r="B2092" s="2">
        <v>42220.503912037</v>
      </c>
      <c r="C2092">
        <v>7</v>
      </c>
      <c r="D2092">
        <v>6</v>
      </c>
      <c r="E2092" t="s">
        <v>1359</v>
      </c>
    </row>
    <row r="2093" spans="1:5">
      <c r="A2093">
        <f>HYPERLINK("http://www.twitter.com/nycgov/status/628356065772617728", "628356065772617728")</f>
        <v>0</v>
      </c>
      <c r="B2093" s="2">
        <v>42220.0038773148</v>
      </c>
      <c r="C2093">
        <v>4</v>
      </c>
      <c r="D2093">
        <v>4</v>
      </c>
      <c r="E2093" t="s">
        <v>1379</v>
      </c>
    </row>
    <row r="2094" spans="1:5">
      <c r="A2094">
        <f>HYPERLINK("http://www.twitter.com/nycgov/status/628340951447113732", "628340951447113732")</f>
        <v>0</v>
      </c>
      <c r="B2094" s="2">
        <v>42219.9621643519</v>
      </c>
      <c r="C2094">
        <v>9</v>
      </c>
      <c r="D2094">
        <v>7</v>
      </c>
      <c r="E2094" t="s">
        <v>1694</v>
      </c>
    </row>
    <row r="2095" spans="1:5">
      <c r="A2095">
        <f>HYPERLINK("http://www.twitter.com/nycgov/status/628329163456442368", "628329163456442368")</f>
        <v>0</v>
      </c>
      <c r="B2095" s="2">
        <v>42219.9296412037</v>
      </c>
      <c r="C2095">
        <v>4</v>
      </c>
      <c r="D2095">
        <v>13</v>
      </c>
      <c r="E2095" t="s">
        <v>1814</v>
      </c>
    </row>
    <row r="2096" spans="1:5">
      <c r="A2096">
        <f>HYPERLINK("http://www.twitter.com/nycgov/status/628325890796220416", "628325890796220416")</f>
        <v>0</v>
      </c>
      <c r="B2096" s="2">
        <v>42219.9206018519</v>
      </c>
      <c r="C2096">
        <v>10</v>
      </c>
      <c r="D2096">
        <v>7</v>
      </c>
      <c r="E2096" t="s">
        <v>1385</v>
      </c>
    </row>
    <row r="2097" spans="1:5">
      <c r="A2097">
        <f>HYPERLINK("http://www.twitter.com/nycgov/status/628310793155649537", "628310793155649537")</f>
        <v>0</v>
      </c>
      <c r="B2097" s="2">
        <v>42219.8789467593</v>
      </c>
      <c r="C2097">
        <v>7</v>
      </c>
      <c r="D2097">
        <v>1</v>
      </c>
      <c r="E2097" t="s">
        <v>1815</v>
      </c>
    </row>
    <row r="2098" spans="1:5">
      <c r="A2098">
        <f>HYPERLINK("http://www.twitter.com/nycgov/status/628305843222630400", "628305843222630400")</f>
        <v>0</v>
      </c>
      <c r="B2098" s="2">
        <v>42219.8652893519</v>
      </c>
      <c r="C2098">
        <v>0</v>
      </c>
      <c r="D2098">
        <v>9</v>
      </c>
      <c r="E2098" t="s">
        <v>1816</v>
      </c>
    </row>
    <row r="2099" spans="1:5">
      <c r="A2099">
        <f>HYPERLINK("http://www.twitter.com/nycgov/status/628302194022989824", "628302194022989824")</f>
        <v>0</v>
      </c>
      <c r="B2099" s="2">
        <v>42219.8552199074</v>
      </c>
      <c r="C2099">
        <v>5</v>
      </c>
      <c r="D2099">
        <v>2</v>
      </c>
      <c r="E2099" t="s">
        <v>1817</v>
      </c>
    </row>
    <row r="2100" spans="1:5">
      <c r="A2100">
        <f>HYPERLINK("http://www.twitter.com/nycgov/status/628298938542628864", "628298938542628864")</f>
        <v>0</v>
      </c>
      <c r="B2100" s="2">
        <v>42219.8462268518</v>
      </c>
      <c r="C2100">
        <v>0</v>
      </c>
      <c r="D2100">
        <v>10</v>
      </c>
      <c r="E2100" t="s">
        <v>1818</v>
      </c>
    </row>
    <row r="2101" spans="1:5">
      <c r="A2101">
        <f>HYPERLINK("http://www.twitter.com/nycgov/status/628295653962219521", "628295653962219521")</f>
        <v>0</v>
      </c>
      <c r="B2101" s="2">
        <v>42219.8371643519</v>
      </c>
      <c r="C2101">
        <v>3</v>
      </c>
      <c r="D2101">
        <v>6</v>
      </c>
      <c r="E2101" t="s">
        <v>1819</v>
      </c>
    </row>
    <row r="2102" spans="1:5">
      <c r="A2102">
        <f>HYPERLINK("http://www.twitter.com/nycgov/status/628292358057164801", "628292358057164801")</f>
        <v>0</v>
      </c>
      <c r="B2102" s="2">
        <v>42219.8280671296</v>
      </c>
      <c r="C2102">
        <v>0</v>
      </c>
      <c r="D2102">
        <v>9</v>
      </c>
      <c r="E2102" t="s">
        <v>1820</v>
      </c>
    </row>
    <row r="2103" spans="1:5">
      <c r="A2103">
        <f>HYPERLINK("http://www.twitter.com/nycgov/status/628273039222919168", "628273039222919168")</f>
        <v>0</v>
      </c>
      <c r="B2103" s="2">
        <v>42219.7747569444</v>
      </c>
      <c r="C2103">
        <v>3</v>
      </c>
      <c r="D2103">
        <v>4</v>
      </c>
      <c r="E2103" t="s">
        <v>1635</v>
      </c>
    </row>
    <row r="2104" spans="1:5">
      <c r="A2104">
        <f>HYPERLINK("http://www.twitter.com/nycgov/status/628265512582184960", "628265512582184960")</f>
        <v>0</v>
      </c>
      <c r="B2104" s="2">
        <v>42219.7539930556</v>
      </c>
      <c r="C2104">
        <v>2</v>
      </c>
      <c r="D2104">
        <v>7</v>
      </c>
      <c r="E2104" t="s">
        <v>1806</v>
      </c>
    </row>
    <row r="2105" spans="1:5">
      <c r="A2105">
        <f>HYPERLINK("http://www.twitter.com/nycgov/status/628264816910704640", "628264816910704640")</f>
        <v>0</v>
      </c>
      <c r="B2105" s="2">
        <v>42219.7520717593</v>
      </c>
      <c r="C2105">
        <v>0</v>
      </c>
      <c r="D2105">
        <v>12</v>
      </c>
      <c r="E2105" t="s">
        <v>1821</v>
      </c>
    </row>
    <row r="2106" spans="1:5">
      <c r="A2106">
        <f>HYPERLINK("http://www.twitter.com/nycgov/status/628250398013419520", "628250398013419520")</f>
        <v>0</v>
      </c>
      <c r="B2106" s="2">
        <v>42219.7122800926</v>
      </c>
      <c r="C2106">
        <v>6</v>
      </c>
      <c r="D2106">
        <v>4</v>
      </c>
      <c r="E2106" t="s">
        <v>1575</v>
      </c>
    </row>
    <row r="2107" spans="1:5">
      <c r="A2107">
        <f>HYPERLINK("http://www.twitter.com/nycgov/status/628235381134262272", "628235381134262272")</f>
        <v>0</v>
      </c>
      <c r="B2107" s="2">
        <v>42219.6708449074</v>
      </c>
      <c r="C2107">
        <v>10</v>
      </c>
      <c r="D2107">
        <v>6</v>
      </c>
      <c r="E2107" t="s">
        <v>1822</v>
      </c>
    </row>
    <row r="2108" spans="1:5">
      <c r="A2108">
        <f>HYPERLINK("http://www.twitter.com/nycgov/status/628227503291822080", "628227503291822080")</f>
        <v>0</v>
      </c>
      <c r="B2108" s="2">
        <v>42219.6491087963</v>
      </c>
      <c r="C2108">
        <v>0</v>
      </c>
      <c r="D2108">
        <v>26</v>
      </c>
      <c r="E2108" t="s">
        <v>1823</v>
      </c>
    </row>
    <row r="2109" spans="1:5">
      <c r="A2109">
        <f>HYPERLINK("http://www.twitter.com/nycgov/status/628220207161585664", "628220207161585664")</f>
        <v>0</v>
      </c>
      <c r="B2109" s="2">
        <v>42219.6289699074</v>
      </c>
      <c r="C2109">
        <v>10</v>
      </c>
      <c r="D2109">
        <v>15</v>
      </c>
      <c r="E2109" t="s">
        <v>1824</v>
      </c>
    </row>
    <row r="2110" spans="1:5">
      <c r="A2110">
        <f>HYPERLINK("http://www.twitter.com/nycgov/status/628208710704340992", "628208710704340992")</f>
        <v>0</v>
      </c>
      <c r="B2110" s="2">
        <v>42219.5972453704</v>
      </c>
      <c r="C2110">
        <v>0</v>
      </c>
      <c r="D2110">
        <v>2</v>
      </c>
      <c r="E2110" t="s">
        <v>1825</v>
      </c>
    </row>
    <row r="2111" spans="1:5">
      <c r="A2111">
        <f>HYPERLINK("http://www.twitter.com/nycgov/status/628204720289615872", "628204720289615872")</f>
        <v>0</v>
      </c>
      <c r="B2111" s="2">
        <v>42219.5862384259</v>
      </c>
      <c r="C2111">
        <v>11</v>
      </c>
      <c r="D2111">
        <v>6</v>
      </c>
      <c r="E2111" t="s">
        <v>1826</v>
      </c>
    </row>
    <row r="2112" spans="1:5">
      <c r="A2112">
        <f>HYPERLINK("http://www.twitter.com/nycgov/status/628203490049982464", "628203490049982464")</f>
        <v>0</v>
      </c>
      <c r="B2112" s="2">
        <v>42219.5828472222</v>
      </c>
      <c r="C2112">
        <v>0</v>
      </c>
      <c r="D2112">
        <v>10</v>
      </c>
      <c r="E2112" t="s">
        <v>1827</v>
      </c>
    </row>
    <row r="2113" spans="1:5">
      <c r="A2113">
        <f>HYPERLINK("http://www.twitter.com/nycgov/status/628202158794612736", "628202158794612736")</f>
        <v>0</v>
      </c>
      <c r="B2113" s="2">
        <v>42219.5791666667</v>
      </c>
      <c r="C2113">
        <v>0</v>
      </c>
      <c r="D2113">
        <v>20</v>
      </c>
      <c r="E2113" t="s">
        <v>1828</v>
      </c>
    </row>
    <row r="2114" spans="1:5">
      <c r="A2114">
        <f>HYPERLINK("http://www.twitter.com/nycgov/status/628199239861039104", "628199239861039104")</f>
        <v>0</v>
      </c>
      <c r="B2114" s="2">
        <v>42219.5711111111</v>
      </c>
      <c r="C2114">
        <v>0</v>
      </c>
      <c r="D2114">
        <v>3</v>
      </c>
      <c r="E2114" t="s">
        <v>1829</v>
      </c>
    </row>
    <row r="2115" spans="1:5">
      <c r="A2115">
        <f>HYPERLINK("http://www.twitter.com/nycgov/status/628190028452229120", "628190028452229120")</f>
        <v>0</v>
      </c>
      <c r="B2115" s="2">
        <v>42219.5456944444</v>
      </c>
      <c r="C2115">
        <v>8</v>
      </c>
      <c r="D2115">
        <v>4</v>
      </c>
      <c r="E2115" t="s">
        <v>1806</v>
      </c>
    </row>
    <row r="2116" spans="1:5">
      <c r="A2116">
        <f>HYPERLINK("http://www.twitter.com/nycgov/status/628174870434680832", "628174870434680832")</f>
        <v>0</v>
      </c>
      <c r="B2116" s="2">
        <v>42219.5038657407</v>
      </c>
      <c r="C2116">
        <v>16</v>
      </c>
      <c r="D2116">
        <v>8</v>
      </c>
      <c r="E2116" t="s">
        <v>1660</v>
      </c>
    </row>
    <row r="2117" spans="1:5">
      <c r="A2117">
        <f>HYPERLINK("http://www.twitter.com/nycgov/status/627993633954922496", "627993633954922496")</f>
        <v>0</v>
      </c>
      <c r="B2117" s="2">
        <v>42219.00375</v>
      </c>
      <c r="C2117">
        <v>15</v>
      </c>
      <c r="D2117">
        <v>14</v>
      </c>
      <c r="E2117" t="s">
        <v>1358</v>
      </c>
    </row>
    <row r="2118" spans="1:5">
      <c r="A2118">
        <f>HYPERLINK("http://www.twitter.com/nycgov/status/627963459729256448", "627963459729256448")</f>
        <v>0</v>
      </c>
      <c r="B2118" s="2">
        <v>42218.9204861111</v>
      </c>
      <c r="C2118">
        <v>3</v>
      </c>
      <c r="D2118">
        <v>7</v>
      </c>
      <c r="E2118" t="s">
        <v>1830</v>
      </c>
    </row>
    <row r="2119" spans="1:5">
      <c r="A2119">
        <f>HYPERLINK("http://www.twitter.com/nycgov/status/627933269611442176", "627933269611442176")</f>
        <v>0</v>
      </c>
      <c r="B2119" s="2">
        <v>42218.8371759259</v>
      </c>
      <c r="C2119">
        <v>8</v>
      </c>
      <c r="D2119">
        <v>4</v>
      </c>
      <c r="E2119" t="s">
        <v>1768</v>
      </c>
    </row>
    <row r="2120" spans="1:5">
      <c r="A2120">
        <f>HYPERLINK("http://www.twitter.com/nycgov/status/627903065744613376", "627903065744613376")</f>
        <v>0</v>
      </c>
      <c r="B2120" s="2">
        <v>42218.7538310185</v>
      </c>
      <c r="C2120">
        <v>15</v>
      </c>
      <c r="D2120">
        <v>11</v>
      </c>
      <c r="E2120" t="s">
        <v>1831</v>
      </c>
    </row>
    <row r="2121" spans="1:5">
      <c r="A2121">
        <f>HYPERLINK("http://www.twitter.com/nycgov/status/627872864306335744", "627872864306335744")</f>
        <v>0</v>
      </c>
      <c r="B2121" s="2">
        <v>42218.6704861111</v>
      </c>
      <c r="C2121">
        <v>8</v>
      </c>
      <c r="D2121">
        <v>5</v>
      </c>
      <c r="E2121" t="s">
        <v>1790</v>
      </c>
    </row>
    <row r="2122" spans="1:5">
      <c r="A2122">
        <f>HYPERLINK("http://www.twitter.com/nycgov/status/627842685320228864", "627842685320228864")</f>
        <v>0</v>
      </c>
      <c r="B2122" s="2">
        <v>42218.5872106481</v>
      </c>
      <c r="C2122">
        <v>27</v>
      </c>
      <c r="D2122">
        <v>37</v>
      </c>
      <c r="E2122" t="s">
        <v>1832</v>
      </c>
    </row>
    <row r="2123" spans="1:5">
      <c r="A2123">
        <f>HYPERLINK("http://www.twitter.com/nycgov/status/627812444077953024", "627812444077953024")</f>
        <v>0</v>
      </c>
      <c r="B2123" s="2">
        <v>42218.5037615741</v>
      </c>
      <c r="C2123">
        <v>8</v>
      </c>
      <c r="D2123">
        <v>9</v>
      </c>
      <c r="E2123" t="s">
        <v>1833</v>
      </c>
    </row>
    <row r="2124" spans="1:5">
      <c r="A2124">
        <f>HYPERLINK("http://www.twitter.com/nycgov/status/627631299579224064", "627631299579224064")</f>
        <v>0</v>
      </c>
      <c r="B2124" s="2">
        <v>42218.003900463</v>
      </c>
      <c r="C2124">
        <v>8</v>
      </c>
      <c r="D2124">
        <v>4</v>
      </c>
      <c r="E2124" t="s">
        <v>1772</v>
      </c>
    </row>
    <row r="2125" spans="1:5">
      <c r="A2125">
        <f>HYPERLINK("http://www.twitter.com/nycgov/status/627601055463948288", "627601055463948288")</f>
        <v>0</v>
      </c>
      <c r="B2125" s="2">
        <v>42217.9204398148</v>
      </c>
      <c r="C2125">
        <v>23</v>
      </c>
      <c r="D2125">
        <v>16</v>
      </c>
      <c r="E2125" t="s">
        <v>1834</v>
      </c>
    </row>
    <row r="2126" spans="1:5">
      <c r="A2126">
        <f>HYPERLINK("http://www.twitter.com/nycgov/status/627570873608896513", "627570873608896513")</f>
        <v>0</v>
      </c>
      <c r="B2126" s="2">
        <v>42217.8371527778</v>
      </c>
      <c r="C2126">
        <v>8</v>
      </c>
      <c r="D2126">
        <v>8</v>
      </c>
      <c r="E2126" t="s">
        <v>1355</v>
      </c>
    </row>
    <row r="2127" spans="1:5">
      <c r="A2127">
        <f>HYPERLINK("http://www.twitter.com/nycgov/status/627540648015609856", "627540648015609856")</f>
        <v>0</v>
      </c>
      <c r="B2127" s="2">
        <v>42217.75375</v>
      </c>
      <c r="C2127">
        <v>42</v>
      </c>
      <c r="D2127">
        <v>46</v>
      </c>
      <c r="E2127" t="s">
        <v>1835</v>
      </c>
    </row>
    <row r="2128" spans="1:5">
      <c r="A2128">
        <f>HYPERLINK("http://www.twitter.com/nycgov/status/627510519268814848", "627510519268814848")</f>
        <v>0</v>
      </c>
      <c r="B2128" s="2">
        <v>42217.6706134259</v>
      </c>
      <c r="C2128">
        <v>5</v>
      </c>
      <c r="D2128">
        <v>3</v>
      </c>
      <c r="E2128" t="s">
        <v>1830</v>
      </c>
    </row>
    <row r="2129" spans="1:5">
      <c r="A2129">
        <f>HYPERLINK("http://www.twitter.com/nycgov/status/627480297098072064", "627480297098072064")</f>
        <v>0</v>
      </c>
      <c r="B2129" s="2">
        <v>42217.5872106481</v>
      </c>
      <c r="C2129">
        <v>5</v>
      </c>
      <c r="D2129">
        <v>5</v>
      </c>
      <c r="E2129" t="s">
        <v>1836</v>
      </c>
    </row>
    <row r="2130" spans="1:5">
      <c r="A2130">
        <f>HYPERLINK("http://www.twitter.com/nycgov/status/627450045315588096", "627450045315588096")</f>
        <v>0</v>
      </c>
      <c r="B2130" s="2">
        <v>42217.5037268518</v>
      </c>
      <c r="C2130">
        <v>10</v>
      </c>
      <c r="D2130">
        <v>13</v>
      </c>
      <c r="E2130" t="s">
        <v>1458</v>
      </c>
    </row>
    <row r="2131" spans="1:5">
      <c r="A2131">
        <f>HYPERLINK("http://www.twitter.com/nycgov/status/627268896907767809", "627268896907767809")</f>
        <v>0</v>
      </c>
      <c r="B2131" s="2">
        <v>42217.0038541667</v>
      </c>
      <c r="C2131">
        <v>3</v>
      </c>
      <c r="D2131">
        <v>5</v>
      </c>
      <c r="E2131" t="s">
        <v>1837</v>
      </c>
    </row>
    <row r="2132" spans="1:5">
      <c r="A2132">
        <f>HYPERLINK("http://www.twitter.com/nycgov/status/627238782505496576", "627238782505496576")</f>
        <v>0</v>
      </c>
      <c r="B2132" s="2">
        <v>42216.9207523148</v>
      </c>
      <c r="C2132">
        <v>6</v>
      </c>
      <c r="D2132">
        <v>6</v>
      </c>
      <c r="E2132" t="s">
        <v>1073</v>
      </c>
    </row>
    <row r="2133" spans="1:5">
      <c r="A2133">
        <f>HYPERLINK("http://www.twitter.com/nycgov/status/627208512775548928", "627208512775548928")</f>
        <v>0</v>
      </c>
      <c r="B2133" s="2">
        <v>42216.8372337963</v>
      </c>
      <c r="C2133">
        <v>7</v>
      </c>
      <c r="D2133">
        <v>8</v>
      </c>
      <c r="E2133" t="s">
        <v>1769</v>
      </c>
    </row>
    <row r="2134" spans="1:5">
      <c r="A2134">
        <f>HYPERLINK("http://www.twitter.com/nycgov/status/627178325274951680", "627178325274951680")</f>
        <v>0</v>
      </c>
      <c r="B2134" s="2">
        <v>42216.7539236111</v>
      </c>
      <c r="C2134">
        <v>7</v>
      </c>
      <c r="D2134">
        <v>4</v>
      </c>
      <c r="E2134" t="s">
        <v>1838</v>
      </c>
    </row>
    <row r="2135" spans="1:5">
      <c r="A2135">
        <f>HYPERLINK("http://www.twitter.com/nycgov/status/627148210625232896", "627148210625232896")</f>
        <v>0</v>
      </c>
      <c r="B2135" s="2">
        <v>42216.6708217593</v>
      </c>
      <c r="C2135">
        <v>10</v>
      </c>
      <c r="D2135">
        <v>11</v>
      </c>
      <c r="E2135" t="s">
        <v>1839</v>
      </c>
    </row>
    <row r="2136" spans="1:5">
      <c r="A2136">
        <f>HYPERLINK("http://www.twitter.com/nycgov/status/627118023883796480", "627118023883796480")</f>
        <v>0</v>
      </c>
      <c r="B2136" s="2">
        <v>42216.5875231481</v>
      </c>
      <c r="C2136">
        <v>3</v>
      </c>
      <c r="D2136">
        <v>6</v>
      </c>
      <c r="E2136" t="s">
        <v>1688</v>
      </c>
    </row>
    <row r="2137" spans="1:5">
      <c r="A2137">
        <f>HYPERLINK("http://www.twitter.com/nycgov/status/627106932826972160", "627106932826972160")</f>
        <v>0</v>
      </c>
      <c r="B2137" s="2">
        <v>42216.5569212963</v>
      </c>
      <c r="C2137">
        <v>0</v>
      </c>
      <c r="D2137">
        <v>3</v>
      </c>
      <c r="E2137" t="s">
        <v>1840</v>
      </c>
    </row>
    <row r="2138" spans="1:5">
      <c r="A2138">
        <f>HYPERLINK("http://www.twitter.com/nycgov/status/627087719236280320", "627087719236280320")</f>
        <v>0</v>
      </c>
      <c r="B2138" s="2">
        <v>42216.503900463</v>
      </c>
      <c r="C2138">
        <v>21</v>
      </c>
      <c r="D2138">
        <v>20</v>
      </c>
      <c r="E2138" t="s">
        <v>1841</v>
      </c>
    </row>
    <row r="2139" spans="1:5">
      <c r="A2139">
        <f>HYPERLINK("http://www.twitter.com/nycgov/status/626906515471998977", "626906515471998977")</f>
        <v>0</v>
      </c>
      <c r="B2139" s="2">
        <v>42216.0038773148</v>
      </c>
      <c r="C2139">
        <v>8</v>
      </c>
      <c r="D2139">
        <v>4</v>
      </c>
      <c r="E2139" t="s">
        <v>1842</v>
      </c>
    </row>
    <row r="2140" spans="1:5">
      <c r="A2140">
        <f>HYPERLINK("http://www.twitter.com/nycgov/status/626891389402525697", "626891389402525697")</f>
        <v>0</v>
      </c>
      <c r="B2140" s="2">
        <v>42215.9621296296</v>
      </c>
      <c r="C2140">
        <v>4</v>
      </c>
      <c r="D2140">
        <v>4</v>
      </c>
      <c r="E2140" t="s">
        <v>1644</v>
      </c>
    </row>
    <row r="2141" spans="1:5">
      <c r="A2141">
        <f>HYPERLINK("http://www.twitter.com/nycgov/status/626885785535557633", "626885785535557633")</f>
        <v>0</v>
      </c>
      <c r="B2141" s="2">
        <v>42215.9466666667</v>
      </c>
      <c r="C2141">
        <v>0</v>
      </c>
      <c r="D2141">
        <v>10</v>
      </c>
      <c r="E2141" t="s">
        <v>1843</v>
      </c>
    </row>
    <row r="2142" spans="1:5">
      <c r="A2142">
        <f>HYPERLINK("http://www.twitter.com/nycgov/status/626876339816136705", "626876339816136705")</f>
        <v>0</v>
      </c>
      <c r="B2142" s="2">
        <v>42215.9206018519</v>
      </c>
      <c r="C2142">
        <v>4</v>
      </c>
      <c r="D2142">
        <v>4</v>
      </c>
      <c r="E2142" t="s">
        <v>1575</v>
      </c>
    </row>
    <row r="2143" spans="1:5">
      <c r="A2143">
        <f>HYPERLINK("http://www.twitter.com/nycgov/status/626863207760662528", "626863207760662528")</f>
        <v>0</v>
      </c>
      <c r="B2143" s="2">
        <v>42215.8843634259</v>
      </c>
      <c r="C2143">
        <v>0</v>
      </c>
      <c r="D2143">
        <v>44</v>
      </c>
      <c r="E2143" t="s">
        <v>1844</v>
      </c>
    </row>
    <row r="2144" spans="1:5">
      <c r="A2144">
        <f>HYPERLINK("http://www.twitter.com/nycgov/status/626861250107043840", "626861250107043840")</f>
        <v>0</v>
      </c>
      <c r="B2144" s="2">
        <v>42215.8789699074</v>
      </c>
      <c r="C2144">
        <v>7</v>
      </c>
      <c r="D2144">
        <v>4</v>
      </c>
      <c r="E2144" t="s">
        <v>1694</v>
      </c>
    </row>
    <row r="2145" spans="1:5">
      <c r="A2145">
        <f>HYPERLINK("http://www.twitter.com/nycgov/status/626846184041246726", "626846184041246726")</f>
        <v>0</v>
      </c>
      <c r="B2145" s="2">
        <v>42215.8373958333</v>
      </c>
      <c r="C2145">
        <v>3</v>
      </c>
      <c r="D2145">
        <v>0</v>
      </c>
      <c r="E2145" t="s">
        <v>1776</v>
      </c>
    </row>
    <row r="2146" spans="1:5">
      <c r="A2146">
        <f>HYPERLINK("http://www.twitter.com/nycgov/status/626831135222427648", "626831135222427648")</f>
        <v>0</v>
      </c>
      <c r="B2146" s="2">
        <v>42215.7958680556</v>
      </c>
      <c r="C2146">
        <v>14</v>
      </c>
      <c r="D2146">
        <v>10</v>
      </c>
      <c r="E2146" t="s">
        <v>1664</v>
      </c>
    </row>
    <row r="2147" spans="1:5">
      <c r="A2147">
        <f>HYPERLINK("http://www.twitter.com/nycgov/status/626818481577701377", "626818481577701377")</f>
        <v>0</v>
      </c>
      <c r="B2147" s="2">
        <v>42215.7609490741</v>
      </c>
      <c r="C2147">
        <v>0</v>
      </c>
      <c r="D2147">
        <v>31</v>
      </c>
      <c r="E2147" t="s">
        <v>1845</v>
      </c>
    </row>
    <row r="2148" spans="1:5">
      <c r="A2148">
        <f>HYPERLINK("http://www.twitter.com/nycgov/status/626815942446723072", "626815942446723072")</f>
        <v>0</v>
      </c>
      <c r="B2148" s="2">
        <v>42215.7539467593</v>
      </c>
      <c r="C2148">
        <v>6</v>
      </c>
      <c r="D2148">
        <v>5</v>
      </c>
      <c r="E2148" t="s">
        <v>1465</v>
      </c>
    </row>
    <row r="2149" spans="1:5">
      <c r="A2149">
        <f>HYPERLINK("http://www.twitter.com/nycgov/status/626800868768112641", "626800868768112641")</f>
        <v>0</v>
      </c>
      <c r="B2149" s="2">
        <v>42215.712349537</v>
      </c>
      <c r="C2149">
        <v>2</v>
      </c>
      <c r="D2149">
        <v>5</v>
      </c>
      <c r="E2149" t="s">
        <v>1846</v>
      </c>
    </row>
    <row r="2150" spans="1:5">
      <c r="A2150">
        <f>HYPERLINK("http://www.twitter.com/nycgov/status/626796835148046336", "626796835148046336")</f>
        <v>0</v>
      </c>
      <c r="B2150" s="2">
        <v>42215.7012152778</v>
      </c>
      <c r="C2150">
        <v>0</v>
      </c>
      <c r="D2150">
        <v>5</v>
      </c>
      <c r="E2150" t="s">
        <v>1847</v>
      </c>
    </row>
    <row r="2151" spans="1:5">
      <c r="A2151">
        <f>HYPERLINK("http://www.twitter.com/nycgov/status/626787346663514112", "626787346663514112")</f>
        <v>0</v>
      </c>
      <c r="B2151" s="2">
        <v>42215.6750347222</v>
      </c>
      <c r="C2151">
        <v>5</v>
      </c>
      <c r="D2151">
        <v>6</v>
      </c>
      <c r="E2151" t="s">
        <v>1679</v>
      </c>
    </row>
    <row r="2152" spans="1:5">
      <c r="A2152">
        <f>HYPERLINK("http://www.twitter.com/nycgov/status/626778887117254657", "626778887117254657")</f>
        <v>0</v>
      </c>
      <c r="B2152" s="2">
        <v>42215.6516898148</v>
      </c>
      <c r="C2152">
        <v>0</v>
      </c>
      <c r="D2152">
        <v>11</v>
      </c>
      <c r="E2152" t="s">
        <v>1848</v>
      </c>
    </row>
    <row r="2153" spans="1:5">
      <c r="A2153">
        <f>HYPERLINK("http://www.twitter.com/nycgov/status/626771809266978817", "626771809266978817")</f>
        <v>0</v>
      </c>
      <c r="B2153" s="2">
        <v>42215.6321527778</v>
      </c>
      <c r="C2153">
        <v>5</v>
      </c>
      <c r="D2153">
        <v>12</v>
      </c>
      <c r="E2153" t="s">
        <v>1804</v>
      </c>
    </row>
    <row r="2154" spans="1:5">
      <c r="A2154">
        <f>HYPERLINK("http://www.twitter.com/nycgov/status/626768656744189952", "626768656744189952")</f>
        <v>0</v>
      </c>
      <c r="B2154" s="2">
        <v>42215.6234606481</v>
      </c>
      <c r="C2154">
        <v>0</v>
      </c>
      <c r="D2154">
        <v>47</v>
      </c>
      <c r="E2154" t="s">
        <v>1849</v>
      </c>
    </row>
    <row r="2155" spans="1:5">
      <c r="A2155">
        <f>HYPERLINK("http://www.twitter.com/nycgov/status/626762896857559040", "626762896857559040")</f>
        <v>0</v>
      </c>
      <c r="B2155" s="2">
        <v>42215.6075578704</v>
      </c>
      <c r="C2155">
        <v>0</v>
      </c>
      <c r="D2155">
        <v>9</v>
      </c>
      <c r="E2155" t="s">
        <v>1850</v>
      </c>
    </row>
    <row r="2156" spans="1:5">
      <c r="A2156">
        <f>HYPERLINK("http://www.twitter.com/nycgov/status/626758404669853696", "626758404669853696")</f>
        <v>0</v>
      </c>
      <c r="B2156" s="2">
        <v>42215.595162037</v>
      </c>
      <c r="C2156">
        <v>0</v>
      </c>
      <c r="D2156">
        <v>16</v>
      </c>
      <c r="E2156" t="s">
        <v>1851</v>
      </c>
    </row>
    <row r="2157" spans="1:5">
      <c r="A2157">
        <f>HYPERLINK("http://www.twitter.com/nycgov/status/626756819738861568", "626756819738861568")</f>
        <v>0</v>
      </c>
      <c r="B2157" s="2">
        <v>42215.5907986111</v>
      </c>
      <c r="C2157">
        <v>7</v>
      </c>
      <c r="D2157">
        <v>12</v>
      </c>
      <c r="E2157" t="s">
        <v>1534</v>
      </c>
    </row>
    <row r="2158" spans="1:5">
      <c r="A2158">
        <f>HYPERLINK("http://www.twitter.com/nycgov/status/626749394176618496", "626749394176618496")</f>
        <v>0</v>
      </c>
      <c r="B2158" s="2">
        <v>42215.5703009259</v>
      </c>
      <c r="C2158">
        <v>0</v>
      </c>
      <c r="D2158">
        <v>7</v>
      </c>
      <c r="E2158" t="s">
        <v>1852</v>
      </c>
    </row>
    <row r="2159" spans="1:5">
      <c r="A2159">
        <f>HYPERLINK("http://www.twitter.com/nycgov/status/626742067222433792", "626742067222433792")</f>
        <v>0</v>
      </c>
      <c r="B2159" s="2">
        <v>42215.5500810185</v>
      </c>
      <c r="C2159">
        <v>5</v>
      </c>
      <c r="D2159">
        <v>10</v>
      </c>
      <c r="E2159" t="s">
        <v>1853</v>
      </c>
    </row>
    <row r="2160" spans="1:5">
      <c r="A2160">
        <f>HYPERLINK("http://www.twitter.com/nycgov/status/626725972805582849", "626725972805582849")</f>
        <v>0</v>
      </c>
      <c r="B2160" s="2">
        <v>42215.5056712963</v>
      </c>
      <c r="C2160">
        <v>12</v>
      </c>
      <c r="D2160">
        <v>13</v>
      </c>
      <c r="E2160" t="s">
        <v>1854</v>
      </c>
    </row>
    <row r="2161" spans="1:5">
      <c r="A2161">
        <f>HYPERLINK("http://www.twitter.com/nycgov/status/626544141468573696", "626544141468573696")</f>
        <v>0</v>
      </c>
      <c r="B2161" s="2">
        <v>42215.003912037</v>
      </c>
      <c r="C2161">
        <v>14</v>
      </c>
      <c r="D2161">
        <v>14</v>
      </c>
      <c r="E2161" t="s">
        <v>1855</v>
      </c>
    </row>
    <row r="2162" spans="1:5">
      <c r="A2162">
        <f>HYPERLINK("http://www.twitter.com/nycgov/status/626529029953294336", "626529029953294336")</f>
        <v>0</v>
      </c>
      <c r="B2162" s="2">
        <v>42214.9622106481</v>
      </c>
      <c r="C2162">
        <v>1</v>
      </c>
      <c r="D2162">
        <v>3</v>
      </c>
      <c r="E2162" t="s">
        <v>1575</v>
      </c>
    </row>
    <row r="2163" spans="1:5">
      <c r="A2163">
        <f>HYPERLINK("http://www.twitter.com/nycgov/status/626528999360040960", "626528999360040960")</f>
        <v>0</v>
      </c>
      <c r="B2163" s="2">
        <v>42214.9621296296</v>
      </c>
      <c r="C2163">
        <v>15</v>
      </c>
      <c r="D2163">
        <v>15</v>
      </c>
      <c r="E2163" t="s">
        <v>1856</v>
      </c>
    </row>
    <row r="2164" spans="1:5">
      <c r="A2164">
        <f>HYPERLINK("http://www.twitter.com/nycgov/status/626513974905868288", "626513974905868288")</f>
        <v>0</v>
      </c>
      <c r="B2164" s="2">
        <v>42214.9206712963</v>
      </c>
      <c r="C2164">
        <v>4</v>
      </c>
      <c r="D2164">
        <v>2</v>
      </c>
      <c r="E2164" t="s">
        <v>1857</v>
      </c>
    </row>
    <row r="2165" spans="1:5">
      <c r="A2165">
        <f>HYPERLINK("http://www.twitter.com/nycgov/status/626498878318231552", "626498878318231552")</f>
        <v>0</v>
      </c>
      <c r="B2165" s="2">
        <v>42214.8790162037</v>
      </c>
      <c r="C2165">
        <v>3</v>
      </c>
      <c r="D2165">
        <v>6</v>
      </c>
      <c r="E2165" t="s">
        <v>1858</v>
      </c>
    </row>
    <row r="2166" spans="1:5">
      <c r="A2166">
        <f>HYPERLINK("http://www.twitter.com/nycgov/status/626483796918042624", "626483796918042624")</f>
        <v>0</v>
      </c>
      <c r="B2166" s="2">
        <v>42214.8373958333</v>
      </c>
      <c r="C2166">
        <v>7</v>
      </c>
      <c r="D2166">
        <v>3</v>
      </c>
      <c r="E2166" t="s">
        <v>1776</v>
      </c>
    </row>
    <row r="2167" spans="1:5">
      <c r="A2167">
        <f>HYPERLINK("http://www.twitter.com/nycgov/status/626476213264105476", "626476213264105476")</f>
        <v>0</v>
      </c>
      <c r="B2167" s="2">
        <v>42214.8164699074</v>
      </c>
      <c r="C2167">
        <v>9</v>
      </c>
      <c r="D2167">
        <v>8</v>
      </c>
      <c r="E2167" t="s">
        <v>1859</v>
      </c>
    </row>
    <row r="2168" spans="1:5">
      <c r="A2168">
        <f>HYPERLINK("http://www.twitter.com/nycgov/status/626468678465400833", "626468678465400833")</f>
        <v>0</v>
      </c>
      <c r="B2168" s="2">
        <v>42214.7956712963</v>
      </c>
      <c r="C2168">
        <v>5</v>
      </c>
      <c r="D2168">
        <v>2</v>
      </c>
      <c r="E2168" t="s">
        <v>1860</v>
      </c>
    </row>
    <row r="2169" spans="1:5">
      <c r="A2169">
        <f>HYPERLINK("http://www.twitter.com/nycgov/status/626453572985688065", "626453572985688065")</f>
        <v>0</v>
      </c>
      <c r="B2169" s="2">
        <v>42214.7539930556</v>
      </c>
      <c r="C2169">
        <v>7</v>
      </c>
      <c r="D2169">
        <v>5</v>
      </c>
      <c r="E2169" t="s">
        <v>1861</v>
      </c>
    </row>
    <row r="2170" spans="1:5">
      <c r="A2170">
        <f>HYPERLINK("http://www.twitter.com/nycgov/status/626438532459024389", "626438532459024389")</f>
        <v>0</v>
      </c>
      <c r="B2170" s="2">
        <v>42214.7124884259</v>
      </c>
      <c r="C2170">
        <v>6</v>
      </c>
      <c r="D2170">
        <v>11</v>
      </c>
      <c r="E2170" t="s">
        <v>1862</v>
      </c>
    </row>
    <row r="2171" spans="1:5">
      <c r="A2171">
        <f>HYPERLINK("http://www.twitter.com/nycgov/status/626422643470807040", "626422643470807040")</f>
        <v>0</v>
      </c>
      <c r="B2171" s="2">
        <v>42214.6686458333</v>
      </c>
      <c r="C2171">
        <v>0</v>
      </c>
      <c r="D2171">
        <v>5</v>
      </c>
      <c r="E2171" t="s">
        <v>1863</v>
      </c>
    </row>
    <row r="2172" spans="1:5">
      <c r="A2172">
        <f>HYPERLINK("http://www.twitter.com/nycgov/status/626408313681526784", "626408313681526784")</f>
        <v>0</v>
      </c>
      <c r="B2172" s="2">
        <v>42214.6290972222</v>
      </c>
      <c r="C2172">
        <v>7</v>
      </c>
      <c r="D2172">
        <v>15</v>
      </c>
      <c r="E2172" t="s">
        <v>1864</v>
      </c>
    </row>
    <row r="2173" spans="1:5">
      <c r="A2173">
        <f>HYPERLINK("http://www.twitter.com/nycgov/status/626400697915936769", "626400697915936769")</f>
        <v>0</v>
      </c>
      <c r="B2173" s="2">
        <v>42214.6080902778</v>
      </c>
      <c r="C2173">
        <v>46</v>
      </c>
      <c r="D2173">
        <v>43</v>
      </c>
      <c r="E2173" t="s">
        <v>1865</v>
      </c>
    </row>
    <row r="2174" spans="1:5">
      <c r="A2174">
        <f>HYPERLINK("http://www.twitter.com/nycgov/status/626393526989901824", "626393526989901824")</f>
        <v>0</v>
      </c>
      <c r="B2174" s="2">
        <v>42214.5882986111</v>
      </c>
      <c r="C2174">
        <v>0</v>
      </c>
      <c r="D2174">
        <v>3</v>
      </c>
      <c r="E2174" t="s">
        <v>1866</v>
      </c>
    </row>
    <row r="2175" spans="1:5">
      <c r="A2175">
        <f>HYPERLINK("http://www.twitter.com/nycgov/status/626378127917359104", "626378127917359104")</f>
        <v>0</v>
      </c>
      <c r="B2175" s="2">
        <v>42214.5457986111</v>
      </c>
      <c r="C2175">
        <v>2</v>
      </c>
      <c r="D2175">
        <v>5</v>
      </c>
      <c r="E2175" t="s">
        <v>1867</v>
      </c>
    </row>
    <row r="2176" spans="1:5">
      <c r="A2176">
        <f>HYPERLINK("http://www.twitter.com/nycgov/status/626362936085348352", "626362936085348352")</f>
        <v>0</v>
      </c>
      <c r="B2176" s="2">
        <v>42214.5038773148</v>
      </c>
      <c r="C2176">
        <v>8</v>
      </c>
      <c r="D2176">
        <v>8</v>
      </c>
      <c r="E2176" t="s">
        <v>1854</v>
      </c>
    </row>
    <row r="2177" spans="1:5">
      <c r="A2177">
        <f>HYPERLINK("http://www.twitter.com/nycgov/status/626181759504400384", "626181759504400384")</f>
        <v>0</v>
      </c>
      <c r="B2177" s="2">
        <v>42214.0039351852</v>
      </c>
      <c r="C2177">
        <v>6</v>
      </c>
      <c r="D2177">
        <v>11</v>
      </c>
      <c r="E2177" t="s">
        <v>1868</v>
      </c>
    </row>
    <row r="2178" spans="1:5">
      <c r="A2178">
        <f>HYPERLINK("http://www.twitter.com/nycgov/status/626166626371694592", "626166626371694592")</f>
        <v>0</v>
      </c>
      <c r="B2178" s="2">
        <v>42213.9621643519</v>
      </c>
      <c r="C2178">
        <v>10</v>
      </c>
      <c r="D2178">
        <v>9</v>
      </c>
      <c r="E2178" t="s">
        <v>1717</v>
      </c>
    </row>
    <row r="2179" spans="1:5">
      <c r="A2179">
        <f>HYPERLINK("http://www.twitter.com/nycgov/status/626151575136960514", "626151575136960514")</f>
        <v>0</v>
      </c>
      <c r="B2179" s="2">
        <v>42213.9206365741</v>
      </c>
      <c r="C2179">
        <v>6</v>
      </c>
      <c r="D2179">
        <v>6</v>
      </c>
      <c r="E2179" t="s">
        <v>1869</v>
      </c>
    </row>
    <row r="2180" spans="1:5">
      <c r="A2180">
        <f>HYPERLINK("http://www.twitter.com/nycgov/status/626136490876272640", "626136490876272640")</f>
        <v>0</v>
      </c>
      <c r="B2180" s="2">
        <v>42213.8790162037</v>
      </c>
      <c r="C2180">
        <v>5</v>
      </c>
      <c r="D2180">
        <v>1</v>
      </c>
      <c r="E2180" t="s">
        <v>1870</v>
      </c>
    </row>
    <row r="2181" spans="1:5">
      <c r="A2181">
        <f>HYPERLINK("http://www.twitter.com/nycgov/status/626126771960868864", "626126771960868864")</f>
        <v>0</v>
      </c>
      <c r="B2181" s="2">
        <v>42213.8521875</v>
      </c>
      <c r="C2181">
        <v>0</v>
      </c>
      <c r="D2181">
        <v>4</v>
      </c>
      <c r="E2181" t="s">
        <v>1871</v>
      </c>
    </row>
    <row r="2182" spans="1:5">
      <c r="A2182">
        <f>HYPERLINK("http://www.twitter.com/nycgov/status/626113833808080896", "626113833808080896")</f>
        <v>0</v>
      </c>
      <c r="B2182" s="2">
        <v>42213.8164930556</v>
      </c>
      <c r="C2182">
        <v>11</v>
      </c>
      <c r="D2182">
        <v>15</v>
      </c>
      <c r="E2182" t="s">
        <v>1872</v>
      </c>
    </row>
    <row r="2183" spans="1:5">
      <c r="A2183">
        <f>HYPERLINK("http://www.twitter.com/nycgov/status/626112976509120512", "626112976509120512")</f>
        <v>0</v>
      </c>
      <c r="B2183" s="2">
        <v>42213.8141203704</v>
      </c>
      <c r="C2183">
        <v>0</v>
      </c>
      <c r="D2183">
        <v>5</v>
      </c>
      <c r="E2183" t="s">
        <v>1873</v>
      </c>
    </row>
    <row r="2184" spans="1:5">
      <c r="A2184">
        <f>HYPERLINK("http://www.twitter.com/nycgov/status/626100094920732672", "626100094920732672")</f>
        <v>0</v>
      </c>
      <c r="B2184" s="2">
        <v>42213.7785763889</v>
      </c>
      <c r="C2184">
        <v>6</v>
      </c>
      <c r="D2184">
        <v>19</v>
      </c>
      <c r="E2184" t="s">
        <v>1874</v>
      </c>
    </row>
    <row r="2185" spans="1:5">
      <c r="A2185">
        <f>HYPERLINK("http://www.twitter.com/nycgov/status/626095305902190592", "626095305902190592")</f>
        <v>0</v>
      </c>
      <c r="B2185" s="2">
        <v>42213.7653587963</v>
      </c>
      <c r="C2185">
        <v>0</v>
      </c>
      <c r="D2185">
        <v>14</v>
      </c>
      <c r="E2185" t="s">
        <v>1875</v>
      </c>
    </row>
    <row r="2186" spans="1:5">
      <c r="A2186">
        <f>HYPERLINK("http://www.twitter.com/nycgov/status/626094980612931584", "626094980612931584")</f>
        <v>0</v>
      </c>
      <c r="B2186" s="2">
        <v>42213.7644675926</v>
      </c>
      <c r="C2186">
        <v>0</v>
      </c>
      <c r="D2186">
        <v>45</v>
      </c>
      <c r="E2186" t="s">
        <v>1876</v>
      </c>
    </row>
    <row r="2187" spans="1:5">
      <c r="A2187">
        <f>HYPERLINK("http://www.twitter.com/nycgov/status/626082691738398720", "626082691738398720")</f>
        <v>0</v>
      </c>
      <c r="B2187" s="2">
        <v>42213.7305555556</v>
      </c>
      <c r="C2187">
        <v>9</v>
      </c>
      <c r="D2187">
        <v>4</v>
      </c>
      <c r="E2187" t="s">
        <v>1679</v>
      </c>
    </row>
    <row r="2188" spans="1:5">
      <c r="A2188">
        <f>HYPERLINK("http://www.twitter.com/nycgov/status/626068267862478848", "626068267862478848")</f>
        <v>0</v>
      </c>
      <c r="B2188" s="2">
        <v>42213.6907523148</v>
      </c>
      <c r="C2188">
        <v>0</v>
      </c>
      <c r="D2188">
        <v>53</v>
      </c>
      <c r="E2188" t="s">
        <v>1877</v>
      </c>
    </row>
    <row r="2189" spans="1:5">
      <c r="A2189">
        <f>HYPERLINK("http://www.twitter.com/nycgov/status/626061116305731584", "626061116305731584")</f>
        <v>0</v>
      </c>
      <c r="B2189" s="2">
        <v>42213.6710185185</v>
      </c>
      <c r="C2189">
        <v>10</v>
      </c>
      <c r="D2189">
        <v>3</v>
      </c>
      <c r="E2189" t="s">
        <v>1458</v>
      </c>
    </row>
    <row r="2190" spans="1:5">
      <c r="A2190">
        <f>HYPERLINK("http://www.twitter.com/nycgov/status/626047597204123648", "626047597204123648")</f>
        <v>0</v>
      </c>
      <c r="B2190" s="2">
        <v>42213.6337152778</v>
      </c>
      <c r="C2190">
        <v>0</v>
      </c>
      <c r="D2190">
        <v>11</v>
      </c>
      <c r="E2190" t="s">
        <v>1878</v>
      </c>
    </row>
    <row r="2191" spans="1:5">
      <c r="A2191">
        <f>HYPERLINK("http://www.twitter.com/nycgov/status/626045876272779264", "626045876272779264")</f>
        <v>0</v>
      </c>
      <c r="B2191" s="2">
        <v>42213.6289583333</v>
      </c>
      <c r="C2191">
        <v>7</v>
      </c>
      <c r="D2191">
        <v>9</v>
      </c>
      <c r="E2191" t="s">
        <v>1465</v>
      </c>
    </row>
    <row r="2192" spans="1:5">
      <c r="A2192">
        <f>HYPERLINK("http://www.twitter.com/nycgov/status/626036895496146944", "626036895496146944")</f>
        <v>0</v>
      </c>
      <c r="B2192" s="2">
        <v>42213.6041782407</v>
      </c>
      <c r="C2192">
        <v>0</v>
      </c>
      <c r="D2192">
        <v>9</v>
      </c>
      <c r="E2192" t="s">
        <v>1879</v>
      </c>
    </row>
    <row r="2193" spans="1:5">
      <c r="A2193">
        <f>HYPERLINK("http://www.twitter.com/nycgov/status/626030807891767296", "626030807891767296")</f>
        <v>0</v>
      </c>
      <c r="B2193" s="2">
        <v>42213.5873842593</v>
      </c>
      <c r="C2193">
        <v>3</v>
      </c>
      <c r="D2193">
        <v>8</v>
      </c>
      <c r="E2193" t="s">
        <v>1880</v>
      </c>
    </row>
    <row r="2194" spans="1:5">
      <c r="A2194">
        <f>HYPERLINK("http://www.twitter.com/nycgov/status/626022397926375424", "626022397926375424")</f>
        <v>0</v>
      </c>
      <c r="B2194" s="2">
        <v>42213.5641782407</v>
      </c>
      <c r="C2194">
        <v>0</v>
      </c>
      <c r="D2194">
        <v>33</v>
      </c>
      <c r="E2194" t="s">
        <v>1881</v>
      </c>
    </row>
    <row r="2195" spans="1:5">
      <c r="A2195">
        <f>HYPERLINK("http://www.twitter.com/nycgov/status/626018015625261056", "626018015625261056")</f>
        <v>0</v>
      </c>
      <c r="B2195" s="2">
        <v>42213.5520833333</v>
      </c>
      <c r="C2195">
        <v>0</v>
      </c>
      <c r="D2195">
        <v>2</v>
      </c>
      <c r="E2195" t="s">
        <v>1882</v>
      </c>
    </row>
    <row r="2196" spans="1:5">
      <c r="A2196">
        <f>HYPERLINK("http://www.twitter.com/nycgov/status/626015743650480128", "626015743650480128")</f>
        <v>0</v>
      </c>
      <c r="B2196" s="2">
        <v>42213.5458101852</v>
      </c>
      <c r="C2196">
        <v>3</v>
      </c>
      <c r="D2196">
        <v>4</v>
      </c>
      <c r="E2196" t="s">
        <v>1830</v>
      </c>
    </row>
    <row r="2197" spans="1:5">
      <c r="A2197">
        <f>HYPERLINK("http://www.twitter.com/nycgov/status/626000575432380416", "626000575432380416")</f>
        <v>0</v>
      </c>
      <c r="B2197" s="2">
        <v>42213.5039583333</v>
      </c>
      <c r="C2197">
        <v>16</v>
      </c>
      <c r="D2197">
        <v>23</v>
      </c>
      <c r="E2197" t="s">
        <v>1883</v>
      </c>
    </row>
    <row r="2198" spans="1:5">
      <c r="A2198">
        <f>HYPERLINK("http://www.twitter.com/nycgov/status/625819340030541824", "625819340030541824")</f>
        <v>0</v>
      </c>
      <c r="B2198" s="2">
        <v>42213.0038425926</v>
      </c>
      <c r="C2198">
        <v>17</v>
      </c>
      <c r="D2198">
        <v>10</v>
      </c>
      <c r="E2198" t="s">
        <v>1460</v>
      </c>
    </row>
    <row r="2199" spans="1:5">
      <c r="A2199">
        <f>HYPERLINK("http://www.twitter.com/nycgov/status/625809261390602240", "625809261390602240")</f>
        <v>0</v>
      </c>
      <c r="B2199" s="2">
        <v>42212.9760300926</v>
      </c>
      <c r="C2199">
        <v>10</v>
      </c>
      <c r="D2199">
        <v>8</v>
      </c>
      <c r="E2199" t="s">
        <v>1884</v>
      </c>
    </row>
    <row r="2200" spans="1:5">
      <c r="A2200">
        <f>HYPERLINK("http://www.twitter.com/nycgov/status/625804256679960576", "625804256679960576")</f>
        <v>0</v>
      </c>
      <c r="B2200" s="2">
        <v>42212.9622222222</v>
      </c>
      <c r="C2200">
        <v>5</v>
      </c>
      <c r="D2200">
        <v>9</v>
      </c>
      <c r="E2200" t="s">
        <v>1885</v>
      </c>
    </row>
    <row r="2201" spans="1:5">
      <c r="A2201">
        <f>HYPERLINK("http://www.twitter.com/nycgov/status/625795621534961666", "625795621534961666")</f>
        <v>0</v>
      </c>
      <c r="B2201" s="2">
        <v>42212.9383912037</v>
      </c>
      <c r="C2201">
        <v>14</v>
      </c>
      <c r="D2201">
        <v>9</v>
      </c>
      <c r="E2201" t="s">
        <v>1886</v>
      </c>
    </row>
    <row r="2202" spans="1:5">
      <c r="A2202">
        <f>HYPERLINK("http://www.twitter.com/nycgov/status/625791755359752192", "625791755359752192")</f>
        <v>0</v>
      </c>
      <c r="B2202" s="2">
        <v>42212.9277199074</v>
      </c>
      <c r="C2202">
        <v>15</v>
      </c>
      <c r="D2202">
        <v>9</v>
      </c>
      <c r="E2202" t="s">
        <v>1887</v>
      </c>
    </row>
    <row r="2203" spans="1:5">
      <c r="A2203">
        <f>HYPERLINK("http://www.twitter.com/nycgov/status/625774069842083840", "625774069842083840")</f>
        <v>0</v>
      </c>
      <c r="B2203" s="2">
        <v>42212.8789236111</v>
      </c>
      <c r="C2203">
        <v>12</v>
      </c>
      <c r="D2203">
        <v>9</v>
      </c>
      <c r="E2203" t="s">
        <v>1888</v>
      </c>
    </row>
    <row r="2204" spans="1:5">
      <c r="A2204">
        <f>HYPERLINK("http://www.twitter.com/nycgov/status/625761404587515904", "625761404587515904")</f>
        <v>0</v>
      </c>
      <c r="B2204" s="2">
        <v>42212.8439699074</v>
      </c>
      <c r="C2204">
        <v>22</v>
      </c>
      <c r="D2204">
        <v>17</v>
      </c>
      <c r="E2204" t="s">
        <v>1889</v>
      </c>
    </row>
    <row r="2205" spans="1:5">
      <c r="A2205">
        <f>HYPERLINK("http://www.twitter.com/nycgov/status/625756850055708672", "625756850055708672")</f>
        <v>0</v>
      </c>
      <c r="B2205" s="2">
        <v>42212.831400463</v>
      </c>
      <c r="C2205">
        <v>0</v>
      </c>
      <c r="D2205">
        <v>26</v>
      </c>
      <c r="E2205" t="s">
        <v>1890</v>
      </c>
    </row>
    <row r="2206" spans="1:5">
      <c r="A2206">
        <f>HYPERLINK("http://www.twitter.com/nycgov/status/625743971260739584", "625743971260739584")</f>
        <v>0</v>
      </c>
      <c r="B2206" s="2">
        <v>42212.7958680556</v>
      </c>
      <c r="C2206">
        <v>5</v>
      </c>
      <c r="D2206">
        <v>7</v>
      </c>
      <c r="E2206" t="s">
        <v>1891</v>
      </c>
    </row>
    <row r="2207" spans="1:5">
      <c r="A2207">
        <f>HYPERLINK("http://www.twitter.com/nycgov/status/625728820637732864", "625728820637732864")</f>
        <v>0</v>
      </c>
      <c r="B2207" s="2">
        <v>42212.7540509259</v>
      </c>
      <c r="C2207">
        <v>5</v>
      </c>
      <c r="D2207">
        <v>8</v>
      </c>
      <c r="E2207" t="s">
        <v>1892</v>
      </c>
    </row>
    <row r="2208" spans="1:5">
      <c r="A2208">
        <f>HYPERLINK("http://www.twitter.com/nycgov/status/625722873169203200", "625722873169203200")</f>
        <v>0</v>
      </c>
      <c r="B2208" s="2">
        <v>42212.7376388889</v>
      </c>
      <c r="C2208">
        <v>0</v>
      </c>
      <c r="D2208">
        <v>24</v>
      </c>
      <c r="E2208" t="s">
        <v>1893</v>
      </c>
    </row>
    <row r="2209" spans="1:5">
      <c r="A2209">
        <f>HYPERLINK("http://www.twitter.com/nycgov/status/625713740902723584", "625713740902723584")</f>
        <v>0</v>
      </c>
      <c r="B2209" s="2">
        <v>42212.7124421296</v>
      </c>
      <c r="C2209">
        <v>5</v>
      </c>
      <c r="D2209">
        <v>11</v>
      </c>
      <c r="E2209" t="s">
        <v>1769</v>
      </c>
    </row>
    <row r="2210" spans="1:5">
      <c r="A2210">
        <f>HYPERLINK("http://www.twitter.com/nycgov/status/625713501416333312", "625713501416333312")</f>
        <v>0</v>
      </c>
      <c r="B2210" s="2">
        <v>42212.7117824074</v>
      </c>
      <c r="C2210">
        <v>0</v>
      </c>
      <c r="D2210">
        <v>16</v>
      </c>
      <c r="E2210" t="s">
        <v>1894</v>
      </c>
    </row>
    <row r="2211" spans="1:5">
      <c r="A2211">
        <f>HYPERLINK("http://www.twitter.com/nycgov/status/625708731918086145", "625708731918086145")</f>
        <v>0</v>
      </c>
      <c r="B2211" s="2">
        <v>42212.6986226852</v>
      </c>
      <c r="C2211">
        <v>0</v>
      </c>
      <c r="D2211">
        <v>16</v>
      </c>
      <c r="E2211" t="s">
        <v>1895</v>
      </c>
    </row>
    <row r="2212" spans="1:5">
      <c r="A2212">
        <f>HYPERLINK("http://www.twitter.com/nycgov/status/625698742566547456", "625698742566547456")</f>
        <v>0</v>
      </c>
      <c r="B2212" s="2">
        <v>42212.6710532407</v>
      </c>
      <c r="C2212">
        <v>3</v>
      </c>
      <c r="D2212">
        <v>2</v>
      </c>
      <c r="E2212" t="s">
        <v>1896</v>
      </c>
    </row>
    <row r="2213" spans="1:5">
      <c r="A2213">
        <f>HYPERLINK("http://www.twitter.com/nycgov/status/625683546154377216", "625683546154377216")</f>
        <v>0</v>
      </c>
      <c r="B2213" s="2">
        <v>42212.6291203704</v>
      </c>
      <c r="C2213">
        <v>14</v>
      </c>
      <c r="D2213">
        <v>12</v>
      </c>
      <c r="E2213" t="s">
        <v>1897</v>
      </c>
    </row>
    <row r="2214" spans="1:5">
      <c r="A2214">
        <f>HYPERLINK("http://www.twitter.com/nycgov/status/625668458181730305", "625668458181730305")</f>
        <v>0</v>
      </c>
      <c r="B2214" s="2">
        <v>42212.5874884259</v>
      </c>
      <c r="C2214">
        <v>5</v>
      </c>
      <c r="D2214">
        <v>4</v>
      </c>
      <c r="E2214" t="s">
        <v>1898</v>
      </c>
    </row>
    <row r="2215" spans="1:5">
      <c r="A2215">
        <f>HYPERLINK("http://www.twitter.com/nycgov/status/625666267094118401", "625666267094118401")</f>
        <v>0</v>
      </c>
      <c r="B2215" s="2">
        <v>42212.5814467593</v>
      </c>
      <c r="C2215">
        <v>0</v>
      </c>
      <c r="D2215">
        <v>10</v>
      </c>
      <c r="E2215" t="s">
        <v>1899</v>
      </c>
    </row>
    <row r="2216" spans="1:5">
      <c r="A2216">
        <f>HYPERLINK("http://www.twitter.com/nycgov/status/625653332217065472", "625653332217065472")</f>
        <v>0</v>
      </c>
      <c r="B2216" s="2">
        <v>42212.5457523148</v>
      </c>
      <c r="C2216">
        <v>16</v>
      </c>
      <c r="D2216">
        <v>16</v>
      </c>
      <c r="E2216" t="s">
        <v>1900</v>
      </c>
    </row>
    <row r="2217" spans="1:5">
      <c r="A2217">
        <f>HYPERLINK("http://www.twitter.com/nycgov/status/625638214334828544", "625638214334828544")</f>
        <v>0</v>
      </c>
      <c r="B2217" s="2">
        <v>42212.5040277778</v>
      </c>
      <c r="C2217">
        <v>3</v>
      </c>
      <c r="D2217">
        <v>5</v>
      </c>
      <c r="E2217" t="s">
        <v>1901</v>
      </c>
    </row>
    <row r="2218" spans="1:5">
      <c r="A2218">
        <f>HYPERLINK("http://www.twitter.com/nycgov/status/625637585063444480", "625637585063444480")</f>
        <v>0</v>
      </c>
      <c r="B2218" s="2">
        <v>42212.5022916667</v>
      </c>
      <c r="C2218">
        <v>2</v>
      </c>
      <c r="D2218">
        <v>6</v>
      </c>
      <c r="E2218" t="s">
        <v>1902</v>
      </c>
    </row>
    <row r="2219" spans="1:5">
      <c r="A2219">
        <f>HYPERLINK("http://www.twitter.com/nycgov/status/625456902986723328", "625456902986723328")</f>
        <v>0</v>
      </c>
      <c r="B2219" s="2">
        <v>42212.0037037037</v>
      </c>
      <c r="C2219">
        <v>8</v>
      </c>
      <c r="D2219">
        <v>6</v>
      </c>
      <c r="E2219" t="s">
        <v>1642</v>
      </c>
    </row>
    <row r="2220" spans="1:5">
      <c r="A2220">
        <f>HYPERLINK("http://www.twitter.com/nycgov/status/625426737841750016", "625426737841750016")</f>
        <v>0</v>
      </c>
      <c r="B2220" s="2">
        <v>42211.920462963</v>
      </c>
      <c r="C2220">
        <v>6</v>
      </c>
      <c r="D2220">
        <v>4</v>
      </c>
      <c r="E2220" t="s">
        <v>1903</v>
      </c>
    </row>
    <row r="2221" spans="1:5">
      <c r="A2221">
        <f>HYPERLINK("http://www.twitter.com/nycgov/status/625396537187770368", "625396537187770368")</f>
        <v>0</v>
      </c>
      <c r="B2221" s="2">
        <v>42211.8371296296</v>
      </c>
      <c r="C2221">
        <v>6</v>
      </c>
      <c r="D2221">
        <v>7</v>
      </c>
      <c r="E2221" t="s">
        <v>1694</v>
      </c>
    </row>
    <row r="2222" spans="1:5">
      <c r="A2222">
        <f>HYPERLINK("http://www.twitter.com/nycgov/status/625365604766248961", "625365604766248961")</f>
        <v>0</v>
      </c>
      <c r="B2222" s="2">
        <v>42211.7517708333</v>
      </c>
      <c r="C2222">
        <v>4</v>
      </c>
      <c r="D2222">
        <v>5</v>
      </c>
      <c r="E2222" t="s">
        <v>1655</v>
      </c>
    </row>
    <row r="2223" spans="1:5">
      <c r="A2223">
        <f>HYPERLINK("http://www.twitter.com/nycgov/status/625336165323943937", "625336165323943937")</f>
        <v>0</v>
      </c>
      <c r="B2223" s="2">
        <v>42211.6705324074</v>
      </c>
      <c r="C2223">
        <v>11</v>
      </c>
      <c r="D2223">
        <v>10</v>
      </c>
      <c r="E2223" t="s">
        <v>1904</v>
      </c>
    </row>
    <row r="2224" spans="1:5">
      <c r="A2224">
        <f>HYPERLINK("http://www.twitter.com/nycgov/status/625305245703389184", "625305245703389184")</f>
        <v>0</v>
      </c>
      <c r="B2224" s="2">
        <v>42211.5852083333</v>
      </c>
      <c r="C2224">
        <v>7</v>
      </c>
      <c r="D2224">
        <v>13</v>
      </c>
      <c r="E2224" t="s">
        <v>1357</v>
      </c>
    </row>
    <row r="2225" spans="1:5">
      <c r="A2225">
        <f>HYPERLINK("http://www.twitter.com/nycgov/status/625275740804775936", "625275740804775936")</f>
        <v>0</v>
      </c>
      <c r="B2225" s="2">
        <v>42211.5037962963</v>
      </c>
      <c r="C2225">
        <v>6</v>
      </c>
      <c r="D2225">
        <v>7</v>
      </c>
      <c r="E2225" t="s">
        <v>1905</v>
      </c>
    </row>
    <row r="2226" spans="1:5">
      <c r="A2226">
        <f>HYPERLINK("http://www.twitter.com/nycgov/status/625094555264765955", "625094555264765955")</f>
        <v>0</v>
      </c>
      <c r="B2226" s="2">
        <v>42211.0038194444</v>
      </c>
      <c r="C2226">
        <v>6</v>
      </c>
      <c r="D2226">
        <v>13</v>
      </c>
      <c r="E2226" t="s">
        <v>1906</v>
      </c>
    </row>
    <row r="2227" spans="1:5">
      <c r="A2227">
        <f>HYPERLINK("http://www.twitter.com/nycgov/status/625079429795041280", "625079429795041280")</f>
        <v>0</v>
      </c>
      <c r="B2227" s="2">
        <v>42210.9620833333</v>
      </c>
      <c r="C2227">
        <v>32</v>
      </c>
      <c r="D2227">
        <v>29</v>
      </c>
      <c r="E2227" t="s">
        <v>1907</v>
      </c>
    </row>
    <row r="2228" spans="1:5">
      <c r="A2228">
        <f>HYPERLINK("http://www.twitter.com/nycgov/status/625064325498183680", "625064325498183680")</f>
        <v>0</v>
      </c>
      <c r="B2228" s="2">
        <v>42210.9203935185</v>
      </c>
      <c r="C2228">
        <v>20</v>
      </c>
      <c r="D2228">
        <v>26</v>
      </c>
      <c r="E2228" t="s">
        <v>1534</v>
      </c>
    </row>
    <row r="2229" spans="1:5">
      <c r="A2229">
        <f>HYPERLINK("http://www.twitter.com/nycgov/status/625034192221511684", "625034192221511684")</f>
        <v>0</v>
      </c>
      <c r="B2229" s="2">
        <v>42210.8372453704</v>
      </c>
      <c r="C2229">
        <v>8</v>
      </c>
      <c r="D2229">
        <v>4</v>
      </c>
      <c r="E2229" t="s">
        <v>1650</v>
      </c>
    </row>
    <row r="2230" spans="1:5">
      <c r="A2230">
        <f>HYPERLINK("http://www.twitter.com/nycgov/status/625003975448903681", "625003975448903681")</f>
        <v>0</v>
      </c>
      <c r="B2230" s="2">
        <v>42210.7538657407</v>
      </c>
      <c r="C2230">
        <v>13</v>
      </c>
      <c r="D2230">
        <v>4</v>
      </c>
      <c r="E2230" t="s">
        <v>1659</v>
      </c>
    </row>
    <row r="2231" spans="1:5">
      <c r="A2231">
        <f>HYPERLINK("http://www.twitter.com/nycgov/status/624988906879119360", "624988906879119360")</f>
        <v>0</v>
      </c>
      <c r="B2231" s="2">
        <v>42210.7122800926</v>
      </c>
      <c r="C2231">
        <v>7</v>
      </c>
      <c r="D2231">
        <v>4</v>
      </c>
      <c r="E2231" t="s">
        <v>1908</v>
      </c>
    </row>
    <row r="2232" spans="1:5">
      <c r="A2232">
        <f>HYPERLINK("http://www.twitter.com/nycgov/status/624973773322776576", "624973773322776576")</f>
        <v>0</v>
      </c>
      <c r="B2232" s="2">
        <v>42210.6705208333</v>
      </c>
      <c r="C2232">
        <v>5</v>
      </c>
      <c r="D2232">
        <v>6</v>
      </c>
      <c r="E2232" t="s">
        <v>1909</v>
      </c>
    </row>
    <row r="2233" spans="1:5">
      <c r="A2233">
        <f>HYPERLINK("http://www.twitter.com/nycgov/status/624943581992722433", "624943581992722433")</f>
        <v>0</v>
      </c>
      <c r="B2233" s="2">
        <v>42210.5872106481</v>
      </c>
      <c r="C2233">
        <v>21</v>
      </c>
      <c r="D2233">
        <v>19</v>
      </c>
      <c r="E2233" t="s">
        <v>1910</v>
      </c>
    </row>
    <row r="2234" spans="1:5">
      <c r="A2234">
        <f>HYPERLINK("http://www.twitter.com/nycgov/status/624913391631659009", "624913391631659009")</f>
        <v>0</v>
      </c>
      <c r="B2234" s="2">
        <v>42210.503900463</v>
      </c>
      <c r="C2234">
        <v>6</v>
      </c>
      <c r="D2234">
        <v>12</v>
      </c>
      <c r="E2234" t="s">
        <v>1911</v>
      </c>
    </row>
    <row r="2235" spans="1:5">
      <c r="A2235">
        <f>HYPERLINK("http://www.twitter.com/nycgov/status/624731398633574401", "624731398633574401")</f>
        <v>0</v>
      </c>
      <c r="B2235" s="2">
        <v>42210.0017013889</v>
      </c>
      <c r="C2235">
        <v>2</v>
      </c>
      <c r="D2235">
        <v>4</v>
      </c>
      <c r="E2235" t="s">
        <v>1912</v>
      </c>
    </row>
    <row r="2236" spans="1:5">
      <c r="A2236">
        <f>HYPERLINK("http://www.twitter.com/nycgov/status/624717108543401984", "624717108543401984")</f>
        <v>0</v>
      </c>
      <c r="B2236" s="2">
        <v>42209.9622685185</v>
      </c>
      <c r="C2236">
        <v>7</v>
      </c>
      <c r="D2236">
        <v>7</v>
      </c>
      <c r="E2236" t="s">
        <v>1913</v>
      </c>
    </row>
    <row r="2237" spans="1:5">
      <c r="A2237">
        <f>HYPERLINK("http://www.twitter.com/nycgov/status/624686070005936128", "624686070005936128")</f>
        <v>0</v>
      </c>
      <c r="B2237" s="2">
        <v>42209.8766087963</v>
      </c>
      <c r="C2237">
        <v>3</v>
      </c>
      <c r="D2237">
        <v>4</v>
      </c>
      <c r="E2237" t="s">
        <v>1674</v>
      </c>
    </row>
    <row r="2238" spans="1:5">
      <c r="A2238">
        <f>HYPERLINK("http://www.twitter.com/nycgov/status/624656705851408385", "624656705851408385")</f>
        <v>0</v>
      </c>
      <c r="B2238" s="2">
        <v>42209.7955787037</v>
      </c>
      <c r="C2238">
        <v>5</v>
      </c>
      <c r="D2238">
        <v>6</v>
      </c>
      <c r="E2238" t="s">
        <v>1914</v>
      </c>
    </row>
    <row r="2239" spans="1:5">
      <c r="A2239">
        <f>HYPERLINK("http://www.twitter.com/nycgov/status/624644205755940864", "624644205755940864")</f>
        <v>0</v>
      </c>
      <c r="B2239" s="2">
        <v>42209.761087963</v>
      </c>
      <c r="C2239">
        <v>11</v>
      </c>
      <c r="D2239">
        <v>10</v>
      </c>
      <c r="E2239" t="s">
        <v>1915</v>
      </c>
    </row>
    <row r="2240" spans="1:5">
      <c r="A2240">
        <f>HYPERLINK("http://www.twitter.com/nycgov/status/624636657271209984", "624636657271209984")</f>
        <v>0</v>
      </c>
      <c r="B2240" s="2">
        <v>42209.7402546296</v>
      </c>
      <c r="C2240">
        <v>10</v>
      </c>
      <c r="D2240">
        <v>9</v>
      </c>
      <c r="E2240" t="s">
        <v>1916</v>
      </c>
    </row>
    <row r="2241" spans="1:5">
      <c r="A2241">
        <f>HYPERLINK("http://www.twitter.com/nycgov/status/624633677029486592", "624633677029486592")</f>
        <v>0</v>
      </c>
      <c r="B2241" s="2">
        <v>42209.732037037</v>
      </c>
      <c r="C2241">
        <v>11</v>
      </c>
      <c r="D2241">
        <v>16</v>
      </c>
      <c r="E2241" t="s">
        <v>1917</v>
      </c>
    </row>
    <row r="2242" spans="1:5">
      <c r="A2242">
        <f>HYPERLINK("http://www.twitter.com/nycgov/status/624632904379969536", "624632904379969536")</f>
        <v>0</v>
      </c>
      <c r="B2242" s="2">
        <v>42209.7299074074</v>
      </c>
      <c r="C2242">
        <v>0</v>
      </c>
      <c r="D2242">
        <v>8</v>
      </c>
      <c r="E2242" t="s">
        <v>1918</v>
      </c>
    </row>
    <row r="2243" spans="1:5">
      <c r="A2243">
        <f>HYPERLINK("http://www.twitter.com/nycgov/status/624611513903394817", "624611513903394817")</f>
        <v>0</v>
      </c>
      <c r="B2243" s="2">
        <v>42209.6708796296</v>
      </c>
      <c r="C2243">
        <v>3</v>
      </c>
      <c r="D2243">
        <v>5</v>
      </c>
      <c r="E2243" t="s">
        <v>1919</v>
      </c>
    </row>
    <row r="2244" spans="1:5">
      <c r="A2244">
        <f>HYPERLINK("http://www.twitter.com/nycgov/status/624581244379131904", "624581244379131904")</f>
        <v>0</v>
      </c>
      <c r="B2244" s="2">
        <v>42209.587349537</v>
      </c>
      <c r="C2244">
        <v>8</v>
      </c>
      <c r="D2244">
        <v>7</v>
      </c>
      <c r="E2244" t="s">
        <v>1920</v>
      </c>
    </row>
    <row r="2245" spans="1:5">
      <c r="A2245">
        <f>HYPERLINK("http://www.twitter.com/nycgov/status/624566154602934272", "624566154602934272")</f>
        <v>0</v>
      </c>
      <c r="B2245" s="2">
        <v>42209.5457060185</v>
      </c>
      <c r="C2245">
        <v>5</v>
      </c>
      <c r="D2245">
        <v>4</v>
      </c>
      <c r="E2245" t="s">
        <v>1921</v>
      </c>
    </row>
    <row r="2246" spans="1:5">
      <c r="A2246">
        <f>HYPERLINK("http://www.twitter.com/nycgov/status/624551022300659713", "624551022300659713")</f>
        <v>0</v>
      </c>
      <c r="B2246" s="2">
        <v>42209.5039467593</v>
      </c>
      <c r="C2246">
        <v>5</v>
      </c>
      <c r="D2246">
        <v>6</v>
      </c>
      <c r="E2246" t="s">
        <v>1922</v>
      </c>
    </row>
    <row r="2247" spans="1:5">
      <c r="A2247">
        <f>HYPERLINK("http://www.twitter.com/nycgov/status/624367233133903872", "624367233133903872")</f>
        <v>0</v>
      </c>
      <c r="B2247" s="2">
        <v>42208.9967939815</v>
      </c>
      <c r="C2247">
        <v>11</v>
      </c>
      <c r="D2247">
        <v>13</v>
      </c>
      <c r="E2247" t="s">
        <v>1923</v>
      </c>
    </row>
    <row r="2248" spans="1:5">
      <c r="A2248">
        <f>HYPERLINK("http://www.twitter.com/nycgov/status/624349731926507520", "624349731926507520")</f>
        <v>0</v>
      </c>
      <c r="B2248" s="2">
        <v>42208.9484953704</v>
      </c>
      <c r="C2248">
        <v>2</v>
      </c>
      <c r="D2248">
        <v>2</v>
      </c>
      <c r="E2248" t="s">
        <v>1544</v>
      </c>
    </row>
    <row r="2249" spans="1:5">
      <c r="A2249">
        <f>HYPERLINK("http://www.twitter.com/nycgov/status/624343428831268864", "624343428831268864")</f>
        <v>0</v>
      </c>
      <c r="B2249" s="2">
        <v>42208.931099537</v>
      </c>
      <c r="C2249">
        <v>20</v>
      </c>
      <c r="D2249">
        <v>11</v>
      </c>
      <c r="E2249" t="s">
        <v>1924</v>
      </c>
    </row>
    <row r="2250" spans="1:5">
      <c r="A2250">
        <f>HYPERLINK("http://www.twitter.com/nycgov/status/624337197110554626", "624337197110554626")</f>
        <v>0</v>
      </c>
      <c r="B2250" s="2">
        <v>42208.913912037</v>
      </c>
      <c r="C2250">
        <v>4</v>
      </c>
      <c r="D2250">
        <v>4</v>
      </c>
      <c r="E2250" t="s">
        <v>1925</v>
      </c>
    </row>
    <row r="2251" spans="1:5">
      <c r="A2251">
        <f>HYPERLINK("http://www.twitter.com/nycgov/status/624323920489943040", "624323920489943040")</f>
        <v>0</v>
      </c>
      <c r="B2251" s="2">
        <v>42208.8772685185</v>
      </c>
      <c r="C2251">
        <v>14</v>
      </c>
      <c r="D2251">
        <v>7</v>
      </c>
      <c r="E2251" t="s">
        <v>1926</v>
      </c>
    </row>
    <row r="2252" spans="1:5">
      <c r="A2252">
        <f>HYPERLINK("http://www.twitter.com/nycgov/status/624298511228641280", "624298511228641280")</f>
        <v>0</v>
      </c>
      <c r="B2252" s="2">
        <v>42208.8071527778</v>
      </c>
      <c r="C2252">
        <v>0</v>
      </c>
      <c r="D2252">
        <v>12</v>
      </c>
      <c r="E2252" t="s">
        <v>1927</v>
      </c>
    </row>
    <row r="2253" spans="1:5">
      <c r="A2253">
        <f>HYPERLINK("http://www.twitter.com/nycgov/status/624294379348459520", "624294379348459520")</f>
        <v>0</v>
      </c>
      <c r="B2253" s="2">
        <v>42208.7957523148</v>
      </c>
      <c r="C2253">
        <v>9</v>
      </c>
      <c r="D2253">
        <v>7</v>
      </c>
      <c r="E2253" t="s">
        <v>1423</v>
      </c>
    </row>
    <row r="2254" spans="1:5">
      <c r="A2254">
        <f>HYPERLINK("http://www.twitter.com/nycgov/status/624293163059052545", "624293163059052545")</f>
        <v>0</v>
      </c>
      <c r="B2254" s="2">
        <v>42208.7923958333</v>
      </c>
      <c r="C2254">
        <v>0</v>
      </c>
      <c r="D2254">
        <v>38</v>
      </c>
      <c r="E2254" t="s">
        <v>1928</v>
      </c>
    </row>
    <row r="2255" spans="1:5">
      <c r="A2255">
        <f>HYPERLINK("http://www.twitter.com/nycgov/status/624281863532748800", "624281863532748800")</f>
        <v>0</v>
      </c>
      <c r="B2255" s="2">
        <v>42208.7612152778</v>
      </c>
      <c r="C2255">
        <v>0</v>
      </c>
      <c r="D2255">
        <v>6</v>
      </c>
      <c r="E2255" t="s">
        <v>1929</v>
      </c>
    </row>
    <row r="2256" spans="1:5">
      <c r="A2256">
        <f>HYPERLINK("http://www.twitter.com/nycgov/status/624278716043149312", "624278716043149312")</f>
        <v>0</v>
      </c>
      <c r="B2256" s="2">
        <v>42208.7525347222</v>
      </c>
      <c r="C2256">
        <v>15</v>
      </c>
      <c r="D2256">
        <v>14</v>
      </c>
      <c r="E2256" t="s">
        <v>1930</v>
      </c>
    </row>
    <row r="2257" spans="1:5">
      <c r="A2257">
        <f>HYPERLINK("http://www.twitter.com/nycgov/status/624278180380180480", "624278180380180480")</f>
        <v>0</v>
      </c>
      <c r="B2257" s="2">
        <v>42208.7510532407</v>
      </c>
      <c r="C2257">
        <v>0</v>
      </c>
      <c r="D2257">
        <v>7</v>
      </c>
      <c r="E2257" t="s">
        <v>1931</v>
      </c>
    </row>
    <row r="2258" spans="1:5">
      <c r="A2258">
        <f>HYPERLINK("http://www.twitter.com/nycgov/status/624269373792980993", "624269373792980993")</f>
        <v>0</v>
      </c>
      <c r="B2258" s="2">
        <v>42208.7267476852</v>
      </c>
      <c r="C2258">
        <v>0</v>
      </c>
      <c r="D2258">
        <v>14</v>
      </c>
      <c r="E2258" t="s">
        <v>1932</v>
      </c>
    </row>
    <row r="2259" spans="1:5">
      <c r="A2259">
        <f>HYPERLINK("http://www.twitter.com/nycgov/status/624264204766347264", "624264204766347264")</f>
        <v>0</v>
      </c>
      <c r="B2259" s="2">
        <v>42208.7124884259</v>
      </c>
      <c r="C2259">
        <v>9</v>
      </c>
      <c r="D2259">
        <v>5</v>
      </c>
      <c r="E2259" t="s">
        <v>1310</v>
      </c>
    </row>
    <row r="2260" spans="1:5">
      <c r="A2260">
        <f>HYPERLINK("http://www.twitter.com/nycgov/status/624249056848691200", "624249056848691200")</f>
        <v>0</v>
      </c>
      <c r="B2260" s="2">
        <v>42208.6706828704</v>
      </c>
      <c r="C2260">
        <v>3</v>
      </c>
      <c r="D2260">
        <v>2</v>
      </c>
      <c r="E2260" t="s">
        <v>1933</v>
      </c>
    </row>
    <row r="2261" spans="1:5">
      <c r="A2261">
        <f>HYPERLINK("http://www.twitter.com/nycgov/status/624235120942272512", "624235120942272512")</f>
        <v>0</v>
      </c>
      <c r="B2261" s="2">
        <v>42208.6322337963</v>
      </c>
      <c r="C2261">
        <v>0</v>
      </c>
      <c r="D2261">
        <v>55</v>
      </c>
      <c r="E2261" t="s">
        <v>1934</v>
      </c>
    </row>
    <row r="2262" spans="1:5">
      <c r="A2262">
        <f>HYPERLINK("http://www.twitter.com/nycgov/status/624233928082223105", "624233928082223105")</f>
        <v>0</v>
      </c>
      <c r="B2262" s="2">
        <v>42208.6289351852</v>
      </c>
      <c r="C2262">
        <v>6</v>
      </c>
      <c r="D2262">
        <v>9</v>
      </c>
      <c r="E2262" t="s">
        <v>1935</v>
      </c>
    </row>
    <row r="2263" spans="1:5">
      <c r="A2263">
        <f>HYPERLINK("http://www.twitter.com/nycgov/status/624224909028425728", "624224909028425728")</f>
        <v>0</v>
      </c>
      <c r="B2263" s="2">
        <v>42208.6040509259</v>
      </c>
      <c r="C2263">
        <v>4</v>
      </c>
      <c r="D2263">
        <v>4</v>
      </c>
      <c r="E2263" t="s">
        <v>1936</v>
      </c>
    </row>
    <row r="2264" spans="1:5">
      <c r="A2264">
        <f>HYPERLINK("http://www.twitter.com/nycgov/status/624218172078583809", "624218172078583809")</f>
        <v>0</v>
      </c>
      <c r="B2264" s="2">
        <v>42208.585462963</v>
      </c>
      <c r="C2264">
        <v>7</v>
      </c>
      <c r="D2264">
        <v>7</v>
      </c>
      <c r="E2264" t="s">
        <v>1937</v>
      </c>
    </row>
    <row r="2265" spans="1:5">
      <c r="A2265">
        <f>HYPERLINK("http://www.twitter.com/nycgov/status/624214496740003840", "624214496740003840")</f>
        <v>0</v>
      </c>
      <c r="B2265" s="2">
        <v>42208.5753240741</v>
      </c>
      <c r="C2265">
        <v>0</v>
      </c>
      <c r="D2265">
        <v>3</v>
      </c>
      <c r="E2265" t="s">
        <v>1938</v>
      </c>
    </row>
    <row r="2266" spans="1:5">
      <c r="A2266">
        <f>HYPERLINK("http://www.twitter.com/nycgov/status/624211277804609536", "624211277804609536")</f>
        <v>0</v>
      </c>
      <c r="B2266" s="2">
        <v>42208.5664351852</v>
      </c>
      <c r="C2266">
        <v>1</v>
      </c>
      <c r="D2266">
        <v>5</v>
      </c>
      <c r="E2266" t="s">
        <v>1939</v>
      </c>
    </row>
    <row r="2267" spans="1:5">
      <c r="A2267">
        <f>HYPERLINK("http://www.twitter.com/nycgov/status/624203412498968576", "624203412498968576")</f>
        <v>0</v>
      </c>
      <c r="B2267" s="2">
        <v>42208.5447337963</v>
      </c>
      <c r="C2267">
        <v>5</v>
      </c>
      <c r="D2267">
        <v>6</v>
      </c>
      <c r="E2267" t="s">
        <v>1940</v>
      </c>
    </row>
    <row r="2268" spans="1:5">
      <c r="A2268">
        <f>HYPERLINK("http://www.twitter.com/nycgov/status/624187818819080192", "624187818819080192")</f>
        <v>0</v>
      </c>
      <c r="B2268" s="2">
        <v>42208.5017013889</v>
      </c>
      <c r="C2268">
        <v>6</v>
      </c>
      <c r="D2268">
        <v>7</v>
      </c>
      <c r="E2268" t="s">
        <v>1465</v>
      </c>
    </row>
    <row r="2269" spans="1:5">
      <c r="A2269">
        <f>HYPERLINK("http://www.twitter.com/nycgov/status/624006670318968832", "624006670318968832")</f>
        <v>0</v>
      </c>
      <c r="B2269" s="2">
        <v>42208.0018287037</v>
      </c>
      <c r="C2269">
        <v>4</v>
      </c>
      <c r="D2269">
        <v>6</v>
      </c>
      <c r="E2269" t="s">
        <v>1777</v>
      </c>
    </row>
    <row r="2270" spans="1:5">
      <c r="A2270">
        <f>HYPERLINK("http://www.twitter.com/nycgov/status/623961427695509505", "623961427695509505")</f>
        <v>0</v>
      </c>
      <c r="B2270" s="2">
        <v>42207.8769791667</v>
      </c>
      <c r="C2270">
        <v>8</v>
      </c>
      <c r="D2270">
        <v>5</v>
      </c>
      <c r="E2270" t="s">
        <v>1941</v>
      </c>
    </row>
    <row r="2271" spans="1:5">
      <c r="A2271">
        <f>HYPERLINK("http://www.twitter.com/nycgov/status/623947026150109184", "623947026150109184")</f>
        <v>0</v>
      </c>
      <c r="B2271" s="2">
        <v>42207.8372453704</v>
      </c>
      <c r="C2271">
        <v>9</v>
      </c>
      <c r="D2271">
        <v>12</v>
      </c>
      <c r="E2271" t="s">
        <v>1942</v>
      </c>
    </row>
    <row r="2272" spans="1:5">
      <c r="A2272">
        <f>HYPERLINK("http://www.twitter.com/nycgov/status/623936795844182016", "623936795844182016")</f>
        <v>0</v>
      </c>
      <c r="B2272" s="2">
        <v>42207.8090046296</v>
      </c>
      <c r="C2272">
        <v>0</v>
      </c>
      <c r="D2272">
        <v>10</v>
      </c>
      <c r="E2272" t="s">
        <v>1943</v>
      </c>
    </row>
    <row r="2273" spans="1:5">
      <c r="A2273">
        <f>HYPERLINK("http://www.twitter.com/nycgov/status/623931517836881921", "623931517836881921")</f>
        <v>0</v>
      </c>
      <c r="B2273" s="2">
        <v>42207.7944444444</v>
      </c>
      <c r="C2273">
        <v>1</v>
      </c>
      <c r="D2273">
        <v>0</v>
      </c>
      <c r="E2273" t="s">
        <v>1944</v>
      </c>
    </row>
    <row r="2274" spans="1:5">
      <c r="A2274">
        <f>HYPERLINK("http://www.twitter.com/nycgov/status/623901289001414656", "623901289001414656")</f>
        <v>0</v>
      </c>
      <c r="B2274" s="2">
        <v>42207.7110300926</v>
      </c>
      <c r="C2274">
        <v>0</v>
      </c>
      <c r="D2274">
        <v>2</v>
      </c>
      <c r="E2274" t="s">
        <v>1945</v>
      </c>
    </row>
    <row r="2275" spans="1:5">
      <c r="A2275">
        <f>HYPERLINK("http://www.twitter.com/nycgov/status/623871079275188224", "623871079275188224")</f>
        <v>0</v>
      </c>
      <c r="B2275" s="2">
        <v>42207.627662037</v>
      </c>
      <c r="C2275">
        <v>4</v>
      </c>
      <c r="D2275">
        <v>4</v>
      </c>
      <c r="E2275" t="s">
        <v>1946</v>
      </c>
    </row>
    <row r="2276" spans="1:5">
      <c r="A2276">
        <f>HYPERLINK("http://www.twitter.com/nycgov/status/623859699721572352", "623859699721572352")</f>
        <v>0</v>
      </c>
      <c r="B2276" s="2">
        <v>42207.5962615741</v>
      </c>
      <c r="C2276">
        <v>0</v>
      </c>
      <c r="D2276">
        <v>12</v>
      </c>
      <c r="E2276" t="s">
        <v>1947</v>
      </c>
    </row>
    <row r="2277" spans="1:5">
      <c r="A2277">
        <f>HYPERLINK("http://www.twitter.com/nycgov/status/623840805514575872", "623840805514575872")</f>
        <v>0</v>
      </c>
      <c r="B2277" s="2">
        <v>42207.5441319444</v>
      </c>
      <c r="C2277">
        <v>0</v>
      </c>
      <c r="D2277">
        <v>2</v>
      </c>
      <c r="E2277" t="s">
        <v>1948</v>
      </c>
    </row>
    <row r="2278" spans="1:5">
      <c r="A2278">
        <f>HYPERLINK("http://www.twitter.com/nycgov/status/623825579830341632", "623825579830341632")</f>
        <v>0</v>
      </c>
      <c r="B2278" s="2">
        <v>42207.5021180556</v>
      </c>
      <c r="C2278">
        <v>4</v>
      </c>
      <c r="D2278">
        <v>8</v>
      </c>
      <c r="E2278" t="s">
        <v>1949</v>
      </c>
    </row>
    <row r="2279" spans="1:5">
      <c r="A2279">
        <f>HYPERLINK("http://www.twitter.com/nycgov/status/623644209573154816", "623644209573154816")</f>
        <v>0</v>
      </c>
      <c r="B2279" s="2">
        <v>42207.0016203704</v>
      </c>
      <c r="C2279">
        <v>12</v>
      </c>
      <c r="D2279">
        <v>9</v>
      </c>
      <c r="E2279" t="s">
        <v>1950</v>
      </c>
    </row>
    <row r="2280" spans="1:5">
      <c r="A2280">
        <f>HYPERLINK("http://www.twitter.com/nycgov/status/623629174125776896", "623629174125776896")</f>
        <v>0</v>
      </c>
      <c r="B2280" s="2">
        <v>42206.9601388889</v>
      </c>
      <c r="C2280">
        <v>7</v>
      </c>
      <c r="D2280">
        <v>6</v>
      </c>
      <c r="E2280" t="s">
        <v>1768</v>
      </c>
    </row>
    <row r="2281" spans="1:5">
      <c r="A2281">
        <f>HYPERLINK("http://www.twitter.com/nycgov/status/623614152439951365", "623614152439951365")</f>
        <v>0</v>
      </c>
      <c r="B2281" s="2">
        <v>42206.9186805556</v>
      </c>
      <c r="C2281">
        <v>8</v>
      </c>
      <c r="D2281">
        <v>5</v>
      </c>
      <c r="E2281" t="s">
        <v>1951</v>
      </c>
    </row>
    <row r="2282" spans="1:5">
      <c r="A2282">
        <f>HYPERLINK("http://www.twitter.com/nycgov/status/623608462354837504", "623608462354837504")</f>
        <v>0</v>
      </c>
      <c r="B2282" s="2">
        <v>42206.9029861111</v>
      </c>
      <c r="C2282">
        <v>0</v>
      </c>
      <c r="D2282">
        <v>104</v>
      </c>
      <c r="E2282" t="s">
        <v>1952</v>
      </c>
    </row>
    <row r="2283" spans="1:5">
      <c r="A2283">
        <f>HYPERLINK("http://www.twitter.com/nycgov/status/623599085212311553", "623599085212311553")</f>
        <v>0</v>
      </c>
      <c r="B2283" s="2">
        <v>42206.8771064815</v>
      </c>
      <c r="C2283">
        <v>5</v>
      </c>
      <c r="D2283">
        <v>7</v>
      </c>
      <c r="E2283" t="s">
        <v>1853</v>
      </c>
    </row>
    <row r="2284" spans="1:5">
      <c r="A2284">
        <f>HYPERLINK("http://www.twitter.com/nycgov/status/623588058223542272", "623588058223542272")</f>
        <v>0</v>
      </c>
      <c r="B2284" s="2">
        <v>42206.8466782407</v>
      </c>
      <c r="C2284">
        <v>0</v>
      </c>
      <c r="D2284">
        <v>11</v>
      </c>
      <c r="E2284" t="s">
        <v>1953</v>
      </c>
    </row>
    <row r="2285" spans="1:5">
      <c r="A2285">
        <f>HYPERLINK("http://www.twitter.com/nycgov/status/623585290507132928", "623585290507132928")</f>
        <v>0</v>
      </c>
      <c r="B2285" s="2">
        <v>42206.8390393518</v>
      </c>
      <c r="C2285">
        <v>0</v>
      </c>
      <c r="D2285">
        <v>3</v>
      </c>
      <c r="E2285" t="s">
        <v>1954</v>
      </c>
    </row>
    <row r="2286" spans="1:5">
      <c r="A2286">
        <f>HYPERLINK("http://www.twitter.com/nycgov/status/623568932780306434", "623568932780306434")</f>
        <v>0</v>
      </c>
      <c r="B2286" s="2">
        <v>42206.793900463</v>
      </c>
      <c r="C2286">
        <v>9</v>
      </c>
      <c r="D2286">
        <v>8</v>
      </c>
      <c r="E2286" t="s">
        <v>1955</v>
      </c>
    </row>
    <row r="2287" spans="1:5">
      <c r="A2287">
        <f>HYPERLINK("http://www.twitter.com/nycgov/status/623567408712822784", "623567408712822784")</f>
        <v>0</v>
      </c>
      <c r="B2287" s="2">
        <v>42206.7896990741</v>
      </c>
      <c r="C2287">
        <v>0</v>
      </c>
      <c r="D2287">
        <v>8</v>
      </c>
      <c r="E2287" t="s">
        <v>1956</v>
      </c>
    </row>
    <row r="2288" spans="1:5">
      <c r="A2288">
        <f>HYPERLINK("http://www.twitter.com/nycgov/status/623553945835819009", "623553945835819009")</f>
        <v>0</v>
      </c>
      <c r="B2288" s="2">
        <v>42206.7525462963</v>
      </c>
      <c r="C2288">
        <v>31</v>
      </c>
      <c r="D2288">
        <v>25</v>
      </c>
      <c r="E2288" t="s">
        <v>1957</v>
      </c>
    </row>
    <row r="2289" spans="1:5">
      <c r="A2289">
        <f>HYPERLINK("http://www.twitter.com/nycgov/status/623541962436681728", "623541962436681728")</f>
        <v>0</v>
      </c>
      <c r="B2289" s="2">
        <v>42206.7194791667</v>
      </c>
      <c r="C2289">
        <v>0</v>
      </c>
      <c r="D2289">
        <v>15</v>
      </c>
      <c r="E2289" t="s">
        <v>1958</v>
      </c>
    </row>
    <row r="2290" spans="1:5">
      <c r="A2290">
        <f>HYPERLINK("http://www.twitter.com/nycgov/status/623539071827214336", "623539071827214336")</f>
        <v>0</v>
      </c>
      <c r="B2290" s="2">
        <v>42206.7115046296</v>
      </c>
      <c r="C2290">
        <v>12</v>
      </c>
      <c r="D2290">
        <v>20</v>
      </c>
      <c r="E2290" t="s">
        <v>1900</v>
      </c>
    </row>
    <row r="2291" spans="1:5">
      <c r="A2291">
        <f>HYPERLINK("http://www.twitter.com/nycgov/status/623535174949707777", "623535174949707777")</f>
        <v>0</v>
      </c>
      <c r="B2291" s="2">
        <v>42206.7007523148</v>
      </c>
      <c r="C2291">
        <v>4</v>
      </c>
      <c r="D2291">
        <v>5</v>
      </c>
      <c r="E2291" t="s">
        <v>1959</v>
      </c>
    </row>
    <row r="2292" spans="1:5">
      <c r="A2292">
        <f>HYPERLINK("http://www.twitter.com/nycgov/status/623523962497146880", "623523962497146880")</f>
        <v>0</v>
      </c>
      <c r="B2292" s="2">
        <v>42206.6698032407</v>
      </c>
      <c r="C2292">
        <v>4</v>
      </c>
      <c r="D2292">
        <v>4</v>
      </c>
      <c r="E2292" t="s">
        <v>1679</v>
      </c>
    </row>
    <row r="2293" spans="1:5">
      <c r="A2293">
        <f>HYPERLINK("http://www.twitter.com/nycgov/status/623517973035261953", "623517973035261953")</f>
        <v>0</v>
      </c>
      <c r="B2293" s="2">
        <v>42206.653275463</v>
      </c>
      <c r="C2293">
        <v>0</v>
      </c>
      <c r="D2293">
        <v>8</v>
      </c>
      <c r="E2293" t="s">
        <v>1960</v>
      </c>
    </row>
    <row r="2294" spans="1:5">
      <c r="A2294">
        <f>HYPERLINK("http://www.twitter.com/nycgov/status/623514587338547200", "623514587338547200")</f>
        <v>0</v>
      </c>
      <c r="B2294" s="2">
        <v>42206.6439351852</v>
      </c>
      <c r="C2294">
        <v>0</v>
      </c>
      <c r="D2294">
        <v>8</v>
      </c>
      <c r="E2294" t="s">
        <v>1961</v>
      </c>
    </row>
    <row r="2295" spans="1:5">
      <c r="A2295">
        <f>HYPERLINK("http://www.twitter.com/nycgov/status/623512945776062464", "623512945776062464")</f>
        <v>0</v>
      </c>
      <c r="B2295" s="2">
        <v>42206.6394097222</v>
      </c>
      <c r="C2295">
        <v>0</v>
      </c>
      <c r="D2295">
        <v>47</v>
      </c>
      <c r="E2295" t="s">
        <v>1962</v>
      </c>
    </row>
    <row r="2296" spans="1:5">
      <c r="A2296">
        <f>HYPERLINK("http://www.twitter.com/nycgov/status/623508749949530112", "623508749949530112")</f>
        <v>0</v>
      </c>
      <c r="B2296" s="2">
        <v>42206.6278240741</v>
      </c>
      <c r="C2296">
        <v>6</v>
      </c>
      <c r="D2296">
        <v>8</v>
      </c>
      <c r="E2296" t="s">
        <v>1963</v>
      </c>
    </row>
    <row r="2297" spans="1:5">
      <c r="A2297">
        <f>HYPERLINK("http://www.twitter.com/nycgov/status/623507841505214464", "623507841505214464")</f>
        <v>0</v>
      </c>
      <c r="B2297" s="2">
        <v>42206.6253240741</v>
      </c>
      <c r="C2297">
        <v>0</v>
      </c>
      <c r="D2297">
        <v>17</v>
      </c>
      <c r="E2297" t="s">
        <v>1964</v>
      </c>
    </row>
    <row r="2298" spans="1:5">
      <c r="A2298">
        <f>HYPERLINK("http://www.twitter.com/nycgov/status/623490189554544644", "623490189554544644")</f>
        <v>0</v>
      </c>
      <c r="B2298" s="2">
        <v>42206.5766087963</v>
      </c>
      <c r="C2298">
        <v>0</v>
      </c>
      <c r="D2298">
        <v>8</v>
      </c>
      <c r="E2298" t="s">
        <v>1965</v>
      </c>
    </row>
    <row r="2299" spans="1:5">
      <c r="A2299">
        <f>HYPERLINK("http://www.twitter.com/nycgov/status/623480658254557184", "623480658254557184")</f>
        <v>0</v>
      </c>
      <c r="B2299" s="2">
        <v>42206.5503125</v>
      </c>
      <c r="C2299">
        <v>0</v>
      </c>
      <c r="D2299">
        <v>9</v>
      </c>
      <c r="E2299" t="s">
        <v>1966</v>
      </c>
    </row>
    <row r="2300" spans="1:5">
      <c r="A2300">
        <f>HYPERLINK("http://www.twitter.com/nycgov/status/623478575736442880", "623478575736442880")</f>
        <v>0</v>
      </c>
      <c r="B2300" s="2">
        <v>42206.5445601852</v>
      </c>
      <c r="C2300">
        <v>6</v>
      </c>
      <c r="D2300">
        <v>3</v>
      </c>
      <c r="E2300" t="s">
        <v>1967</v>
      </c>
    </row>
    <row r="2301" spans="1:5">
      <c r="A2301">
        <f>HYPERLINK("http://www.twitter.com/nycgov/status/623463203532603392", "623463203532603392")</f>
        <v>0</v>
      </c>
      <c r="B2301" s="2">
        <v>42206.5021412037</v>
      </c>
      <c r="C2301">
        <v>20</v>
      </c>
      <c r="D2301">
        <v>30</v>
      </c>
      <c r="E2301" t="s">
        <v>1862</v>
      </c>
    </row>
    <row r="2302" spans="1:5">
      <c r="A2302">
        <f>HYPERLINK("http://www.twitter.com/nycgov/status/623281796055179264", "623281796055179264")</f>
        <v>0</v>
      </c>
      <c r="B2302" s="2">
        <v>42206.0015509259</v>
      </c>
      <c r="C2302">
        <v>9</v>
      </c>
      <c r="D2302">
        <v>10</v>
      </c>
      <c r="E2302" t="s">
        <v>1968</v>
      </c>
    </row>
    <row r="2303" spans="1:5">
      <c r="A2303">
        <f>HYPERLINK("http://www.twitter.com/nycgov/status/623274049687429120", "623274049687429120")</f>
        <v>0</v>
      </c>
      <c r="B2303" s="2">
        <v>42205.9801736111</v>
      </c>
      <c r="C2303">
        <v>2</v>
      </c>
      <c r="D2303">
        <v>9</v>
      </c>
      <c r="E2303" t="s">
        <v>1969</v>
      </c>
    </row>
    <row r="2304" spans="1:5">
      <c r="A2304">
        <f>HYPERLINK("http://www.twitter.com/nycgov/status/623266833144147969", "623266833144147969")</f>
        <v>0</v>
      </c>
      <c r="B2304" s="2">
        <v>42205.9602662037</v>
      </c>
      <c r="C2304">
        <v>10</v>
      </c>
      <c r="D2304">
        <v>9</v>
      </c>
      <c r="E2304" t="s">
        <v>1970</v>
      </c>
    </row>
    <row r="2305" spans="1:5">
      <c r="A2305">
        <f>HYPERLINK("http://www.twitter.com/nycgov/status/623251791862435840", "623251791862435840")</f>
        <v>0</v>
      </c>
      <c r="B2305" s="2">
        <v>42205.9187615741</v>
      </c>
      <c r="C2305">
        <v>11</v>
      </c>
      <c r="D2305">
        <v>6</v>
      </c>
      <c r="E2305" t="s">
        <v>1971</v>
      </c>
    </row>
    <row r="2306" spans="1:5">
      <c r="A2306">
        <f>HYPERLINK("http://www.twitter.com/nycgov/status/623246170580779008", "623246170580779008")</f>
        <v>0</v>
      </c>
      <c r="B2306" s="2">
        <v>42205.9032523148</v>
      </c>
      <c r="C2306">
        <v>0</v>
      </c>
      <c r="D2306">
        <v>18</v>
      </c>
      <c r="E2306" t="s">
        <v>1972</v>
      </c>
    </row>
    <row r="2307" spans="1:5">
      <c r="A2307">
        <f>HYPERLINK("http://www.twitter.com/nycgov/status/623236735468740608", "623236735468740608")</f>
        <v>0</v>
      </c>
      <c r="B2307" s="2">
        <v>42205.8772106481</v>
      </c>
      <c r="C2307">
        <v>4</v>
      </c>
      <c r="D2307">
        <v>7</v>
      </c>
      <c r="E2307" t="s">
        <v>1973</v>
      </c>
    </row>
    <row r="2308" spans="1:5">
      <c r="A2308">
        <f>HYPERLINK("http://www.twitter.com/nycgov/status/623225330317283328", "623225330317283328")</f>
        <v>0</v>
      </c>
      <c r="B2308" s="2">
        <v>42205.8457407407</v>
      </c>
      <c r="C2308">
        <v>0</v>
      </c>
      <c r="D2308">
        <v>13</v>
      </c>
      <c r="E2308" t="s">
        <v>1974</v>
      </c>
    </row>
    <row r="2309" spans="1:5">
      <c r="A2309">
        <f>HYPERLINK("http://www.twitter.com/nycgov/status/623221969916440576", "623221969916440576")</f>
        <v>0</v>
      </c>
      <c r="B2309" s="2">
        <v>42205.8364699074</v>
      </c>
      <c r="C2309">
        <v>0</v>
      </c>
      <c r="D2309">
        <v>9</v>
      </c>
      <c r="E2309" t="s">
        <v>1975</v>
      </c>
    </row>
    <row r="2310" spans="1:5">
      <c r="A2310">
        <f>HYPERLINK("http://www.twitter.com/nycgov/status/623206689639165953", "623206689639165953")</f>
        <v>0</v>
      </c>
      <c r="B2310" s="2">
        <v>42205.7943055556</v>
      </c>
      <c r="C2310">
        <v>4</v>
      </c>
      <c r="D2310">
        <v>2</v>
      </c>
      <c r="E2310" t="s">
        <v>1976</v>
      </c>
    </row>
    <row r="2311" spans="1:5">
      <c r="A2311">
        <f>HYPERLINK("http://www.twitter.com/nycgov/status/623198734520872960", "623198734520872960")</f>
        <v>0</v>
      </c>
      <c r="B2311" s="2">
        <v>42205.772349537</v>
      </c>
      <c r="C2311">
        <v>13</v>
      </c>
      <c r="D2311">
        <v>8</v>
      </c>
      <c r="E2311" t="s">
        <v>1853</v>
      </c>
    </row>
    <row r="2312" spans="1:5">
      <c r="A2312">
        <f>HYPERLINK("http://www.twitter.com/nycgov/status/623191557794082820", "623191557794082820")</f>
        <v>0</v>
      </c>
      <c r="B2312" s="2">
        <v>42205.7525462963</v>
      </c>
      <c r="C2312">
        <v>7</v>
      </c>
      <c r="D2312">
        <v>8</v>
      </c>
      <c r="E2312" t="s">
        <v>1834</v>
      </c>
    </row>
    <row r="2313" spans="1:5">
      <c r="A2313">
        <f>HYPERLINK("http://www.twitter.com/nycgov/status/623176547990532096", "623176547990532096")</f>
        <v>0</v>
      </c>
      <c r="B2313" s="2">
        <v>42205.7111226852</v>
      </c>
      <c r="C2313">
        <v>6</v>
      </c>
      <c r="D2313">
        <v>2</v>
      </c>
      <c r="E2313" t="s">
        <v>1977</v>
      </c>
    </row>
    <row r="2314" spans="1:5">
      <c r="A2314">
        <f>HYPERLINK("http://www.twitter.com/nycgov/status/623175851744624640", "623175851744624640")</f>
        <v>0</v>
      </c>
      <c r="B2314" s="2">
        <v>42205.7092013889</v>
      </c>
      <c r="C2314">
        <v>0</v>
      </c>
      <c r="D2314">
        <v>8</v>
      </c>
      <c r="E2314" t="s">
        <v>1978</v>
      </c>
    </row>
    <row r="2315" spans="1:5">
      <c r="A2315">
        <f>HYPERLINK("http://www.twitter.com/nycgov/status/623168532352774144", "623168532352774144")</f>
        <v>0</v>
      </c>
      <c r="B2315" s="2">
        <v>42205.6890046296</v>
      </c>
      <c r="C2315">
        <v>1</v>
      </c>
      <c r="D2315">
        <v>7</v>
      </c>
      <c r="E2315" t="s">
        <v>1925</v>
      </c>
    </row>
    <row r="2316" spans="1:5">
      <c r="A2316">
        <f>HYPERLINK("http://www.twitter.com/nycgov/status/623161545825107968", "623161545825107968")</f>
        <v>0</v>
      </c>
      <c r="B2316" s="2">
        <v>42205.6697222222</v>
      </c>
      <c r="C2316">
        <v>2</v>
      </c>
      <c r="D2316">
        <v>3</v>
      </c>
      <c r="E2316" t="s">
        <v>1979</v>
      </c>
    </row>
    <row r="2317" spans="1:5">
      <c r="A2317">
        <f>HYPERLINK("http://www.twitter.com/nycgov/status/623146277044363264", "623146277044363264")</f>
        <v>0</v>
      </c>
      <c r="B2317" s="2">
        <v>42205.6275925926</v>
      </c>
      <c r="C2317">
        <v>2</v>
      </c>
      <c r="D2317">
        <v>4</v>
      </c>
      <c r="E2317" t="s">
        <v>1980</v>
      </c>
    </row>
    <row r="2318" spans="1:5">
      <c r="A2318">
        <f>HYPERLINK("http://www.twitter.com/nycgov/status/623144867145871360", "623144867145871360")</f>
        <v>0</v>
      </c>
      <c r="B2318" s="2">
        <v>42205.6237037037</v>
      </c>
      <c r="C2318">
        <v>0</v>
      </c>
      <c r="D2318">
        <v>30</v>
      </c>
      <c r="E2318" t="s">
        <v>1981</v>
      </c>
    </row>
    <row r="2319" spans="1:5">
      <c r="A2319">
        <f>HYPERLINK("http://www.twitter.com/nycgov/status/623139206265761793", "623139206265761793")</f>
        <v>0</v>
      </c>
      <c r="B2319" s="2">
        <v>42205.6080787037</v>
      </c>
      <c r="C2319">
        <v>13</v>
      </c>
      <c r="D2319">
        <v>20</v>
      </c>
      <c r="E2319" t="s">
        <v>1982</v>
      </c>
    </row>
    <row r="2320" spans="1:5">
      <c r="A2320">
        <f>HYPERLINK("http://www.twitter.com/nycgov/status/623131234256973825", "623131234256973825")</f>
        <v>0</v>
      </c>
      <c r="B2320" s="2">
        <v>42205.586087963</v>
      </c>
      <c r="C2320">
        <v>3</v>
      </c>
      <c r="D2320">
        <v>7</v>
      </c>
      <c r="E2320" t="s">
        <v>1983</v>
      </c>
    </row>
    <row r="2321" spans="1:5">
      <c r="A2321">
        <f>HYPERLINK("http://www.twitter.com/nycgov/status/623130647813562368", "623130647813562368")</f>
        <v>0</v>
      </c>
      <c r="B2321" s="2">
        <v>42205.5844675926</v>
      </c>
      <c r="C2321">
        <v>0</v>
      </c>
      <c r="D2321">
        <v>48</v>
      </c>
      <c r="E2321" t="s">
        <v>1984</v>
      </c>
    </row>
    <row r="2322" spans="1:5">
      <c r="A2322">
        <f>HYPERLINK("http://www.twitter.com/nycgov/status/623124568715198464", "623124568715198464")</f>
        <v>0</v>
      </c>
      <c r="B2322" s="2">
        <v>42205.5676851852</v>
      </c>
      <c r="C2322">
        <v>0</v>
      </c>
      <c r="D2322">
        <v>38</v>
      </c>
      <c r="E2322" t="s">
        <v>1985</v>
      </c>
    </row>
    <row r="2323" spans="1:5">
      <c r="A2323">
        <f>HYPERLINK("http://www.twitter.com/nycgov/status/623116024225890304", "623116024225890304")</f>
        <v>0</v>
      </c>
      <c r="B2323" s="2">
        <v>42205.5441087963</v>
      </c>
      <c r="C2323">
        <v>5</v>
      </c>
      <c r="D2323">
        <v>3</v>
      </c>
      <c r="E2323" t="s">
        <v>1986</v>
      </c>
    </row>
    <row r="2324" spans="1:5">
      <c r="A2324">
        <f>HYPERLINK("http://www.twitter.com/nycgov/status/623100953563111424", "623100953563111424")</f>
        <v>0</v>
      </c>
      <c r="B2324" s="2">
        <v>42205.5025231481</v>
      </c>
      <c r="C2324">
        <v>8</v>
      </c>
      <c r="D2324">
        <v>12</v>
      </c>
      <c r="E2324" t="s">
        <v>1809</v>
      </c>
    </row>
    <row r="2325" spans="1:5">
      <c r="A2325">
        <f>HYPERLINK("http://www.twitter.com/nycgov/status/622919310755917824", "622919310755917824")</f>
        <v>0</v>
      </c>
      <c r="B2325" s="2">
        <v>42205.0012847222</v>
      </c>
      <c r="C2325">
        <v>3</v>
      </c>
      <c r="D2325">
        <v>7</v>
      </c>
      <c r="E2325" t="s">
        <v>1674</v>
      </c>
    </row>
    <row r="2326" spans="1:5">
      <c r="A2326">
        <f>HYPERLINK("http://www.twitter.com/nycgov/status/622889171561095168", "622889171561095168")</f>
        <v>0</v>
      </c>
      <c r="B2326" s="2">
        <v>42204.9181134259</v>
      </c>
      <c r="C2326">
        <v>7</v>
      </c>
      <c r="D2326">
        <v>9</v>
      </c>
      <c r="E2326" t="s">
        <v>1987</v>
      </c>
    </row>
    <row r="2327" spans="1:5">
      <c r="A2327">
        <f>HYPERLINK("http://www.twitter.com/nycgov/status/622859038594891776", "622859038594891776")</f>
        <v>0</v>
      </c>
      <c r="B2327" s="2">
        <v>42204.8349652778</v>
      </c>
      <c r="C2327">
        <v>11</v>
      </c>
      <c r="D2327">
        <v>9</v>
      </c>
      <c r="E2327" t="s">
        <v>1988</v>
      </c>
    </row>
    <row r="2328" spans="1:5">
      <c r="A2328">
        <f>HYPERLINK("http://www.twitter.com/nycgov/status/622828817984397312", "622828817984397312")</f>
        <v>0</v>
      </c>
      <c r="B2328" s="2">
        <v>42204.7515740741</v>
      </c>
      <c r="C2328">
        <v>27</v>
      </c>
      <c r="D2328">
        <v>25</v>
      </c>
      <c r="E2328" t="s">
        <v>1989</v>
      </c>
    </row>
    <row r="2329" spans="1:5">
      <c r="A2329">
        <f>HYPERLINK("http://www.twitter.com/nycgov/status/622798708464308224", "622798708464308224")</f>
        <v>0</v>
      </c>
      <c r="B2329" s="2">
        <v>42204.6684837963</v>
      </c>
      <c r="C2329">
        <v>13</v>
      </c>
      <c r="D2329">
        <v>5</v>
      </c>
      <c r="E2329" t="s">
        <v>1990</v>
      </c>
    </row>
    <row r="2330" spans="1:5">
      <c r="A2330">
        <f>HYPERLINK("http://www.twitter.com/nycgov/status/622768535652179970", "622768535652179970")</f>
        <v>0</v>
      </c>
      <c r="B2330" s="2">
        <v>42204.5852314815</v>
      </c>
      <c r="C2330">
        <v>9</v>
      </c>
      <c r="D2330">
        <v>7</v>
      </c>
      <c r="E2330" t="s">
        <v>1991</v>
      </c>
    </row>
    <row r="2331" spans="1:5">
      <c r="A2331">
        <f>HYPERLINK("http://www.twitter.com/nycgov/status/622738151627464705", "622738151627464705")</f>
        <v>0</v>
      </c>
      <c r="B2331" s="2">
        <v>42204.5013773148</v>
      </c>
      <c r="C2331">
        <v>12</v>
      </c>
      <c r="D2331">
        <v>11</v>
      </c>
      <c r="E2331" t="s">
        <v>1458</v>
      </c>
    </row>
    <row r="2332" spans="1:5">
      <c r="A2332">
        <f>HYPERLINK("http://www.twitter.com/nycgov/status/622556900887031808", "622556900887031808")</f>
        <v>0</v>
      </c>
      <c r="B2332" s="2">
        <v>42204.0012268519</v>
      </c>
      <c r="C2332">
        <v>5</v>
      </c>
      <c r="D2332">
        <v>6</v>
      </c>
      <c r="E2332" t="s">
        <v>1992</v>
      </c>
    </row>
    <row r="2333" spans="1:5">
      <c r="A2333">
        <f>HYPERLINK("http://www.twitter.com/nycgov/status/622526645992325121", "622526645992325121")</f>
        <v>0</v>
      </c>
      <c r="B2333" s="2">
        <v>42203.9177430556</v>
      </c>
      <c r="C2333">
        <v>2</v>
      </c>
      <c r="D2333">
        <v>5</v>
      </c>
      <c r="E2333" t="s">
        <v>1993</v>
      </c>
    </row>
    <row r="2334" spans="1:5">
      <c r="A2334">
        <f>HYPERLINK("http://www.twitter.com/nycgov/status/622496582966116352", "622496582966116352")</f>
        <v>0</v>
      </c>
      <c r="B2334" s="2">
        <v>42203.8347800926</v>
      </c>
      <c r="C2334">
        <v>3</v>
      </c>
      <c r="D2334">
        <v>2</v>
      </c>
      <c r="E2334" t="s">
        <v>1994</v>
      </c>
    </row>
    <row r="2335" spans="1:5">
      <c r="A2335">
        <f>HYPERLINK("http://www.twitter.com/nycgov/status/622466454198292480", "622466454198292480")</f>
        <v>0</v>
      </c>
      <c r="B2335" s="2">
        <v>42203.7516435185</v>
      </c>
      <c r="C2335">
        <v>4</v>
      </c>
      <c r="D2335">
        <v>7</v>
      </c>
      <c r="E2335" t="s">
        <v>1650</v>
      </c>
    </row>
    <row r="2336" spans="1:5">
      <c r="A2336">
        <f>HYPERLINK("http://www.twitter.com/nycgov/status/622452172970684417", "622452172970684417")</f>
        <v>0</v>
      </c>
      <c r="B2336" s="2">
        <v>42203.7122337963</v>
      </c>
      <c r="C2336">
        <v>13</v>
      </c>
      <c r="D2336">
        <v>9</v>
      </c>
      <c r="E2336" t="s">
        <v>1995</v>
      </c>
    </row>
    <row r="2337" spans="1:5">
      <c r="A2337">
        <f>HYPERLINK("http://www.twitter.com/nycgov/status/622436482033295360", "622436482033295360")</f>
        <v>0</v>
      </c>
      <c r="B2337" s="2">
        <v>42203.6689351852</v>
      </c>
      <c r="C2337">
        <v>8</v>
      </c>
      <c r="D2337">
        <v>15</v>
      </c>
      <c r="E2337" t="s">
        <v>1996</v>
      </c>
    </row>
    <row r="2338" spans="1:5">
      <c r="A2338">
        <f>HYPERLINK("http://www.twitter.com/nycgov/status/622406137632194560", "622406137632194560")</f>
        <v>0</v>
      </c>
      <c r="B2338" s="2">
        <v>42203.5851967593</v>
      </c>
      <c r="C2338">
        <v>4</v>
      </c>
      <c r="D2338">
        <v>4</v>
      </c>
      <c r="E2338" t="s">
        <v>1997</v>
      </c>
    </row>
    <row r="2339" spans="1:5">
      <c r="A2339">
        <f>HYPERLINK("http://www.twitter.com/nycgov/status/622375851456397312", "622375851456397312")</f>
        <v>0</v>
      </c>
      <c r="B2339" s="2">
        <v>42203.5016203704</v>
      </c>
      <c r="C2339">
        <v>4</v>
      </c>
      <c r="D2339">
        <v>6</v>
      </c>
      <c r="E2339" t="s">
        <v>1833</v>
      </c>
    </row>
    <row r="2340" spans="1:5">
      <c r="A2340">
        <f>HYPERLINK("http://www.twitter.com/nycgov/status/622164561400057856", "622164561400057856")</f>
        <v>0</v>
      </c>
      <c r="B2340" s="2">
        <v>42202.9185763889</v>
      </c>
      <c r="C2340">
        <v>4</v>
      </c>
      <c r="D2340">
        <v>3</v>
      </c>
      <c r="E2340" t="s">
        <v>1998</v>
      </c>
    </row>
    <row r="2341" spans="1:5">
      <c r="A2341">
        <f>HYPERLINK("http://www.twitter.com/nycgov/status/622132039962263553", "622132039962263553")</f>
        <v>0</v>
      </c>
      <c r="B2341" s="2">
        <v>42202.8288310185</v>
      </c>
      <c r="C2341">
        <v>0</v>
      </c>
      <c r="D2341">
        <v>17</v>
      </c>
      <c r="E2341" t="s">
        <v>1999</v>
      </c>
    </row>
    <row r="2342" spans="1:5">
      <c r="A2342">
        <f>HYPERLINK("http://www.twitter.com/nycgov/status/622119360652558336", "622119360652558336")</f>
        <v>0</v>
      </c>
      <c r="B2342" s="2">
        <v>42202.7938425926</v>
      </c>
      <c r="C2342">
        <v>9</v>
      </c>
      <c r="D2342">
        <v>12</v>
      </c>
      <c r="E2342" t="s">
        <v>1358</v>
      </c>
    </row>
    <row r="2343" spans="1:5">
      <c r="A2343">
        <f>HYPERLINK("http://www.twitter.com/nycgov/status/622104937347043328", "622104937347043328")</f>
        <v>0</v>
      </c>
      <c r="B2343" s="2">
        <v>42202.7540393519</v>
      </c>
      <c r="C2343">
        <v>5</v>
      </c>
      <c r="D2343">
        <v>2</v>
      </c>
      <c r="E2343" t="s">
        <v>2000</v>
      </c>
    </row>
    <row r="2344" spans="1:5">
      <c r="A2344">
        <f>HYPERLINK("http://www.twitter.com/nycgov/status/622074247368863744", "622074247368863744")</f>
        <v>0</v>
      </c>
      <c r="B2344" s="2">
        <v>42202.6693518519</v>
      </c>
      <c r="C2344">
        <v>6</v>
      </c>
      <c r="D2344">
        <v>8</v>
      </c>
      <c r="E2344" t="s">
        <v>2001</v>
      </c>
    </row>
    <row r="2345" spans="1:5">
      <c r="A2345">
        <f>HYPERLINK("http://www.twitter.com/nycgov/status/622028911438884864", "622028911438884864")</f>
        <v>0</v>
      </c>
      <c r="B2345" s="2">
        <v>42202.5442476852</v>
      </c>
      <c r="C2345">
        <v>1</v>
      </c>
      <c r="D2345">
        <v>3</v>
      </c>
      <c r="E2345" t="s">
        <v>2002</v>
      </c>
    </row>
    <row r="2346" spans="1:5">
      <c r="A2346">
        <f>HYPERLINK("http://www.twitter.com/nycgov/status/622013731799715841", "622013731799715841")</f>
        <v>0</v>
      </c>
      <c r="B2346" s="2">
        <v>42202.5023611111</v>
      </c>
      <c r="C2346">
        <v>3</v>
      </c>
      <c r="D2346">
        <v>6</v>
      </c>
      <c r="E2346" t="s">
        <v>2003</v>
      </c>
    </row>
    <row r="2347" spans="1:5">
      <c r="A2347">
        <f>HYPERLINK("http://www.twitter.com/nycgov/status/621832265220399104", "621832265220399104")</f>
        <v>0</v>
      </c>
      <c r="B2347" s="2">
        <v>42202.0016087963</v>
      </c>
      <c r="C2347">
        <v>13</v>
      </c>
      <c r="D2347">
        <v>19</v>
      </c>
      <c r="E2347" t="s">
        <v>1771</v>
      </c>
    </row>
    <row r="2348" spans="1:5">
      <c r="A2348">
        <f>HYPERLINK("http://www.twitter.com/nycgov/status/621817175154819072", "621817175154819072")</f>
        <v>0</v>
      </c>
      <c r="B2348" s="2">
        <v>42201.9599768519</v>
      </c>
      <c r="C2348">
        <v>5</v>
      </c>
      <c r="D2348">
        <v>8</v>
      </c>
      <c r="E2348" t="s">
        <v>2004</v>
      </c>
    </row>
    <row r="2349" spans="1:5">
      <c r="A2349">
        <f>HYPERLINK("http://www.twitter.com/nycgov/status/621802140013580288", "621802140013580288")</f>
        <v>0</v>
      </c>
      <c r="B2349" s="2">
        <v>42201.9184837963</v>
      </c>
      <c r="C2349">
        <v>3</v>
      </c>
      <c r="D2349">
        <v>2</v>
      </c>
      <c r="E2349" t="s">
        <v>1776</v>
      </c>
    </row>
    <row r="2350" spans="1:5">
      <c r="A2350">
        <f>HYPERLINK("http://www.twitter.com/nycgov/status/621787070080643072", "621787070080643072")</f>
        <v>0</v>
      </c>
      <c r="B2350" s="2">
        <v>42201.8768981481</v>
      </c>
      <c r="C2350">
        <v>2</v>
      </c>
      <c r="D2350">
        <v>13</v>
      </c>
      <c r="E2350" t="s">
        <v>1359</v>
      </c>
    </row>
    <row r="2351" spans="1:5">
      <c r="A2351">
        <f>HYPERLINK("http://www.twitter.com/nycgov/status/621780565872771072", "621780565872771072")</f>
        <v>0</v>
      </c>
      <c r="B2351" s="2">
        <v>42201.8589467593</v>
      </c>
      <c r="C2351">
        <v>0</v>
      </c>
      <c r="D2351">
        <v>6</v>
      </c>
      <c r="E2351" t="s">
        <v>2005</v>
      </c>
    </row>
    <row r="2352" spans="1:5">
      <c r="A2352">
        <f>HYPERLINK("http://www.twitter.com/nycgov/status/621771526694682624", "621771526694682624")</f>
        <v>0</v>
      </c>
      <c r="B2352" s="2">
        <v>42201.8340046296</v>
      </c>
      <c r="C2352">
        <v>0</v>
      </c>
      <c r="D2352">
        <v>5</v>
      </c>
      <c r="E2352" t="s">
        <v>2006</v>
      </c>
    </row>
    <row r="2353" spans="1:5">
      <c r="A2353">
        <f>HYPERLINK("http://www.twitter.com/nycgov/status/621762631678984192", "621762631678984192")</f>
        <v>0</v>
      </c>
      <c r="B2353" s="2">
        <v>42201.8094560185</v>
      </c>
      <c r="C2353">
        <v>5</v>
      </c>
      <c r="D2353">
        <v>2</v>
      </c>
      <c r="E2353" t="s">
        <v>1674</v>
      </c>
    </row>
    <row r="2354" spans="1:5">
      <c r="A2354">
        <f>HYPERLINK("http://www.twitter.com/nycgov/status/621756766058082309", "621756766058082309")</f>
        <v>0</v>
      </c>
      <c r="B2354" s="2">
        <v>42201.793275463</v>
      </c>
      <c r="C2354">
        <v>0</v>
      </c>
      <c r="D2354">
        <v>2</v>
      </c>
      <c r="E2354" t="s">
        <v>2007</v>
      </c>
    </row>
    <row r="2355" spans="1:5">
      <c r="A2355">
        <f>HYPERLINK("http://www.twitter.com/nycgov/status/621752627999698944", "621752627999698944")</f>
        <v>0</v>
      </c>
      <c r="B2355" s="2">
        <v>42201.7818518519</v>
      </c>
      <c r="C2355">
        <v>0</v>
      </c>
      <c r="D2355">
        <v>4</v>
      </c>
      <c r="E2355" t="s">
        <v>2008</v>
      </c>
    </row>
    <row r="2356" spans="1:5">
      <c r="A2356">
        <f>HYPERLINK("http://www.twitter.com/nycgov/status/621741684192354304", "621741684192354304")</f>
        <v>0</v>
      </c>
      <c r="B2356" s="2">
        <v>42201.7516550926</v>
      </c>
      <c r="C2356">
        <v>0</v>
      </c>
      <c r="D2356">
        <v>7</v>
      </c>
      <c r="E2356" t="s">
        <v>2009</v>
      </c>
    </row>
    <row r="2357" spans="1:5">
      <c r="A2357">
        <f>HYPERLINK("http://www.twitter.com/nycgov/status/621741308420431873", "621741308420431873")</f>
        <v>0</v>
      </c>
      <c r="B2357" s="2">
        <v>42201.7506134259</v>
      </c>
      <c r="C2357">
        <v>0</v>
      </c>
      <c r="D2357">
        <v>9</v>
      </c>
      <c r="E2357" t="s">
        <v>2010</v>
      </c>
    </row>
    <row r="2358" spans="1:5">
      <c r="A2358">
        <f>HYPERLINK("http://www.twitter.com/nycgov/status/621732473676922884", "621732473676922884")</f>
        <v>0</v>
      </c>
      <c r="B2358" s="2">
        <v>42201.7262384259</v>
      </c>
      <c r="C2358">
        <v>5</v>
      </c>
      <c r="D2358">
        <v>3</v>
      </c>
      <c r="E2358" t="s">
        <v>1544</v>
      </c>
    </row>
    <row r="2359" spans="1:5">
      <c r="A2359">
        <f>HYPERLINK("http://www.twitter.com/nycgov/status/621724861698842624", "621724861698842624")</f>
        <v>0</v>
      </c>
      <c r="B2359" s="2">
        <v>42201.7052314815</v>
      </c>
      <c r="C2359">
        <v>0</v>
      </c>
      <c r="D2359">
        <v>3</v>
      </c>
      <c r="E2359" t="s">
        <v>2011</v>
      </c>
    </row>
    <row r="2360" spans="1:5">
      <c r="A2360">
        <f>HYPERLINK("http://www.twitter.com/nycgov/status/621718848794923008", "621718848794923008")</f>
        <v>0</v>
      </c>
      <c r="B2360" s="2">
        <v>42201.6886458333</v>
      </c>
      <c r="C2360">
        <v>0</v>
      </c>
      <c r="D2360">
        <v>7</v>
      </c>
      <c r="E2360" t="s">
        <v>2012</v>
      </c>
    </row>
    <row r="2361" spans="1:5">
      <c r="A2361">
        <f>HYPERLINK("http://www.twitter.com/nycgov/status/621714972419203072", "621714972419203072")</f>
        <v>0</v>
      </c>
      <c r="B2361" s="2">
        <v>42201.6779398148</v>
      </c>
      <c r="C2361">
        <v>0</v>
      </c>
      <c r="D2361">
        <v>28</v>
      </c>
      <c r="E2361" t="s">
        <v>2013</v>
      </c>
    </row>
    <row r="2362" spans="1:5">
      <c r="A2362">
        <f>HYPERLINK("http://www.twitter.com/nycgov/status/621711801638633472", "621711801638633472")</f>
        <v>0</v>
      </c>
      <c r="B2362" s="2">
        <v>42201.6692013889</v>
      </c>
      <c r="C2362">
        <v>4</v>
      </c>
      <c r="D2362">
        <v>6</v>
      </c>
      <c r="E2362" t="s">
        <v>2014</v>
      </c>
    </row>
    <row r="2363" spans="1:5">
      <c r="A2363">
        <f>HYPERLINK("http://www.twitter.com/nycgov/status/621705324169404416", "621705324169404416")</f>
        <v>0</v>
      </c>
      <c r="B2363" s="2">
        <v>42201.6513194444</v>
      </c>
      <c r="C2363">
        <v>0</v>
      </c>
      <c r="D2363">
        <v>14</v>
      </c>
      <c r="E2363" t="s">
        <v>2015</v>
      </c>
    </row>
    <row r="2364" spans="1:5">
      <c r="A2364">
        <f>HYPERLINK("http://www.twitter.com/nycgov/status/621696711828840449", "621696711828840449")</f>
        <v>0</v>
      </c>
      <c r="B2364" s="2">
        <v>42201.6275578704</v>
      </c>
      <c r="C2364">
        <v>8</v>
      </c>
      <c r="D2364">
        <v>5</v>
      </c>
      <c r="E2364" t="s">
        <v>1854</v>
      </c>
    </row>
    <row r="2365" spans="1:5">
      <c r="A2365">
        <f>HYPERLINK("http://www.twitter.com/nycgov/status/621682323596120064", "621682323596120064")</f>
        <v>0</v>
      </c>
      <c r="B2365" s="2">
        <v>42201.5878472222</v>
      </c>
      <c r="C2365">
        <v>0</v>
      </c>
      <c r="D2365">
        <v>4</v>
      </c>
      <c r="E2365" t="s">
        <v>2016</v>
      </c>
    </row>
    <row r="2366" spans="1:5">
      <c r="A2366">
        <f>HYPERLINK("http://www.twitter.com/nycgov/status/621470012616900608", "621470012616900608")</f>
        <v>0</v>
      </c>
      <c r="B2366" s="2">
        <v>42201.0019907407</v>
      </c>
      <c r="C2366">
        <v>7</v>
      </c>
      <c r="D2366">
        <v>11</v>
      </c>
      <c r="E2366" t="s">
        <v>1806</v>
      </c>
    </row>
    <row r="2367" spans="1:5">
      <c r="A2367">
        <f>HYPERLINK("http://www.twitter.com/nycgov/status/621454927211175936", "621454927211175936")</f>
        <v>0</v>
      </c>
      <c r="B2367" s="2">
        <v>42200.9603587963</v>
      </c>
      <c r="C2367">
        <v>4</v>
      </c>
      <c r="D2367">
        <v>5</v>
      </c>
      <c r="E2367" t="s">
        <v>1650</v>
      </c>
    </row>
    <row r="2368" spans="1:5">
      <c r="A2368">
        <f>HYPERLINK("http://www.twitter.com/nycgov/status/621440007857946624", "621440007857946624")</f>
        <v>0</v>
      </c>
      <c r="B2368" s="2">
        <v>42200.9191898148</v>
      </c>
      <c r="C2368">
        <v>12</v>
      </c>
      <c r="D2368">
        <v>8</v>
      </c>
      <c r="E2368" t="s">
        <v>2017</v>
      </c>
    </row>
    <row r="2369" spans="1:5">
      <c r="A2369">
        <f>HYPERLINK("http://www.twitter.com/nycgov/status/621401866409279488", "621401866409279488")</f>
        <v>0</v>
      </c>
      <c r="B2369" s="2">
        <v>42200.8139351852</v>
      </c>
      <c r="C2369">
        <v>5</v>
      </c>
      <c r="D2369">
        <v>8</v>
      </c>
      <c r="E2369" t="s">
        <v>1688</v>
      </c>
    </row>
    <row r="2370" spans="1:5">
      <c r="A2370">
        <f>HYPERLINK("http://www.twitter.com/nycgov/status/621391143775936512", "621391143775936512")</f>
        <v>0</v>
      </c>
      <c r="B2370" s="2">
        <v>42200.7843518518</v>
      </c>
      <c r="C2370">
        <v>0</v>
      </c>
      <c r="D2370">
        <v>28</v>
      </c>
      <c r="E2370" t="s">
        <v>2018</v>
      </c>
    </row>
    <row r="2371" spans="1:5">
      <c r="A2371">
        <f>HYPERLINK("http://www.twitter.com/nycgov/status/621364883104395265", "621364883104395265")</f>
        <v>0</v>
      </c>
      <c r="B2371" s="2">
        <v>42200.7118865741</v>
      </c>
      <c r="C2371">
        <v>6</v>
      </c>
      <c r="D2371">
        <v>7</v>
      </c>
      <c r="E2371" t="s">
        <v>1809</v>
      </c>
    </row>
    <row r="2372" spans="1:5">
      <c r="A2372">
        <f>HYPERLINK("http://www.twitter.com/nycgov/status/621350160908595201", "621350160908595201")</f>
        <v>0</v>
      </c>
      <c r="B2372" s="2">
        <v>42200.6712615741</v>
      </c>
      <c r="C2372">
        <v>4</v>
      </c>
      <c r="D2372">
        <v>7</v>
      </c>
      <c r="E2372" t="s">
        <v>2019</v>
      </c>
    </row>
    <row r="2373" spans="1:5">
      <c r="A2373">
        <f>HYPERLINK("http://www.twitter.com/nycgov/status/621344812529283074", "621344812529283074")</f>
        <v>0</v>
      </c>
      <c r="B2373" s="2">
        <v>42200.6564930556</v>
      </c>
      <c r="C2373">
        <v>0</v>
      </c>
      <c r="D2373">
        <v>28</v>
      </c>
      <c r="E2373" t="s">
        <v>2020</v>
      </c>
    </row>
    <row r="2374" spans="1:5">
      <c r="A2374">
        <f>HYPERLINK("http://www.twitter.com/nycgov/status/621319454547443712", "621319454547443712")</f>
        <v>0</v>
      </c>
      <c r="B2374" s="2">
        <v>42200.5865277778</v>
      </c>
      <c r="C2374">
        <v>3</v>
      </c>
      <c r="D2374">
        <v>2</v>
      </c>
      <c r="E2374" t="s">
        <v>1833</v>
      </c>
    </row>
    <row r="2375" spans="1:5">
      <c r="A2375">
        <f>HYPERLINK("http://www.twitter.com/nycgov/status/621304218402562048", "621304218402562048")</f>
        <v>0</v>
      </c>
      <c r="B2375" s="2">
        <v>42200.5444791667</v>
      </c>
      <c r="C2375">
        <v>2</v>
      </c>
      <c r="D2375">
        <v>2</v>
      </c>
      <c r="E2375" t="s">
        <v>2021</v>
      </c>
    </row>
    <row r="2376" spans="1:5">
      <c r="A2376">
        <f>HYPERLINK("http://www.twitter.com/nycgov/status/621289123874238465", "621289123874238465")</f>
        <v>0</v>
      </c>
      <c r="B2376" s="2">
        <v>42200.5028240741</v>
      </c>
      <c r="C2376">
        <v>5</v>
      </c>
      <c r="D2376">
        <v>3</v>
      </c>
      <c r="E2376" t="s">
        <v>2022</v>
      </c>
    </row>
    <row r="2377" spans="1:5">
      <c r="A2377">
        <f>HYPERLINK("http://www.twitter.com/nycgov/status/621107603901427713", "621107603901427713")</f>
        <v>0</v>
      </c>
      <c r="B2377" s="2">
        <v>42200.0019328704</v>
      </c>
      <c r="C2377">
        <v>2</v>
      </c>
      <c r="D2377">
        <v>4</v>
      </c>
      <c r="E2377" t="s">
        <v>2023</v>
      </c>
    </row>
    <row r="2378" spans="1:5">
      <c r="A2378">
        <f>HYPERLINK("http://www.twitter.com/nycgov/status/621092390221254656", "621092390221254656")</f>
        <v>0</v>
      </c>
      <c r="B2378" s="2">
        <v>42199.9599421296</v>
      </c>
      <c r="C2378">
        <v>5</v>
      </c>
      <c r="D2378">
        <v>9</v>
      </c>
      <c r="E2378" t="s">
        <v>2024</v>
      </c>
    </row>
    <row r="2379" spans="1:5">
      <c r="A2379">
        <f>HYPERLINK("http://www.twitter.com/nycgov/status/621077524609675265", "621077524609675265")</f>
        <v>0</v>
      </c>
      <c r="B2379" s="2">
        <v>42199.9189236111</v>
      </c>
      <c r="C2379">
        <v>3</v>
      </c>
      <c r="D2379">
        <v>2</v>
      </c>
      <c r="E2379" t="s">
        <v>2025</v>
      </c>
    </row>
    <row r="2380" spans="1:5">
      <c r="A2380">
        <f>HYPERLINK("http://www.twitter.com/nycgov/status/621046428216000512", "621046428216000512")</f>
        <v>0</v>
      </c>
      <c r="B2380" s="2">
        <v>42199.8331134259</v>
      </c>
      <c r="C2380">
        <v>0</v>
      </c>
      <c r="D2380">
        <v>38</v>
      </c>
      <c r="E2380" t="s">
        <v>2026</v>
      </c>
    </row>
    <row r="2381" spans="1:5">
      <c r="A2381">
        <f>HYPERLINK("http://www.twitter.com/nycgov/status/621032598031200256", "621032598031200256")</f>
        <v>0</v>
      </c>
      <c r="B2381" s="2">
        <v>42199.7949537037</v>
      </c>
      <c r="C2381">
        <v>14</v>
      </c>
      <c r="D2381">
        <v>6</v>
      </c>
      <c r="E2381" t="s">
        <v>2027</v>
      </c>
    </row>
    <row r="2382" spans="1:5">
      <c r="A2382">
        <f>HYPERLINK("http://www.twitter.com/nycgov/status/621017178146492416", "621017178146492416")</f>
        <v>0</v>
      </c>
      <c r="B2382" s="2">
        <v>42199.7523958333</v>
      </c>
      <c r="C2382">
        <v>0</v>
      </c>
      <c r="D2382">
        <v>6</v>
      </c>
      <c r="E2382" t="s">
        <v>2028</v>
      </c>
    </row>
    <row r="2383" spans="1:5">
      <c r="A2383">
        <f>HYPERLINK("http://www.twitter.com/nycgov/status/621008775584030720", "621008775584030720")</f>
        <v>0</v>
      </c>
      <c r="B2383" s="2">
        <v>42199.729212963</v>
      </c>
      <c r="C2383">
        <v>0</v>
      </c>
      <c r="D2383">
        <v>16</v>
      </c>
      <c r="E2383" t="s">
        <v>2029</v>
      </c>
    </row>
    <row r="2384" spans="1:5">
      <c r="A2384">
        <f>HYPERLINK("http://www.twitter.com/nycgov/status/621004568948776961", "621004568948776961")</f>
        <v>0</v>
      </c>
      <c r="B2384" s="2">
        <v>42199.7176041667</v>
      </c>
      <c r="C2384">
        <v>0</v>
      </c>
      <c r="D2384">
        <v>11</v>
      </c>
      <c r="E2384" t="s">
        <v>2030</v>
      </c>
    </row>
    <row r="2385" spans="1:5">
      <c r="A2385">
        <f>HYPERLINK("http://www.twitter.com/nycgov/status/621002355014823937", "621002355014823937")</f>
        <v>0</v>
      </c>
      <c r="B2385" s="2">
        <v>42199.7114930556</v>
      </c>
      <c r="C2385">
        <v>5</v>
      </c>
      <c r="D2385">
        <v>2</v>
      </c>
      <c r="E2385" t="s">
        <v>1465</v>
      </c>
    </row>
    <row r="2386" spans="1:5">
      <c r="A2386">
        <f>HYPERLINK("http://www.twitter.com/nycgov/status/620987215343185920", "620987215343185920")</f>
        <v>0</v>
      </c>
      <c r="B2386" s="2">
        <v>42199.6697222222</v>
      </c>
      <c r="C2386">
        <v>4</v>
      </c>
      <c r="D2386">
        <v>7</v>
      </c>
      <c r="E2386" t="s">
        <v>1359</v>
      </c>
    </row>
    <row r="2387" spans="1:5">
      <c r="A2387">
        <f>HYPERLINK("http://www.twitter.com/nycgov/status/620971975075205120", "620971975075205120")</f>
        <v>0</v>
      </c>
      <c r="B2387" s="2">
        <v>42199.627662037</v>
      </c>
      <c r="C2387">
        <v>2</v>
      </c>
      <c r="D2387">
        <v>2</v>
      </c>
      <c r="E2387" t="s">
        <v>2031</v>
      </c>
    </row>
    <row r="2388" spans="1:5">
      <c r="A2388">
        <f>HYPERLINK("http://www.twitter.com/nycgov/status/620957164417490944", "620957164417490944")</f>
        <v>0</v>
      </c>
      <c r="B2388" s="2">
        <v>42199.5867939815</v>
      </c>
      <c r="C2388">
        <v>4</v>
      </c>
      <c r="D2388">
        <v>4</v>
      </c>
      <c r="E2388" t="s">
        <v>2032</v>
      </c>
    </row>
    <row r="2389" spans="1:5">
      <c r="A2389">
        <f>HYPERLINK("http://www.twitter.com/nycgov/status/620941990423887872", "620941990423887872")</f>
        <v>0</v>
      </c>
      <c r="B2389" s="2">
        <v>42199.5449189815</v>
      </c>
      <c r="C2389">
        <v>4</v>
      </c>
      <c r="D2389">
        <v>4</v>
      </c>
      <c r="E2389" t="s">
        <v>2033</v>
      </c>
    </row>
    <row r="2390" spans="1:5">
      <c r="A2390">
        <f>HYPERLINK("http://www.twitter.com/nycgov/status/620926432563343360", "620926432563343360")</f>
        <v>0</v>
      </c>
      <c r="B2390" s="2">
        <v>42199.5019907407</v>
      </c>
      <c r="C2390">
        <v>3</v>
      </c>
      <c r="D2390">
        <v>6</v>
      </c>
      <c r="E2390" t="s">
        <v>2034</v>
      </c>
    </row>
    <row r="2391" spans="1:5">
      <c r="A2391">
        <f>HYPERLINK("http://www.twitter.com/nycgov/status/620745166903746560", "620745166903746560")</f>
        <v>0</v>
      </c>
      <c r="B2391" s="2">
        <v>42199.0017939815</v>
      </c>
      <c r="C2391">
        <v>9</v>
      </c>
      <c r="D2391">
        <v>6</v>
      </c>
      <c r="E2391" t="s">
        <v>2035</v>
      </c>
    </row>
    <row r="2392" spans="1:5">
      <c r="A2392">
        <f>HYPERLINK("http://www.twitter.com/nycgov/status/620730220509810689", "620730220509810689")</f>
        <v>0</v>
      </c>
      <c r="B2392" s="2">
        <v>42198.9605439815</v>
      </c>
      <c r="C2392">
        <v>5</v>
      </c>
      <c r="D2392">
        <v>6</v>
      </c>
      <c r="E2392" t="s">
        <v>2036</v>
      </c>
    </row>
    <row r="2393" spans="1:5">
      <c r="A2393">
        <f>HYPERLINK("http://www.twitter.com/nycgov/status/620715085133123584", "620715085133123584")</f>
        <v>0</v>
      </c>
      <c r="B2393" s="2">
        <v>42198.9187847222</v>
      </c>
      <c r="C2393">
        <v>10</v>
      </c>
      <c r="D2393">
        <v>3</v>
      </c>
      <c r="E2393" t="s">
        <v>2037</v>
      </c>
    </row>
    <row r="2394" spans="1:5">
      <c r="A2394">
        <f>HYPERLINK("http://www.twitter.com/nycgov/status/620699979322101760", "620699979322101760")</f>
        <v>0</v>
      </c>
      <c r="B2394" s="2">
        <v>42198.8770949074</v>
      </c>
      <c r="C2394">
        <v>20</v>
      </c>
      <c r="D2394">
        <v>10</v>
      </c>
      <c r="E2394" t="s">
        <v>2038</v>
      </c>
    </row>
    <row r="2395" spans="1:5">
      <c r="A2395">
        <f>HYPERLINK("http://www.twitter.com/nycgov/status/620690846329999360", "620690846329999360")</f>
        <v>0</v>
      </c>
      <c r="B2395" s="2">
        <v>42198.8518981481</v>
      </c>
      <c r="C2395">
        <v>0</v>
      </c>
      <c r="D2395">
        <v>6</v>
      </c>
      <c r="E2395" t="s">
        <v>2039</v>
      </c>
    </row>
    <row r="2396" spans="1:5">
      <c r="A2396">
        <f>HYPERLINK("http://www.twitter.com/nycgov/status/620670149591478272", "620670149591478272")</f>
        <v>0</v>
      </c>
      <c r="B2396" s="2">
        <v>42198.7947800926</v>
      </c>
      <c r="C2396">
        <v>3</v>
      </c>
      <c r="D2396">
        <v>6</v>
      </c>
      <c r="E2396" t="s">
        <v>2040</v>
      </c>
    </row>
    <row r="2397" spans="1:5">
      <c r="A2397">
        <f>HYPERLINK("http://www.twitter.com/nycgov/status/620654642616266752", "620654642616266752")</f>
        <v>0</v>
      </c>
      <c r="B2397" s="2">
        <v>42198.7519907407</v>
      </c>
      <c r="C2397">
        <v>0</v>
      </c>
      <c r="D2397">
        <v>5</v>
      </c>
      <c r="E2397" t="s">
        <v>2041</v>
      </c>
    </row>
    <row r="2398" spans="1:5">
      <c r="A2398">
        <f>HYPERLINK("http://www.twitter.com/nycgov/status/620640013898919936", "620640013898919936")</f>
        <v>0</v>
      </c>
      <c r="B2398" s="2">
        <v>42198.7116203704</v>
      </c>
      <c r="C2398">
        <v>5</v>
      </c>
      <c r="D2398">
        <v>2</v>
      </c>
      <c r="E2398" t="s">
        <v>2042</v>
      </c>
    </row>
    <row r="2399" spans="1:5">
      <c r="A2399">
        <f>HYPERLINK("http://www.twitter.com/nycgov/status/620625087411134464", "620625087411134464")</f>
        <v>0</v>
      </c>
      <c r="B2399" s="2">
        <v>42198.6704398148</v>
      </c>
      <c r="C2399">
        <v>1</v>
      </c>
      <c r="D2399">
        <v>2</v>
      </c>
      <c r="E2399" t="s">
        <v>2043</v>
      </c>
    </row>
    <row r="2400" spans="1:5">
      <c r="A2400">
        <f>HYPERLINK("http://www.twitter.com/nycgov/status/620609798556504068", "620609798556504068")</f>
        <v>0</v>
      </c>
      <c r="B2400" s="2">
        <v>42198.6282523148</v>
      </c>
      <c r="C2400">
        <v>4</v>
      </c>
      <c r="D2400">
        <v>6</v>
      </c>
      <c r="E2400" t="s">
        <v>2044</v>
      </c>
    </row>
    <row r="2401" spans="1:5">
      <c r="A2401">
        <f>HYPERLINK("http://www.twitter.com/nycgov/status/620594549417771009", "620594549417771009")</f>
        <v>0</v>
      </c>
      <c r="B2401" s="2">
        <v>42198.5861689815</v>
      </c>
      <c r="C2401">
        <v>2</v>
      </c>
      <c r="D2401">
        <v>4</v>
      </c>
      <c r="E2401" t="s">
        <v>2045</v>
      </c>
    </row>
    <row r="2402" spans="1:5">
      <c r="A2402">
        <f>HYPERLINK("http://www.twitter.com/nycgov/status/620579324614340609", "620579324614340609")</f>
        <v>0</v>
      </c>
      <c r="B2402" s="2">
        <v>42198.5441550926</v>
      </c>
      <c r="C2402">
        <v>3</v>
      </c>
      <c r="D2402">
        <v>2</v>
      </c>
      <c r="E2402" t="s">
        <v>2046</v>
      </c>
    </row>
    <row r="2403" spans="1:5">
      <c r="A2403">
        <f>HYPERLINK("http://www.twitter.com/nycgov/status/620564204278444032", "620564204278444032")</f>
        <v>0</v>
      </c>
      <c r="B2403" s="2">
        <v>42198.5024305556</v>
      </c>
      <c r="C2403">
        <v>6</v>
      </c>
      <c r="D2403">
        <v>6</v>
      </c>
      <c r="E2403" t="s">
        <v>2047</v>
      </c>
    </row>
    <row r="2404" spans="1:5">
      <c r="A2404">
        <f>HYPERLINK("http://www.twitter.com/nycgov/status/620382591082987520", "620382591082987520")</f>
        <v>0</v>
      </c>
      <c r="B2404" s="2">
        <v>42198.0012731481</v>
      </c>
      <c r="C2404">
        <v>1</v>
      </c>
      <c r="D2404">
        <v>6</v>
      </c>
      <c r="E2404" t="s">
        <v>1674</v>
      </c>
    </row>
    <row r="2405" spans="1:5">
      <c r="A2405">
        <f>HYPERLINK("http://www.twitter.com/nycgov/status/620367575634046976", "620367575634046976")</f>
        <v>0</v>
      </c>
      <c r="B2405" s="2">
        <v>42197.959837963</v>
      </c>
      <c r="C2405">
        <v>11</v>
      </c>
      <c r="D2405">
        <v>13</v>
      </c>
      <c r="E2405" t="s">
        <v>1923</v>
      </c>
    </row>
    <row r="2406" spans="1:5">
      <c r="A2406">
        <f>HYPERLINK("http://www.twitter.com/nycgov/status/620367509871534080", "620367509871534080")</f>
        <v>0</v>
      </c>
      <c r="B2406" s="2">
        <v>42197.9596527778</v>
      </c>
      <c r="C2406">
        <v>8</v>
      </c>
      <c r="D2406">
        <v>9</v>
      </c>
      <c r="E2406" t="s">
        <v>2048</v>
      </c>
    </row>
    <row r="2407" spans="1:5">
      <c r="A2407">
        <f>HYPERLINK("http://www.twitter.com/nycgov/status/620337437999505408", "620337437999505408")</f>
        <v>0</v>
      </c>
      <c r="B2407" s="2">
        <v>42197.8766782407</v>
      </c>
      <c r="C2407">
        <v>4</v>
      </c>
      <c r="D2407">
        <v>3</v>
      </c>
      <c r="E2407" t="s">
        <v>1423</v>
      </c>
    </row>
    <row r="2408" spans="1:5">
      <c r="A2408">
        <f>HYPERLINK("http://www.twitter.com/nycgov/status/620307270191185920", "620307270191185920")</f>
        <v>0</v>
      </c>
      <c r="B2408" s="2">
        <v>42197.7934259259</v>
      </c>
      <c r="C2408">
        <v>8</v>
      </c>
      <c r="D2408">
        <v>8</v>
      </c>
      <c r="E2408" t="s">
        <v>2049</v>
      </c>
    </row>
    <row r="2409" spans="1:5">
      <c r="A2409">
        <f>HYPERLINK("http://www.twitter.com/nycgov/status/620277258301886464", "620277258301886464")</f>
        <v>0</v>
      </c>
      <c r="B2409" s="2">
        <v>42197.7106134259</v>
      </c>
      <c r="C2409">
        <v>4</v>
      </c>
      <c r="D2409">
        <v>4</v>
      </c>
      <c r="E2409" t="s">
        <v>1819</v>
      </c>
    </row>
    <row r="2410" spans="1:5">
      <c r="A2410">
        <f>HYPERLINK("http://www.twitter.com/nycgov/status/620231881343242241", "620231881343242241")</f>
        <v>0</v>
      </c>
      <c r="B2410" s="2">
        <v>42197.5853935185</v>
      </c>
      <c r="C2410">
        <v>9</v>
      </c>
      <c r="D2410">
        <v>13</v>
      </c>
      <c r="E2410" t="s">
        <v>2050</v>
      </c>
    </row>
    <row r="2411" spans="1:5">
      <c r="A2411">
        <f>HYPERLINK("http://www.twitter.com/nycgov/status/620216684046086144", "620216684046086144")</f>
        <v>0</v>
      </c>
      <c r="B2411" s="2">
        <v>42197.5434606482</v>
      </c>
      <c r="C2411">
        <v>9</v>
      </c>
      <c r="D2411">
        <v>4</v>
      </c>
      <c r="E2411" t="s">
        <v>2051</v>
      </c>
    </row>
    <row r="2412" spans="1:5">
      <c r="A2412">
        <f>HYPERLINK("http://www.twitter.com/nycgov/status/620201459813097472", "620201459813097472")</f>
        <v>0</v>
      </c>
      <c r="B2412" s="2">
        <v>42197.5014467593</v>
      </c>
      <c r="C2412">
        <v>15</v>
      </c>
      <c r="D2412">
        <v>20</v>
      </c>
      <c r="E2412" t="s">
        <v>1458</v>
      </c>
    </row>
    <row r="2413" spans="1:5">
      <c r="A2413">
        <f>HYPERLINK("http://www.twitter.com/nycgov/status/620005209000046592", "620005209000046592")</f>
        <v>0</v>
      </c>
      <c r="B2413" s="2">
        <v>42196.9598958333</v>
      </c>
      <c r="C2413">
        <v>2</v>
      </c>
      <c r="D2413">
        <v>4</v>
      </c>
      <c r="E2413" t="s">
        <v>2052</v>
      </c>
    </row>
    <row r="2414" spans="1:5">
      <c r="A2414">
        <f>HYPERLINK("http://www.twitter.com/nycgov/status/619990163511447553", "619990163511447553")</f>
        <v>0</v>
      </c>
      <c r="B2414" s="2">
        <v>42196.9183796296</v>
      </c>
      <c r="C2414">
        <v>9</v>
      </c>
      <c r="D2414">
        <v>5</v>
      </c>
      <c r="E2414" t="s">
        <v>2053</v>
      </c>
    </row>
    <row r="2415" spans="1:5">
      <c r="A2415">
        <f>HYPERLINK("http://www.twitter.com/nycgov/status/619975093905698816", "619975093905698816")</f>
        <v>0</v>
      </c>
      <c r="B2415" s="2">
        <v>42196.8767939815</v>
      </c>
      <c r="C2415">
        <v>4</v>
      </c>
      <c r="D2415">
        <v>4</v>
      </c>
      <c r="E2415" t="s">
        <v>2054</v>
      </c>
    </row>
    <row r="2416" spans="1:5">
      <c r="A2416">
        <f>HYPERLINK("http://www.twitter.com/nycgov/status/619959936743813120", "619959936743813120")</f>
        <v>0</v>
      </c>
      <c r="B2416" s="2">
        <v>42196.8349652778</v>
      </c>
      <c r="C2416">
        <v>5</v>
      </c>
      <c r="D2416">
        <v>9</v>
      </c>
      <c r="E2416" t="s">
        <v>2055</v>
      </c>
    </row>
    <row r="2417" spans="1:5">
      <c r="A2417">
        <f>HYPERLINK("http://www.twitter.com/nycgov/status/619945144859672576", "619945144859672576")</f>
        <v>0</v>
      </c>
      <c r="B2417" s="2">
        <v>42196.7941550926</v>
      </c>
      <c r="C2417">
        <v>9</v>
      </c>
      <c r="D2417">
        <v>12</v>
      </c>
      <c r="E2417" t="s">
        <v>2056</v>
      </c>
    </row>
    <row r="2418" spans="1:5">
      <c r="A2418">
        <f>HYPERLINK("http://www.twitter.com/nycgov/status/619930035550580737", "619930035550580737")</f>
        <v>0</v>
      </c>
      <c r="B2418" s="2">
        <v>42196.7524537037</v>
      </c>
      <c r="C2418">
        <v>6</v>
      </c>
      <c r="D2418">
        <v>10</v>
      </c>
      <c r="E2418" t="s">
        <v>2057</v>
      </c>
    </row>
    <row r="2419" spans="1:5">
      <c r="A2419">
        <f>HYPERLINK("http://www.twitter.com/nycgov/status/619914804195631104", "619914804195631104")</f>
        <v>0</v>
      </c>
      <c r="B2419" s="2">
        <v>42196.7104282407</v>
      </c>
      <c r="C2419">
        <v>7</v>
      </c>
      <c r="D2419">
        <v>6</v>
      </c>
      <c r="E2419" t="s">
        <v>1073</v>
      </c>
    </row>
    <row r="2420" spans="1:5">
      <c r="A2420">
        <f>HYPERLINK("http://www.twitter.com/nycgov/status/619899839497768960", "619899839497768960")</f>
        <v>0</v>
      </c>
      <c r="B2420" s="2">
        <v>42196.6691319444</v>
      </c>
      <c r="C2420">
        <v>3</v>
      </c>
      <c r="D2420">
        <v>3</v>
      </c>
      <c r="E2420" t="s">
        <v>2058</v>
      </c>
    </row>
    <row r="2421" spans="1:5">
      <c r="A2421">
        <f>HYPERLINK("http://www.twitter.com/nycgov/status/619884657111355392", "619884657111355392")</f>
        <v>0</v>
      </c>
      <c r="B2421" s="2">
        <v>42196.6272337963</v>
      </c>
      <c r="C2421">
        <v>4</v>
      </c>
      <c r="D2421">
        <v>3</v>
      </c>
      <c r="E2421" t="s">
        <v>1465</v>
      </c>
    </row>
    <row r="2422" spans="1:5">
      <c r="A2422">
        <f>HYPERLINK("http://www.twitter.com/nycgov/status/619869703561981953", "619869703561981953")</f>
        <v>0</v>
      </c>
      <c r="B2422" s="2">
        <v>42196.5859722222</v>
      </c>
      <c r="C2422">
        <v>6</v>
      </c>
      <c r="D2422">
        <v>8</v>
      </c>
      <c r="E2422" t="s">
        <v>2059</v>
      </c>
    </row>
    <row r="2423" spans="1:5">
      <c r="A2423">
        <f>HYPERLINK("http://www.twitter.com/nycgov/status/619854547557683200", "619854547557683200")</f>
        <v>0</v>
      </c>
      <c r="B2423" s="2">
        <v>42196.5441550926</v>
      </c>
      <c r="C2423">
        <v>9</v>
      </c>
      <c r="D2423">
        <v>13</v>
      </c>
      <c r="E2423" t="s">
        <v>1678</v>
      </c>
    </row>
    <row r="2424" spans="1:5">
      <c r="A2424">
        <f>HYPERLINK("http://www.twitter.com/nycgov/status/619839155430916096", "619839155430916096")</f>
        <v>0</v>
      </c>
      <c r="B2424" s="2">
        <v>42196.5016782407</v>
      </c>
      <c r="C2424">
        <v>10</v>
      </c>
      <c r="D2424">
        <v>10</v>
      </c>
      <c r="E2424" t="s">
        <v>1575</v>
      </c>
    </row>
    <row r="2425" spans="1:5">
      <c r="A2425">
        <f>HYPERLINK("http://www.twitter.com/nycgov/status/619658072022192128", "619658072022192128")</f>
        <v>0</v>
      </c>
      <c r="B2425" s="2">
        <v>42196.0019791667</v>
      </c>
      <c r="C2425">
        <v>8</v>
      </c>
      <c r="D2425">
        <v>7</v>
      </c>
      <c r="E2425" t="s">
        <v>2060</v>
      </c>
    </row>
    <row r="2426" spans="1:5">
      <c r="A2426">
        <f>HYPERLINK("http://www.twitter.com/nycgov/status/619642912326963200", "619642912326963200")</f>
        <v>0</v>
      </c>
      <c r="B2426" s="2">
        <v>42195.960150463</v>
      </c>
      <c r="C2426">
        <v>7</v>
      </c>
      <c r="D2426">
        <v>9</v>
      </c>
      <c r="E2426" t="s">
        <v>1790</v>
      </c>
    </row>
    <row r="2427" spans="1:5">
      <c r="A2427">
        <f>HYPERLINK("http://www.twitter.com/nycgov/status/619628052448985088", "619628052448985088")</f>
        <v>0</v>
      </c>
      <c r="B2427" s="2">
        <v>42195.9191435185</v>
      </c>
      <c r="C2427">
        <v>11</v>
      </c>
      <c r="D2427">
        <v>9</v>
      </c>
      <c r="E2427" t="s">
        <v>1773</v>
      </c>
    </row>
    <row r="2428" spans="1:5">
      <c r="A2428">
        <f>HYPERLINK("http://www.twitter.com/nycgov/status/619598052400177152", "619598052400177152")</f>
        <v>0</v>
      </c>
      <c r="B2428" s="2">
        <v>42195.8363541667</v>
      </c>
      <c r="C2428">
        <v>4</v>
      </c>
      <c r="D2428">
        <v>8</v>
      </c>
      <c r="E2428" t="s">
        <v>2061</v>
      </c>
    </row>
    <row r="2429" spans="1:5">
      <c r="A2429">
        <f>HYPERLINK("http://www.twitter.com/nycgov/status/619582740762095616", "619582740762095616")</f>
        <v>0</v>
      </c>
      <c r="B2429" s="2">
        <v>42195.7941087963</v>
      </c>
      <c r="C2429">
        <v>22</v>
      </c>
      <c r="D2429">
        <v>13</v>
      </c>
      <c r="E2429" t="s">
        <v>2062</v>
      </c>
    </row>
    <row r="2430" spans="1:5">
      <c r="A2430">
        <f>HYPERLINK("http://www.twitter.com/nycgov/status/619552857499561984", "619552857499561984")</f>
        <v>0</v>
      </c>
      <c r="B2430" s="2">
        <v>42195.7116435185</v>
      </c>
      <c r="C2430">
        <v>4</v>
      </c>
      <c r="D2430">
        <v>9</v>
      </c>
      <c r="E2430" t="s">
        <v>2063</v>
      </c>
    </row>
    <row r="2431" spans="1:5">
      <c r="A2431">
        <f>HYPERLINK("http://www.twitter.com/nycgov/status/619537928222580736", "619537928222580736")</f>
        <v>0</v>
      </c>
      <c r="B2431" s="2">
        <v>42195.6704513889</v>
      </c>
      <c r="C2431">
        <v>12</v>
      </c>
      <c r="D2431">
        <v>4</v>
      </c>
      <c r="E2431" t="s">
        <v>1911</v>
      </c>
    </row>
    <row r="2432" spans="1:5">
      <c r="A2432">
        <f>HYPERLINK("http://www.twitter.com/nycgov/status/619522682917384192", "619522682917384192")</f>
        <v>0</v>
      </c>
      <c r="B2432" s="2">
        <v>42195.6283796296</v>
      </c>
      <c r="C2432">
        <v>1</v>
      </c>
      <c r="D2432">
        <v>3</v>
      </c>
      <c r="E2432" t="s">
        <v>1992</v>
      </c>
    </row>
    <row r="2433" spans="1:5">
      <c r="A2433">
        <f>HYPERLINK("http://www.twitter.com/nycgov/status/619507377784639488", "619507377784639488")</f>
        <v>0</v>
      </c>
      <c r="B2433" s="2">
        <v>42195.5861458333</v>
      </c>
      <c r="C2433">
        <v>3</v>
      </c>
      <c r="D2433">
        <v>1</v>
      </c>
      <c r="E2433" t="s">
        <v>2064</v>
      </c>
    </row>
    <row r="2434" spans="1:5">
      <c r="A2434">
        <f>HYPERLINK("http://www.twitter.com/nycgov/status/619499277556056064", "619499277556056064")</f>
        <v>0</v>
      </c>
      <c r="B2434" s="2">
        <v>42195.5637962963</v>
      </c>
      <c r="C2434">
        <v>11</v>
      </c>
      <c r="D2434">
        <v>18</v>
      </c>
      <c r="E2434" t="s">
        <v>2065</v>
      </c>
    </row>
    <row r="2435" spans="1:5">
      <c r="A2435">
        <f>HYPERLINK("http://www.twitter.com/nycgov/status/619492502761041920", "619492502761041920")</f>
        <v>0</v>
      </c>
      <c r="B2435" s="2">
        <v>42195.5450925926</v>
      </c>
      <c r="C2435">
        <v>8</v>
      </c>
      <c r="D2435">
        <v>7</v>
      </c>
      <c r="E2435" t="s">
        <v>2066</v>
      </c>
    </row>
    <row r="2436" spans="1:5">
      <c r="A2436">
        <f>HYPERLINK("http://www.twitter.com/nycgov/status/619484260597137408", "619484260597137408")</f>
        <v>0</v>
      </c>
      <c r="B2436" s="2">
        <v>42195.522349537</v>
      </c>
      <c r="C2436">
        <v>5</v>
      </c>
      <c r="D2436">
        <v>16</v>
      </c>
      <c r="E2436" t="s">
        <v>2067</v>
      </c>
    </row>
    <row r="2437" spans="1:5">
      <c r="A2437">
        <f>HYPERLINK("http://www.twitter.com/nycgov/status/619295703328800768", "619295703328800768")</f>
        <v>0</v>
      </c>
      <c r="B2437" s="2">
        <v>42195.002037037</v>
      </c>
      <c r="C2437">
        <v>12</v>
      </c>
      <c r="D2437">
        <v>10</v>
      </c>
      <c r="E2437" t="s">
        <v>1358</v>
      </c>
    </row>
    <row r="2438" spans="1:5">
      <c r="A2438">
        <f>HYPERLINK("http://www.twitter.com/nycgov/status/619280532732559360", "619280532732559360")</f>
        <v>0</v>
      </c>
      <c r="B2438" s="2">
        <v>42194.9601736111</v>
      </c>
      <c r="C2438">
        <v>5</v>
      </c>
      <c r="D2438">
        <v>2</v>
      </c>
      <c r="E2438" t="s">
        <v>2068</v>
      </c>
    </row>
    <row r="2439" spans="1:5">
      <c r="A2439">
        <f>HYPERLINK("http://www.twitter.com/nycgov/status/619265410463059969", "619265410463059969")</f>
        <v>0</v>
      </c>
      <c r="B2439" s="2">
        <v>42194.9184375</v>
      </c>
      <c r="C2439">
        <v>4</v>
      </c>
      <c r="D2439">
        <v>6</v>
      </c>
      <c r="E2439" t="s">
        <v>2069</v>
      </c>
    </row>
    <row r="2440" spans="1:5">
      <c r="A2440">
        <f>HYPERLINK("http://www.twitter.com/nycgov/status/619250602552352769", "619250602552352769")</f>
        <v>0</v>
      </c>
      <c r="B2440" s="2">
        <v>42194.8775810185</v>
      </c>
      <c r="C2440">
        <v>5</v>
      </c>
      <c r="D2440">
        <v>3</v>
      </c>
      <c r="E2440" t="s">
        <v>2070</v>
      </c>
    </row>
    <row r="2441" spans="1:5">
      <c r="A2441">
        <f>HYPERLINK("http://www.twitter.com/nycgov/status/619234671373746176", "619234671373746176")</f>
        <v>0</v>
      </c>
      <c r="B2441" s="2">
        <v>42194.8336226852</v>
      </c>
      <c r="C2441">
        <v>0</v>
      </c>
      <c r="D2441">
        <v>9</v>
      </c>
      <c r="E2441" t="s">
        <v>2071</v>
      </c>
    </row>
    <row r="2442" spans="1:5">
      <c r="A2442">
        <f>HYPERLINK("http://www.twitter.com/nycgov/status/619227638608068608", "619227638608068608")</f>
        <v>0</v>
      </c>
      <c r="B2442" s="2">
        <v>42194.814212963</v>
      </c>
      <c r="C2442">
        <v>0</v>
      </c>
      <c r="D2442">
        <v>12</v>
      </c>
      <c r="E2442" t="s">
        <v>2072</v>
      </c>
    </row>
    <row r="2443" spans="1:5">
      <c r="A2443">
        <f>HYPERLINK("http://www.twitter.com/nycgov/status/619220494676557825", "619220494676557825")</f>
        <v>0</v>
      </c>
      <c r="B2443" s="2">
        <v>42194.7945023148</v>
      </c>
      <c r="C2443">
        <v>5</v>
      </c>
      <c r="D2443">
        <v>4</v>
      </c>
      <c r="E2443" t="s">
        <v>1465</v>
      </c>
    </row>
    <row r="2444" spans="1:5">
      <c r="A2444">
        <f>HYPERLINK("http://www.twitter.com/nycgov/status/619206917592903680", "619206917592903680")</f>
        <v>0</v>
      </c>
      <c r="B2444" s="2">
        <v>42194.757037037</v>
      </c>
      <c r="C2444">
        <v>0</v>
      </c>
      <c r="D2444">
        <v>4</v>
      </c>
      <c r="E2444" t="s">
        <v>2073</v>
      </c>
    </row>
    <row r="2445" spans="1:5">
      <c r="A2445">
        <f>HYPERLINK("http://www.twitter.com/nycgov/status/619205329096691712", "619205329096691712")</f>
        <v>0</v>
      </c>
      <c r="B2445" s="2">
        <v>42194.752650463</v>
      </c>
      <c r="C2445">
        <v>5</v>
      </c>
      <c r="D2445">
        <v>7</v>
      </c>
      <c r="E2445" t="s">
        <v>1458</v>
      </c>
    </row>
    <row r="2446" spans="1:5">
      <c r="A2446">
        <f>HYPERLINK("http://www.twitter.com/nycgov/status/619205165221048320", "619205165221048320")</f>
        <v>0</v>
      </c>
      <c r="B2446" s="2">
        <v>42194.7521990741</v>
      </c>
      <c r="C2446">
        <v>0</v>
      </c>
      <c r="D2446">
        <v>14</v>
      </c>
      <c r="E2446" t="s">
        <v>2074</v>
      </c>
    </row>
    <row r="2447" spans="1:5">
      <c r="A2447">
        <f>HYPERLINK("http://www.twitter.com/nycgov/status/619190318714462208", "619190318714462208")</f>
        <v>0</v>
      </c>
      <c r="B2447" s="2">
        <v>42194.7112268519</v>
      </c>
      <c r="C2447">
        <v>5</v>
      </c>
      <c r="D2447">
        <v>7</v>
      </c>
      <c r="E2447" t="s">
        <v>1771</v>
      </c>
    </row>
    <row r="2448" spans="1:5">
      <c r="A2448">
        <f>HYPERLINK("http://www.twitter.com/nycgov/status/619175343371460610", "619175343371460610")</f>
        <v>0</v>
      </c>
      <c r="B2448" s="2">
        <v>42194.6699074074</v>
      </c>
      <c r="C2448">
        <v>4</v>
      </c>
      <c r="D2448">
        <v>2</v>
      </c>
      <c r="E2448" t="s">
        <v>2075</v>
      </c>
    </row>
    <row r="2449" spans="1:5">
      <c r="A2449">
        <f>HYPERLINK("http://www.twitter.com/nycgov/status/619160141536096256", "619160141536096256")</f>
        <v>0</v>
      </c>
      <c r="B2449" s="2">
        <v>42194.6279513889</v>
      </c>
      <c r="C2449">
        <v>5</v>
      </c>
      <c r="D2449">
        <v>9</v>
      </c>
      <c r="E2449" t="s">
        <v>1358</v>
      </c>
    </row>
    <row r="2450" spans="1:5">
      <c r="A2450">
        <f>HYPERLINK("http://www.twitter.com/nycgov/status/619145094000721921", "619145094000721921")</f>
        <v>0</v>
      </c>
      <c r="B2450" s="2">
        <v>42194.5864351852</v>
      </c>
      <c r="C2450">
        <v>1</v>
      </c>
      <c r="D2450">
        <v>2</v>
      </c>
      <c r="E2450" t="s">
        <v>2076</v>
      </c>
    </row>
    <row r="2451" spans="1:5">
      <c r="A2451">
        <f>HYPERLINK("http://www.twitter.com/nycgov/status/619129871512530944", "619129871512530944")</f>
        <v>0</v>
      </c>
      <c r="B2451" s="2">
        <v>42194.5444212963</v>
      </c>
      <c r="C2451">
        <v>6</v>
      </c>
      <c r="D2451">
        <v>6</v>
      </c>
      <c r="E2451" t="s">
        <v>2077</v>
      </c>
    </row>
    <row r="2452" spans="1:5">
      <c r="A2452">
        <f>HYPERLINK("http://www.twitter.com/nycgov/status/619114753559003137", "619114753559003137")</f>
        <v>0</v>
      </c>
      <c r="B2452" s="2">
        <v>42194.5027083333</v>
      </c>
      <c r="C2452">
        <v>1</v>
      </c>
      <c r="D2452">
        <v>1</v>
      </c>
      <c r="E2452" t="s">
        <v>1830</v>
      </c>
    </row>
    <row r="2453" spans="1:5">
      <c r="A2453">
        <f>HYPERLINK("http://www.twitter.com/nycgov/status/618933220554469376", "618933220554469376")</f>
        <v>0</v>
      </c>
      <c r="B2453" s="2">
        <v>42194.0017708333</v>
      </c>
      <c r="C2453">
        <v>6</v>
      </c>
      <c r="D2453">
        <v>9</v>
      </c>
      <c r="E2453" t="s">
        <v>2078</v>
      </c>
    </row>
    <row r="2454" spans="1:5">
      <c r="A2454">
        <f>HYPERLINK("http://www.twitter.com/nycgov/status/618918148675387392", "618918148675387392")</f>
        <v>0</v>
      </c>
      <c r="B2454" s="2">
        <v>42193.9601851852</v>
      </c>
      <c r="C2454">
        <v>5</v>
      </c>
      <c r="D2454">
        <v>9</v>
      </c>
      <c r="E2454" t="s">
        <v>1831</v>
      </c>
    </row>
    <row r="2455" spans="1:5">
      <c r="A2455">
        <f>HYPERLINK("http://www.twitter.com/nycgov/status/618903144458768384", "618903144458768384")</f>
        <v>0</v>
      </c>
      <c r="B2455" s="2">
        <v>42193.9187731482</v>
      </c>
      <c r="C2455">
        <v>6</v>
      </c>
      <c r="D2455">
        <v>5</v>
      </c>
      <c r="E2455" t="s">
        <v>2079</v>
      </c>
    </row>
    <row r="2456" spans="1:5">
      <c r="A2456">
        <f>HYPERLINK("http://www.twitter.com/nycgov/status/618888457683881986", "618888457683881986")</f>
        <v>0</v>
      </c>
      <c r="B2456" s="2">
        <v>42193.8782523148</v>
      </c>
      <c r="C2456">
        <v>5</v>
      </c>
      <c r="D2456">
        <v>5</v>
      </c>
      <c r="E2456" t="s">
        <v>2080</v>
      </c>
    </row>
    <row r="2457" spans="1:5">
      <c r="A2457">
        <f>HYPERLINK("http://www.twitter.com/nycgov/status/618873216187133952", "618873216187133952")</f>
        <v>0</v>
      </c>
      <c r="B2457" s="2">
        <v>42193.8361921296</v>
      </c>
      <c r="C2457">
        <v>7</v>
      </c>
      <c r="D2457">
        <v>13</v>
      </c>
      <c r="E2457" t="s">
        <v>2081</v>
      </c>
    </row>
    <row r="2458" spans="1:5">
      <c r="A2458">
        <f>HYPERLINK("http://www.twitter.com/nycgov/status/618870956807847936", "618870956807847936")</f>
        <v>0</v>
      </c>
      <c r="B2458" s="2">
        <v>42193.8299537037</v>
      </c>
      <c r="C2458">
        <v>0</v>
      </c>
      <c r="D2458">
        <v>7</v>
      </c>
      <c r="E2458" t="s">
        <v>2082</v>
      </c>
    </row>
    <row r="2459" spans="1:5">
      <c r="A2459">
        <f>HYPERLINK("http://www.twitter.com/nycgov/status/618865334460747776", "618865334460747776")</f>
        <v>0</v>
      </c>
      <c r="B2459" s="2">
        <v>42193.8144444444</v>
      </c>
      <c r="C2459">
        <v>0</v>
      </c>
      <c r="D2459">
        <v>12</v>
      </c>
      <c r="E2459" t="s">
        <v>2083</v>
      </c>
    </row>
    <row r="2460" spans="1:5">
      <c r="A2460">
        <f>HYPERLINK("http://www.twitter.com/nycgov/status/618857986279231488", "618857986279231488")</f>
        <v>0</v>
      </c>
      <c r="B2460" s="2">
        <v>42193.7941666667</v>
      </c>
      <c r="C2460">
        <v>1</v>
      </c>
      <c r="D2460">
        <v>0</v>
      </c>
      <c r="E2460" t="s">
        <v>2084</v>
      </c>
    </row>
    <row r="2461" spans="1:5">
      <c r="A2461">
        <f>HYPERLINK("http://www.twitter.com/nycgov/status/618846518938836992", "618846518938836992")</f>
        <v>0</v>
      </c>
      <c r="B2461" s="2">
        <v>42193.7625231482</v>
      </c>
      <c r="C2461">
        <v>0</v>
      </c>
      <c r="D2461">
        <v>17</v>
      </c>
      <c r="E2461" t="s">
        <v>2085</v>
      </c>
    </row>
    <row r="2462" spans="1:5">
      <c r="A2462">
        <f>HYPERLINK("http://www.twitter.com/nycgov/status/618843120155889664", "618843120155889664")</f>
        <v>0</v>
      </c>
      <c r="B2462" s="2">
        <v>42193.7531481481</v>
      </c>
      <c r="C2462">
        <v>11</v>
      </c>
      <c r="D2462">
        <v>9</v>
      </c>
      <c r="E2462" t="s">
        <v>2086</v>
      </c>
    </row>
    <row r="2463" spans="1:5">
      <c r="A2463">
        <f>HYPERLINK("http://www.twitter.com/nycgov/status/618827803782418433", "618827803782418433")</f>
        <v>0</v>
      </c>
      <c r="B2463" s="2">
        <v>42193.7108796296</v>
      </c>
      <c r="C2463">
        <v>1</v>
      </c>
      <c r="D2463">
        <v>3</v>
      </c>
      <c r="E2463" t="s">
        <v>1833</v>
      </c>
    </row>
    <row r="2464" spans="1:5">
      <c r="A2464">
        <f>HYPERLINK("http://www.twitter.com/nycgov/status/618813086041001984", "618813086041001984")</f>
        <v>0</v>
      </c>
      <c r="B2464" s="2">
        <v>42193.6702662037</v>
      </c>
      <c r="C2464">
        <v>6</v>
      </c>
      <c r="D2464">
        <v>4</v>
      </c>
      <c r="E2464" t="s">
        <v>1988</v>
      </c>
    </row>
    <row r="2465" spans="1:5">
      <c r="A2465">
        <f>HYPERLINK("http://www.twitter.com/nycgov/status/618797460266307584", "618797460266307584")</f>
        <v>0</v>
      </c>
      <c r="B2465" s="2">
        <v>42193.6271412037</v>
      </c>
      <c r="C2465">
        <v>4</v>
      </c>
      <c r="D2465">
        <v>1</v>
      </c>
      <c r="E2465" t="s">
        <v>2087</v>
      </c>
    </row>
    <row r="2466" spans="1:5">
      <c r="A2466">
        <f>HYPERLINK("http://www.twitter.com/nycgov/status/618782413834067969", "618782413834067969")</f>
        <v>0</v>
      </c>
      <c r="B2466" s="2">
        <v>42193.585625</v>
      </c>
      <c r="C2466">
        <v>2</v>
      </c>
      <c r="D2466">
        <v>0</v>
      </c>
      <c r="E2466" t="s">
        <v>2088</v>
      </c>
    </row>
    <row r="2467" spans="1:5">
      <c r="A2467">
        <f>HYPERLINK("http://www.twitter.com/nycgov/status/618767534796460033", "618767534796460033")</f>
        <v>0</v>
      </c>
      <c r="B2467" s="2">
        <v>42193.5445717593</v>
      </c>
      <c r="C2467">
        <v>4</v>
      </c>
      <c r="D2467">
        <v>4</v>
      </c>
      <c r="E2467" t="s">
        <v>2089</v>
      </c>
    </row>
    <row r="2468" spans="1:5">
      <c r="A2468">
        <f>HYPERLINK("http://www.twitter.com/nycgov/status/618752383577886720", "618752383577886720")</f>
        <v>0</v>
      </c>
      <c r="B2468" s="2">
        <v>42193.5027546296</v>
      </c>
      <c r="C2468">
        <v>5</v>
      </c>
      <c r="D2468">
        <v>9</v>
      </c>
      <c r="E2468" t="s">
        <v>2090</v>
      </c>
    </row>
    <row r="2469" spans="1:5">
      <c r="A2469">
        <f>HYPERLINK("http://www.twitter.com/nycgov/status/618570768461508609", "618570768461508609")</f>
        <v>0</v>
      </c>
      <c r="B2469" s="2">
        <v>42193.0015972222</v>
      </c>
      <c r="C2469">
        <v>7</v>
      </c>
      <c r="D2469">
        <v>6</v>
      </c>
      <c r="E2469" t="s">
        <v>2091</v>
      </c>
    </row>
    <row r="2470" spans="1:5">
      <c r="A2470">
        <f>HYPERLINK("http://www.twitter.com/nycgov/status/618555884768202753", "618555884768202753")</f>
        <v>0</v>
      </c>
      <c r="B2470" s="2">
        <v>42192.9605208333</v>
      </c>
      <c r="C2470">
        <v>10</v>
      </c>
      <c r="D2470">
        <v>10</v>
      </c>
      <c r="E2470" t="s">
        <v>2092</v>
      </c>
    </row>
    <row r="2471" spans="1:5">
      <c r="A2471">
        <f>HYPERLINK("http://www.twitter.com/nycgov/status/618540564074614784", "618540564074614784")</f>
        <v>0</v>
      </c>
      <c r="B2471" s="2">
        <v>42192.9182523148</v>
      </c>
      <c r="C2471">
        <v>12</v>
      </c>
      <c r="D2471">
        <v>6</v>
      </c>
      <c r="E2471" t="s">
        <v>2093</v>
      </c>
    </row>
    <row r="2472" spans="1:5">
      <c r="A2472">
        <f>HYPERLINK("http://www.twitter.com/nycgov/status/618522530375147520", "618522530375147520")</f>
        <v>0</v>
      </c>
      <c r="B2472" s="2">
        <v>42192.8684837963</v>
      </c>
      <c r="C2472">
        <v>0</v>
      </c>
      <c r="D2472">
        <v>9</v>
      </c>
      <c r="E2472" t="s">
        <v>2094</v>
      </c>
    </row>
    <row r="2473" spans="1:5">
      <c r="A2473">
        <f>HYPERLINK("http://www.twitter.com/nycgov/status/618510686491136000", "618510686491136000")</f>
        <v>0</v>
      </c>
      <c r="B2473" s="2">
        <v>42192.8357986111</v>
      </c>
      <c r="C2473">
        <v>9</v>
      </c>
      <c r="D2473">
        <v>8</v>
      </c>
      <c r="E2473" t="s">
        <v>1768</v>
      </c>
    </row>
    <row r="2474" spans="1:5">
      <c r="A2474">
        <f>HYPERLINK("http://www.twitter.com/nycgov/status/618495625324310529", "618495625324310529")</f>
        <v>0</v>
      </c>
      <c r="B2474" s="2">
        <v>42192.7942361111</v>
      </c>
      <c r="C2474">
        <v>5</v>
      </c>
      <c r="D2474">
        <v>10</v>
      </c>
      <c r="E2474" t="s">
        <v>2095</v>
      </c>
    </row>
    <row r="2475" spans="1:5">
      <c r="A2475">
        <f>HYPERLINK("http://www.twitter.com/nycgov/status/618480471761154049", "618480471761154049")</f>
        <v>0</v>
      </c>
      <c r="B2475" s="2">
        <v>42192.7524189815</v>
      </c>
      <c r="C2475">
        <v>3</v>
      </c>
      <c r="D2475">
        <v>6</v>
      </c>
      <c r="E2475" t="s">
        <v>1776</v>
      </c>
    </row>
    <row r="2476" spans="1:5">
      <c r="A2476">
        <f>HYPERLINK("http://www.twitter.com/nycgov/status/618465615188201472", "618465615188201472")</f>
        <v>0</v>
      </c>
      <c r="B2476" s="2">
        <v>42192.7114236111</v>
      </c>
      <c r="C2476">
        <v>6</v>
      </c>
      <c r="D2476">
        <v>7</v>
      </c>
      <c r="E2476" t="s">
        <v>2096</v>
      </c>
    </row>
    <row r="2477" spans="1:5">
      <c r="A2477">
        <f>HYPERLINK("http://www.twitter.com/nycgov/status/618450616394907648", "618450616394907648")</f>
        <v>0</v>
      </c>
      <c r="B2477" s="2">
        <v>42192.6700347222</v>
      </c>
      <c r="C2477">
        <v>4</v>
      </c>
      <c r="D2477">
        <v>6</v>
      </c>
      <c r="E2477" t="s">
        <v>2097</v>
      </c>
    </row>
    <row r="2478" spans="1:5">
      <c r="A2478">
        <f>HYPERLINK("http://www.twitter.com/nycgov/status/618405102282518528", "618405102282518528")</f>
        <v>0</v>
      </c>
      <c r="B2478" s="2">
        <v>42192.5444444444</v>
      </c>
      <c r="C2478">
        <v>6</v>
      </c>
      <c r="D2478">
        <v>6</v>
      </c>
      <c r="E2478" t="s">
        <v>1655</v>
      </c>
    </row>
    <row r="2479" spans="1:5">
      <c r="A2479">
        <f>HYPERLINK("http://www.twitter.com/nycgov/status/618389806092021760", "618389806092021760")</f>
        <v>0</v>
      </c>
      <c r="B2479" s="2">
        <v>42192.5022337963</v>
      </c>
      <c r="C2479">
        <v>11</v>
      </c>
      <c r="D2479">
        <v>17</v>
      </c>
      <c r="E2479" t="s">
        <v>1458</v>
      </c>
    </row>
    <row r="2480" spans="1:5">
      <c r="A2480">
        <f>HYPERLINK("http://www.twitter.com/nycgov/status/618208407502372864", "618208407502372864")</f>
        <v>0</v>
      </c>
      <c r="B2480" s="2">
        <v>42192.0016666667</v>
      </c>
      <c r="C2480">
        <v>9</v>
      </c>
      <c r="D2480">
        <v>11</v>
      </c>
      <c r="E2480" t="s">
        <v>1447</v>
      </c>
    </row>
    <row r="2481" spans="1:5">
      <c r="A2481">
        <f>HYPERLINK("http://www.twitter.com/nycgov/status/618193378052849664", "618193378052849664")</f>
        <v>0</v>
      </c>
      <c r="B2481" s="2">
        <v>42191.9601967593</v>
      </c>
      <c r="C2481">
        <v>9</v>
      </c>
      <c r="D2481">
        <v>7</v>
      </c>
      <c r="E2481" t="s">
        <v>1688</v>
      </c>
    </row>
    <row r="2482" spans="1:5">
      <c r="A2482">
        <f>HYPERLINK("http://www.twitter.com/nycgov/status/618178322036559872", "618178322036559872")</f>
        <v>0</v>
      </c>
      <c r="B2482" s="2">
        <v>42191.9186458333</v>
      </c>
      <c r="C2482">
        <v>2</v>
      </c>
      <c r="D2482">
        <v>5</v>
      </c>
      <c r="E2482" t="s">
        <v>1804</v>
      </c>
    </row>
    <row r="2483" spans="1:5">
      <c r="A2483">
        <f>HYPERLINK("http://www.twitter.com/nycgov/status/618163040836562944", "618163040836562944")</f>
        <v>0</v>
      </c>
      <c r="B2483" s="2">
        <v>42191.8764814815</v>
      </c>
      <c r="C2483">
        <v>6</v>
      </c>
      <c r="D2483">
        <v>8</v>
      </c>
      <c r="E2483" t="s">
        <v>1679</v>
      </c>
    </row>
    <row r="2484" spans="1:5">
      <c r="A2484">
        <f>HYPERLINK("http://www.twitter.com/nycgov/status/618148269621911552", "618148269621911552")</f>
        <v>0</v>
      </c>
      <c r="B2484" s="2">
        <v>42191.8357175926</v>
      </c>
      <c r="C2484">
        <v>13</v>
      </c>
      <c r="D2484">
        <v>21</v>
      </c>
      <c r="E2484" t="s">
        <v>1534</v>
      </c>
    </row>
    <row r="2485" spans="1:5">
      <c r="A2485">
        <f>HYPERLINK("http://www.twitter.com/nycgov/status/618133244416950272", "618133244416950272")</f>
        <v>0</v>
      </c>
      <c r="B2485" s="2">
        <v>42191.7942592593</v>
      </c>
      <c r="C2485">
        <v>7</v>
      </c>
      <c r="D2485">
        <v>4</v>
      </c>
      <c r="E2485" t="s">
        <v>2098</v>
      </c>
    </row>
    <row r="2486" spans="1:5">
      <c r="A2486">
        <f>HYPERLINK("http://www.twitter.com/nycgov/status/618118070020784128", "618118070020784128")</f>
        <v>0</v>
      </c>
      <c r="B2486" s="2">
        <v>42191.7523842593</v>
      </c>
      <c r="C2486">
        <v>1</v>
      </c>
      <c r="D2486">
        <v>7</v>
      </c>
      <c r="E2486" t="s">
        <v>2099</v>
      </c>
    </row>
    <row r="2487" spans="1:5">
      <c r="A2487">
        <f>HYPERLINK("http://www.twitter.com/nycgov/status/618108178274906116", "618108178274906116")</f>
        <v>0</v>
      </c>
      <c r="B2487" s="2">
        <v>42191.7250925926</v>
      </c>
      <c r="C2487">
        <v>0</v>
      </c>
      <c r="D2487">
        <v>22</v>
      </c>
      <c r="E2487" t="s">
        <v>2100</v>
      </c>
    </row>
    <row r="2488" spans="1:5">
      <c r="A2488">
        <f>HYPERLINK("http://www.twitter.com/nycgov/status/618103064017399808", "618103064017399808")</f>
        <v>0</v>
      </c>
      <c r="B2488" s="2">
        <v>42191.7109722222</v>
      </c>
      <c r="C2488">
        <v>3</v>
      </c>
      <c r="D2488">
        <v>3</v>
      </c>
      <c r="E2488" t="s">
        <v>2101</v>
      </c>
    </row>
    <row r="2489" spans="1:5">
      <c r="A2489">
        <f>HYPERLINK("http://www.twitter.com/nycgov/status/618088103077629952", "618088103077629952")</f>
        <v>0</v>
      </c>
      <c r="B2489" s="2">
        <v>42191.6696875</v>
      </c>
      <c r="C2489">
        <v>3</v>
      </c>
      <c r="D2489">
        <v>2</v>
      </c>
      <c r="E2489" t="s">
        <v>2102</v>
      </c>
    </row>
    <row r="2490" spans="1:5">
      <c r="A2490">
        <f>HYPERLINK("http://www.twitter.com/nycgov/status/618072861232758784", "618072861232758784")</f>
        <v>0</v>
      </c>
      <c r="B2490" s="2">
        <v>42191.6276388889</v>
      </c>
      <c r="C2490">
        <v>8</v>
      </c>
      <c r="D2490">
        <v>6</v>
      </c>
      <c r="E2490" t="s">
        <v>2103</v>
      </c>
    </row>
    <row r="2491" spans="1:5">
      <c r="A2491">
        <f>HYPERLINK("http://www.twitter.com/nycgov/status/617770402459320321", "617770402459320321")</f>
        <v>0</v>
      </c>
      <c r="B2491" s="2">
        <v>42190.7930092593</v>
      </c>
      <c r="C2491">
        <v>16</v>
      </c>
      <c r="D2491">
        <v>15</v>
      </c>
      <c r="E2491" t="s">
        <v>2104</v>
      </c>
    </row>
    <row r="2492" spans="1:5">
      <c r="A2492">
        <f>HYPERLINK("http://www.twitter.com/nycgov/status/617747545469657089", "617747545469657089")</f>
        <v>0</v>
      </c>
      <c r="B2492" s="2">
        <v>42190.7299305556</v>
      </c>
      <c r="C2492">
        <v>6</v>
      </c>
      <c r="D2492">
        <v>13</v>
      </c>
      <c r="E2492" t="s">
        <v>2105</v>
      </c>
    </row>
    <row r="2493" spans="1:5">
      <c r="A2493">
        <f>HYPERLINK("http://www.twitter.com/nycgov/status/617725146674151424", "617725146674151424")</f>
        <v>0</v>
      </c>
      <c r="B2493" s="2">
        <v>42190.668125</v>
      </c>
      <c r="C2493">
        <v>8</v>
      </c>
      <c r="D2493">
        <v>5</v>
      </c>
      <c r="E2493" t="s">
        <v>2106</v>
      </c>
    </row>
    <row r="2494" spans="1:5">
      <c r="A2494">
        <f>HYPERLINK("http://www.twitter.com/nycgov/status/617702294457552896", "617702294457552896")</f>
        <v>0</v>
      </c>
      <c r="B2494" s="2">
        <v>42190.6050694444</v>
      </c>
      <c r="C2494">
        <v>8</v>
      </c>
      <c r="D2494">
        <v>8</v>
      </c>
      <c r="E2494" t="s">
        <v>2107</v>
      </c>
    </row>
    <row r="2495" spans="1:5">
      <c r="A2495">
        <f>HYPERLINK("http://www.twitter.com/nycgov/status/617430485095030784", "617430485095030784")</f>
        <v>0</v>
      </c>
      <c r="B2495" s="2">
        <v>42189.8550115741</v>
      </c>
      <c r="C2495">
        <v>9</v>
      </c>
      <c r="D2495">
        <v>11</v>
      </c>
      <c r="E2495" t="s">
        <v>2108</v>
      </c>
    </row>
    <row r="2496" spans="1:5">
      <c r="A2496">
        <f>HYPERLINK("http://www.twitter.com/nycgov/status/617411509669527553", "617411509669527553")</f>
        <v>0</v>
      </c>
      <c r="B2496" s="2">
        <v>42189.802650463</v>
      </c>
      <c r="C2496">
        <v>17</v>
      </c>
      <c r="D2496">
        <v>16</v>
      </c>
      <c r="E2496" t="s">
        <v>2109</v>
      </c>
    </row>
    <row r="2497" spans="1:5">
      <c r="A2497">
        <f>HYPERLINK("http://www.twitter.com/nycgov/status/617393793122365440", "617393793122365440")</f>
        <v>0</v>
      </c>
      <c r="B2497" s="2">
        <v>42189.7537615741</v>
      </c>
      <c r="C2497">
        <v>6</v>
      </c>
      <c r="D2497">
        <v>12</v>
      </c>
      <c r="E2497" t="s">
        <v>2110</v>
      </c>
    </row>
    <row r="2498" spans="1:5">
      <c r="A2498">
        <f>HYPERLINK("http://www.twitter.com/nycgov/status/617363229736615936", "617363229736615936")</f>
        <v>0</v>
      </c>
      <c r="B2498" s="2">
        <v>42189.6694212963</v>
      </c>
      <c r="C2498">
        <v>10</v>
      </c>
      <c r="D2498">
        <v>9</v>
      </c>
      <c r="E2498" t="s">
        <v>2111</v>
      </c>
    </row>
    <row r="2499" spans="1:5">
      <c r="A2499">
        <f>HYPERLINK("http://www.twitter.com/nycgov/status/617333463306379264", "617333463306379264")</f>
        <v>0</v>
      </c>
      <c r="B2499" s="2">
        <v>42189.5872800926</v>
      </c>
      <c r="C2499">
        <v>18</v>
      </c>
      <c r="D2499">
        <v>22</v>
      </c>
      <c r="E2499" t="s">
        <v>2112</v>
      </c>
    </row>
    <row r="2500" spans="1:5">
      <c r="A2500">
        <f>HYPERLINK("http://www.twitter.com/nycgov/status/617321260029231106", "617321260029231106")</f>
        <v>0</v>
      </c>
      <c r="B2500" s="2">
        <v>42189.5536111111</v>
      </c>
      <c r="C2500">
        <v>50</v>
      </c>
      <c r="D2500">
        <v>56</v>
      </c>
      <c r="E2500" t="s">
        <v>2113</v>
      </c>
    </row>
    <row r="2501" spans="1:5">
      <c r="A2501">
        <f>HYPERLINK("http://www.twitter.com/nycgov/status/617121101638946816", "617121101638946816")</f>
        <v>0</v>
      </c>
      <c r="B2501" s="2">
        <v>42189.0012731481</v>
      </c>
      <c r="C2501">
        <v>7</v>
      </c>
      <c r="D2501">
        <v>10</v>
      </c>
      <c r="E2501" t="s">
        <v>1650</v>
      </c>
    </row>
    <row r="2502" spans="1:5">
      <c r="A2502">
        <f>HYPERLINK("http://www.twitter.com/nycgov/status/617106157161857025", "617106157161857025")</f>
        <v>0</v>
      </c>
      <c r="B2502" s="2">
        <v>42188.9600347222</v>
      </c>
      <c r="C2502">
        <v>22</v>
      </c>
      <c r="D2502">
        <v>22</v>
      </c>
      <c r="E2502" t="s">
        <v>1534</v>
      </c>
    </row>
    <row r="2503" spans="1:5">
      <c r="A2503">
        <f>HYPERLINK("http://www.twitter.com/nycgov/status/617091218527387648", "617091218527387648")</f>
        <v>0</v>
      </c>
      <c r="B2503" s="2">
        <v>42188.9188194444</v>
      </c>
      <c r="C2503">
        <v>3</v>
      </c>
      <c r="D2503">
        <v>6</v>
      </c>
      <c r="E2503" t="s">
        <v>1830</v>
      </c>
    </row>
    <row r="2504" spans="1:5">
      <c r="A2504">
        <f>HYPERLINK("http://www.twitter.com/nycgov/status/617076053102723072", "617076053102723072")</f>
        <v>0</v>
      </c>
      <c r="B2504" s="2">
        <v>42188.8769675926</v>
      </c>
      <c r="C2504">
        <v>4</v>
      </c>
      <c r="D2504">
        <v>6</v>
      </c>
      <c r="E2504" t="s">
        <v>1904</v>
      </c>
    </row>
    <row r="2505" spans="1:5">
      <c r="A2505">
        <f>HYPERLINK("http://www.twitter.com/nycgov/status/617054147091779584", "617054147091779584")</f>
        <v>0</v>
      </c>
      <c r="B2505" s="2">
        <v>42188.8165162037</v>
      </c>
      <c r="C2505">
        <v>4</v>
      </c>
      <c r="D2505">
        <v>8</v>
      </c>
      <c r="E2505" t="s">
        <v>1923</v>
      </c>
    </row>
    <row r="2506" spans="1:5">
      <c r="A2506">
        <f>HYPERLINK("http://www.twitter.com/nycgov/status/617031485950947328", "617031485950947328")</f>
        <v>0</v>
      </c>
      <c r="B2506" s="2">
        <v>42188.7539814815</v>
      </c>
      <c r="C2506">
        <v>25</v>
      </c>
      <c r="D2506">
        <v>16</v>
      </c>
      <c r="E2506" t="s">
        <v>1513</v>
      </c>
    </row>
    <row r="2507" spans="1:5">
      <c r="A2507">
        <f>HYPERLINK("http://www.twitter.com/nycgov/status/617013835648663552", "617013835648663552")</f>
        <v>0</v>
      </c>
      <c r="B2507" s="2">
        <v>42188.7052777778</v>
      </c>
      <c r="C2507">
        <v>5</v>
      </c>
      <c r="D2507">
        <v>6</v>
      </c>
      <c r="E2507" t="s">
        <v>1352</v>
      </c>
    </row>
    <row r="2508" spans="1:5">
      <c r="A2508">
        <f>HYPERLINK("http://www.twitter.com/nycgov/status/616981274872385536", "616981274872385536")</f>
        <v>0</v>
      </c>
      <c r="B2508" s="2">
        <v>42188.6154282407</v>
      </c>
      <c r="C2508">
        <v>1</v>
      </c>
      <c r="D2508">
        <v>3</v>
      </c>
      <c r="E2508" t="s">
        <v>2107</v>
      </c>
    </row>
    <row r="2509" spans="1:5">
      <c r="A2509">
        <f>HYPERLINK("http://www.twitter.com/nycgov/status/616956053545201664", "616956053545201664")</f>
        <v>0</v>
      </c>
      <c r="B2509" s="2">
        <v>42188.5458333333</v>
      </c>
      <c r="C2509">
        <v>10</v>
      </c>
      <c r="D2509">
        <v>14</v>
      </c>
      <c r="E2509" t="s">
        <v>2114</v>
      </c>
    </row>
    <row r="2510" spans="1:5">
      <c r="A2510">
        <f>HYPERLINK("http://www.twitter.com/nycgov/status/616759637602365440", "616759637602365440")</f>
        <v>0</v>
      </c>
      <c r="B2510" s="2">
        <v>42188.0038310185</v>
      </c>
      <c r="C2510">
        <v>16</v>
      </c>
      <c r="D2510">
        <v>14</v>
      </c>
      <c r="E2510" t="s">
        <v>1776</v>
      </c>
    </row>
    <row r="2511" spans="1:5">
      <c r="A2511">
        <f>HYPERLINK("http://www.twitter.com/nycgov/status/616728627456135168", "616728627456135168")</f>
        <v>0</v>
      </c>
      <c r="B2511" s="2">
        <v>42187.9182523148</v>
      </c>
      <c r="C2511">
        <v>10</v>
      </c>
      <c r="D2511">
        <v>5</v>
      </c>
      <c r="E2511" t="s">
        <v>2109</v>
      </c>
    </row>
    <row r="2512" spans="1:5">
      <c r="A2512">
        <f>HYPERLINK("http://www.twitter.com/nycgov/status/616701868866076672", "616701868866076672")</f>
        <v>0</v>
      </c>
      <c r="B2512" s="2">
        <v>42187.8444097222</v>
      </c>
      <c r="C2512">
        <v>5</v>
      </c>
      <c r="D2512">
        <v>7</v>
      </c>
      <c r="E2512" t="s">
        <v>2115</v>
      </c>
    </row>
    <row r="2513" spans="1:5">
      <c r="A2513">
        <f>HYPERLINK("http://www.twitter.com/nycgov/status/616680454335393792", "616680454335393792")</f>
        <v>0</v>
      </c>
      <c r="B2513" s="2">
        <v>42187.7853240741</v>
      </c>
      <c r="C2513">
        <v>10</v>
      </c>
      <c r="D2513">
        <v>12</v>
      </c>
      <c r="E2513" t="s">
        <v>2116</v>
      </c>
    </row>
    <row r="2514" spans="1:5">
      <c r="A2514">
        <f>HYPERLINK("http://www.twitter.com/nycgov/status/616654094061715456", "616654094061715456")</f>
        <v>0</v>
      </c>
      <c r="B2514" s="2">
        <v>42187.7125810185</v>
      </c>
      <c r="C2514">
        <v>7</v>
      </c>
      <c r="D2514">
        <v>6</v>
      </c>
      <c r="E2514" t="s">
        <v>1423</v>
      </c>
    </row>
    <row r="2515" spans="1:5">
      <c r="A2515">
        <f>HYPERLINK("http://www.twitter.com/nycgov/status/616633973205303296", "616633973205303296")</f>
        <v>0</v>
      </c>
      <c r="B2515" s="2">
        <v>42187.6570601852</v>
      </c>
      <c r="C2515">
        <v>15</v>
      </c>
      <c r="D2515">
        <v>5</v>
      </c>
      <c r="E2515" t="s">
        <v>2117</v>
      </c>
    </row>
    <row r="2516" spans="1:5">
      <c r="A2516">
        <f>HYPERLINK("http://www.twitter.com/nycgov/status/616608697628946432", "616608697628946432")</f>
        <v>0</v>
      </c>
      <c r="B2516" s="2">
        <v>42187.5873148148</v>
      </c>
      <c r="C2516">
        <v>8</v>
      </c>
      <c r="D2516">
        <v>6</v>
      </c>
      <c r="E2516" t="s">
        <v>1458</v>
      </c>
    </row>
    <row r="2517" spans="1:5">
      <c r="A2517">
        <f>HYPERLINK("http://www.twitter.com/nycgov/status/616577721968238592", "616577721968238592")</f>
        <v>0</v>
      </c>
      <c r="B2517" s="2">
        <v>42187.5018402778</v>
      </c>
      <c r="C2517">
        <v>7</v>
      </c>
      <c r="D2517">
        <v>4</v>
      </c>
      <c r="E2517" t="s">
        <v>2118</v>
      </c>
    </row>
    <row r="2518" spans="1:5">
      <c r="A2518">
        <f>HYPERLINK("http://www.twitter.com/nycgov/status/616375875894923265", "616375875894923265")</f>
        <v>0</v>
      </c>
      <c r="B2518" s="2">
        <v>42186.944849537</v>
      </c>
      <c r="C2518">
        <v>11</v>
      </c>
      <c r="D2518">
        <v>6</v>
      </c>
      <c r="E2518" t="s">
        <v>2118</v>
      </c>
    </row>
    <row r="2519" spans="1:5">
      <c r="A2519">
        <f>HYPERLINK("http://www.twitter.com/nycgov/status/616355756074532864", "616355756074532864")</f>
        <v>0</v>
      </c>
      <c r="B2519" s="2">
        <v>42186.8893287037</v>
      </c>
      <c r="C2519">
        <v>14</v>
      </c>
      <c r="D2519">
        <v>7</v>
      </c>
      <c r="E2519" t="s">
        <v>1465</v>
      </c>
    </row>
    <row r="2520" spans="1:5">
      <c r="A2520">
        <f>HYPERLINK("http://www.twitter.com/nycgov/status/616329312069922816", "616329312069922816")</f>
        <v>0</v>
      </c>
      <c r="B2520" s="2">
        <v>42186.8163541667</v>
      </c>
      <c r="C2520">
        <v>5</v>
      </c>
      <c r="D2520">
        <v>4</v>
      </c>
      <c r="E2520" t="s">
        <v>1679</v>
      </c>
    </row>
    <row r="2521" spans="1:5">
      <c r="A2521">
        <f>HYPERLINK("http://www.twitter.com/nycgov/status/616302927486021632", "616302927486021632")</f>
        <v>0</v>
      </c>
      <c r="B2521" s="2">
        <v>42186.7435416667</v>
      </c>
      <c r="C2521">
        <v>1</v>
      </c>
      <c r="D2521">
        <v>7</v>
      </c>
      <c r="E2521" t="s">
        <v>2119</v>
      </c>
    </row>
    <row r="2522" spans="1:5">
      <c r="A2522">
        <f>HYPERLINK("http://www.twitter.com/nycgov/status/616283058610794497", "616283058610794497")</f>
        <v>0</v>
      </c>
      <c r="B2522" s="2">
        <v>42186.6887152778</v>
      </c>
      <c r="C2522">
        <v>5</v>
      </c>
      <c r="D2522">
        <v>9</v>
      </c>
      <c r="E2522" t="s">
        <v>2120</v>
      </c>
    </row>
    <row r="2523" spans="1:5">
      <c r="A2523">
        <f>HYPERLINK("http://www.twitter.com/nycgov/status/616264004978278400", "616264004978278400")</f>
        <v>0</v>
      </c>
      <c r="B2523" s="2">
        <v>42186.6361458333</v>
      </c>
      <c r="C2523">
        <v>3</v>
      </c>
      <c r="D2523">
        <v>4</v>
      </c>
      <c r="E2523" t="s">
        <v>2121</v>
      </c>
    </row>
    <row r="2524" spans="1:5">
      <c r="A2524">
        <f>HYPERLINK("http://www.twitter.com/nycgov/status/616241348635660288", "616241348635660288")</f>
        <v>0</v>
      </c>
      <c r="B2524" s="2">
        <v>42186.5736226852</v>
      </c>
      <c r="C2524">
        <v>2</v>
      </c>
      <c r="D2524">
        <v>5</v>
      </c>
      <c r="E2524" t="s">
        <v>2122</v>
      </c>
    </row>
    <row r="2525" spans="1:5">
      <c r="A2525">
        <f>HYPERLINK("http://www.twitter.com/nycgov/status/616223592792072192", "616223592792072192")</f>
        <v>0</v>
      </c>
      <c r="B2525" s="2">
        <v>42186.5246296296</v>
      </c>
      <c r="C2525">
        <v>8</v>
      </c>
      <c r="D2525">
        <v>8</v>
      </c>
      <c r="E2525" t="s">
        <v>2123</v>
      </c>
    </row>
    <row r="2526" spans="1:5">
      <c r="A2526">
        <f>HYPERLINK("http://www.twitter.com/nycgov/status/616034860814204929", "616034860814204929")</f>
        <v>0</v>
      </c>
      <c r="B2526" s="2">
        <v>42186.0038194444</v>
      </c>
      <c r="C2526">
        <v>49</v>
      </c>
      <c r="D2526">
        <v>41</v>
      </c>
      <c r="E2526" t="s">
        <v>2124</v>
      </c>
    </row>
    <row r="2527" spans="1:5">
      <c r="A2527">
        <f>HYPERLINK("http://www.twitter.com/nycgov/status/616019744152506368", "616019744152506368")</f>
        <v>0</v>
      </c>
      <c r="B2527" s="2">
        <v>42185.9621064815</v>
      </c>
      <c r="C2527">
        <v>11</v>
      </c>
      <c r="D2527">
        <v>6</v>
      </c>
      <c r="E2527" t="s">
        <v>1366</v>
      </c>
    </row>
    <row r="2528" spans="1:5">
      <c r="A2528">
        <f>HYPERLINK("http://www.twitter.com/nycgov/status/616004662999818240", "616004662999818240")</f>
        <v>0</v>
      </c>
      <c r="B2528" s="2">
        <v>42185.9204976852</v>
      </c>
      <c r="C2528">
        <v>11</v>
      </c>
      <c r="D2528">
        <v>8</v>
      </c>
      <c r="E2528" t="s">
        <v>2097</v>
      </c>
    </row>
    <row r="2529" spans="1:5">
      <c r="A2529">
        <f>HYPERLINK("http://www.twitter.com/nycgov/status/615989580450410497", "615989580450410497")</f>
        <v>0</v>
      </c>
      <c r="B2529" s="2">
        <v>42185.8788773148</v>
      </c>
      <c r="C2529">
        <v>8</v>
      </c>
      <c r="D2529">
        <v>5</v>
      </c>
      <c r="E2529" t="s">
        <v>1551</v>
      </c>
    </row>
    <row r="2530" spans="1:5">
      <c r="A2530">
        <f>HYPERLINK("http://www.twitter.com/nycgov/status/615974501961068544", "615974501961068544")</f>
        <v>0</v>
      </c>
      <c r="B2530" s="2">
        <v>42185.8372685185</v>
      </c>
      <c r="C2530">
        <v>7</v>
      </c>
      <c r="D2530">
        <v>5</v>
      </c>
      <c r="E2530" t="s">
        <v>1383</v>
      </c>
    </row>
    <row r="2531" spans="1:5">
      <c r="A2531">
        <f>HYPERLINK("http://www.twitter.com/nycgov/status/615959438873260032", "615959438873260032")</f>
        <v>0</v>
      </c>
      <c r="B2531" s="2">
        <v>42185.7956944444</v>
      </c>
      <c r="C2531">
        <v>4</v>
      </c>
      <c r="D2531">
        <v>2</v>
      </c>
      <c r="E2531" t="s">
        <v>1674</v>
      </c>
    </row>
    <row r="2532" spans="1:5">
      <c r="A2532">
        <f>HYPERLINK("http://www.twitter.com/nycgov/status/615949295724965888", "615949295724965888")</f>
        <v>0</v>
      </c>
      <c r="B2532" s="2">
        <v>42185.7677083333</v>
      </c>
      <c r="C2532">
        <v>13</v>
      </c>
      <c r="D2532">
        <v>13</v>
      </c>
      <c r="E2532" t="s">
        <v>2125</v>
      </c>
    </row>
    <row r="2533" spans="1:5">
      <c r="A2533">
        <f>HYPERLINK("http://www.twitter.com/nycgov/status/615944263289958400", "615944263289958400")</f>
        <v>0</v>
      </c>
      <c r="B2533" s="2">
        <v>42185.7538194444</v>
      </c>
      <c r="C2533">
        <v>6</v>
      </c>
      <c r="D2533">
        <v>8</v>
      </c>
      <c r="E2533" t="s">
        <v>1688</v>
      </c>
    </row>
    <row r="2534" spans="1:5">
      <c r="A2534">
        <f>HYPERLINK("http://www.twitter.com/nycgov/status/615929920162762754", "615929920162762754")</f>
        <v>0</v>
      </c>
      <c r="B2534" s="2">
        <v>42185.7142476852</v>
      </c>
      <c r="C2534">
        <v>0</v>
      </c>
      <c r="D2534">
        <v>27</v>
      </c>
      <c r="E2534" t="s">
        <v>2126</v>
      </c>
    </row>
    <row r="2535" spans="1:5">
      <c r="A2535">
        <f>HYPERLINK("http://www.twitter.com/nycgov/status/615914177341845504", "615914177341845504")</f>
        <v>0</v>
      </c>
      <c r="B2535" s="2">
        <v>42185.6707986111</v>
      </c>
      <c r="C2535">
        <v>13</v>
      </c>
      <c r="D2535">
        <v>13</v>
      </c>
      <c r="E2535" t="s">
        <v>1358</v>
      </c>
    </row>
    <row r="2536" spans="1:5">
      <c r="A2536">
        <f>HYPERLINK("http://www.twitter.com/nycgov/status/615899008016478208", "615899008016478208")</f>
        <v>0</v>
      </c>
      <c r="B2536" s="2">
        <v>42185.6289467593</v>
      </c>
      <c r="C2536">
        <v>9</v>
      </c>
      <c r="D2536">
        <v>14</v>
      </c>
      <c r="E2536" t="s">
        <v>1571</v>
      </c>
    </row>
    <row r="2537" spans="1:5">
      <c r="A2537">
        <f>HYPERLINK("http://www.twitter.com/nycgov/status/615876345395023872", "615876345395023872")</f>
        <v>0</v>
      </c>
      <c r="B2537" s="2">
        <v>42185.566400463</v>
      </c>
      <c r="C2537">
        <v>7</v>
      </c>
      <c r="D2537">
        <v>10</v>
      </c>
      <c r="E2537" t="s">
        <v>2127</v>
      </c>
    </row>
    <row r="2538" spans="1:5">
      <c r="A2538">
        <f>HYPERLINK("http://www.twitter.com/nycgov/status/615868881161310208", "615868881161310208")</f>
        <v>0</v>
      </c>
      <c r="B2538" s="2">
        <v>42185.5458101852</v>
      </c>
      <c r="C2538">
        <v>3</v>
      </c>
      <c r="D2538">
        <v>3</v>
      </c>
      <c r="E2538" t="s">
        <v>2118</v>
      </c>
    </row>
    <row r="2539" spans="1:5">
      <c r="A2539">
        <f>HYPERLINK("http://www.twitter.com/nycgov/status/615853667103690752", "615853667103690752")</f>
        <v>0</v>
      </c>
      <c r="B2539" s="2">
        <v>42185.5038194444</v>
      </c>
      <c r="C2539">
        <v>11</v>
      </c>
      <c r="D2539">
        <v>12</v>
      </c>
      <c r="E2539" t="s">
        <v>1460</v>
      </c>
    </row>
    <row r="2540" spans="1:5">
      <c r="A2540">
        <f>HYPERLINK("http://www.twitter.com/nycgov/status/615721514005041152", "615721514005041152")</f>
        <v>0</v>
      </c>
      <c r="B2540" s="2">
        <v>42185.1391550926</v>
      </c>
      <c r="C2540">
        <v>12</v>
      </c>
      <c r="D2540">
        <v>14</v>
      </c>
      <c r="E2540" t="s">
        <v>2128</v>
      </c>
    </row>
    <row r="2541" spans="1:5">
      <c r="A2541">
        <f>HYPERLINK("http://www.twitter.com/nycgov/status/615627161660227585", "615627161660227585")</f>
        <v>0</v>
      </c>
      <c r="B2541" s="2">
        <v>42184.8787847222</v>
      </c>
      <c r="C2541">
        <v>5</v>
      </c>
      <c r="D2541">
        <v>3</v>
      </c>
      <c r="E2541" t="s">
        <v>2129</v>
      </c>
    </row>
    <row r="2542" spans="1:5">
      <c r="A2542">
        <f>HYPERLINK("http://www.twitter.com/nycgov/status/615619613980786689", "615619613980786689")</f>
        <v>0</v>
      </c>
      <c r="B2542" s="2">
        <v>42184.857962963</v>
      </c>
      <c r="C2542">
        <v>34</v>
      </c>
      <c r="D2542">
        <v>35</v>
      </c>
      <c r="E2542" t="s">
        <v>2130</v>
      </c>
    </row>
    <row r="2543" spans="1:5">
      <c r="A2543">
        <f>HYPERLINK("http://www.twitter.com/nycgov/status/615611740580147200", "615611740580147200")</f>
        <v>0</v>
      </c>
      <c r="B2543" s="2">
        <v>42184.8362384259</v>
      </c>
      <c r="C2543">
        <v>0</v>
      </c>
      <c r="D2543">
        <v>3</v>
      </c>
      <c r="E2543" t="s">
        <v>2131</v>
      </c>
    </row>
    <row r="2544" spans="1:5">
      <c r="A2544">
        <f>HYPERLINK("http://www.twitter.com/nycgov/status/615607074890846209", "615607074890846209")</f>
        <v>0</v>
      </c>
      <c r="B2544" s="2">
        <v>42184.8233564815</v>
      </c>
      <c r="C2544">
        <v>7</v>
      </c>
      <c r="D2544">
        <v>4</v>
      </c>
      <c r="E2544" t="s">
        <v>2118</v>
      </c>
    </row>
    <row r="2545" spans="1:5">
      <c r="A2545">
        <f>HYPERLINK("http://www.twitter.com/nycgov/status/615594389864345600", "615594389864345600")</f>
        <v>0</v>
      </c>
      <c r="B2545" s="2">
        <v>42184.7883564815</v>
      </c>
      <c r="C2545">
        <v>0</v>
      </c>
      <c r="D2545">
        <v>70</v>
      </c>
      <c r="E2545" t="s">
        <v>2132</v>
      </c>
    </row>
    <row r="2546" spans="1:5">
      <c r="A2546">
        <f>HYPERLINK("http://www.twitter.com/nycgov/status/615581927727333376", "615581927727333376")</f>
        <v>0</v>
      </c>
      <c r="B2546" s="2">
        <v>42184.7539699074</v>
      </c>
      <c r="C2546">
        <v>3</v>
      </c>
      <c r="D2546">
        <v>2</v>
      </c>
      <c r="E2546" t="s">
        <v>2133</v>
      </c>
    </row>
    <row r="2547" spans="1:5">
      <c r="A2547">
        <f>HYPERLINK("http://www.twitter.com/nycgov/status/615574363119726592", "615574363119726592")</f>
        <v>0</v>
      </c>
      <c r="B2547" s="2">
        <v>42184.7330902778</v>
      </c>
      <c r="C2547">
        <v>36</v>
      </c>
      <c r="D2547">
        <v>20</v>
      </c>
      <c r="E2547" t="s">
        <v>2134</v>
      </c>
    </row>
    <row r="2548" spans="1:5">
      <c r="A2548">
        <f>HYPERLINK("http://www.twitter.com/nycgov/status/615566865868455936", "615566865868455936")</f>
        <v>0</v>
      </c>
      <c r="B2548" s="2">
        <v>42184.7124074074</v>
      </c>
      <c r="C2548">
        <v>9</v>
      </c>
      <c r="D2548">
        <v>5</v>
      </c>
      <c r="E2548" t="s">
        <v>1523</v>
      </c>
    </row>
    <row r="2549" spans="1:5">
      <c r="A2549">
        <f>HYPERLINK("http://www.twitter.com/nycgov/status/615559242850922496", "615559242850922496")</f>
        <v>0</v>
      </c>
      <c r="B2549" s="2">
        <v>42184.6913657407</v>
      </c>
      <c r="C2549">
        <v>10</v>
      </c>
      <c r="D2549">
        <v>3</v>
      </c>
      <c r="E2549" t="s">
        <v>2135</v>
      </c>
    </row>
    <row r="2550" spans="1:5">
      <c r="A2550">
        <f>HYPERLINK("http://www.twitter.com/nycgov/status/615551797982294016", "615551797982294016")</f>
        <v>0</v>
      </c>
      <c r="B2550" s="2">
        <v>42184.6708217593</v>
      </c>
      <c r="C2550">
        <v>11</v>
      </c>
      <c r="D2550">
        <v>12</v>
      </c>
      <c r="E2550" t="s">
        <v>2136</v>
      </c>
    </row>
    <row r="2551" spans="1:5">
      <c r="A2551">
        <f>HYPERLINK("http://www.twitter.com/nycgov/status/615544120321384448", "615544120321384448")</f>
        <v>0</v>
      </c>
      <c r="B2551" s="2">
        <v>42184.6496412037</v>
      </c>
      <c r="C2551">
        <v>7</v>
      </c>
      <c r="D2551">
        <v>2</v>
      </c>
      <c r="E2551" t="s">
        <v>1575</v>
      </c>
    </row>
    <row r="2552" spans="1:5">
      <c r="A2552">
        <f>HYPERLINK("http://www.twitter.com/nycgov/status/615530382054805505", "615530382054805505")</f>
        <v>0</v>
      </c>
      <c r="B2552" s="2">
        <v>42184.611724537</v>
      </c>
      <c r="C2552">
        <v>7</v>
      </c>
      <c r="D2552">
        <v>7</v>
      </c>
      <c r="E2552" t="s">
        <v>2137</v>
      </c>
    </row>
    <row r="2553" spans="1:5">
      <c r="A2553">
        <f>HYPERLINK("http://www.twitter.com/nycgov/status/615515233172463616", "615515233172463616")</f>
        <v>0</v>
      </c>
      <c r="B2553" s="2">
        <v>42184.5699189815</v>
      </c>
      <c r="C2553">
        <v>7</v>
      </c>
      <c r="D2553">
        <v>6</v>
      </c>
      <c r="E2553" t="s">
        <v>1548</v>
      </c>
    </row>
    <row r="2554" spans="1:5">
      <c r="A2554">
        <f>HYPERLINK("http://www.twitter.com/nycgov/status/615507741998739456", "615507741998739456")</f>
        <v>0</v>
      </c>
      <c r="B2554" s="2">
        <v>42184.5492476852</v>
      </c>
      <c r="C2554">
        <v>6</v>
      </c>
      <c r="D2554">
        <v>6</v>
      </c>
      <c r="E2554" t="s">
        <v>2138</v>
      </c>
    </row>
    <row r="2555" spans="1:5">
      <c r="A2555">
        <f>HYPERLINK("http://www.twitter.com/nycgov/status/615497752433266688", "615497752433266688")</f>
        <v>0</v>
      </c>
      <c r="B2555" s="2">
        <v>42184.5216898148</v>
      </c>
      <c r="C2555">
        <v>17</v>
      </c>
      <c r="D2555">
        <v>12</v>
      </c>
      <c r="E2555" t="s">
        <v>2139</v>
      </c>
    </row>
    <row r="2556" spans="1:5">
      <c r="A2556">
        <f>HYPERLINK("http://www.twitter.com/nycgov/status/614932585219784704", "614932585219784704")</f>
        <v>0</v>
      </c>
      <c r="B2556" s="2">
        <v>42182.9621180556</v>
      </c>
      <c r="C2556">
        <v>18</v>
      </c>
      <c r="D2556">
        <v>9</v>
      </c>
      <c r="E2556" t="s">
        <v>2140</v>
      </c>
    </row>
    <row r="2557" spans="1:5">
      <c r="A2557">
        <f>HYPERLINK("http://www.twitter.com/nycgov/status/614804233603416064", "614804233603416064")</f>
        <v>0</v>
      </c>
      <c r="B2557" s="2">
        <v>42182.6079398148</v>
      </c>
      <c r="C2557">
        <v>8</v>
      </c>
      <c r="D2557">
        <v>8</v>
      </c>
      <c r="E2557" t="s">
        <v>2141</v>
      </c>
    </row>
    <row r="2558" spans="1:5">
      <c r="A2558">
        <f>HYPERLINK("http://www.twitter.com/nycgov/status/614510209441136640", "614510209441136640")</f>
        <v>0</v>
      </c>
      <c r="B2558" s="2">
        <v>42181.7965856481</v>
      </c>
      <c r="C2558">
        <v>0</v>
      </c>
      <c r="D2558">
        <v>38</v>
      </c>
      <c r="E2558" t="s">
        <v>2142</v>
      </c>
    </row>
    <row r="2559" spans="1:5">
      <c r="A2559">
        <f>HYPERLINK("http://www.twitter.com/nycgov/status/614499971526692864", "614499971526692864")</f>
        <v>0</v>
      </c>
      <c r="B2559" s="2">
        <v>42181.7683333333</v>
      </c>
      <c r="C2559">
        <v>0</v>
      </c>
      <c r="D2559">
        <v>15</v>
      </c>
      <c r="E2559" t="s">
        <v>2143</v>
      </c>
    </row>
    <row r="2560" spans="1:5">
      <c r="A2560">
        <f>HYPERLINK("http://www.twitter.com/nycgov/status/614472111042772992", "614472111042772992")</f>
        <v>0</v>
      </c>
      <c r="B2560" s="2">
        <v>42181.6914583333</v>
      </c>
      <c r="C2560">
        <v>69</v>
      </c>
      <c r="D2560">
        <v>30</v>
      </c>
      <c r="E2560" t="s">
        <v>2144</v>
      </c>
    </row>
    <row r="2561" spans="1:5">
      <c r="A2561">
        <f>HYPERLINK("http://www.twitter.com/nycgov/status/614464510330540032", "614464510330540032")</f>
        <v>0</v>
      </c>
      <c r="B2561" s="2">
        <v>42181.6704861111</v>
      </c>
      <c r="C2561">
        <v>0</v>
      </c>
      <c r="D2561">
        <v>155</v>
      </c>
      <c r="E2561" t="s">
        <v>2145</v>
      </c>
    </row>
    <row r="2562" spans="1:5">
      <c r="A2562">
        <f>HYPERLINK("http://www.twitter.com/nycgov/status/614452703587082240", "614452703587082240")</f>
        <v>0</v>
      </c>
      <c r="B2562" s="2">
        <v>42181.6379050926</v>
      </c>
      <c r="C2562">
        <v>439</v>
      </c>
      <c r="D2562">
        <v>271</v>
      </c>
      <c r="E2562" t="s">
        <v>2146</v>
      </c>
    </row>
    <row r="2563" spans="1:5">
      <c r="A2563">
        <f>HYPERLINK("http://www.twitter.com/nycgov/status/614440248475549696", "614440248475549696")</f>
        <v>0</v>
      </c>
      <c r="B2563" s="2">
        <v>42181.6035300926</v>
      </c>
      <c r="C2563">
        <v>0</v>
      </c>
      <c r="D2563">
        <v>219</v>
      </c>
      <c r="E2563" t="s">
        <v>2147</v>
      </c>
    </row>
    <row r="2564" spans="1:5">
      <c r="A2564">
        <f>HYPERLINK("http://www.twitter.com/nycgov/status/614434415620542464", "614434415620542464")</f>
        <v>0</v>
      </c>
      <c r="B2564" s="2">
        <v>42181.5874305556</v>
      </c>
      <c r="C2564">
        <v>1</v>
      </c>
      <c r="D2564">
        <v>5</v>
      </c>
      <c r="E2564" t="s">
        <v>2148</v>
      </c>
    </row>
    <row r="2565" spans="1:5">
      <c r="A2565">
        <f>HYPERLINK("http://www.twitter.com/nycgov/status/614420555098419200", "614420555098419200")</f>
        <v>0</v>
      </c>
      <c r="B2565" s="2">
        <v>42181.5491898148</v>
      </c>
      <c r="C2565">
        <v>0</v>
      </c>
      <c r="D2565">
        <v>39</v>
      </c>
      <c r="E2565" t="s">
        <v>2149</v>
      </c>
    </row>
    <row r="2566" spans="1:5">
      <c r="A2566">
        <f>HYPERLINK("http://www.twitter.com/nycgov/status/614200246474829825", "614200246474829825")</f>
        <v>0</v>
      </c>
      <c r="B2566" s="2">
        <v>42180.94125</v>
      </c>
      <c r="C2566">
        <v>8</v>
      </c>
      <c r="D2566">
        <v>9</v>
      </c>
      <c r="E2566" t="s">
        <v>1575</v>
      </c>
    </row>
    <row r="2567" spans="1:5">
      <c r="A2567">
        <f>HYPERLINK("http://www.twitter.com/nycgov/status/614183729070764032", "614183729070764032")</f>
        <v>0</v>
      </c>
      <c r="B2567" s="2">
        <v>42180.8956712963</v>
      </c>
      <c r="C2567">
        <v>0</v>
      </c>
      <c r="D2567">
        <v>9</v>
      </c>
      <c r="E2567" t="s">
        <v>2150</v>
      </c>
    </row>
    <row r="2568" spans="1:5">
      <c r="A2568">
        <f>HYPERLINK("http://www.twitter.com/nycgov/status/614177637913788416", "614177637913788416")</f>
        <v>0</v>
      </c>
      <c r="B2568" s="2">
        <v>42180.8788657407</v>
      </c>
      <c r="C2568">
        <v>12</v>
      </c>
      <c r="D2568">
        <v>13</v>
      </c>
      <c r="E2568" t="s">
        <v>1357</v>
      </c>
    </row>
    <row r="2569" spans="1:5">
      <c r="A2569">
        <f>HYPERLINK("http://www.twitter.com/nycgov/status/614162535080689665", "614162535080689665")</f>
        <v>0</v>
      </c>
      <c r="B2569" s="2">
        <v>42180.8371875</v>
      </c>
      <c r="C2569">
        <v>7</v>
      </c>
      <c r="D2569">
        <v>4</v>
      </c>
      <c r="E2569" t="s">
        <v>2063</v>
      </c>
    </row>
    <row r="2570" spans="1:5">
      <c r="A2570">
        <f>HYPERLINK("http://www.twitter.com/nycgov/status/614147550468292613", "614147550468292613")</f>
        <v>0</v>
      </c>
      <c r="B2570" s="2">
        <v>42180.7958333333</v>
      </c>
      <c r="C2570">
        <v>6</v>
      </c>
      <c r="D2570">
        <v>9</v>
      </c>
      <c r="E2570" t="s">
        <v>1911</v>
      </c>
    </row>
    <row r="2571" spans="1:5">
      <c r="A2571">
        <f>HYPERLINK("http://www.twitter.com/nycgov/status/614139905388769280", "614139905388769280")</f>
        <v>0</v>
      </c>
      <c r="B2571" s="2">
        <v>42180.7747453704</v>
      </c>
      <c r="C2571">
        <v>8</v>
      </c>
      <c r="D2571">
        <v>12</v>
      </c>
      <c r="E2571" t="s">
        <v>1358</v>
      </c>
    </row>
    <row r="2572" spans="1:5">
      <c r="A2572">
        <f>HYPERLINK("http://www.twitter.com/nycgov/status/614072019571900416", "614072019571900416")</f>
        <v>0</v>
      </c>
      <c r="B2572" s="2">
        <v>42180.5874189815</v>
      </c>
      <c r="C2572">
        <v>13</v>
      </c>
      <c r="D2572">
        <v>8</v>
      </c>
      <c r="E2572" t="s">
        <v>2151</v>
      </c>
    </row>
    <row r="2573" spans="1:5">
      <c r="A2573">
        <f>HYPERLINK("http://www.twitter.com/nycgov/status/614057007822278656", "614057007822278656")</f>
        <v>0</v>
      </c>
      <c r="B2573" s="2">
        <v>42180.5459837963</v>
      </c>
      <c r="C2573">
        <v>23</v>
      </c>
      <c r="D2573">
        <v>23</v>
      </c>
      <c r="E2573" t="s">
        <v>2116</v>
      </c>
    </row>
    <row r="2574" spans="1:5">
      <c r="A2574">
        <f>HYPERLINK("http://www.twitter.com/nycgov/status/614041776698040320", "614041776698040320")</f>
        <v>0</v>
      </c>
      <c r="B2574" s="2">
        <v>42180.5039583333</v>
      </c>
      <c r="C2574">
        <v>14</v>
      </c>
      <c r="D2574">
        <v>16</v>
      </c>
      <c r="E2574" t="s">
        <v>2144</v>
      </c>
    </row>
    <row r="2575" spans="1:5">
      <c r="A2575">
        <f>HYPERLINK("http://www.twitter.com/nycgov/status/613842905707474945", "613842905707474945")</f>
        <v>0</v>
      </c>
      <c r="B2575" s="2">
        <v>42179.9551851852</v>
      </c>
      <c r="C2575">
        <v>8</v>
      </c>
      <c r="D2575">
        <v>11</v>
      </c>
      <c r="E2575" t="s">
        <v>2152</v>
      </c>
    </row>
    <row r="2576" spans="1:5">
      <c r="A2576">
        <f>HYPERLINK("http://www.twitter.com/nycgov/status/613832127340265472", "613832127340265472")</f>
        <v>0</v>
      </c>
      <c r="B2576" s="2">
        <v>42179.9254398148</v>
      </c>
      <c r="C2576">
        <v>0</v>
      </c>
      <c r="D2576">
        <v>16</v>
      </c>
      <c r="E2576" t="s">
        <v>2153</v>
      </c>
    </row>
    <row r="2577" spans="1:5">
      <c r="A2577">
        <f>HYPERLINK("http://www.twitter.com/nycgov/status/613792607546773504", "613792607546773504")</f>
        <v>0</v>
      </c>
      <c r="B2577" s="2">
        <v>42179.8163888889</v>
      </c>
      <c r="C2577">
        <v>8</v>
      </c>
      <c r="D2577">
        <v>10</v>
      </c>
      <c r="E2577" t="s">
        <v>2154</v>
      </c>
    </row>
    <row r="2578" spans="1:5">
      <c r="A2578">
        <f>HYPERLINK("http://www.twitter.com/nycgov/status/613785167040249856", "613785167040249856")</f>
        <v>0</v>
      </c>
      <c r="B2578" s="2">
        <v>42179.7958564815</v>
      </c>
      <c r="C2578">
        <v>8</v>
      </c>
      <c r="D2578">
        <v>11</v>
      </c>
      <c r="E2578" t="s">
        <v>1355</v>
      </c>
    </row>
    <row r="2579" spans="1:5">
      <c r="A2579">
        <f>HYPERLINK("http://www.twitter.com/nycgov/status/613777505883963392", "613777505883963392")</f>
        <v>0</v>
      </c>
      <c r="B2579" s="2">
        <v>42179.7747106481</v>
      </c>
      <c r="C2579">
        <v>4</v>
      </c>
      <c r="D2579">
        <v>4</v>
      </c>
      <c r="E2579" t="s">
        <v>2155</v>
      </c>
    </row>
    <row r="2580" spans="1:5">
      <c r="A2580">
        <f>HYPERLINK("http://www.twitter.com/nycgov/status/613764642335293440", "613764642335293440")</f>
        <v>0</v>
      </c>
      <c r="B2580" s="2">
        <v>42179.739212963</v>
      </c>
      <c r="C2580">
        <v>0</v>
      </c>
      <c r="D2580">
        <v>15</v>
      </c>
      <c r="E2580" t="s">
        <v>2156</v>
      </c>
    </row>
    <row r="2581" spans="1:5">
      <c r="A2581">
        <f>HYPERLINK("http://www.twitter.com/nycgov/status/613754892864385024", "613754892864385024")</f>
        <v>0</v>
      </c>
      <c r="B2581" s="2">
        <v>42179.7123148148</v>
      </c>
      <c r="C2581">
        <v>2</v>
      </c>
      <c r="D2581">
        <v>3</v>
      </c>
      <c r="E2581" t="s">
        <v>2157</v>
      </c>
    </row>
    <row r="2582" spans="1:5">
      <c r="A2582">
        <f>HYPERLINK("http://www.twitter.com/nycgov/status/613739823216652288", "613739823216652288")</f>
        <v>0</v>
      </c>
      <c r="B2582" s="2">
        <v>42179.6707291667</v>
      </c>
      <c r="C2582">
        <v>2</v>
      </c>
      <c r="D2582">
        <v>4</v>
      </c>
      <c r="E2582" t="s">
        <v>1830</v>
      </c>
    </row>
    <row r="2583" spans="1:5">
      <c r="A2583">
        <f>HYPERLINK("http://www.twitter.com/nycgov/status/613731156115226624", "613731156115226624")</f>
        <v>0</v>
      </c>
      <c r="B2583" s="2">
        <v>42179.6468055556</v>
      </c>
      <c r="C2583">
        <v>0</v>
      </c>
      <c r="D2583">
        <v>30</v>
      </c>
      <c r="E2583" t="s">
        <v>2158</v>
      </c>
    </row>
    <row r="2584" spans="1:5">
      <c r="A2584">
        <f>HYPERLINK("http://www.twitter.com/nycgov/status/613724716931661824", "613724716931661824")</f>
        <v>0</v>
      </c>
      <c r="B2584" s="2">
        <v>42179.6290393519</v>
      </c>
      <c r="C2584">
        <v>7</v>
      </c>
      <c r="D2584">
        <v>3</v>
      </c>
      <c r="E2584" t="s">
        <v>2159</v>
      </c>
    </row>
    <row r="2585" spans="1:5">
      <c r="A2585">
        <f>HYPERLINK("http://www.twitter.com/nycgov/status/613717134737281025", "613717134737281025")</f>
        <v>0</v>
      </c>
      <c r="B2585" s="2">
        <v>42179.6081134259</v>
      </c>
      <c r="C2585">
        <v>2</v>
      </c>
      <c r="D2585">
        <v>3</v>
      </c>
      <c r="E2585" t="s">
        <v>2160</v>
      </c>
    </row>
    <row r="2586" spans="1:5">
      <c r="A2586">
        <f>HYPERLINK("http://www.twitter.com/nycgov/status/613697611309129728", "613697611309129728")</f>
        <v>0</v>
      </c>
      <c r="B2586" s="2">
        <v>42179.5542476852</v>
      </c>
      <c r="C2586">
        <v>0</v>
      </c>
      <c r="D2586">
        <v>11</v>
      </c>
      <c r="E2586" t="s">
        <v>2161</v>
      </c>
    </row>
    <row r="2587" spans="1:5">
      <c r="A2587">
        <f>HYPERLINK("http://www.twitter.com/nycgov/status/613686895357370368", "613686895357370368")</f>
        <v>0</v>
      </c>
      <c r="B2587" s="2">
        <v>42179.5246759259</v>
      </c>
      <c r="C2587">
        <v>5</v>
      </c>
      <c r="D2587">
        <v>6</v>
      </c>
      <c r="E2587" t="s">
        <v>2162</v>
      </c>
    </row>
    <row r="2588" spans="1:5">
      <c r="A2588">
        <f>HYPERLINK("http://www.twitter.com/nycgov/status/613678707140624384", "613678707140624384")</f>
        <v>0</v>
      </c>
      <c r="B2588" s="2">
        <v>42179.5020833333</v>
      </c>
      <c r="C2588">
        <v>4</v>
      </c>
      <c r="D2588">
        <v>6</v>
      </c>
      <c r="E2588" t="s">
        <v>2163</v>
      </c>
    </row>
    <row r="2589" spans="1:5">
      <c r="A2589">
        <f>HYPERLINK("http://www.twitter.com/nycgov/status/613489510291238912", "613489510291238912")</f>
        <v>0</v>
      </c>
      <c r="B2589" s="2">
        <v>42178.9799884259</v>
      </c>
      <c r="C2589">
        <v>4</v>
      </c>
      <c r="D2589">
        <v>13</v>
      </c>
      <c r="E2589" t="s">
        <v>2164</v>
      </c>
    </row>
    <row r="2590" spans="1:5">
      <c r="A2590">
        <f>HYPERLINK("http://www.twitter.com/nycgov/status/613483086186160129", "613483086186160129")</f>
        <v>0</v>
      </c>
      <c r="B2590" s="2">
        <v>42178.9622685185</v>
      </c>
      <c r="C2590">
        <v>6</v>
      </c>
      <c r="D2590">
        <v>12</v>
      </c>
      <c r="E2590" t="s">
        <v>1308</v>
      </c>
    </row>
    <row r="2591" spans="1:5">
      <c r="A2591">
        <f>HYPERLINK("http://www.twitter.com/nycgov/status/613472627949236228", "613472627949236228")</f>
        <v>0</v>
      </c>
      <c r="B2591" s="2">
        <v>42178.9334027778</v>
      </c>
      <c r="C2591">
        <v>0</v>
      </c>
      <c r="D2591">
        <v>23</v>
      </c>
      <c r="E2591" t="s">
        <v>2165</v>
      </c>
    </row>
    <row r="2592" spans="1:5">
      <c r="A2592">
        <f>HYPERLINK("http://www.twitter.com/nycgov/status/613467985626427392", "613467985626427392")</f>
        <v>0</v>
      </c>
      <c r="B2592" s="2">
        <v>42178.9206018519</v>
      </c>
      <c r="C2592">
        <v>1</v>
      </c>
      <c r="D2592">
        <v>8</v>
      </c>
      <c r="E2592" t="s">
        <v>2166</v>
      </c>
    </row>
    <row r="2593" spans="1:5">
      <c r="A2593">
        <f>HYPERLINK("http://www.twitter.com/nycgov/status/613458740805824512", "613458740805824512")</f>
        <v>0</v>
      </c>
      <c r="B2593" s="2">
        <v>42178.8950810185</v>
      </c>
      <c r="C2593">
        <v>0</v>
      </c>
      <c r="D2593">
        <v>60</v>
      </c>
      <c r="E2593" t="s">
        <v>2167</v>
      </c>
    </row>
    <row r="2594" spans="1:5">
      <c r="A2594">
        <f>HYPERLINK("http://www.twitter.com/nycgov/status/613452849389916160", "613452849389916160")</f>
        <v>0</v>
      </c>
      <c r="B2594" s="2">
        <v>42178.8788310185</v>
      </c>
      <c r="C2594">
        <v>25</v>
      </c>
      <c r="D2594">
        <v>40</v>
      </c>
      <c r="E2594" t="s">
        <v>2168</v>
      </c>
    </row>
    <row r="2595" spans="1:5">
      <c r="A2595">
        <f>HYPERLINK("http://www.twitter.com/nycgov/status/613444242439057408", "613444242439057408")</f>
        <v>0</v>
      </c>
      <c r="B2595" s="2">
        <v>42178.8550810185</v>
      </c>
      <c r="C2595">
        <v>8</v>
      </c>
      <c r="D2595">
        <v>8</v>
      </c>
      <c r="E2595" t="s">
        <v>2169</v>
      </c>
    </row>
    <row r="2596" spans="1:5">
      <c r="A2596">
        <f>HYPERLINK("http://www.twitter.com/nycgov/status/613386711050137600", "613386711050137600")</f>
        <v>0</v>
      </c>
      <c r="B2596" s="2">
        <v>42178.6963194444</v>
      </c>
      <c r="C2596">
        <v>0</v>
      </c>
      <c r="D2596">
        <v>47</v>
      </c>
      <c r="E2596" t="s">
        <v>2170</v>
      </c>
    </row>
    <row r="2597" spans="1:5">
      <c r="A2597">
        <f>HYPERLINK("http://www.twitter.com/nycgov/status/613045225607577603", "613045225607577603")</f>
        <v>0</v>
      </c>
      <c r="B2597" s="2">
        <v>42177.7540046296</v>
      </c>
      <c r="C2597">
        <v>4</v>
      </c>
      <c r="D2597">
        <v>11</v>
      </c>
      <c r="E2597" t="s">
        <v>2171</v>
      </c>
    </row>
    <row r="2598" spans="1:5">
      <c r="A2598">
        <f>HYPERLINK("http://www.twitter.com/nycgov/status/613036688789475328", "613036688789475328")</f>
        <v>0</v>
      </c>
      <c r="B2598" s="2">
        <v>42177.7304398148</v>
      </c>
      <c r="C2598">
        <v>3</v>
      </c>
      <c r="D2598">
        <v>6</v>
      </c>
      <c r="E2598" t="s">
        <v>2172</v>
      </c>
    </row>
    <row r="2599" spans="1:5">
      <c r="A2599">
        <f>HYPERLINK("http://www.twitter.com/nycgov/status/613030187127713792", "613030187127713792")</f>
        <v>0</v>
      </c>
      <c r="B2599" s="2">
        <v>42177.7125</v>
      </c>
      <c r="C2599">
        <v>6</v>
      </c>
      <c r="D2599">
        <v>5</v>
      </c>
      <c r="E2599" t="s">
        <v>2173</v>
      </c>
    </row>
    <row r="2600" spans="1:5">
      <c r="A2600">
        <f>HYPERLINK("http://www.twitter.com/nycgov/status/613015188426596353", "613015188426596353")</f>
        <v>0</v>
      </c>
      <c r="B2600" s="2">
        <v>42177.6711111111</v>
      </c>
      <c r="C2600">
        <v>19</v>
      </c>
      <c r="D2600">
        <v>18</v>
      </c>
      <c r="E2600" t="s">
        <v>2164</v>
      </c>
    </row>
    <row r="2601" spans="1:5">
      <c r="A2601">
        <f>HYPERLINK("http://www.twitter.com/nycgov/status/613006540056956928", "613006540056956928")</f>
        <v>0</v>
      </c>
      <c r="B2601" s="2">
        <v>42177.6472453704</v>
      </c>
      <c r="C2601">
        <v>11</v>
      </c>
      <c r="D2601">
        <v>13</v>
      </c>
      <c r="E2601" t="s">
        <v>1773</v>
      </c>
    </row>
    <row r="2602" spans="1:5">
      <c r="A2602">
        <f>HYPERLINK("http://www.twitter.com/nycgov/status/612999807532187648", "612999807532187648")</f>
        <v>0</v>
      </c>
      <c r="B2602" s="2">
        <v>42177.6286689815</v>
      </c>
      <c r="C2602">
        <v>0</v>
      </c>
      <c r="D2602">
        <v>13</v>
      </c>
      <c r="E2602" t="s">
        <v>2174</v>
      </c>
    </row>
    <row r="2603" spans="1:5">
      <c r="A2603">
        <f>HYPERLINK("http://www.twitter.com/nycgov/status/612989861394563073", "612989861394563073")</f>
        <v>0</v>
      </c>
      <c r="B2603" s="2">
        <v>42177.6012268519</v>
      </c>
      <c r="C2603">
        <v>3</v>
      </c>
      <c r="D2603">
        <v>5</v>
      </c>
      <c r="E2603" t="s">
        <v>2175</v>
      </c>
    </row>
    <row r="2604" spans="1:5">
      <c r="A2604">
        <f>HYPERLINK("http://www.twitter.com/nycgov/status/612984858449735680", "612984858449735680")</f>
        <v>0</v>
      </c>
      <c r="B2604" s="2">
        <v>42177.5874189815</v>
      </c>
      <c r="C2604">
        <v>3</v>
      </c>
      <c r="D2604">
        <v>11</v>
      </c>
      <c r="E2604" t="s">
        <v>2176</v>
      </c>
    </row>
    <row r="2605" spans="1:5">
      <c r="A2605">
        <f>HYPERLINK("http://www.twitter.com/nycgov/status/612975218169118720", "612975218169118720")</f>
        <v>0</v>
      </c>
      <c r="B2605" s="2">
        <v>42177.5608217593</v>
      </c>
      <c r="C2605">
        <v>0</v>
      </c>
      <c r="D2605">
        <v>8</v>
      </c>
      <c r="E2605" t="s">
        <v>2177</v>
      </c>
    </row>
    <row r="2606" spans="1:5">
      <c r="A2606">
        <f>HYPERLINK("http://www.twitter.com/nycgov/status/612969764152066048", "612969764152066048")</f>
        <v>0</v>
      </c>
      <c r="B2606" s="2">
        <v>42177.5457638889</v>
      </c>
      <c r="C2606">
        <v>2</v>
      </c>
      <c r="D2606">
        <v>3</v>
      </c>
      <c r="E2606" t="s">
        <v>1830</v>
      </c>
    </row>
    <row r="2607" spans="1:5">
      <c r="A2607">
        <f>HYPERLINK("http://www.twitter.com/nycgov/status/612959577353646080", "612959577353646080")</f>
        <v>0</v>
      </c>
      <c r="B2607" s="2">
        <v>42177.517662037</v>
      </c>
      <c r="C2607">
        <v>12</v>
      </c>
      <c r="D2607">
        <v>7</v>
      </c>
      <c r="E2607" t="s">
        <v>2178</v>
      </c>
    </row>
    <row r="2608" spans="1:5">
      <c r="A2608">
        <f>HYPERLINK("http://www.twitter.com/nycgov/status/612954584789684224", "612954584789684224")</f>
        <v>0</v>
      </c>
      <c r="B2608" s="2">
        <v>42177.5038773148</v>
      </c>
      <c r="C2608">
        <v>8</v>
      </c>
      <c r="D2608">
        <v>11</v>
      </c>
      <c r="E2608" t="s">
        <v>2179</v>
      </c>
    </row>
    <row r="2609" spans="1:5">
      <c r="A2609">
        <f>HYPERLINK("http://www.twitter.com/nycgov/status/612259394508750849", "612259394508750849")</f>
        <v>0</v>
      </c>
      <c r="B2609" s="2">
        <v>42175.5855208333</v>
      </c>
      <c r="C2609">
        <v>48</v>
      </c>
      <c r="D2609">
        <v>27</v>
      </c>
      <c r="E2609" t="s">
        <v>2180</v>
      </c>
    </row>
    <row r="2610" spans="1:5">
      <c r="A2610">
        <f>HYPERLINK("http://www.twitter.com/nycgov/status/612023408478580738", "612023408478580738")</f>
        <v>0</v>
      </c>
      <c r="B2610" s="2">
        <v>42174.9343287037</v>
      </c>
      <c r="C2610">
        <v>3</v>
      </c>
      <c r="D2610">
        <v>3</v>
      </c>
      <c r="E2610" t="s">
        <v>2181</v>
      </c>
    </row>
    <row r="2611" spans="1:5">
      <c r="A2611">
        <f>HYPERLINK("http://www.twitter.com/nycgov/status/612017822626148352", "612017822626148352")</f>
        <v>0</v>
      </c>
      <c r="B2611" s="2">
        <v>42174.918912037</v>
      </c>
      <c r="C2611">
        <v>12</v>
      </c>
      <c r="D2611">
        <v>17</v>
      </c>
      <c r="E2611" t="s">
        <v>2182</v>
      </c>
    </row>
    <row r="2612" spans="1:5">
      <c r="A2612">
        <f>HYPERLINK("http://www.twitter.com/nycgov/status/611990165557538817", "611990165557538817")</f>
        <v>0</v>
      </c>
      <c r="B2612" s="2">
        <v>42174.8425925926</v>
      </c>
      <c r="C2612">
        <v>5</v>
      </c>
      <c r="D2612">
        <v>5</v>
      </c>
      <c r="E2612" t="s">
        <v>2179</v>
      </c>
    </row>
    <row r="2613" spans="1:5">
      <c r="A2613">
        <f>HYPERLINK("http://www.twitter.com/nycgov/status/611980647096299520", "611980647096299520")</f>
        <v>0</v>
      </c>
      <c r="B2613" s="2">
        <v>42174.8163194444</v>
      </c>
      <c r="C2613">
        <v>25</v>
      </c>
      <c r="D2613">
        <v>11</v>
      </c>
      <c r="E2613" t="s">
        <v>2183</v>
      </c>
    </row>
    <row r="2614" spans="1:5">
      <c r="A2614">
        <f>HYPERLINK("http://www.twitter.com/nycgov/status/611973277087592448", "611973277087592448")</f>
        <v>0</v>
      </c>
      <c r="B2614" s="2">
        <v>42174.7959837963</v>
      </c>
      <c r="C2614">
        <v>5</v>
      </c>
      <c r="D2614">
        <v>6</v>
      </c>
      <c r="E2614" t="s">
        <v>2184</v>
      </c>
    </row>
    <row r="2615" spans="1:5">
      <c r="A2615">
        <f>HYPERLINK("http://www.twitter.com/nycgov/status/611958022227763200", "611958022227763200")</f>
        <v>0</v>
      </c>
      <c r="B2615" s="2">
        <v>42174.7538888889</v>
      </c>
      <c r="C2615">
        <v>7</v>
      </c>
      <c r="D2615">
        <v>9</v>
      </c>
      <c r="E2615" t="s">
        <v>2122</v>
      </c>
    </row>
    <row r="2616" spans="1:5">
      <c r="A2616">
        <f>HYPERLINK("http://www.twitter.com/nycgov/status/611949407483883521", "611949407483883521")</f>
        <v>0</v>
      </c>
      <c r="B2616" s="2">
        <v>42174.7301157407</v>
      </c>
      <c r="C2616">
        <v>4</v>
      </c>
      <c r="D2616">
        <v>5</v>
      </c>
      <c r="E2616" t="s">
        <v>2185</v>
      </c>
    </row>
    <row r="2617" spans="1:5">
      <c r="A2617">
        <f>HYPERLINK("http://www.twitter.com/nycgov/status/611942987287928832", "611942987287928832")</f>
        <v>0</v>
      </c>
      <c r="B2617" s="2">
        <v>42174.7124074074</v>
      </c>
      <c r="C2617">
        <v>6</v>
      </c>
      <c r="D2617">
        <v>8</v>
      </c>
      <c r="E2617" t="s">
        <v>2186</v>
      </c>
    </row>
    <row r="2618" spans="1:5">
      <c r="A2618">
        <f>HYPERLINK("http://www.twitter.com/nycgov/status/611930474953490432", "611930474953490432")</f>
        <v>0</v>
      </c>
      <c r="B2618" s="2">
        <v>42174.6778819444</v>
      </c>
      <c r="C2618">
        <v>0</v>
      </c>
      <c r="D2618">
        <v>36</v>
      </c>
      <c r="E2618" t="s">
        <v>2187</v>
      </c>
    </row>
    <row r="2619" spans="1:5">
      <c r="A2619">
        <f>HYPERLINK("http://www.twitter.com/nycgov/status/611920283042193408", "611920283042193408")</f>
        <v>0</v>
      </c>
      <c r="B2619" s="2">
        <v>42174.6497569444</v>
      </c>
      <c r="C2619">
        <v>6</v>
      </c>
      <c r="D2619">
        <v>2</v>
      </c>
      <c r="E2619" t="s">
        <v>1308</v>
      </c>
    </row>
    <row r="2620" spans="1:5">
      <c r="A2620">
        <f>HYPERLINK("http://www.twitter.com/nycgov/status/611912983292284929", "611912983292284929")</f>
        <v>0</v>
      </c>
      <c r="B2620" s="2">
        <v>42174.6296064815</v>
      </c>
      <c r="C2620">
        <v>3</v>
      </c>
      <c r="D2620">
        <v>1</v>
      </c>
      <c r="E2620" t="s">
        <v>2188</v>
      </c>
    </row>
    <row r="2621" spans="1:5">
      <c r="A2621">
        <f>HYPERLINK("http://www.twitter.com/nycgov/status/611893697010135040", "611893697010135040")</f>
        <v>0</v>
      </c>
      <c r="B2621" s="2">
        <v>42174.5763888889</v>
      </c>
      <c r="C2621">
        <v>0</v>
      </c>
      <c r="D2621">
        <v>105</v>
      </c>
      <c r="E2621" t="s">
        <v>2189</v>
      </c>
    </row>
    <row r="2622" spans="1:5">
      <c r="A2622">
        <f>HYPERLINK("http://www.twitter.com/nycgov/status/611890052629680128", "611890052629680128")</f>
        <v>0</v>
      </c>
      <c r="B2622" s="2">
        <v>42174.5663310185</v>
      </c>
      <c r="C2622">
        <v>9</v>
      </c>
      <c r="D2622">
        <v>11</v>
      </c>
      <c r="E2622" t="s">
        <v>2190</v>
      </c>
    </row>
    <row r="2623" spans="1:5">
      <c r="A2623">
        <f>HYPERLINK("http://www.twitter.com/nycgov/status/611677596674334720", "611677596674334720")</f>
        <v>0</v>
      </c>
      <c r="B2623" s="2">
        <v>42173.9800694444</v>
      </c>
      <c r="C2623">
        <v>4</v>
      </c>
      <c r="D2623">
        <v>6</v>
      </c>
      <c r="E2623" t="s">
        <v>1644</v>
      </c>
    </row>
    <row r="2624" spans="1:5">
      <c r="A2624">
        <f>HYPERLINK("http://www.twitter.com/nycgov/status/611489079868436480", "611489079868436480")</f>
        <v>0</v>
      </c>
      <c r="B2624" s="2">
        <v>42173.4598611111</v>
      </c>
      <c r="C2624">
        <v>0</v>
      </c>
      <c r="D2624">
        <v>16</v>
      </c>
      <c r="E2624" t="s">
        <v>2191</v>
      </c>
    </row>
    <row r="2625" spans="1:5">
      <c r="A2625">
        <f>HYPERLINK("http://www.twitter.com/nycgov/status/611233269477167105", "611233269477167105")</f>
        <v>0</v>
      </c>
      <c r="B2625" s="2">
        <v>42172.7539583333</v>
      </c>
      <c r="C2625">
        <v>3</v>
      </c>
      <c r="D2625">
        <v>3</v>
      </c>
      <c r="E2625" t="s">
        <v>1308</v>
      </c>
    </row>
    <row r="2626" spans="1:5">
      <c r="A2626">
        <f>HYPERLINK("http://www.twitter.com/nycgov/status/611218155818631168", "611218155818631168")</f>
        <v>0</v>
      </c>
      <c r="B2626" s="2">
        <v>42172.7122453704</v>
      </c>
      <c r="C2626">
        <v>9</v>
      </c>
      <c r="D2626">
        <v>7</v>
      </c>
      <c r="E2626" t="s">
        <v>2163</v>
      </c>
    </row>
    <row r="2627" spans="1:5">
      <c r="A2627">
        <f>HYPERLINK("http://www.twitter.com/nycgov/status/611187954078347264", "611187954078347264")</f>
        <v>0</v>
      </c>
      <c r="B2627" s="2">
        <v>42172.628912037</v>
      </c>
      <c r="C2627">
        <v>3</v>
      </c>
      <c r="D2627">
        <v>9</v>
      </c>
      <c r="E2627" t="s">
        <v>2162</v>
      </c>
    </row>
    <row r="2628" spans="1:5">
      <c r="A2628">
        <f>HYPERLINK("http://www.twitter.com/nycgov/status/611172902965276672", "611172902965276672")</f>
        <v>0</v>
      </c>
      <c r="B2628" s="2">
        <v>42172.5873726852</v>
      </c>
      <c r="C2628">
        <v>3</v>
      </c>
      <c r="D2628">
        <v>2</v>
      </c>
      <c r="E2628" t="s">
        <v>2192</v>
      </c>
    </row>
    <row r="2629" spans="1:5">
      <c r="A2629">
        <f>HYPERLINK("http://www.twitter.com/nycgov/status/611164453053333505", "611164453053333505")</f>
        <v>0</v>
      </c>
      <c r="B2629" s="2">
        <v>42172.5640625</v>
      </c>
      <c r="C2629">
        <v>0</v>
      </c>
      <c r="D2629">
        <v>8</v>
      </c>
      <c r="E2629" t="s">
        <v>2193</v>
      </c>
    </row>
    <row r="2630" spans="1:5">
      <c r="A2630">
        <f>HYPERLINK("http://www.twitter.com/nycgov/status/611157896605339648", "611157896605339648")</f>
        <v>0</v>
      </c>
      <c r="B2630" s="2">
        <v>42172.5459606481</v>
      </c>
      <c r="C2630">
        <v>3</v>
      </c>
      <c r="D2630">
        <v>5</v>
      </c>
      <c r="E2630" t="s">
        <v>2188</v>
      </c>
    </row>
    <row r="2631" spans="1:5">
      <c r="A2631">
        <f>HYPERLINK("http://www.twitter.com/nycgov/status/611142641208676352", "611142641208676352")</f>
        <v>0</v>
      </c>
      <c r="B2631" s="2">
        <v>42172.5038657407</v>
      </c>
      <c r="C2631">
        <v>6</v>
      </c>
      <c r="D2631">
        <v>3</v>
      </c>
      <c r="E2631" t="s">
        <v>2194</v>
      </c>
    </row>
    <row r="2632" spans="1:5">
      <c r="A2632">
        <f>HYPERLINK("http://www.twitter.com/nycgov/status/610952742316716034", "610952742316716034")</f>
        <v>0</v>
      </c>
      <c r="B2632" s="2">
        <v>42171.979849537</v>
      </c>
      <c r="C2632">
        <v>9</v>
      </c>
      <c r="D2632">
        <v>15</v>
      </c>
      <c r="E2632" t="s">
        <v>2179</v>
      </c>
    </row>
    <row r="2633" spans="1:5">
      <c r="A2633">
        <f>HYPERLINK("http://www.twitter.com/nycgov/status/610947640868622336", "610947640868622336")</f>
        <v>0</v>
      </c>
      <c r="B2633" s="2">
        <v>42171.965775463</v>
      </c>
      <c r="C2633">
        <v>6</v>
      </c>
      <c r="D2633">
        <v>9</v>
      </c>
      <c r="E2633" t="s">
        <v>2195</v>
      </c>
    </row>
    <row r="2634" spans="1:5">
      <c r="A2634">
        <f>HYPERLINK("http://www.twitter.com/nycgov/status/610938750101753858", "610938750101753858")</f>
        <v>0</v>
      </c>
      <c r="B2634" s="2">
        <v>42171.9412384259</v>
      </c>
      <c r="C2634">
        <v>44</v>
      </c>
      <c r="D2634">
        <v>18</v>
      </c>
      <c r="E2634" t="s">
        <v>2180</v>
      </c>
    </row>
    <row r="2635" spans="1:5">
      <c r="A2635">
        <f>HYPERLINK("http://www.twitter.com/nycgov/status/610931276208545793", "610931276208545793")</f>
        <v>0</v>
      </c>
      <c r="B2635" s="2">
        <v>42171.9206134259</v>
      </c>
      <c r="C2635">
        <v>14</v>
      </c>
      <c r="D2635">
        <v>11</v>
      </c>
      <c r="E2635" t="s">
        <v>2196</v>
      </c>
    </row>
    <row r="2636" spans="1:5">
      <c r="A2636">
        <f>HYPERLINK("http://www.twitter.com/nycgov/status/610922641730478083", "610922641730478083")</f>
        <v>0</v>
      </c>
      <c r="B2636" s="2">
        <v>42171.8967824074</v>
      </c>
      <c r="C2636">
        <v>4</v>
      </c>
      <c r="D2636">
        <v>7</v>
      </c>
      <c r="E2636" t="s">
        <v>2197</v>
      </c>
    </row>
    <row r="2637" spans="1:5">
      <c r="A2637">
        <f>HYPERLINK("http://www.twitter.com/nycgov/status/610916188542140416", "610916188542140416")</f>
        <v>0</v>
      </c>
      <c r="B2637" s="2">
        <v>42171.8789814815</v>
      </c>
      <c r="C2637">
        <v>3</v>
      </c>
      <c r="D2637">
        <v>5</v>
      </c>
      <c r="E2637" t="s">
        <v>2198</v>
      </c>
    </row>
    <row r="2638" spans="1:5">
      <c r="A2638">
        <f>HYPERLINK("http://www.twitter.com/nycgov/status/610901067375603713", "610901067375603713")</f>
        <v>0</v>
      </c>
      <c r="B2638" s="2">
        <v>42171.8372569444</v>
      </c>
      <c r="C2638">
        <v>15</v>
      </c>
      <c r="D2638">
        <v>13</v>
      </c>
      <c r="E2638" t="s">
        <v>2199</v>
      </c>
    </row>
    <row r="2639" spans="1:5">
      <c r="A2639">
        <f>HYPERLINK("http://www.twitter.com/nycgov/status/610878423431557121", "610878423431557121")</f>
        <v>0</v>
      </c>
      <c r="B2639" s="2">
        <v>42171.7747685185</v>
      </c>
      <c r="C2639">
        <v>8</v>
      </c>
      <c r="D2639">
        <v>6</v>
      </c>
      <c r="E2639" t="s">
        <v>2200</v>
      </c>
    </row>
    <row r="2640" spans="1:5">
      <c r="A2640">
        <f>HYPERLINK("http://www.twitter.com/nycgov/status/610870864356200448", "610870864356200448")</f>
        <v>0</v>
      </c>
      <c r="B2640" s="2">
        <v>42171.753912037</v>
      </c>
      <c r="C2640">
        <v>7</v>
      </c>
      <c r="D2640">
        <v>4</v>
      </c>
      <c r="E2640" t="s">
        <v>1776</v>
      </c>
    </row>
    <row r="2641" spans="1:5">
      <c r="A2641">
        <f>HYPERLINK("http://www.twitter.com/nycgov/status/610855840573181953", "610855840573181953")</f>
        <v>0</v>
      </c>
      <c r="B2641" s="2">
        <v>42171.7124537037</v>
      </c>
      <c r="C2641">
        <v>10</v>
      </c>
      <c r="D2641">
        <v>10</v>
      </c>
      <c r="E2641" t="s">
        <v>2114</v>
      </c>
    </row>
    <row r="2642" spans="1:5">
      <c r="A2642">
        <f>HYPERLINK("http://www.twitter.com/nycgov/status/610840795789266944", "610840795789266944")</f>
        <v>0</v>
      </c>
      <c r="B2642" s="2">
        <v>42171.6709375</v>
      </c>
      <c r="C2642">
        <v>12</v>
      </c>
      <c r="D2642">
        <v>14</v>
      </c>
      <c r="E2642" t="s">
        <v>2201</v>
      </c>
    </row>
    <row r="2643" spans="1:5">
      <c r="A2643">
        <f>HYPERLINK("http://www.twitter.com/nycgov/status/610840780794630144", "610840780794630144")</f>
        <v>0</v>
      </c>
      <c r="B2643" s="2">
        <v>42171.6708912037</v>
      </c>
      <c r="C2643">
        <v>9</v>
      </c>
      <c r="D2643">
        <v>11</v>
      </c>
      <c r="E2643" t="s">
        <v>2176</v>
      </c>
    </row>
    <row r="2644" spans="1:5">
      <c r="A2644">
        <f>HYPERLINK("http://www.twitter.com/nycgov/status/610825606641676288", "610825606641676288")</f>
        <v>0</v>
      </c>
      <c r="B2644" s="2">
        <v>42171.6290162037</v>
      </c>
      <c r="C2644">
        <v>4</v>
      </c>
      <c r="D2644">
        <v>0</v>
      </c>
      <c r="E2644" t="s">
        <v>2202</v>
      </c>
    </row>
    <row r="2645" spans="1:5">
      <c r="A2645">
        <f>HYPERLINK("http://www.twitter.com/nycgov/status/610817039419060224", "610817039419060224")</f>
        <v>0</v>
      </c>
      <c r="B2645" s="2">
        <v>42171.6053819444</v>
      </c>
      <c r="C2645">
        <v>30</v>
      </c>
      <c r="D2645">
        <v>39</v>
      </c>
      <c r="E2645" t="s">
        <v>2203</v>
      </c>
    </row>
    <row r="2646" spans="1:5">
      <c r="A2646">
        <f>HYPERLINK("http://www.twitter.com/nycgov/status/610801945725542401", "610801945725542401")</f>
        <v>0</v>
      </c>
      <c r="B2646" s="2">
        <v>42171.5637268519</v>
      </c>
      <c r="C2646">
        <v>12</v>
      </c>
      <c r="D2646">
        <v>15</v>
      </c>
      <c r="E2646" t="s">
        <v>2204</v>
      </c>
    </row>
    <row r="2647" spans="1:5">
      <c r="A2647">
        <f>HYPERLINK("http://www.twitter.com/nycgov/status/610795420676149248", "610795420676149248")</f>
        <v>0</v>
      </c>
      <c r="B2647" s="2">
        <v>42171.5457175926</v>
      </c>
      <c r="C2647">
        <v>7</v>
      </c>
      <c r="D2647">
        <v>9</v>
      </c>
      <c r="E2647" t="s">
        <v>2205</v>
      </c>
    </row>
    <row r="2648" spans="1:5">
      <c r="A2648">
        <f>HYPERLINK("http://www.twitter.com/nycgov/status/610780284053798912", "610780284053798912")</f>
        <v>0</v>
      </c>
      <c r="B2648" s="2">
        <v>42171.5039583333</v>
      </c>
      <c r="C2648">
        <v>4</v>
      </c>
      <c r="D2648">
        <v>5</v>
      </c>
      <c r="E2648" t="s">
        <v>2206</v>
      </c>
    </row>
    <row r="2649" spans="1:5">
      <c r="A2649">
        <f>HYPERLINK("http://www.twitter.com/nycgov/status/610606565616435201", "610606565616435201")</f>
        <v>0</v>
      </c>
      <c r="B2649" s="2">
        <v>42171.0245833333</v>
      </c>
      <c r="C2649">
        <v>6</v>
      </c>
      <c r="D2649">
        <v>7</v>
      </c>
      <c r="E2649" t="s">
        <v>2207</v>
      </c>
    </row>
    <row r="2650" spans="1:5">
      <c r="A2650">
        <f>HYPERLINK("http://www.twitter.com/nycgov/status/610599026178813955", "610599026178813955")</f>
        <v>0</v>
      </c>
      <c r="B2650" s="2">
        <v>42171.0037731481</v>
      </c>
      <c r="C2650">
        <v>4</v>
      </c>
      <c r="D2650">
        <v>5</v>
      </c>
      <c r="E2650" t="s">
        <v>2208</v>
      </c>
    </row>
    <row r="2651" spans="1:5">
      <c r="A2651">
        <f>HYPERLINK("http://www.twitter.com/nycgov/status/610576883357515776", "610576883357515776")</f>
        <v>0</v>
      </c>
      <c r="B2651" s="2">
        <v>42170.9426736111</v>
      </c>
      <c r="C2651">
        <v>0</v>
      </c>
      <c r="D2651">
        <v>20</v>
      </c>
      <c r="E2651" t="s">
        <v>2209</v>
      </c>
    </row>
    <row r="2652" spans="1:5">
      <c r="A2652">
        <f>HYPERLINK("http://www.twitter.com/nycgov/status/610561280475328513", "610561280475328513")</f>
        <v>0</v>
      </c>
      <c r="B2652" s="2">
        <v>42170.8996180556</v>
      </c>
      <c r="C2652">
        <v>5</v>
      </c>
      <c r="D2652">
        <v>7</v>
      </c>
      <c r="E2652" t="s">
        <v>2210</v>
      </c>
    </row>
    <row r="2653" spans="1:5">
      <c r="A2653">
        <f>HYPERLINK("http://www.twitter.com/nycgov/status/610555044287631360", "610555044287631360")</f>
        <v>0</v>
      </c>
      <c r="B2653" s="2">
        <v>42170.8824074074</v>
      </c>
      <c r="C2653">
        <v>4</v>
      </c>
      <c r="D2653">
        <v>0</v>
      </c>
      <c r="E2653" t="s">
        <v>2211</v>
      </c>
    </row>
    <row r="2654" spans="1:5">
      <c r="A2654">
        <f>HYPERLINK("http://www.twitter.com/nycgov/status/610537015071875073", "610537015071875073")</f>
        <v>0</v>
      </c>
      <c r="B2654" s="2">
        <v>42170.832662037</v>
      </c>
      <c r="C2654">
        <v>0</v>
      </c>
      <c r="D2654">
        <v>5</v>
      </c>
      <c r="E2654" t="s">
        <v>2212</v>
      </c>
    </row>
    <row r="2655" spans="1:5">
      <c r="A2655">
        <f>HYPERLINK("http://www.twitter.com/nycgov/status/610450750431477760", "610450750431477760")</f>
        <v>0</v>
      </c>
      <c r="B2655" s="2">
        <v>42170.5946180556</v>
      </c>
      <c r="C2655">
        <v>30</v>
      </c>
      <c r="D2655">
        <v>45</v>
      </c>
      <c r="E2655" t="s">
        <v>2213</v>
      </c>
    </row>
    <row r="2656" spans="1:5">
      <c r="A2656">
        <f>HYPERLINK("http://www.twitter.com/nycgov/status/610440329590898689", "610440329590898689")</f>
        <v>0</v>
      </c>
      <c r="B2656" s="2">
        <v>42170.5658564815</v>
      </c>
      <c r="C2656">
        <v>0</v>
      </c>
      <c r="D2656">
        <v>17</v>
      </c>
      <c r="E2656" t="s">
        <v>2214</v>
      </c>
    </row>
    <row r="2657" spans="1:5">
      <c r="A2657">
        <f>HYPERLINK("http://www.twitter.com/nycgov/status/610178822214971392", "610178822214971392")</f>
        <v>0</v>
      </c>
      <c r="B2657" s="2">
        <v>42169.8442361111</v>
      </c>
      <c r="C2657">
        <v>10</v>
      </c>
      <c r="D2657">
        <v>13</v>
      </c>
      <c r="E2657" t="s">
        <v>2154</v>
      </c>
    </row>
    <row r="2658" spans="1:5">
      <c r="A2658">
        <f>HYPERLINK("http://www.twitter.com/nycgov/status/610161148571336704", "610161148571336704")</f>
        <v>0</v>
      </c>
      <c r="B2658" s="2">
        <v>42169.795462963</v>
      </c>
      <c r="C2658">
        <v>8</v>
      </c>
      <c r="D2658">
        <v>6</v>
      </c>
      <c r="E2658" t="s">
        <v>2192</v>
      </c>
    </row>
    <row r="2659" spans="1:5">
      <c r="A2659">
        <f>HYPERLINK("http://www.twitter.com/nycgov/status/610146024980652032", "610146024980652032")</f>
        <v>0</v>
      </c>
      <c r="B2659" s="2">
        <v>42169.7537268518</v>
      </c>
      <c r="C2659">
        <v>16</v>
      </c>
      <c r="D2659">
        <v>26</v>
      </c>
      <c r="E2659" t="s">
        <v>1534</v>
      </c>
    </row>
    <row r="2660" spans="1:5">
      <c r="A2660">
        <f>HYPERLINK("http://www.twitter.com/nycgov/status/610130962517786624", "610130962517786624")</f>
        <v>0</v>
      </c>
      <c r="B2660" s="2">
        <v>42169.7121643519</v>
      </c>
      <c r="C2660">
        <v>7</v>
      </c>
      <c r="D2660">
        <v>13</v>
      </c>
      <c r="E2660" t="s">
        <v>2096</v>
      </c>
    </row>
    <row r="2661" spans="1:5">
      <c r="A2661">
        <f>HYPERLINK("http://www.twitter.com/nycgov/status/610115872938717184", "610115872938717184")</f>
        <v>0</v>
      </c>
      <c r="B2661" s="2">
        <v>42169.6705324074</v>
      </c>
      <c r="C2661">
        <v>0</v>
      </c>
      <c r="D2661">
        <v>6</v>
      </c>
      <c r="E2661" t="s">
        <v>2188</v>
      </c>
    </row>
    <row r="2662" spans="1:5">
      <c r="A2662">
        <f>HYPERLINK("http://www.twitter.com/nycgov/status/610103348210081792", "610103348210081792")</f>
        <v>0</v>
      </c>
      <c r="B2662" s="2">
        <v>42169.6359722222</v>
      </c>
      <c r="C2662">
        <v>3</v>
      </c>
      <c r="D2662">
        <v>3</v>
      </c>
      <c r="E2662" t="s">
        <v>2215</v>
      </c>
    </row>
    <row r="2663" spans="1:5">
      <c r="A2663">
        <f>HYPERLINK("http://www.twitter.com/nycgov/status/610086950268239873", "610086950268239873")</f>
        <v>0</v>
      </c>
      <c r="B2663" s="2">
        <v>42169.5907175926</v>
      </c>
      <c r="C2663">
        <v>5</v>
      </c>
      <c r="D2663">
        <v>9</v>
      </c>
      <c r="E2663" t="s">
        <v>1355</v>
      </c>
    </row>
    <row r="2664" spans="1:5">
      <c r="A2664">
        <f>HYPERLINK("http://www.twitter.com/nycgov/status/609786263256834048", "609786263256834048")</f>
        <v>0</v>
      </c>
      <c r="B2664" s="2">
        <v>42168.7609837963</v>
      </c>
      <c r="C2664">
        <v>8</v>
      </c>
      <c r="D2664">
        <v>4</v>
      </c>
      <c r="E2664" t="s">
        <v>2216</v>
      </c>
    </row>
    <row r="2665" spans="1:5">
      <c r="A2665">
        <f>HYPERLINK("http://www.twitter.com/nycgov/status/609769900635226112", "609769900635226112")</f>
        <v>0</v>
      </c>
      <c r="B2665" s="2">
        <v>42168.7158217593</v>
      </c>
      <c r="C2665">
        <v>40</v>
      </c>
      <c r="D2665">
        <v>33</v>
      </c>
      <c r="E2665" t="s">
        <v>2217</v>
      </c>
    </row>
    <row r="2666" spans="1:5">
      <c r="A2666">
        <f>HYPERLINK("http://www.twitter.com/nycgov/status/609754819977416704", "609754819977416704")</f>
        <v>0</v>
      </c>
      <c r="B2666" s="2">
        <v>42168.674212963</v>
      </c>
      <c r="C2666">
        <v>10</v>
      </c>
      <c r="D2666">
        <v>16</v>
      </c>
      <c r="E2666" t="s">
        <v>2218</v>
      </c>
    </row>
    <row r="2667" spans="1:5">
      <c r="A2667">
        <f>HYPERLINK("http://www.twitter.com/nycgov/status/609738410559963136", "609738410559963136")</f>
        <v>0</v>
      </c>
      <c r="B2667" s="2">
        <v>42168.6289351852</v>
      </c>
      <c r="C2667">
        <v>5</v>
      </c>
      <c r="D2667">
        <v>4</v>
      </c>
      <c r="E2667" t="s">
        <v>2219</v>
      </c>
    </row>
    <row r="2668" spans="1:5">
      <c r="A2668">
        <f>HYPERLINK("http://www.twitter.com/nycgov/status/609723309610110976", "609723309610110976")</f>
        <v>0</v>
      </c>
      <c r="B2668" s="2">
        <v>42168.5872569444</v>
      </c>
      <c r="C2668">
        <v>12</v>
      </c>
      <c r="D2668">
        <v>12</v>
      </c>
      <c r="E2668" t="s">
        <v>2220</v>
      </c>
    </row>
    <row r="2669" spans="1:5">
      <c r="A2669">
        <f>HYPERLINK("http://www.twitter.com/nycgov/status/609469314568179712", "609469314568179712")</f>
        <v>0</v>
      </c>
      <c r="B2669" s="2">
        <v>42167.8863657407</v>
      </c>
      <c r="C2669">
        <v>0</v>
      </c>
      <c r="D2669">
        <v>21</v>
      </c>
      <c r="E2669" t="s">
        <v>2221</v>
      </c>
    </row>
    <row r="2670" spans="1:5">
      <c r="A2670">
        <f>HYPERLINK("http://www.twitter.com/nycgov/status/609451488822300674", "609451488822300674")</f>
        <v>0</v>
      </c>
      <c r="B2670" s="2">
        <v>42167.8371759259</v>
      </c>
      <c r="C2670">
        <v>3</v>
      </c>
      <c r="D2670">
        <v>2</v>
      </c>
      <c r="E2670" t="s">
        <v>2215</v>
      </c>
    </row>
    <row r="2671" spans="1:5">
      <c r="A2671">
        <f>HYPERLINK("http://www.twitter.com/nycgov/status/609436448123715584", "609436448123715584")</f>
        <v>0</v>
      </c>
      <c r="B2671" s="2">
        <v>42167.7956712963</v>
      </c>
      <c r="C2671">
        <v>4</v>
      </c>
      <c r="D2671">
        <v>11</v>
      </c>
      <c r="E2671" t="s">
        <v>2222</v>
      </c>
    </row>
    <row r="2672" spans="1:5">
      <c r="A2672">
        <f>HYPERLINK("http://www.twitter.com/nycgov/status/609421307898392577", "609421307898392577")</f>
        <v>0</v>
      </c>
      <c r="B2672" s="2">
        <v>42167.7538888889</v>
      </c>
      <c r="C2672">
        <v>4</v>
      </c>
      <c r="D2672">
        <v>5</v>
      </c>
      <c r="E2672" t="s">
        <v>2223</v>
      </c>
    </row>
    <row r="2673" spans="1:5">
      <c r="A2673">
        <f>HYPERLINK("http://www.twitter.com/nycgov/status/609406263181635584", "609406263181635584")</f>
        <v>0</v>
      </c>
      <c r="B2673" s="2">
        <v>42167.7123842593</v>
      </c>
      <c r="C2673">
        <v>10</v>
      </c>
      <c r="D2673">
        <v>7</v>
      </c>
      <c r="E2673" t="s">
        <v>1534</v>
      </c>
    </row>
    <row r="2674" spans="1:5">
      <c r="A2674">
        <f>HYPERLINK("http://www.twitter.com/nycgov/status/609391119558963200", "609391119558963200")</f>
        <v>0</v>
      </c>
      <c r="B2674" s="2">
        <v>42167.6705902778</v>
      </c>
      <c r="C2674">
        <v>5</v>
      </c>
      <c r="D2674">
        <v>6</v>
      </c>
      <c r="E2674" t="s">
        <v>2224</v>
      </c>
    </row>
    <row r="2675" spans="1:5">
      <c r="A2675">
        <f>HYPERLINK("http://www.twitter.com/nycgov/status/609376054369734656", "609376054369734656")</f>
        <v>0</v>
      </c>
      <c r="B2675" s="2">
        <v>42167.6290162037</v>
      </c>
      <c r="C2675">
        <v>4</v>
      </c>
      <c r="D2675">
        <v>2</v>
      </c>
      <c r="E2675" t="s">
        <v>2225</v>
      </c>
    </row>
    <row r="2676" spans="1:5">
      <c r="A2676">
        <f>HYPERLINK("http://www.twitter.com/nycgov/status/609360227222319104", "609360227222319104")</f>
        <v>0</v>
      </c>
      <c r="B2676" s="2">
        <v>42167.5853472222</v>
      </c>
      <c r="C2676">
        <v>4</v>
      </c>
      <c r="D2676">
        <v>6</v>
      </c>
      <c r="E2676" t="s">
        <v>2122</v>
      </c>
    </row>
    <row r="2677" spans="1:5">
      <c r="A2677">
        <f>HYPERLINK("http://www.twitter.com/nycgov/status/609345915976065025", "609345915976065025")</f>
        <v>0</v>
      </c>
      <c r="B2677" s="2">
        <v>42167.5458564815</v>
      </c>
      <c r="C2677">
        <v>13</v>
      </c>
      <c r="D2677">
        <v>7</v>
      </c>
      <c r="E2677" t="s">
        <v>2226</v>
      </c>
    </row>
    <row r="2678" spans="1:5">
      <c r="A2678">
        <f>HYPERLINK("http://www.twitter.com/nycgov/status/609329961825083393", "609329961825083393")</f>
        <v>0</v>
      </c>
      <c r="B2678" s="2">
        <v>42167.5018287037</v>
      </c>
      <c r="C2678">
        <v>12</v>
      </c>
      <c r="D2678">
        <v>10</v>
      </c>
      <c r="E2678" t="s">
        <v>2227</v>
      </c>
    </row>
    <row r="2679" spans="1:5">
      <c r="A2679">
        <f>HYPERLINK("http://www.twitter.com/nycgov/status/609113474380218368", "609113474380218368")</f>
        <v>0</v>
      </c>
      <c r="B2679" s="2">
        <v>42166.9044328704</v>
      </c>
      <c r="C2679">
        <v>0</v>
      </c>
      <c r="D2679">
        <v>10</v>
      </c>
      <c r="E2679" t="s">
        <v>2228</v>
      </c>
    </row>
    <row r="2680" spans="1:5">
      <c r="A2680">
        <f>HYPERLINK("http://www.twitter.com/nycgov/status/609089100067553281", "609089100067553281")</f>
        <v>0</v>
      </c>
      <c r="B2680" s="2">
        <v>42166.8371759259</v>
      </c>
      <c r="C2680">
        <v>5</v>
      </c>
      <c r="D2680">
        <v>8</v>
      </c>
      <c r="E2680" t="s">
        <v>2049</v>
      </c>
    </row>
    <row r="2681" spans="1:5">
      <c r="A2681">
        <f>HYPERLINK("http://www.twitter.com/nycgov/status/609051315642187777", "609051315642187777")</f>
        <v>0</v>
      </c>
      <c r="B2681" s="2">
        <v>42166.7329050926</v>
      </c>
      <c r="C2681">
        <v>4</v>
      </c>
      <c r="D2681">
        <v>2</v>
      </c>
      <c r="E2681" t="s">
        <v>2229</v>
      </c>
    </row>
    <row r="2682" spans="1:5">
      <c r="A2682">
        <f>HYPERLINK("http://www.twitter.com/nycgov/status/609043881875927040", "609043881875927040")</f>
        <v>0</v>
      </c>
      <c r="B2682" s="2">
        <v>42166.7123958333</v>
      </c>
      <c r="C2682">
        <v>6</v>
      </c>
      <c r="D2682">
        <v>7</v>
      </c>
      <c r="E2682" t="s">
        <v>2230</v>
      </c>
    </row>
    <row r="2683" spans="1:5">
      <c r="A2683">
        <f>HYPERLINK("http://www.twitter.com/nycgov/status/609036290282123265", "609036290282123265")</f>
        <v>0</v>
      </c>
      <c r="B2683" s="2">
        <v>42166.6914467593</v>
      </c>
      <c r="C2683">
        <v>0</v>
      </c>
      <c r="D2683">
        <v>6</v>
      </c>
      <c r="E2683" t="s">
        <v>2231</v>
      </c>
    </row>
    <row r="2684" spans="1:5">
      <c r="A2684">
        <f>HYPERLINK("http://www.twitter.com/nycgov/status/609021169065467904", "609021169065467904")</f>
        <v>0</v>
      </c>
      <c r="B2684" s="2">
        <v>42166.6497222222</v>
      </c>
      <c r="C2684">
        <v>30</v>
      </c>
      <c r="D2684">
        <v>20</v>
      </c>
      <c r="E2684" t="s">
        <v>2232</v>
      </c>
    </row>
    <row r="2685" spans="1:5">
      <c r="A2685">
        <f>HYPERLINK("http://www.twitter.com/nycgov/status/609014324242337794", "609014324242337794")</f>
        <v>0</v>
      </c>
      <c r="B2685" s="2">
        <v>42166.6308333333</v>
      </c>
      <c r="C2685">
        <v>0</v>
      </c>
      <c r="D2685">
        <v>4</v>
      </c>
      <c r="E2685" t="s">
        <v>2233</v>
      </c>
    </row>
    <row r="2686" spans="1:5">
      <c r="A2686">
        <f>HYPERLINK("http://www.twitter.com/nycgov/status/609006089523331072", "609006089523331072")</f>
        <v>0</v>
      </c>
      <c r="B2686" s="2">
        <v>42166.6081134259</v>
      </c>
      <c r="C2686">
        <v>8</v>
      </c>
      <c r="D2686">
        <v>14</v>
      </c>
      <c r="E2686" t="s">
        <v>2204</v>
      </c>
    </row>
    <row r="2687" spans="1:5">
      <c r="A2687">
        <f>HYPERLINK("http://www.twitter.com/nycgov/status/608989926512803842", "608989926512803842")</f>
        <v>0</v>
      </c>
      <c r="B2687" s="2">
        <v>42166.5635069444</v>
      </c>
      <c r="C2687">
        <v>6</v>
      </c>
      <c r="D2687">
        <v>3</v>
      </c>
      <c r="E2687" t="s">
        <v>1817</v>
      </c>
    </row>
    <row r="2688" spans="1:5">
      <c r="A2688">
        <f>HYPERLINK("http://www.twitter.com/nycgov/status/608983526525009920", "608983526525009920")</f>
        <v>0</v>
      </c>
      <c r="B2688" s="2">
        <v>42166.5458449074</v>
      </c>
      <c r="C2688">
        <v>7</v>
      </c>
      <c r="D2688">
        <v>5</v>
      </c>
      <c r="E2688" t="s">
        <v>2096</v>
      </c>
    </row>
    <row r="2689" spans="1:5">
      <c r="A2689">
        <f>HYPERLINK("http://www.twitter.com/nycgov/status/608975862306885632", "608975862306885632")</f>
        <v>0</v>
      </c>
      <c r="B2689" s="2">
        <v>42166.5246990741</v>
      </c>
      <c r="C2689">
        <v>12</v>
      </c>
      <c r="D2689">
        <v>13</v>
      </c>
      <c r="E2689" t="s">
        <v>2234</v>
      </c>
    </row>
    <row r="2690" spans="1:5">
      <c r="A2690">
        <f>HYPERLINK("http://www.twitter.com/nycgov/status/608787082870407168", "608787082870407168")</f>
        <v>0</v>
      </c>
      <c r="B2690" s="2">
        <v>42166.0037615741</v>
      </c>
      <c r="C2690">
        <v>7</v>
      </c>
      <c r="D2690">
        <v>10</v>
      </c>
      <c r="E2690" t="s">
        <v>2235</v>
      </c>
    </row>
    <row r="2691" spans="1:5">
      <c r="A2691">
        <f>HYPERLINK("http://www.twitter.com/nycgov/status/608779528387833857", "608779528387833857")</f>
        <v>0</v>
      </c>
      <c r="B2691" s="2">
        <v>42165.9829166667</v>
      </c>
      <c r="C2691">
        <v>14</v>
      </c>
      <c r="D2691">
        <v>6</v>
      </c>
      <c r="E2691" t="s">
        <v>1658</v>
      </c>
    </row>
    <row r="2692" spans="1:5">
      <c r="A2692">
        <f>HYPERLINK("http://www.twitter.com/nycgov/status/608772002703355905", "608772002703355905")</f>
        <v>0</v>
      </c>
      <c r="B2692" s="2">
        <v>42165.9621527778</v>
      </c>
      <c r="C2692">
        <v>6</v>
      </c>
      <c r="D2692">
        <v>3</v>
      </c>
      <c r="E2692" t="s">
        <v>1761</v>
      </c>
    </row>
    <row r="2693" spans="1:5">
      <c r="A2693">
        <f>HYPERLINK("http://www.twitter.com/nycgov/status/608763394020265984", "608763394020265984")</f>
        <v>0</v>
      </c>
      <c r="B2693" s="2">
        <v>42165.9384027778</v>
      </c>
      <c r="C2693">
        <v>5</v>
      </c>
      <c r="D2693">
        <v>7</v>
      </c>
      <c r="E2693" t="s">
        <v>2138</v>
      </c>
    </row>
    <row r="2694" spans="1:5">
      <c r="A2694">
        <f>HYPERLINK("http://www.twitter.com/nycgov/status/608756906803507200", "608756906803507200")</f>
        <v>0</v>
      </c>
      <c r="B2694" s="2">
        <v>42165.9204976852</v>
      </c>
      <c r="C2694">
        <v>13</v>
      </c>
      <c r="D2694">
        <v>14</v>
      </c>
      <c r="E2694" t="s">
        <v>1534</v>
      </c>
    </row>
    <row r="2695" spans="1:5">
      <c r="A2695">
        <f>HYPERLINK("http://www.twitter.com/nycgov/status/608744294090985472", "608744294090985472")</f>
        <v>0</v>
      </c>
      <c r="B2695" s="2">
        <v>42165.8856944444</v>
      </c>
      <c r="C2695">
        <v>0</v>
      </c>
      <c r="D2695">
        <v>18</v>
      </c>
      <c r="E2695" t="s">
        <v>2236</v>
      </c>
    </row>
    <row r="2696" spans="1:5">
      <c r="A2696">
        <f>HYPERLINK("http://www.twitter.com/nycgov/status/608743086647308288", "608743086647308288")</f>
        <v>0</v>
      </c>
      <c r="B2696" s="2">
        <v>42165.8823611111</v>
      </c>
      <c r="C2696">
        <v>7</v>
      </c>
      <c r="D2696">
        <v>7</v>
      </c>
      <c r="E2696" t="s">
        <v>2237</v>
      </c>
    </row>
    <row r="2697" spans="1:5">
      <c r="A2697">
        <f>HYPERLINK("http://www.twitter.com/nycgov/status/608726717524512769", "608726717524512769")</f>
        <v>0</v>
      </c>
      <c r="B2697" s="2">
        <v>42165.8371875</v>
      </c>
      <c r="C2697">
        <v>12</v>
      </c>
      <c r="D2697">
        <v>3</v>
      </c>
      <c r="E2697" t="s">
        <v>2192</v>
      </c>
    </row>
    <row r="2698" spans="1:5">
      <c r="A2698">
        <f>HYPERLINK("http://www.twitter.com/nycgov/status/608718122711953408", "608718122711953408")</f>
        <v>0</v>
      </c>
      <c r="B2698" s="2">
        <v>42165.8134722222</v>
      </c>
      <c r="C2698">
        <v>6</v>
      </c>
      <c r="D2698">
        <v>10</v>
      </c>
      <c r="E2698" t="s">
        <v>2238</v>
      </c>
    </row>
    <row r="2699" spans="1:5">
      <c r="A2699">
        <f>HYPERLINK("http://www.twitter.com/nycgov/status/608711714809483264", "608711714809483264")</f>
        <v>0</v>
      </c>
      <c r="B2699" s="2">
        <v>42165.795787037</v>
      </c>
      <c r="C2699">
        <v>2</v>
      </c>
      <c r="D2699">
        <v>0</v>
      </c>
      <c r="E2699" t="s">
        <v>2219</v>
      </c>
    </row>
    <row r="2700" spans="1:5">
      <c r="A2700">
        <f>HYPERLINK("http://www.twitter.com/nycgov/status/608696555290435584", "608696555290435584")</f>
        <v>0</v>
      </c>
      <c r="B2700" s="2">
        <v>42165.7539583333</v>
      </c>
      <c r="C2700">
        <v>4</v>
      </c>
      <c r="D2700">
        <v>5</v>
      </c>
      <c r="E2700" t="s">
        <v>1790</v>
      </c>
    </row>
    <row r="2701" spans="1:5">
      <c r="A2701">
        <f>HYPERLINK("http://www.twitter.com/nycgov/status/608687927577726976", "608687927577726976")</f>
        <v>0</v>
      </c>
      <c r="B2701" s="2">
        <v>42165.730150463</v>
      </c>
      <c r="C2701">
        <v>0</v>
      </c>
      <c r="D2701">
        <v>19</v>
      </c>
      <c r="E2701" t="s">
        <v>2239</v>
      </c>
    </row>
    <row r="2702" spans="1:5">
      <c r="A2702">
        <f>HYPERLINK("http://www.twitter.com/nycgov/status/608681540785205248", "608681540785205248")</f>
        <v>0</v>
      </c>
      <c r="B2702" s="2">
        <v>42165.7125231481</v>
      </c>
      <c r="C2702">
        <v>8</v>
      </c>
      <c r="D2702">
        <v>3</v>
      </c>
      <c r="E2702" t="s">
        <v>2240</v>
      </c>
    </row>
    <row r="2703" spans="1:5">
      <c r="A2703">
        <f>HYPERLINK("http://www.twitter.com/nycgov/status/608666421065871360", "608666421065871360")</f>
        <v>0</v>
      </c>
      <c r="B2703" s="2">
        <v>42165.6707986111</v>
      </c>
      <c r="C2703">
        <v>4</v>
      </c>
      <c r="D2703">
        <v>6</v>
      </c>
      <c r="E2703" t="s">
        <v>1773</v>
      </c>
    </row>
    <row r="2704" spans="1:5">
      <c r="A2704">
        <f>HYPERLINK("http://www.twitter.com/nycgov/status/608651283977875456", "608651283977875456")</f>
        <v>0</v>
      </c>
      <c r="B2704" s="2">
        <v>42165.6290277778</v>
      </c>
      <c r="C2704">
        <v>4</v>
      </c>
      <c r="D2704">
        <v>6</v>
      </c>
      <c r="E2704" t="s">
        <v>1771</v>
      </c>
    </row>
    <row r="2705" spans="1:5">
      <c r="A2705">
        <f>HYPERLINK("http://www.twitter.com/nycgov/status/608642655346659328", "608642655346659328")</f>
        <v>0</v>
      </c>
      <c r="B2705" s="2">
        <v>42165.6052199074</v>
      </c>
      <c r="C2705">
        <v>9</v>
      </c>
      <c r="D2705">
        <v>12</v>
      </c>
      <c r="E2705" t="s">
        <v>2241</v>
      </c>
    </row>
    <row r="2706" spans="1:5">
      <c r="A2706">
        <f>HYPERLINK("http://www.twitter.com/nycgov/status/608635580923150336", "608635580923150336")</f>
        <v>0</v>
      </c>
      <c r="B2706" s="2">
        <v>42165.5857060185</v>
      </c>
      <c r="C2706">
        <v>8</v>
      </c>
      <c r="D2706">
        <v>7</v>
      </c>
      <c r="E2706" t="s">
        <v>1458</v>
      </c>
    </row>
    <row r="2707" spans="1:5">
      <c r="A2707">
        <f>HYPERLINK("http://www.twitter.com/nycgov/status/608629695484178432", "608629695484178432")</f>
        <v>0</v>
      </c>
      <c r="B2707" s="2">
        <v>42165.5694560185</v>
      </c>
      <c r="C2707">
        <v>0</v>
      </c>
      <c r="D2707">
        <v>5</v>
      </c>
      <c r="E2707" t="s">
        <v>2242</v>
      </c>
    </row>
    <row r="2708" spans="1:5">
      <c r="A2708">
        <f>HYPERLINK("http://www.twitter.com/nycgov/status/608621138072211456", "608621138072211456")</f>
        <v>0</v>
      </c>
      <c r="B2708" s="2">
        <v>42165.5458449074</v>
      </c>
      <c r="C2708">
        <v>5</v>
      </c>
      <c r="D2708">
        <v>6</v>
      </c>
      <c r="E2708" t="s">
        <v>1804</v>
      </c>
    </row>
    <row r="2709" spans="1:5">
      <c r="A2709">
        <f>HYPERLINK("http://www.twitter.com/nycgov/status/608605024911028224", "608605024911028224")</f>
        <v>0</v>
      </c>
      <c r="B2709" s="2">
        <v>42165.5013773148</v>
      </c>
      <c r="C2709">
        <v>6</v>
      </c>
      <c r="D2709">
        <v>4</v>
      </c>
      <c r="E2709" t="s">
        <v>1830</v>
      </c>
    </row>
    <row r="2710" spans="1:5">
      <c r="A2710">
        <f>HYPERLINK("http://www.twitter.com/nycgov/status/608409605849399296", "608409605849399296")</f>
        <v>0</v>
      </c>
      <c r="B2710" s="2">
        <v>42164.9621296296</v>
      </c>
      <c r="C2710">
        <v>12</v>
      </c>
      <c r="D2710">
        <v>4</v>
      </c>
      <c r="E2710" t="s">
        <v>1465</v>
      </c>
    </row>
    <row r="2711" spans="1:5">
      <c r="A2711">
        <f>HYPERLINK("http://www.twitter.com/nycgov/status/608388376438407168", "608388376438407168")</f>
        <v>0</v>
      </c>
      <c r="B2711" s="2">
        <v>42164.9035416667</v>
      </c>
      <c r="C2711">
        <v>0</v>
      </c>
      <c r="D2711">
        <v>10</v>
      </c>
      <c r="E2711" t="s">
        <v>2243</v>
      </c>
    </row>
    <row r="2712" spans="1:5">
      <c r="A2712">
        <f>HYPERLINK("http://www.twitter.com/nycgov/status/608379435373481984", "608379435373481984")</f>
        <v>0</v>
      </c>
      <c r="B2712" s="2">
        <v>42164.8788773148</v>
      </c>
      <c r="C2712">
        <v>6</v>
      </c>
      <c r="D2712">
        <v>12</v>
      </c>
      <c r="E2712" t="s">
        <v>1548</v>
      </c>
    </row>
    <row r="2713" spans="1:5">
      <c r="A2713">
        <f>HYPERLINK("http://www.twitter.com/nycgov/status/608364318053277698", "608364318053277698")</f>
        <v>0</v>
      </c>
      <c r="B2713" s="2">
        <v>42164.8371527778</v>
      </c>
      <c r="C2713">
        <v>21</v>
      </c>
      <c r="D2713">
        <v>30</v>
      </c>
      <c r="E2713" t="s">
        <v>2217</v>
      </c>
    </row>
    <row r="2714" spans="1:5">
      <c r="A2714">
        <f>HYPERLINK("http://www.twitter.com/nycgov/status/608356740804046849", "608356740804046849")</f>
        <v>0</v>
      </c>
      <c r="B2714" s="2">
        <v>42164.81625</v>
      </c>
      <c r="C2714">
        <v>8</v>
      </c>
      <c r="D2714">
        <v>10</v>
      </c>
      <c r="E2714" t="s">
        <v>2244</v>
      </c>
    </row>
    <row r="2715" spans="1:5">
      <c r="A2715">
        <f>HYPERLINK("http://www.twitter.com/nycgov/status/608349258048241665", "608349258048241665")</f>
        <v>0</v>
      </c>
      <c r="B2715" s="2">
        <v>42164.7956018519</v>
      </c>
      <c r="C2715">
        <v>8</v>
      </c>
      <c r="D2715">
        <v>4</v>
      </c>
      <c r="E2715" t="s">
        <v>2245</v>
      </c>
    </row>
    <row r="2716" spans="1:5">
      <c r="A2716">
        <f>HYPERLINK("http://www.twitter.com/nycgov/status/608326582009266176", "608326582009266176")</f>
        <v>0</v>
      </c>
      <c r="B2716" s="2">
        <v>42164.7330208333</v>
      </c>
      <c r="C2716">
        <v>79</v>
      </c>
      <c r="D2716">
        <v>65</v>
      </c>
      <c r="E2716" t="s">
        <v>2246</v>
      </c>
    </row>
    <row r="2717" spans="1:5">
      <c r="A2717">
        <f>HYPERLINK("http://www.twitter.com/nycgov/status/608319130471645184", "608319130471645184")</f>
        <v>0</v>
      </c>
      <c r="B2717" s="2">
        <v>42164.7124652778</v>
      </c>
      <c r="C2717">
        <v>11</v>
      </c>
      <c r="D2717">
        <v>7</v>
      </c>
      <c r="E2717" t="s">
        <v>2247</v>
      </c>
    </row>
    <row r="2718" spans="1:5">
      <c r="A2718">
        <f>HYPERLINK("http://www.twitter.com/nycgov/status/608310482869583872", "608310482869583872")</f>
        <v>0</v>
      </c>
      <c r="B2718" s="2">
        <v>42164.688599537</v>
      </c>
      <c r="C2718">
        <v>4</v>
      </c>
      <c r="D2718">
        <v>4</v>
      </c>
      <c r="E2718" t="s">
        <v>2248</v>
      </c>
    </row>
    <row r="2719" spans="1:5">
      <c r="A2719">
        <f>HYPERLINK("http://www.twitter.com/nycgov/status/608303253651136514", "608303253651136514")</f>
        <v>0</v>
      </c>
      <c r="B2719" s="2">
        <v>42164.6686574074</v>
      </c>
      <c r="C2719">
        <v>4</v>
      </c>
      <c r="D2719">
        <v>2</v>
      </c>
      <c r="E2719" t="s">
        <v>2155</v>
      </c>
    </row>
    <row r="2720" spans="1:5">
      <c r="A2720">
        <f>HYPERLINK("http://www.twitter.com/nycgov/status/608288855192662016", "608288855192662016")</f>
        <v>0</v>
      </c>
      <c r="B2720" s="2">
        <v>42164.6289236111</v>
      </c>
      <c r="C2720">
        <v>7</v>
      </c>
      <c r="D2720">
        <v>8</v>
      </c>
      <c r="E2720" t="s">
        <v>2178</v>
      </c>
    </row>
    <row r="2721" spans="1:5">
      <c r="A2721">
        <f>HYPERLINK("http://www.twitter.com/nycgov/status/608281267730284544", "608281267730284544")</f>
        <v>0</v>
      </c>
      <c r="B2721" s="2">
        <v>42164.6079861111</v>
      </c>
      <c r="C2721">
        <v>4</v>
      </c>
      <c r="D2721">
        <v>2</v>
      </c>
      <c r="E2721" t="s">
        <v>1830</v>
      </c>
    </row>
    <row r="2722" spans="1:5">
      <c r="A2722">
        <f>HYPERLINK("http://www.twitter.com/nycgov/status/608273790263508992", "608273790263508992")</f>
        <v>0</v>
      </c>
      <c r="B2722" s="2">
        <v>42164.587349537</v>
      </c>
      <c r="C2722">
        <v>1</v>
      </c>
      <c r="D2722">
        <v>2</v>
      </c>
      <c r="E2722" t="s">
        <v>1992</v>
      </c>
    </row>
    <row r="2723" spans="1:5">
      <c r="A2723">
        <f>HYPERLINK("http://www.twitter.com/nycgov/status/608266165077594112", "608266165077594112")</f>
        <v>0</v>
      </c>
      <c r="B2723" s="2">
        <v>42164.5663078704</v>
      </c>
      <c r="C2723">
        <v>3</v>
      </c>
      <c r="D2723">
        <v>4</v>
      </c>
      <c r="E2723" t="s">
        <v>1885</v>
      </c>
    </row>
    <row r="2724" spans="1:5">
      <c r="A2724">
        <f>HYPERLINK("http://www.twitter.com/nycgov/status/608260080207859712", "608260080207859712")</f>
        <v>0</v>
      </c>
      <c r="B2724" s="2">
        <v>42164.5495138889</v>
      </c>
      <c r="C2724">
        <v>0</v>
      </c>
      <c r="D2724">
        <v>4</v>
      </c>
      <c r="E2724" t="s">
        <v>2049</v>
      </c>
    </row>
    <row r="2725" spans="1:5">
      <c r="A2725">
        <f>HYPERLINK("http://www.twitter.com/nycgov/status/608243520030314496", "608243520030314496")</f>
        <v>0</v>
      </c>
      <c r="B2725" s="2">
        <v>42164.5038194444</v>
      </c>
      <c r="C2725">
        <v>11</v>
      </c>
      <c r="D2725">
        <v>10</v>
      </c>
      <c r="E2725" t="s">
        <v>1359</v>
      </c>
    </row>
    <row r="2726" spans="1:5">
      <c r="A2726">
        <f>HYPERLINK("http://www.twitter.com/nycgov/status/608047224111702018", "608047224111702018")</f>
        <v>0</v>
      </c>
      <c r="B2726" s="2">
        <v>42163.9621412037</v>
      </c>
      <c r="C2726">
        <v>11</v>
      </c>
      <c r="D2726">
        <v>11</v>
      </c>
      <c r="E2726" t="s">
        <v>2175</v>
      </c>
    </row>
    <row r="2727" spans="1:5">
      <c r="A2727">
        <f>HYPERLINK("http://www.twitter.com/nycgov/status/608023476121817088", "608023476121817088")</f>
        <v>0</v>
      </c>
      <c r="B2727" s="2">
        <v>42163.8966087963</v>
      </c>
      <c r="C2727">
        <v>10</v>
      </c>
      <c r="D2727">
        <v>6</v>
      </c>
      <c r="E2727" t="s">
        <v>1773</v>
      </c>
    </row>
    <row r="2728" spans="1:5">
      <c r="A2728">
        <f>HYPERLINK("http://www.twitter.com/nycgov/status/607994380130111488", "607994380130111488")</f>
        <v>0</v>
      </c>
      <c r="B2728" s="2">
        <v>42163.8163194444</v>
      </c>
      <c r="C2728">
        <v>13</v>
      </c>
      <c r="D2728">
        <v>13</v>
      </c>
      <c r="E2728" t="s">
        <v>2164</v>
      </c>
    </row>
    <row r="2729" spans="1:5">
      <c r="A2729">
        <f>HYPERLINK("http://www.twitter.com/nycgov/status/607984319559254017", "607984319559254017")</f>
        <v>0</v>
      </c>
      <c r="B2729" s="2">
        <v>42163.7885648148</v>
      </c>
      <c r="C2729">
        <v>11</v>
      </c>
      <c r="D2729">
        <v>8</v>
      </c>
      <c r="E2729" t="s">
        <v>2249</v>
      </c>
    </row>
    <row r="2730" spans="1:5">
      <c r="A2730">
        <f>HYPERLINK("http://www.twitter.com/nycgov/status/607971755043524608", "607971755043524608")</f>
        <v>0</v>
      </c>
      <c r="B2730" s="2">
        <v>42163.7538888889</v>
      </c>
      <c r="C2730">
        <v>9</v>
      </c>
      <c r="D2730">
        <v>6</v>
      </c>
      <c r="E2730" t="s">
        <v>2230</v>
      </c>
    </row>
    <row r="2731" spans="1:5">
      <c r="A2731">
        <f>HYPERLINK("http://www.twitter.com/nycgov/status/607964179484540929", "607964179484540929")</f>
        <v>0</v>
      </c>
      <c r="B2731" s="2">
        <v>42163.7329861111</v>
      </c>
      <c r="C2731">
        <v>7</v>
      </c>
      <c r="D2731">
        <v>10</v>
      </c>
      <c r="E2731" t="s">
        <v>2250</v>
      </c>
    </row>
    <row r="2732" spans="1:5">
      <c r="A2732">
        <f>HYPERLINK("http://www.twitter.com/nycgov/status/607949081982464001", "607949081982464001")</f>
        <v>0</v>
      </c>
      <c r="B2732" s="2">
        <v>42163.6913194444</v>
      </c>
      <c r="C2732">
        <v>4</v>
      </c>
      <c r="D2732">
        <v>3</v>
      </c>
      <c r="E2732" t="s">
        <v>2251</v>
      </c>
    </row>
    <row r="2733" spans="1:5">
      <c r="A2733">
        <f>HYPERLINK("http://www.twitter.com/nycgov/status/607941622588940289", "607941622588940289")</f>
        <v>0</v>
      </c>
      <c r="B2733" s="2">
        <v>42163.6707407407</v>
      </c>
      <c r="C2733">
        <v>7</v>
      </c>
      <c r="D2733">
        <v>4</v>
      </c>
      <c r="E2733" t="s">
        <v>2244</v>
      </c>
    </row>
    <row r="2734" spans="1:5">
      <c r="A2734">
        <f>HYPERLINK("http://www.twitter.com/nycgov/status/607931466983579649", "607931466983579649")</f>
        <v>0</v>
      </c>
      <c r="B2734" s="2">
        <v>42163.6427199074</v>
      </c>
      <c r="C2734">
        <v>3</v>
      </c>
      <c r="D2734">
        <v>0</v>
      </c>
      <c r="E2734" t="s">
        <v>2252</v>
      </c>
    </row>
    <row r="2735" spans="1:5">
      <c r="A2735">
        <f>HYPERLINK("http://www.twitter.com/nycgov/status/607925684686753792", "607925684686753792")</f>
        <v>0</v>
      </c>
      <c r="B2735" s="2">
        <v>42163.6267592593</v>
      </c>
      <c r="C2735">
        <v>5</v>
      </c>
      <c r="D2735">
        <v>3</v>
      </c>
      <c r="E2735" t="s">
        <v>2253</v>
      </c>
    </row>
    <row r="2736" spans="1:5">
      <c r="A2736">
        <f>HYPERLINK("http://www.twitter.com/nycgov/status/607918877117411328", "607918877117411328")</f>
        <v>0</v>
      </c>
      <c r="B2736" s="2">
        <v>42163.607974537</v>
      </c>
      <c r="C2736">
        <v>6</v>
      </c>
      <c r="D2736">
        <v>9</v>
      </c>
      <c r="E2736" t="s">
        <v>2218</v>
      </c>
    </row>
    <row r="2737" spans="1:5">
      <c r="A2737">
        <f>HYPERLINK("http://www.twitter.com/nycgov/status/607906666277924864", "607906666277924864")</f>
        <v>0</v>
      </c>
      <c r="B2737" s="2">
        <v>42163.5742824074</v>
      </c>
      <c r="C2737">
        <v>0</v>
      </c>
      <c r="D2737">
        <v>10</v>
      </c>
      <c r="E2737" t="s">
        <v>2254</v>
      </c>
    </row>
    <row r="2738" spans="1:5">
      <c r="A2738">
        <f>HYPERLINK("http://www.twitter.com/nycgov/status/607246947322314752", "607246947322314752")</f>
        <v>0</v>
      </c>
      <c r="B2738" s="2">
        <v>42161.7538078704</v>
      </c>
      <c r="C2738">
        <v>9</v>
      </c>
      <c r="D2738">
        <v>6</v>
      </c>
      <c r="E2738" t="s">
        <v>2255</v>
      </c>
    </row>
    <row r="2739" spans="1:5">
      <c r="A2739">
        <f>HYPERLINK("http://www.twitter.com/nycgov/status/607231871165038594", "607231871165038594")</f>
        <v>0</v>
      </c>
      <c r="B2739" s="2">
        <v>42161.7121990741</v>
      </c>
      <c r="C2739">
        <v>18</v>
      </c>
      <c r="D2739">
        <v>15</v>
      </c>
      <c r="E2739" t="s">
        <v>1677</v>
      </c>
    </row>
    <row r="2740" spans="1:5">
      <c r="A2740">
        <f>HYPERLINK("http://www.twitter.com/nycgov/status/607216780625510401", "607216780625510401")</f>
        <v>0</v>
      </c>
      <c r="B2740" s="2">
        <v>42161.6705555556</v>
      </c>
      <c r="C2740">
        <v>10</v>
      </c>
      <c r="D2740">
        <v>11</v>
      </c>
      <c r="E2740" t="s">
        <v>2219</v>
      </c>
    </row>
    <row r="2741" spans="1:5">
      <c r="A2741">
        <f>HYPERLINK("http://www.twitter.com/nycgov/status/607201702324895744", "607201702324895744")</f>
        <v>0</v>
      </c>
      <c r="B2741" s="2">
        <v>42161.6289467593</v>
      </c>
      <c r="C2741">
        <v>13</v>
      </c>
      <c r="D2741">
        <v>8</v>
      </c>
      <c r="E2741" t="s">
        <v>2256</v>
      </c>
    </row>
    <row r="2742" spans="1:5">
      <c r="A2742">
        <f>HYPERLINK("http://www.twitter.com/nycgov/status/607186538565353473", "607186538565353473")</f>
        <v>0</v>
      </c>
      <c r="B2742" s="2">
        <v>42161.5871064815</v>
      </c>
      <c r="C2742">
        <v>6</v>
      </c>
      <c r="D2742">
        <v>10</v>
      </c>
      <c r="E2742" t="s">
        <v>1355</v>
      </c>
    </row>
    <row r="2743" spans="1:5">
      <c r="A2743">
        <f>HYPERLINK("http://www.twitter.com/nycgov/status/606967571561234433", "606967571561234433")</f>
        <v>0</v>
      </c>
      <c r="B2743" s="2">
        <v>42160.9828703704</v>
      </c>
      <c r="C2743">
        <v>12</v>
      </c>
      <c r="D2743">
        <v>15</v>
      </c>
      <c r="E2743" t="s">
        <v>2218</v>
      </c>
    </row>
    <row r="2744" spans="1:5">
      <c r="A2744">
        <f>HYPERLINK("http://www.twitter.com/nycgov/status/606959205673795584", "606959205673795584")</f>
        <v>0</v>
      </c>
      <c r="B2744" s="2">
        <v>42160.9597916667</v>
      </c>
      <c r="C2744">
        <v>34</v>
      </c>
      <c r="D2744">
        <v>23</v>
      </c>
      <c r="E2744" t="s">
        <v>2217</v>
      </c>
    </row>
    <row r="2745" spans="1:5">
      <c r="A2745">
        <f>HYPERLINK("http://www.twitter.com/nycgov/status/606952488944738304", "606952488944738304")</f>
        <v>0</v>
      </c>
      <c r="B2745" s="2">
        <v>42160.94125</v>
      </c>
      <c r="C2745">
        <v>11</v>
      </c>
      <c r="D2745">
        <v>9</v>
      </c>
      <c r="E2745" t="s">
        <v>2257</v>
      </c>
    </row>
    <row r="2746" spans="1:5">
      <c r="A2746">
        <f>HYPERLINK("http://www.twitter.com/nycgov/status/606944161389002752", "606944161389002752")</f>
        <v>0</v>
      </c>
      <c r="B2746" s="2">
        <v>42160.918275463</v>
      </c>
      <c r="C2746">
        <v>4</v>
      </c>
      <c r="D2746">
        <v>1</v>
      </c>
      <c r="E2746" t="s">
        <v>2258</v>
      </c>
    </row>
    <row r="2747" spans="1:5">
      <c r="A2747">
        <f>HYPERLINK("http://www.twitter.com/nycgov/status/606934481518346241", "606934481518346241")</f>
        <v>0</v>
      </c>
      <c r="B2747" s="2">
        <v>42160.8915625</v>
      </c>
      <c r="C2747">
        <v>0</v>
      </c>
      <c r="D2747">
        <v>17</v>
      </c>
      <c r="E2747" t="s">
        <v>2259</v>
      </c>
    </row>
    <row r="2748" spans="1:5">
      <c r="A2748">
        <f>HYPERLINK("http://www.twitter.com/nycgov/status/606929079091261440", "606929079091261440")</f>
        <v>0</v>
      </c>
      <c r="B2748" s="2">
        <v>42160.8766550926</v>
      </c>
      <c r="C2748">
        <v>4</v>
      </c>
      <c r="D2748">
        <v>3</v>
      </c>
      <c r="E2748" t="s">
        <v>1644</v>
      </c>
    </row>
    <row r="2749" spans="1:5">
      <c r="A2749">
        <f>HYPERLINK("http://www.twitter.com/nycgov/status/606914787713380352", "606914787713380352")</f>
        <v>0</v>
      </c>
      <c r="B2749" s="2">
        <v>42160.8372106481</v>
      </c>
      <c r="C2749">
        <v>4</v>
      </c>
      <c r="D2749">
        <v>7</v>
      </c>
      <c r="E2749" t="s">
        <v>1790</v>
      </c>
    </row>
    <row r="2750" spans="1:5">
      <c r="A2750">
        <f>HYPERLINK("http://www.twitter.com/nycgov/status/606908489059954688", "606908489059954688")</f>
        <v>0</v>
      </c>
      <c r="B2750" s="2">
        <v>42160.819837963</v>
      </c>
      <c r="C2750">
        <v>7</v>
      </c>
      <c r="D2750">
        <v>6</v>
      </c>
      <c r="E2750" t="s">
        <v>1548</v>
      </c>
    </row>
    <row r="2751" spans="1:5">
      <c r="A2751">
        <f>HYPERLINK("http://www.twitter.com/nycgov/status/606900965200023552", "606900965200023552")</f>
        <v>0</v>
      </c>
      <c r="B2751" s="2">
        <v>42160.7990740741</v>
      </c>
      <c r="C2751">
        <v>6</v>
      </c>
      <c r="D2751">
        <v>1</v>
      </c>
      <c r="E2751" t="s">
        <v>1833</v>
      </c>
    </row>
    <row r="2752" spans="1:5">
      <c r="A2752">
        <f>HYPERLINK("http://www.twitter.com/nycgov/status/606890349827641344", "606890349827641344")</f>
        <v>0</v>
      </c>
      <c r="B2752" s="2">
        <v>42160.7697800926</v>
      </c>
      <c r="C2752">
        <v>0</v>
      </c>
      <c r="D2752">
        <v>6</v>
      </c>
      <c r="E2752" t="s">
        <v>2260</v>
      </c>
    </row>
    <row r="2753" spans="1:5">
      <c r="A2753">
        <f>HYPERLINK("http://www.twitter.com/nycgov/status/606836727894966272", "606836727894966272")</f>
        <v>0</v>
      </c>
      <c r="B2753" s="2">
        <v>42160.6218171296</v>
      </c>
      <c r="C2753">
        <v>4</v>
      </c>
      <c r="D2753">
        <v>2</v>
      </c>
      <c r="E2753" t="s">
        <v>1771</v>
      </c>
    </row>
    <row r="2754" spans="1:5">
      <c r="A2754">
        <f>HYPERLINK("http://www.twitter.com/nycgov/status/606824212846772225", "606824212846772225")</f>
        <v>0</v>
      </c>
      <c r="B2754" s="2">
        <v>42160.5872800926</v>
      </c>
      <c r="C2754">
        <v>3</v>
      </c>
      <c r="D2754">
        <v>5</v>
      </c>
      <c r="E2754" t="s">
        <v>2063</v>
      </c>
    </row>
    <row r="2755" spans="1:5">
      <c r="A2755">
        <f>HYPERLINK("http://www.twitter.com/nycgov/status/606809155408658432", "606809155408658432")</f>
        <v>0</v>
      </c>
      <c r="B2755" s="2">
        <v>42160.5457291667</v>
      </c>
      <c r="C2755">
        <v>22</v>
      </c>
      <c r="D2755">
        <v>18</v>
      </c>
      <c r="E2755" t="s">
        <v>1549</v>
      </c>
    </row>
    <row r="2756" spans="1:5">
      <c r="A2756">
        <f>HYPERLINK("http://www.twitter.com/nycgov/status/606777899547525120", "606777899547525120")</f>
        <v>0</v>
      </c>
      <c r="B2756" s="2">
        <v>42160.4594791667</v>
      </c>
      <c r="C2756">
        <v>10</v>
      </c>
      <c r="D2756">
        <v>10</v>
      </c>
      <c r="E2756" t="s">
        <v>1458</v>
      </c>
    </row>
    <row r="2757" spans="1:5">
      <c r="A2757">
        <f>HYPERLINK("http://www.twitter.com/nycgov/status/606612736911536128", "606612736911536128")</f>
        <v>0</v>
      </c>
      <c r="B2757" s="2">
        <v>42160.0037152778</v>
      </c>
      <c r="C2757">
        <v>11</v>
      </c>
      <c r="D2757">
        <v>12</v>
      </c>
      <c r="E2757" t="s">
        <v>1911</v>
      </c>
    </row>
    <row r="2758" spans="1:5">
      <c r="A2758">
        <f>HYPERLINK("http://www.twitter.com/nycgov/status/606602619352662016", "606602619352662016")</f>
        <v>0</v>
      </c>
      <c r="B2758" s="2">
        <v>42159.9757986111</v>
      </c>
      <c r="C2758">
        <v>4</v>
      </c>
      <c r="D2758">
        <v>8</v>
      </c>
      <c r="E2758" t="s">
        <v>1830</v>
      </c>
    </row>
    <row r="2759" spans="1:5">
      <c r="A2759">
        <f>HYPERLINK("http://www.twitter.com/nycgov/status/606597616365895681", "606597616365895681")</f>
        <v>0</v>
      </c>
      <c r="B2759" s="2">
        <v>42159.9619907407</v>
      </c>
      <c r="C2759">
        <v>12</v>
      </c>
      <c r="D2759">
        <v>13</v>
      </c>
      <c r="E2759" t="s">
        <v>1571</v>
      </c>
    </row>
    <row r="2760" spans="1:5">
      <c r="A2760">
        <f>HYPERLINK("http://www.twitter.com/nycgov/status/606581757626957824", "606581757626957824")</f>
        <v>0</v>
      </c>
      <c r="B2760" s="2">
        <v>42159.9182291667</v>
      </c>
      <c r="C2760">
        <v>3</v>
      </c>
      <c r="D2760">
        <v>4</v>
      </c>
      <c r="E2760" t="s">
        <v>1379</v>
      </c>
    </row>
    <row r="2761" spans="1:5">
      <c r="A2761">
        <f>HYPERLINK("http://www.twitter.com/nycgov/status/606566667674615808", "606566667674615808")</f>
        <v>0</v>
      </c>
      <c r="B2761" s="2">
        <v>42159.8765856481</v>
      </c>
      <c r="C2761">
        <v>0</v>
      </c>
      <c r="D2761">
        <v>14</v>
      </c>
      <c r="E2761" t="s">
        <v>2261</v>
      </c>
    </row>
    <row r="2762" spans="1:5">
      <c r="A2762">
        <f>HYPERLINK("http://www.twitter.com/nycgov/status/606566620719390721", "606566620719390721")</f>
        <v>0</v>
      </c>
      <c r="B2762" s="2">
        <v>42159.8764583333</v>
      </c>
      <c r="C2762">
        <v>4</v>
      </c>
      <c r="D2762">
        <v>7</v>
      </c>
      <c r="E2762" t="s">
        <v>1385</v>
      </c>
    </row>
    <row r="2763" spans="1:5">
      <c r="A2763">
        <f>HYPERLINK("http://www.twitter.com/nycgov/status/606558927317143553", "606558927317143553")</f>
        <v>0</v>
      </c>
      <c r="B2763" s="2">
        <v>42159.8552314815</v>
      </c>
      <c r="C2763">
        <v>4</v>
      </c>
      <c r="D2763">
        <v>1</v>
      </c>
      <c r="E2763" t="s">
        <v>2262</v>
      </c>
    </row>
    <row r="2764" spans="1:5">
      <c r="A2764">
        <f>HYPERLINK("http://www.twitter.com/nycgov/status/606536462281142273", "606536462281142273")</f>
        <v>0</v>
      </c>
      <c r="B2764" s="2">
        <v>42159.7932407407</v>
      </c>
      <c r="C2764">
        <v>4</v>
      </c>
      <c r="D2764">
        <v>1</v>
      </c>
      <c r="E2764" t="s">
        <v>1831</v>
      </c>
    </row>
    <row r="2765" spans="1:5">
      <c r="A2765">
        <f>HYPERLINK("http://www.twitter.com/nycgov/status/606521362811920384", "606521362811920384")</f>
        <v>0</v>
      </c>
      <c r="B2765" s="2">
        <v>42159.7515740741</v>
      </c>
      <c r="C2765">
        <v>11</v>
      </c>
      <c r="D2765">
        <v>8</v>
      </c>
      <c r="E2765" t="s">
        <v>1358</v>
      </c>
    </row>
    <row r="2766" spans="1:5">
      <c r="A2766">
        <f>HYPERLINK("http://www.twitter.com/nycgov/status/606514657004802048", "606514657004802048")</f>
        <v>0</v>
      </c>
      <c r="B2766" s="2">
        <v>42159.7330671296</v>
      </c>
      <c r="C2766">
        <v>6</v>
      </c>
      <c r="D2766">
        <v>4</v>
      </c>
      <c r="E2766" t="s">
        <v>1776</v>
      </c>
    </row>
    <row r="2767" spans="1:5">
      <c r="A2767">
        <f>HYPERLINK("http://www.twitter.com/nycgov/status/606502441559969792", "606502441559969792")</f>
        <v>0</v>
      </c>
      <c r="B2767" s="2">
        <v>42159.6993518519</v>
      </c>
      <c r="C2767">
        <v>0</v>
      </c>
      <c r="D2767">
        <v>7</v>
      </c>
      <c r="E2767" t="s">
        <v>2263</v>
      </c>
    </row>
    <row r="2768" spans="1:5">
      <c r="A2768">
        <f>HYPERLINK("http://www.twitter.com/nycgov/status/606491477880008705", "606491477880008705")</f>
        <v>0</v>
      </c>
      <c r="B2768" s="2">
        <v>42159.6691087963</v>
      </c>
      <c r="C2768">
        <v>4</v>
      </c>
      <c r="D2768">
        <v>5</v>
      </c>
      <c r="E2768" t="s">
        <v>1503</v>
      </c>
    </row>
    <row r="2769" spans="1:5">
      <c r="A2769">
        <f>HYPERLINK("http://www.twitter.com/nycgov/status/606483499344928769", "606483499344928769")</f>
        <v>0</v>
      </c>
      <c r="B2769" s="2">
        <v>42159.6470833333</v>
      </c>
      <c r="C2769">
        <v>6</v>
      </c>
      <c r="D2769">
        <v>10</v>
      </c>
      <c r="E2769" t="s">
        <v>1768</v>
      </c>
    </row>
    <row r="2770" spans="1:5">
      <c r="A2770">
        <f>HYPERLINK("http://www.twitter.com/nycgov/status/606476309326381057", "606476309326381057")</f>
        <v>0</v>
      </c>
      <c r="B2770" s="2">
        <v>42159.6272453704</v>
      </c>
      <c r="C2770">
        <v>8</v>
      </c>
      <c r="D2770">
        <v>5</v>
      </c>
      <c r="E2770" t="s">
        <v>2096</v>
      </c>
    </row>
    <row r="2771" spans="1:5">
      <c r="A2771">
        <f>HYPERLINK("http://www.twitter.com/nycgov/status/606461134699393024", "606461134699393024")</f>
        <v>0</v>
      </c>
      <c r="B2771" s="2">
        <v>42159.5853703704</v>
      </c>
      <c r="C2771">
        <v>6</v>
      </c>
      <c r="D2771">
        <v>5</v>
      </c>
      <c r="E2771" t="s">
        <v>1868</v>
      </c>
    </row>
    <row r="2772" spans="1:5">
      <c r="A2772">
        <f>HYPERLINK("http://www.twitter.com/nycgov/status/606446207133696000", "606446207133696000")</f>
        <v>0</v>
      </c>
      <c r="B2772" s="2">
        <v>42159.5441782407</v>
      </c>
      <c r="C2772">
        <v>10</v>
      </c>
      <c r="D2772">
        <v>9</v>
      </c>
      <c r="E2772" t="s">
        <v>2049</v>
      </c>
    </row>
    <row r="2773" spans="1:5">
      <c r="A2773">
        <f>HYPERLINK("http://www.twitter.com/nycgov/status/606234310681751552", "606234310681751552")</f>
        <v>0</v>
      </c>
      <c r="B2773" s="2">
        <v>42158.9594560185</v>
      </c>
      <c r="C2773">
        <v>23</v>
      </c>
      <c r="D2773">
        <v>14</v>
      </c>
      <c r="E2773" t="s">
        <v>2134</v>
      </c>
    </row>
    <row r="2774" spans="1:5">
      <c r="A2774">
        <f>HYPERLINK("http://www.twitter.com/nycgov/status/606227712416608256", "606227712416608256")</f>
        <v>0</v>
      </c>
      <c r="B2774" s="2">
        <v>42158.94125</v>
      </c>
      <c r="C2774">
        <v>7</v>
      </c>
      <c r="D2774">
        <v>11</v>
      </c>
      <c r="E2774" t="s">
        <v>2264</v>
      </c>
    </row>
    <row r="2775" spans="1:5">
      <c r="A2775">
        <f>HYPERLINK("http://www.twitter.com/nycgov/status/606220208693493761", "606220208693493761")</f>
        <v>0</v>
      </c>
      <c r="B2775" s="2">
        <v>42158.9205439815</v>
      </c>
      <c r="C2775">
        <v>7</v>
      </c>
      <c r="D2775">
        <v>4</v>
      </c>
      <c r="E2775" t="s">
        <v>1905</v>
      </c>
    </row>
    <row r="2776" spans="1:5">
      <c r="A2776">
        <f>HYPERLINK("http://www.twitter.com/nycgov/status/606209649910644736", "606209649910644736")</f>
        <v>0</v>
      </c>
      <c r="B2776" s="2">
        <v>42158.891412037</v>
      </c>
      <c r="C2776">
        <v>0</v>
      </c>
      <c r="D2776">
        <v>7</v>
      </c>
      <c r="E2776" t="s">
        <v>2265</v>
      </c>
    </row>
    <row r="2777" spans="1:5">
      <c r="A2777">
        <f>HYPERLINK("http://www.twitter.com/nycgov/status/606205104199483392", "606205104199483392")</f>
        <v>0</v>
      </c>
      <c r="B2777" s="2">
        <v>42158.8788657407</v>
      </c>
      <c r="C2777">
        <v>7</v>
      </c>
      <c r="D2777">
        <v>10</v>
      </c>
      <c r="E2777" t="s">
        <v>2266</v>
      </c>
    </row>
    <row r="2778" spans="1:5">
      <c r="A2778">
        <f>HYPERLINK("http://www.twitter.com/nycgov/status/606197531161292800", "606197531161292800")</f>
        <v>0</v>
      </c>
      <c r="B2778" s="2">
        <v>42158.857962963</v>
      </c>
      <c r="C2778">
        <v>6</v>
      </c>
      <c r="D2778">
        <v>2</v>
      </c>
      <c r="E2778" t="s">
        <v>2267</v>
      </c>
    </row>
    <row r="2779" spans="1:5">
      <c r="A2779">
        <f>HYPERLINK("http://www.twitter.com/nycgov/status/606190066482954241", "606190066482954241")</f>
        <v>0</v>
      </c>
      <c r="B2779" s="2">
        <v>42158.8373611111</v>
      </c>
      <c r="C2779">
        <v>7</v>
      </c>
      <c r="D2779">
        <v>5</v>
      </c>
      <c r="E2779" t="s">
        <v>2096</v>
      </c>
    </row>
    <row r="2780" spans="1:5">
      <c r="A2780">
        <f>HYPERLINK("http://www.twitter.com/nycgov/status/606174960877477889", "606174960877477889")</f>
        <v>0</v>
      </c>
      <c r="B2780" s="2">
        <v>42158.7956828704</v>
      </c>
      <c r="C2780">
        <v>5</v>
      </c>
      <c r="D2780">
        <v>5</v>
      </c>
      <c r="E2780" t="s">
        <v>2268</v>
      </c>
    </row>
    <row r="2781" spans="1:5">
      <c r="A2781">
        <f>HYPERLINK("http://www.twitter.com/nycgov/status/606166310070927360", "606166310070927360")</f>
        <v>0</v>
      </c>
      <c r="B2781" s="2">
        <v>42158.7718171296</v>
      </c>
      <c r="C2781">
        <v>20</v>
      </c>
      <c r="D2781">
        <v>15</v>
      </c>
      <c r="E2781" t="s">
        <v>2269</v>
      </c>
    </row>
    <row r="2782" spans="1:5">
      <c r="A2782">
        <f>HYPERLINK("http://www.twitter.com/nycgov/status/606159862993698816", "606159862993698816")</f>
        <v>0</v>
      </c>
      <c r="B2782" s="2">
        <v>42158.7540162037</v>
      </c>
      <c r="C2782">
        <v>3</v>
      </c>
      <c r="D2782">
        <v>5</v>
      </c>
      <c r="E2782" t="s">
        <v>2270</v>
      </c>
    </row>
    <row r="2783" spans="1:5">
      <c r="A2783">
        <f>HYPERLINK("http://www.twitter.com/nycgov/status/606150766273929217", "606150766273929217")</f>
        <v>0</v>
      </c>
      <c r="B2783" s="2">
        <v>42158.7289236111</v>
      </c>
      <c r="C2783">
        <v>0</v>
      </c>
      <c r="D2783">
        <v>14</v>
      </c>
      <c r="E2783" t="s">
        <v>2271</v>
      </c>
    </row>
    <row r="2784" spans="1:5">
      <c r="A2784">
        <f>HYPERLINK("http://www.twitter.com/nycgov/status/606144746688507905", "606144746688507905")</f>
        <v>0</v>
      </c>
      <c r="B2784" s="2">
        <v>42158.7123032407</v>
      </c>
      <c r="C2784">
        <v>8</v>
      </c>
      <c r="D2784">
        <v>3</v>
      </c>
      <c r="E2784" t="s">
        <v>1359</v>
      </c>
    </row>
    <row r="2785" spans="1:5">
      <c r="A2785">
        <f>HYPERLINK("http://www.twitter.com/nycgov/status/606139769903529984", "606139769903529984")</f>
        <v>0</v>
      </c>
      <c r="B2785" s="2">
        <v>42158.6985763889</v>
      </c>
      <c r="C2785">
        <v>3</v>
      </c>
      <c r="D2785">
        <v>0</v>
      </c>
      <c r="E2785" t="s">
        <v>2272</v>
      </c>
    </row>
    <row r="2786" spans="1:5">
      <c r="A2786">
        <f>HYPERLINK("http://www.twitter.com/nycgov/status/606136626591506432", "606136626591506432")</f>
        <v>0</v>
      </c>
      <c r="B2786" s="2">
        <v>42158.6898958333</v>
      </c>
      <c r="C2786">
        <v>0</v>
      </c>
      <c r="D2786">
        <v>20</v>
      </c>
      <c r="E2786" t="s">
        <v>2273</v>
      </c>
    </row>
    <row r="2787" spans="1:5">
      <c r="A2787">
        <f>HYPERLINK("http://www.twitter.com/nycgov/status/606129032372056064", "606129032372056064")</f>
        <v>0</v>
      </c>
      <c r="B2787" s="2">
        <v>42158.6689467593</v>
      </c>
      <c r="C2787">
        <v>4</v>
      </c>
      <c r="D2787">
        <v>3</v>
      </c>
      <c r="E2787" t="s">
        <v>2097</v>
      </c>
    </row>
    <row r="2788" spans="1:5">
      <c r="A2788">
        <f>HYPERLINK("http://www.twitter.com/nycgov/status/606113725565816832", "606113725565816832")</f>
        <v>0</v>
      </c>
      <c r="B2788" s="2">
        <v>42158.6267013889</v>
      </c>
      <c r="C2788">
        <v>1</v>
      </c>
      <c r="D2788">
        <v>4</v>
      </c>
      <c r="E2788" t="s">
        <v>1551</v>
      </c>
    </row>
    <row r="2789" spans="1:5">
      <c r="A2789">
        <f>HYPERLINK("http://www.twitter.com/nycgov/status/606099030205190144", "606099030205190144")</f>
        <v>0</v>
      </c>
      <c r="B2789" s="2">
        <v>42158.5861574074</v>
      </c>
      <c r="C2789">
        <v>8</v>
      </c>
      <c r="D2789">
        <v>1</v>
      </c>
      <c r="E2789" t="s">
        <v>1383</v>
      </c>
    </row>
    <row r="2790" spans="1:5">
      <c r="A2790">
        <f>HYPERLINK("http://www.twitter.com/nycgov/status/606084412955049984", "606084412955049984")</f>
        <v>0</v>
      </c>
      <c r="B2790" s="2">
        <v>42158.5458217593</v>
      </c>
      <c r="C2790">
        <v>13</v>
      </c>
      <c r="D2790">
        <v>13</v>
      </c>
      <c r="E2790" t="s">
        <v>1357</v>
      </c>
    </row>
    <row r="2791" spans="1:5">
      <c r="A2791">
        <f>HYPERLINK("http://www.twitter.com/nycgov/status/606069191960051712", "606069191960051712")</f>
        <v>0</v>
      </c>
      <c r="B2791" s="2">
        <v>42158.5038194444</v>
      </c>
      <c r="C2791">
        <v>7</v>
      </c>
      <c r="D2791">
        <v>7</v>
      </c>
      <c r="E2791" t="s">
        <v>2137</v>
      </c>
    </row>
    <row r="2792" spans="1:5">
      <c r="A2792">
        <f>HYPERLINK("http://www.twitter.com/nycgov/status/605895507857121280", "605895507857121280")</f>
        <v>0</v>
      </c>
      <c r="B2792" s="2">
        <v>42158.024537037</v>
      </c>
      <c r="C2792">
        <v>15</v>
      </c>
      <c r="D2792">
        <v>8</v>
      </c>
      <c r="E2792" t="s">
        <v>2274</v>
      </c>
    </row>
    <row r="2793" spans="1:5">
      <c r="A2793">
        <f>HYPERLINK("http://www.twitter.com/nycgov/status/605887981379928065", "605887981379928065")</f>
        <v>0</v>
      </c>
      <c r="B2793" s="2">
        <v>42158.0037731481</v>
      </c>
      <c r="C2793">
        <v>19</v>
      </c>
      <c r="D2793">
        <v>14</v>
      </c>
      <c r="E2793" t="s">
        <v>2275</v>
      </c>
    </row>
    <row r="2794" spans="1:5">
      <c r="A2794">
        <f>HYPERLINK("http://www.twitter.com/nycgov/status/605880400846594049", "605880400846594049")</f>
        <v>0</v>
      </c>
      <c r="B2794" s="2">
        <v>42157.9828472222</v>
      </c>
      <c r="C2794">
        <v>8</v>
      </c>
      <c r="D2794">
        <v>7</v>
      </c>
      <c r="E2794" t="s">
        <v>2276</v>
      </c>
    </row>
    <row r="2795" spans="1:5">
      <c r="A2795">
        <f>HYPERLINK("http://www.twitter.com/nycgov/status/605872883705872384", "605872883705872384")</f>
        <v>0</v>
      </c>
      <c r="B2795" s="2">
        <v>42157.9621064815</v>
      </c>
      <c r="C2795">
        <v>9</v>
      </c>
      <c r="D2795">
        <v>6</v>
      </c>
      <c r="E2795" t="s">
        <v>2277</v>
      </c>
    </row>
    <row r="2796" spans="1:5">
      <c r="A2796">
        <f>HYPERLINK("http://www.twitter.com/nycgov/status/605865312509005824", "605865312509005824")</f>
        <v>0</v>
      </c>
      <c r="B2796" s="2">
        <v>42157.9412152778</v>
      </c>
      <c r="C2796">
        <v>8</v>
      </c>
      <c r="D2796">
        <v>5</v>
      </c>
      <c r="E2796" t="s">
        <v>2278</v>
      </c>
    </row>
    <row r="2797" spans="1:5">
      <c r="A2797">
        <f>HYPERLINK("http://www.twitter.com/nycgov/status/605857812288135171", "605857812288135171")</f>
        <v>0</v>
      </c>
      <c r="B2797" s="2">
        <v>42157.9205208333</v>
      </c>
      <c r="C2797">
        <v>10</v>
      </c>
      <c r="D2797">
        <v>7</v>
      </c>
      <c r="E2797" t="s">
        <v>2279</v>
      </c>
    </row>
    <row r="2798" spans="1:5">
      <c r="A2798">
        <f>HYPERLINK("http://www.twitter.com/nycgov/status/605850233541529602", "605850233541529602")</f>
        <v>0</v>
      </c>
      <c r="B2798" s="2">
        <v>42157.8996064815</v>
      </c>
      <c r="C2798">
        <v>11</v>
      </c>
      <c r="D2798">
        <v>3</v>
      </c>
      <c r="E2798" t="s">
        <v>2280</v>
      </c>
    </row>
    <row r="2799" spans="1:5">
      <c r="A2799">
        <f>HYPERLINK("http://www.twitter.com/nycgov/status/605842684943564800", "605842684943564800")</f>
        <v>0</v>
      </c>
      <c r="B2799" s="2">
        <v>42157.8787731481</v>
      </c>
      <c r="C2799">
        <v>14</v>
      </c>
      <c r="D2799">
        <v>10</v>
      </c>
      <c r="E2799" t="s">
        <v>2281</v>
      </c>
    </row>
    <row r="2800" spans="1:5">
      <c r="A2800">
        <f>HYPERLINK("http://www.twitter.com/nycgov/status/605835156704755714", "605835156704755714")</f>
        <v>0</v>
      </c>
      <c r="B2800" s="2">
        <v>42157.8579976852</v>
      </c>
      <c r="C2800">
        <v>51</v>
      </c>
      <c r="D2800">
        <v>41</v>
      </c>
      <c r="E2800" t="s">
        <v>2282</v>
      </c>
    </row>
    <row r="2801" spans="1:5">
      <c r="A2801">
        <f>HYPERLINK("http://www.twitter.com/nycgov/status/605827670862000130", "605827670862000130")</f>
        <v>0</v>
      </c>
      <c r="B2801" s="2">
        <v>42157.837349537</v>
      </c>
      <c r="C2801">
        <v>5</v>
      </c>
      <c r="D2801">
        <v>4</v>
      </c>
      <c r="E2801" t="s">
        <v>2283</v>
      </c>
    </row>
    <row r="2802" spans="1:5">
      <c r="A2802">
        <f>HYPERLINK("http://www.twitter.com/nycgov/status/605812611045728263", "605812611045728263")</f>
        <v>0</v>
      </c>
      <c r="B2802" s="2">
        <v>42157.795787037</v>
      </c>
      <c r="C2802">
        <v>11</v>
      </c>
      <c r="D2802">
        <v>3</v>
      </c>
      <c r="E2802" t="s">
        <v>2284</v>
      </c>
    </row>
    <row r="2803" spans="1:5">
      <c r="A2803">
        <f>HYPERLINK("http://www.twitter.com/nycgov/status/605804944277389313", "605804944277389313")</f>
        <v>0</v>
      </c>
      <c r="B2803" s="2">
        <v>42157.7746296296</v>
      </c>
      <c r="C2803">
        <v>11</v>
      </c>
      <c r="D2803">
        <v>6</v>
      </c>
      <c r="E2803" t="s">
        <v>2285</v>
      </c>
    </row>
    <row r="2804" spans="1:5">
      <c r="A2804">
        <f>HYPERLINK("http://www.twitter.com/nycgov/status/605797438725578754", "605797438725578754")</f>
        <v>0</v>
      </c>
      <c r="B2804" s="2">
        <v>42157.7539236111</v>
      </c>
      <c r="C2804">
        <v>7</v>
      </c>
      <c r="D2804">
        <v>2</v>
      </c>
      <c r="E2804" t="s">
        <v>1783</v>
      </c>
    </row>
    <row r="2805" spans="1:5">
      <c r="A2805">
        <f>HYPERLINK("http://www.twitter.com/nycgov/status/605782398542831616", "605782398542831616")</f>
        <v>0</v>
      </c>
      <c r="B2805" s="2">
        <v>42157.7124189815</v>
      </c>
      <c r="C2805">
        <v>7</v>
      </c>
      <c r="D2805">
        <v>7</v>
      </c>
      <c r="E2805" t="s">
        <v>2286</v>
      </c>
    </row>
    <row r="2806" spans="1:5">
      <c r="A2806">
        <f>HYPERLINK("http://www.twitter.com/nycgov/status/605774787693047808", "605774787693047808")</f>
        <v>0</v>
      </c>
      <c r="B2806" s="2">
        <v>42157.691412037</v>
      </c>
      <c r="C2806">
        <v>6</v>
      </c>
      <c r="D2806">
        <v>2</v>
      </c>
      <c r="E2806" t="s">
        <v>2287</v>
      </c>
    </row>
    <row r="2807" spans="1:5">
      <c r="A2807">
        <f>HYPERLINK("http://www.twitter.com/nycgov/status/605767363636510720", "605767363636510720")</f>
        <v>0</v>
      </c>
      <c r="B2807" s="2">
        <v>42157.6709259259</v>
      </c>
      <c r="C2807">
        <v>8</v>
      </c>
      <c r="D2807">
        <v>11</v>
      </c>
      <c r="E2807" t="s">
        <v>2288</v>
      </c>
    </row>
    <row r="2808" spans="1:5">
      <c r="A2808">
        <f>HYPERLINK("http://www.twitter.com/nycgov/status/605757522398593024", "605757522398593024")</f>
        <v>0</v>
      </c>
      <c r="B2808" s="2">
        <v>42157.6437731481</v>
      </c>
      <c r="C2808">
        <v>0</v>
      </c>
      <c r="D2808">
        <v>15</v>
      </c>
      <c r="E2808" t="s">
        <v>2289</v>
      </c>
    </row>
    <row r="2809" spans="1:5">
      <c r="A2809">
        <f>HYPERLINK("http://www.twitter.com/nycgov/status/605752184484044800", "605752184484044800")</f>
        <v>0</v>
      </c>
      <c r="B2809" s="2">
        <v>42157.6290393519</v>
      </c>
      <c r="C2809">
        <v>11</v>
      </c>
      <c r="D2809">
        <v>4</v>
      </c>
      <c r="E2809" t="s">
        <v>2290</v>
      </c>
    </row>
    <row r="2810" spans="1:5">
      <c r="A2810">
        <f>HYPERLINK("http://www.twitter.com/nycgov/status/605721984073396224", "605721984073396224")</f>
        <v>0</v>
      </c>
      <c r="B2810" s="2">
        <v>42157.5457060185</v>
      </c>
      <c r="C2810">
        <v>14</v>
      </c>
      <c r="D2810">
        <v>9</v>
      </c>
      <c r="E2810" t="s">
        <v>2291</v>
      </c>
    </row>
    <row r="2811" spans="1:5">
      <c r="A2811">
        <f>HYPERLINK("http://www.twitter.com/nycgov/status/605714307918233601", "605714307918233601")</f>
        <v>0</v>
      </c>
      <c r="B2811" s="2">
        <v>42157.524525463</v>
      </c>
      <c r="C2811">
        <v>5</v>
      </c>
      <c r="D2811">
        <v>2</v>
      </c>
      <c r="E2811" t="s">
        <v>2292</v>
      </c>
    </row>
    <row r="2812" spans="1:5">
      <c r="A2812">
        <f>HYPERLINK("http://www.twitter.com/nycgov/status/605706813481361408", "605706813481361408")</f>
        <v>0</v>
      </c>
      <c r="B2812" s="2">
        <v>42157.5038425926</v>
      </c>
      <c r="C2812">
        <v>15</v>
      </c>
      <c r="D2812">
        <v>9</v>
      </c>
      <c r="E2812" t="s">
        <v>2293</v>
      </c>
    </row>
    <row r="2813" spans="1:5">
      <c r="A2813">
        <f>HYPERLINK("http://www.twitter.com/nycgov/status/605525607452131329", "605525607452131329")</f>
        <v>0</v>
      </c>
      <c r="B2813" s="2">
        <v>42157.0038078704</v>
      </c>
      <c r="C2813">
        <v>7</v>
      </c>
      <c r="D2813">
        <v>10</v>
      </c>
      <c r="E2813" t="s">
        <v>2294</v>
      </c>
    </row>
    <row r="2814" spans="1:5">
      <c r="A2814">
        <f>HYPERLINK("http://www.twitter.com/nycgov/status/605518029917724672", "605518029917724672")</f>
        <v>0</v>
      </c>
      <c r="B2814" s="2">
        <v>42156.9828935185</v>
      </c>
      <c r="C2814">
        <v>6</v>
      </c>
      <c r="D2814">
        <v>4</v>
      </c>
      <c r="E2814" t="s">
        <v>2295</v>
      </c>
    </row>
    <row r="2815" spans="1:5">
      <c r="A2815">
        <f>HYPERLINK("http://www.twitter.com/nycgov/status/605510501544677376", "605510501544677376")</f>
        <v>0</v>
      </c>
      <c r="B2815" s="2">
        <v>42156.9621296296</v>
      </c>
      <c r="C2815">
        <v>8</v>
      </c>
      <c r="D2815">
        <v>15</v>
      </c>
      <c r="E2815" t="s">
        <v>2296</v>
      </c>
    </row>
    <row r="2816" spans="1:5">
      <c r="A2816">
        <f>HYPERLINK("http://www.twitter.com/nycgov/status/605502965928095745", "605502965928095745")</f>
        <v>0</v>
      </c>
      <c r="B2816" s="2">
        <v>42156.9413310185</v>
      </c>
      <c r="C2816">
        <v>8</v>
      </c>
      <c r="D2816">
        <v>5</v>
      </c>
      <c r="E2816" t="s">
        <v>2297</v>
      </c>
    </row>
    <row r="2817" spans="1:5">
      <c r="A2817">
        <f>HYPERLINK("http://www.twitter.com/nycgov/status/605487824972980224", "605487824972980224")</f>
        <v>0</v>
      </c>
      <c r="B2817" s="2">
        <v>42156.8995486111</v>
      </c>
      <c r="C2817">
        <v>3</v>
      </c>
      <c r="D2817">
        <v>6</v>
      </c>
      <c r="E2817" t="s">
        <v>2114</v>
      </c>
    </row>
    <row r="2818" spans="1:5">
      <c r="A2818">
        <f>HYPERLINK("http://www.twitter.com/nycgov/status/605480287359909888", "605480287359909888")</f>
        <v>0</v>
      </c>
      <c r="B2818" s="2">
        <v>42156.87875</v>
      </c>
      <c r="C2818">
        <v>0</v>
      </c>
      <c r="D2818">
        <v>10</v>
      </c>
      <c r="E2818" t="s">
        <v>2298</v>
      </c>
    </row>
    <row r="2819" spans="1:5">
      <c r="A2819">
        <f>HYPERLINK("http://www.twitter.com/nycgov/status/605472752598982658", "605472752598982658")</f>
        <v>0</v>
      </c>
      <c r="B2819" s="2">
        <v>42156.857962963</v>
      </c>
      <c r="C2819">
        <v>5</v>
      </c>
      <c r="D2819">
        <v>5</v>
      </c>
      <c r="E2819" t="s">
        <v>2299</v>
      </c>
    </row>
    <row r="2820" spans="1:5">
      <c r="A2820">
        <f>HYPERLINK("http://www.twitter.com/nycgov/status/605465256828248065", "605465256828248065")</f>
        <v>0</v>
      </c>
      <c r="B2820" s="2">
        <v>42156.8372685185</v>
      </c>
      <c r="C2820">
        <v>10</v>
      </c>
      <c r="D2820">
        <v>7</v>
      </c>
      <c r="E2820" t="s">
        <v>2300</v>
      </c>
    </row>
    <row r="2821" spans="1:5">
      <c r="A2821">
        <f>HYPERLINK("http://www.twitter.com/nycgov/status/605450123238379520", "605450123238379520")</f>
        <v>0</v>
      </c>
      <c r="B2821" s="2">
        <v>42156.7955092593</v>
      </c>
      <c r="C2821">
        <v>5</v>
      </c>
      <c r="D2821">
        <v>4</v>
      </c>
      <c r="E2821" t="s">
        <v>1923</v>
      </c>
    </row>
    <row r="2822" spans="1:5">
      <c r="A2822">
        <f>HYPERLINK("http://www.twitter.com/nycgov/status/605440148659138560", "605440148659138560")</f>
        <v>0</v>
      </c>
      <c r="B2822" s="2">
        <v>42156.7679861111</v>
      </c>
      <c r="C2822">
        <v>0</v>
      </c>
      <c r="D2822">
        <v>8</v>
      </c>
      <c r="E2822" t="s">
        <v>2301</v>
      </c>
    </row>
    <row r="2823" spans="1:5">
      <c r="A2823">
        <f>HYPERLINK("http://www.twitter.com/nycgov/status/605435028202508288", "605435028202508288")</f>
        <v>0</v>
      </c>
      <c r="B2823" s="2">
        <v>42156.7538541667</v>
      </c>
      <c r="C2823">
        <v>4</v>
      </c>
      <c r="D2823">
        <v>3</v>
      </c>
      <c r="E2823" t="s">
        <v>2302</v>
      </c>
    </row>
    <row r="2824" spans="1:5">
      <c r="A2824">
        <f>HYPERLINK("http://www.twitter.com/nycgov/status/605427446733750272", "605427446733750272")</f>
        <v>0</v>
      </c>
      <c r="B2824" s="2">
        <v>42156.7329398148</v>
      </c>
      <c r="C2824">
        <v>6</v>
      </c>
      <c r="D2824">
        <v>2</v>
      </c>
      <c r="E2824" t="s">
        <v>2303</v>
      </c>
    </row>
    <row r="2825" spans="1:5">
      <c r="A2825">
        <f>HYPERLINK("http://www.twitter.com/nycgov/status/605412338989154305", "605412338989154305")</f>
        <v>0</v>
      </c>
      <c r="B2825" s="2">
        <v>42156.69125</v>
      </c>
      <c r="C2825">
        <v>7</v>
      </c>
      <c r="D2825">
        <v>4</v>
      </c>
      <c r="E2825" t="s">
        <v>2304</v>
      </c>
    </row>
    <row r="2826" spans="1:5">
      <c r="A2826">
        <f>HYPERLINK("http://www.twitter.com/nycgov/status/605404925691064320", "605404925691064320")</f>
        <v>0</v>
      </c>
      <c r="B2826" s="2">
        <v>42156.670787037</v>
      </c>
      <c r="C2826">
        <v>6</v>
      </c>
      <c r="D2826">
        <v>5</v>
      </c>
      <c r="E2826" t="s">
        <v>1352</v>
      </c>
    </row>
    <row r="2827" spans="1:5">
      <c r="A2827">
        <f>HYPERLINK("http://www.twitter.com/nycgov/status/605394370305634304", "605394370305634304")</f>
        <v>0</v>
      </c>
      <c r="B2827" s="2">
        <v>42156.6416666667</v>
      </c>
      <c r="C2827">
        <v>0</v>
      </c>
      <c r="D2827">
        <v>3</v>
      </c>
      <c r="E2827" t="s">
        <v>2305</v>
      </c>
    </row>
    <row r="2828" spans="1:5">
      <c r="A2828">
        <f>HYPERLINK("http://www.twitter.com/nycgov/status/605388961444450304", "605388961444450304")</f>
        <v>0</v>
      </c>
      <c r="B2828" s="2">
        <v>42156.6267361111</v>
      </c>
      <c r="C2828">
        <v>7</v>
      </c>
      <c r="D2828">
        <v>9</v>
      </c>
      <c r="E2828" t="s">
        <v>2306</v>
      </c>
    </row>
    <row r="2829" spans="1:5">
      <c r="A2829">
        <f>HYPERLINK("http://www.twitter.com/nycgov/status/605382165308784640", "605382165308784640")</f>
        <v>0</v>
      </c>
      <c r="B2829" s="2">
        <v>42156.6079861111</v>
      </c>
      <c r="C2829">
        <v>10</v>
      </c>
      <c r="D2829">
        <v>5</v>
      </c>
      <c r="E2829" t="s">
        <v>1460</v>
      </c>
    </row>
    <row r="2830" spans="1:5">
      <c r="A2830">
        <f>HYPERLINK("http://www.twitter.com/nycgov/status/605374070155264000", "605374070155264000")</f>
        <v>0</v>
      </c>
      <c r="B2830" s="2">
        <v>42156.5856481481</v>
      </c>
      <c r="C2830">
        <v>18</v>
      </c>
      <c r="D2830">
        <v>11</v>
      </c>
      <c r="E2830" t="s">
        <v>2307</v>
      </c>
    </row>
    <row r="2831" spans="1:5">
      <c r="A2831">
        <f>HYPERLINK("http://www.twitter.com/nycgov/status/605359641355239424", "605359641355239424")</f>
        <v>0</v>
      </c>
      <c r="B2831" s="2">
        <v>42156.5458333333</v>
      </c>
      <c r="C2831">
        <v>3</v>
      </c>
      <c r="D2831">
        <v>1</v>
      </c>
      <c r="E2831" t="s">
        <v>2135</v>
      </c>
    </row>
    <row r="2832" spans="1:5">
      <c r="A2832">
        <f>HYPERLINK("http://www.twitter.com/nycgov/status/605343700978429952", "605343700978429952")</f>
        <v>0</v>
      </c>
      <c r="B2832" s="2">
        <v>42156.5018402778</v>
      </c>
      <c r="C2832">
        <v>1</v>
      </c>
      <c r="D2832">
        <v>12</v>
      </c>
      <c r="E2832" t="s">
        <v>1509</v>
      </c>
    </row>
    <row r="2833" spans="1:5">
      <c r="A2833">
        <f>HYPERLINK("http://www.twitter.com/nycgov/status/605112863942975488", "605112863942975488")</f>
        <v>0</v>
      </c>
      <c r="B2833" s="2">
        <v>42155.864849537</v>
      </c>
      <c r="C2833">
        <v>0</v>
      </c>
      <c r="D2833">
        <v>46</v>
      </c>
      <c r="E2833" t="s">
        <v>2308</v>
      </c>
    </row>
    <row r="2834" spans="1:5">
      <c r="A2834">
        <f>HYPERLINK("http://www.twitter.com/nycgov/status/604740429175787520", "604740429175787520")</f>
        <v>0</v>
      </c>
      <c r="B2834" s="2">
        <v>42154.8371296296</v>
      </c>
      <c r="C2834">
        <v>10</v>
      </c>
      <c r="D2834">
        <v>9</v>
      </c>
      <c r="E2834" t="s">
        <v>2257</v>
      </c>
    </row>
    <row r="2835" spans="1:5">
      <c r="A2835">
        <f>HYPERLINK("http://www.twitter.com/nycgov/status/604725353521758210", "604725353521758210")</f>
        <v>0</v>
      </c>
      <c r="B2835" s="2">
        <v>42154.7955324074</v>
      </c>
      <c r="C2835">
        <v>9</v>
      </c>
      <c r="D2835">
        <v>7</v>
      </c>
      <c r="E2835" t="s">
        <v>1655</v>
      </c>
    </row>
    <row r="2836" spans="1:5">
      <c r="A2836">
        <f>HYPERLINK("http://www.twitter.com/nycgov/status/604710214437367808", "604710214437367808")</f>
        <v>0</v>
      </c>
      <c r="B2836" s="2">
        <v>42154.75375</v>
      </c>
      <c r="C2836">
        <v>5</v>
      </c>
      <c r="D2836">
        <v>6</v>
      </c>
      <c r="E2836" t="s">
        <v>2309</v>
      </c>
    </row>
    <row r="2837" spans="1:5">
      <c r="A2837">
        <f>HYPERLINK("http://www.twitter.com/nycgov/status/604694228480983040", "604694228480983040")</f>
        <v>0</v>
      </c>
      <c r="B2837" s="2">
        <v>42154.7096412037</v>
      </c>
      <c r="C2837">
        <v>5</v>
      </c>
      <c r="D2837">
        <v>5</v>
      </c>
      <c r="E2837" t="s">
        <v>2310</v>
      </c>
    </row>
    <row r="2838" spans="1:5">
      <c r="A2838">
        <f>HYPERLINK("http://www.twitter.com/nycgov/status/604686518196834305", "604686518196834305")</f>
        <v>0</v>
      </c>
      <c r="B2838" s="2">
        <v>42154.6883680556</v>
      </c>
      <c r="C2838">
        <v>6</v>
      </c>
      <c r="D2838">
        <v>8</v>
      </c>
      <c r="E2838" t="s">
        <v>2311</v>
      </c>
    </row>
    <row r="2839" spans="1:5">
      <c r="A2839">
        <f>HYPERLINK("http://www.twitter.com/nycgov/status/604671392085372929", "604671392085372929")</f>
        <v>0</v>
      </c>
      <c r="B2839" s="2">
        <v>42154.6466203704</v>
      </c>
      <c r="C2839">
        <v>3</v>
      </c>
      <c r="D2839">
        <v>6</v>
      </c>
      <c r="E2839" t="s">
        <v>2312</v>
      </c>
    </row>
    <row r="2840" spans="1:5">
      <c r="A2840">
        <f>HYPERLINK("http://www.twitter.com/nycgov/status/604649824370192385", "604649824370192385")</f>
        <v>0</v>
      </c>
      <c r="B2840" s="2">
        <v>42154.5871064815</v>
      </c>
      <c r="C2840">
        <v>19</v>
      </c>
      <c r="D2840">
        <v>21</v>
      </c>
      <c r="E2840" t="s">
        <v>2313</v>
      </c>
    </row>
    <row r="2841" spans="1:5">
      <c r="A2841">
        <f>HYPERLINK("http://www.twitter.com/nycgov/status/604641223001927680", "604641223001927680")</f>
        <v>0</v>
      </c>
      <c r="B2841" s="2">
        <v>42154.5633680556</v>
      </c>
      <c r="C2841">
        <v>6</v>
      </c>
      <c r="D2841">
        <v>6</v>
      </c>
      <c r="E2841" t="s">
        <v>2314</v>
      </c>
    </row>
    <row r="2842" spans="1:5">
      <c r="A2842">
        <f>HYPERLINK("http://www.twitter.com/nycgov/status/604430870116765696", "604430870116765696")</f>
        <v>0</v>
      </c>
      <c r="B2842" s="2">
        <v>42153.9829050926</v>
      </c>
      <c r="C2842">
        <v>5</v>
      </c>
      <c r="D2842">
        <v>5</v>
      </c>
      <c r="E2842" t="s">
        <v>2315</v>
      </c>
    </row>
    <row r="2843" spans="1:5">
      <c r="A2843">
        <f>HYPERLINK("http://www.twitter.com/nycgov/status/604423359376556032", "604423359376556032")</f>
        <v>0</v>
      </c>
      <c r="B2843" s="2">
        <v>42153.9621875</v>
      </c>
      <c r="C2843">
        <v>8</v>
      </c>
      <c r="D2843">
        <v>9</v>
      </c>
      <c r="E2843" t="s">
        <v>2314</v>
      </c>
    </row>
    <row r="2844" spans="1:5">
      <c r="A2844">
        <f>HYPERLINK("http://www.twitter.com/nycgov/status/604408295638573056", "604408295638573056")</f>
        <v>0</v>
      </c>
      <c r="B2844" s="2">
        <v>42153.9206134259</v>
      </c>
      <c r="C2844">
        <v>10</v>
      </c>
      <c r="D2844">
        <v>7</v>
      </c>
      <c r="E2844" t="s">
        <v>2316</v>
      </c>
    </row>
    <row r="2845" spans="1:5">
      <c r="A2845">
        <f>HYPERLINK("http://www.twitter.com/nycgov/status/604393115382849536", "604393115382849536")</f>
        <v>0</v>
      </c>
      <c r="B2845" s="2">
        <v>42153.8787268518</v>
      </c>
      <c r="C2845">
        <v>2</v>
      </c>
      <c r="D2845">
        <v>2</v>
      </c>
      <c r="E2845" t="s">
        <v>2292</v>
      </c>
    </row>
    <row r="2846" spans="1:5">
      <c r="A2846">
        <f>HYPERLINK("http://www.twitter.com/nycgov/status/604370508654731265", "604370508654731265")</f>
        <v>0</v>
      </c>
      <c r="B2846" s="2">
        <v>42153.8163425926</v>
      </c>
      <c r="C2846">
        <v>7</v>
      </c>
      <c r="D2846">
        <v>9</v>
      </c>
      <c r="E2846" t="s">
        <v>2317</v>
      </c>
    </row>
    <row r="2847" spans="1:5">
      <c r="A2847">
        <f>HYPERLINK("http://www.twitter.com/nycgov/status/604364797992407040", "604364797992407040")</f>
        <v>0</v>
      </c>
      <c r="B2847" s="2">
        <v>42153.8005902778</v>
      </c>
      <c r="C2847">
        <v>0</v>
      </c>
      <c r="D2847">
        <v>10</v>
      </c>
      <c r="E2847" t="s">
        <v>2318</v>
      </c>
    </row>
    <row r="2848" spans="1:5">
      <c r="A2848">
        <f>HYPERLINK("http://www.twitter.com/nycgov/status/604360458292891648", "604360458292891648")</f>
        <v>0</v>
      </c>
      <c r="B2848" s="2">
        <v>42153.7886111111</v>
      </c>
      <c r="C2848">
        <v>4</v>
      </c>
      <c r="D2848">
        <v>9</v>
      </c>
      <c r="E2848" t="s">
        <v>2319</v>
      </c>
    </row>
    <row r="2849" spans="1:5">
      <c r="A2849">
        <f>HYPERLINK("http://www.twitter.com/nycgov/status/604347895169617921", "604347895169617921")</f>
        <v>0</v>
      </c>
      <c r="B2849" s="2">
        <v>42153.7539467593</v>
      </c>
      <c r="C2849">
        <v>6</v>
      </c>
      <c r="D2849">
        <v>9</v>
      </c>
      <c r="E2849" t="s">
        <v>2320</v>
      </c>
    </row>
    <row r="2850" spans="1:5">
      <c r="A2850">
        <f>HYPERLINK("http://www.twitter.com/nycgov/status/604340256465375232", "604340256465375232")</f>
        <v>0</v>
      </c>
      <c r="B2850" s="2">
        <v>42153.7328587963</v>
      </c>
      <c r="C2850">
        <v>1</v>
      </c>
      <c r="D2850">
        <v>2</v>
      </c>
      <c r="E2850" t="s">
        <v>1379</v>
      </c>
    </row>
    <row r="2851" spans="1:5">
      <c r="A2851">
        <f>HYPERLINK("http://www.twitter.com/nycgov/status/604330254900027392", "604330254900027392")</f>
        <v>0</v>
      </c>
      <c r="B2851" s="2">
        <v>42153.7052662037</v>
      </c>
      <c r="C2851">
        <v>7</v>
      </c>
      <c r="D2851">
        <v>8</v>
      </c>
      <c r="E2851" t="s">
        <v>1458</v>
      </c>
    </row>
    <row r="2852" spans="1:5">
      <c r="A2852">
        <f>HYPERLINK("http://www.twitter.com/nycgov/status/604317793035644928", "604317793035644928")</f>
        <v>0</v>
      </c>
      <c r="B2852" s="2">
        <v>42153.6708796296</v>
      </c>
      <c r="C2852">
        <v>8</v>
      </c>
      <c r="D2852">
        <v>5</v>
      </c>
      <c r="E2852" t="s">
        <v>1465</v>
      </c>
    </row>
    <row r="2853" spans="1:5">
      <c r="A2853">
        <f>HYPERLINK("http://www.twitter.com/nycgov/status/604310123549462529", "604310123549462529")</f>
        <v>0</v>
      </c>
      <c r="B2853" s="2">
        <v>42153.6497106481</v>
      </c>
      <c r="C2853">
        <v>3</v>
      </c>
      <c r="D2853">
        <v>4</v>
      </c>
      <c r="E2853" t="s">
        <v>1523</v>
      </c>
    </row>
    <row r="2854" spans="1:5">
      <c r="A2854">
        <f>HYPERLINK("http://www.twitter.com/nycgov/status/604304740273373184", "604304740273373184")</f>
        <v>0</v>
      </c>
      <c r="B2854" s="2">
        <v>42153.6348611111</v>
      </c>
      <c r="C2854">
        <v>0</v>
      </c>
      <c r="D2854">
        <v>14</v>
      </c>
      <c r="E2854" t="s">
        <v>2321</v>
      </c>
    </row>
    <row r="2855" spans="1:5">
      <c r="A2855">
        <f>HYPERLINK("http://www.twitter.com/nycgov/status/604287476056858624", "604287476056858624")</f>
        <v>0</v>
      </c>
      <c r="B2855" s="2">
        <v>42153.5872222222</v>
      </c>
      <c r="C2855">
        <v>28</v>
      </c>
      <c r="D2855">
        <v>24</v>
      </c>
      <c r="E2855" t="s">
        <v>2322</v>
      </c>
    </row>
    <row r="2856" spans="1:5">
      <c r="A2856">
        <f>HYPERLINK("http://www.twitter.com/nycgov/status/604272393243234305", "604272393243234305")</f>
        <v>0</v>
      </c>
      <c r="B2856" s="2">
        <v>42153.5456018519</v>
      </c>
      <c r="C2856">
        <v>6</v>
      </c>
      <c r="D2856">
        <v>9</v>
      </c>
      <c r="E2856" t="s">
        <v>2323</v>
      </c>
    </row>
    <row r="2857" spans="1:5">
      <c r="A2857">
        <f>HYPERLINK("http://www.twitter.com/nycgov/status/604257237784227840", "604257237784227840")</f>
        <v>0</v>
      </c>
      <c r="B2857" s="2">
        <v>42153.5037731481</v>
      </c>
      <c r="C2857">
        <v>20</v>
      </c>
      <c r="D2857">
        <v>18</v>
      </c>
      <c r="E2857" t="s">
        <v>2324</v>
      </c>
    </row>
    <row r="2858" spans="1:5">
      <c r="A2858">
        <f>HYPERLINK("http://www.twitter.com/nycgov/status/604060971762597888", "604060971762597888")</f>
        <v>0</v>
      </c>
      <c r="B2858" s="2">
        <v>42152.9621875</v>
      </c>
      <c r="C2858">
        <v>6</v>
      </c>
      <c r="D2858">
        <v>5</v>
      </c>
      <c r="E2858" t="s">
        <v>2325</v>
      </c>
    </row>
    <row r="2859" spans="1:5">
      <c r="A2859">
        <f>HYPERLINK("http://www.twitter.com/nycgov/status/604051753718403072", "604051753718403072")</f>
        <v>0</v>
      </c>
      <c r="B2859" s="2">
        <v>42152.9367476852</v>
      </c>
      <c r="C2859">
        <v>0</v>
      </c>
      <c r="D2859">
        <v>10</v>
      </c>
      <c r="E2859" t="s">
        <v>2326</v>
      </c>
    </row>
    <row r="2860" spans="1:5">
      <c r="A2860">
        <f>HYPERLINK("http://www.twitter.com/nycgov/status/604030766134235138", "604030766134235138")</f>
        <v>0</v>
      </c>
      <c r="B2860" s="2">
        <v>42152.8788310185</v>
      </c>
      <c r="C2860">
        <v>8</v>
      </c>
      <c r="D2860">
        <v>5</v>
      </c>
      <c r="E2860" t="s">
        <v>2327</v>
      </c>
    </row>
    <row r="2861" spans="1:5">
      <c r="A2861">
        <f>HYPERLINK("http://www.twitter.com/nycgov/status/604015700231995392", "604015700231995392")</f>
        <v>0</v>
      </c>
      <c r="B2861" s="2">
        <v>42152.8372569444</v>
      </c>
      <c r="C2861">
        <v>8</v>
      </c>
      <c r="D2861">
        <v>8</v>
      </c>
      <c r="E2861" t="s">
        <v>2328</v>
      </c>
    </row>
    <row r="2862" spans="1:5">
      <c r="A2862">
        <f>HYPERLINK("http://www.twitter.com/nycgov/status/604008091672272896", "604008091672272896")</f>
        <v>0</v>
      </c>
      <c r="B2862" s="2">
        <v>42152.8162615741</v>
      </c>
      <c r="C2862">
        <v>4</v>
      </c>
      <c r="D2862">
        <v>2</v>
      </c>
      <c r="E2862" t="s">
        <v>2312</v>
      </c>
    </row>
    <row r="2863" spans="1:5">
      <c r="A2863">
        <f>HYPERLINK("http://www.twitter.com/nycgov/status/603993006513987584", "603993006513987584")</f>
        <v>0</v>
      </c>
      <c r="B2863" s="2">
        <v>42152.7746412037</v>
      </c>
      <c r="C2863">
        <v>4</v>
      </c>
      <c r="D2863">
        <v>8</v>
      </c>
      <c r="E2863" t="s">
        <v>2329</v>
      </c>
    </row>
    <row r="2864" spans="1:5">
      <c r="A2864">
        <f>HYPERLINK("http://www.twitter.com/nycgov/status/603985440711036928", "603985440711036928")</f>
        <v>0</v>
      </c>
      <c r="B2864" s="2">
        <v>42152.7537615741</v>
      </c>
      <c r="C2864">
        <v>7</v>
      </c>
      <c r="D2864">
        <v>4</v>
      </c>
      <c r="E2864" t="s">
        <v>2311</v>
      </c>
    </row>
    <row r="2865" spans="1:5">
      <c r="A2865">
        <f>HYPERLINK("http://www.twitter.com/nycgov/status/603978124976660481", "603978124976660481")</f>
        <v>0</v>
      </c>
      <c r="B2865" s="2">
        <v>42152.7335763889</v>
      </c>
      <c r="C2865">
        <v>0</v>
      </c>
      <c r="D2865">
        <v>17</v>
      </c>
      <c r="E2865" t="s">
        <v>2330</v>
      </c>
    </row>
    <row r="2866" spans="1:5">
      <c r="A2866">
        <f>HYPERLINK("http://www.twitter.com/nycgov/status/603962808833855488", "603962808833855488")</f>
        <v>0</v>
      </c>
      <c r="B2866" s="2">
        <v>42152.6913078704</v>
      </c>
      <c r="C2866">
        <v>4</v>
      </c>
      <c r="D2866">
        <v>3</v>
      </c>
      <c r="E2866" t="s">
        <v>2197</v>
      </c>
    </row>
    <row r="2867" spans="1:5">
      <c r="A2867">
        <f>HYPERLINK("http://www.twitter.com/nycgov/status/603947725353254913", "603947725353254913")</f>
        <v>0</v>
      </c>
      <c r="B2867" s="2">
        <v>42152.6496875</v>
      </c>
      <c r="C2867">
        <v>4</v>
      </c>
      <c r="D2867">
        <v>4</v>
      </c>
      <c r="E2867" t="s">
        <v>2331</v>
      </c>
    </row>
    <row r="2868" spans="1:5">
      <c r="A2868">
        <f>HYPERLINK("http://www.twitter.com/nycgov/status/603940251795595264", "603940251795595264")</f>
        <v>0</v>
      </c>
      <c r="B2868" s="2">
        <v>42152.6290625</v>
      </c>
      <c r="C2868">
        <v>6</v>
      </c>
      <c r="D2868">
        <v>6</v>
      </c>
      <c r="E2868" t="s">
        <v>2332</v>
      </c>
    </row>
    <row r="2869" spans="1:5">
      <c r="A2869">
        <f>HYPERLINK("http://www.twitter.com/nycgov/status/603925109859049473", "603925109859049473")</f>
        <v>0</v>
      </c>
      <c r="B2869" s="2">
        <v>42152.5872800926</v>
      </c>
      <c r="C2869">
        <v>3</v>
      </c>
      <c r="D2869">
        <v>12</v>
      </c>
      <c r="E2869" t="s">
        <v>1688</v>
      </c>
    </row>
    <row r="2870" spans="1:5">
      <c r="A2870">
        <f>HYPERLINK("http://www.twitter.com/nycgov/status/603915015943561216", "603915015943561216")</f>
        <v>0</v>
      </c>
      <c r="B2870" s="2">
        <v>42152.5594212963</v>
      </c>
      <c r="C2870">
        <v>5</v>
      </c>
      <c r="D2870">
        <v>5</v>
      </c>
      <c r="E2870" t="s">
        <v>2333</v>
      </c>
    </row>
    <row r="2871" spans="1:5">
      <c r="A2871">
        <f>HYPERLINK("http://www.twitter.com/nycgov/status/603894905245687809", "603894905245687809")</f>
        <v>0</v>
      </c>
      <c r="B2871" s="2">
        <v>42152.5039236111</v>
      </c>
      <c r="C2871">
        <v>8</v>
      </c>
      <c r="D2871">
        <v>6</v>
      </c>
      <c r="E2871" t="s">
        <v>2334</v>
      </c>
    </row>
    <row r="2872" spans="1:5">
      <c r="A2872">
        <f>HYPERLINK("http://www.twitter.com/nycgov/status/603713666484174848", "603713666484174848")</f>
        <v>0</v>
      </c>
      <c r="B2872" s="2">
        <v>42152.0038078704</v>
      </c>
      <c r="C2872">
        <v>13</v>
      </c>
      <c r="D2872">
        <v>7</v>
      </c>
      <c r="E2872" t="s">
        <v>1923</v>
      </c>
    </row>
    <row r="2873" spans="1:5">
      <c r="A2873">
        <f>HYPERLINK("http://www.twitter.com/nycgov/status/603706053931438080", "603706053931438080")</f>
        <v>0</v>
      </c>
      <c r="B2873" s="2">
        <v>42151.9828009259</v>
      </c>
      <c r="C2873">
        <v>3</v>
      </c>
      <c r="D2873">
        <v>7</v>
      </c>
      <c r="E2873" t="s">
        <v>1551</v>
      </c>
    </row>
    <row r="2874" spans="1:5">
      <c r="A2874">
        <f>HYPERLINK("http://www.twitter.com/nycgov/status/603691736439857153", "603691736439857153")</f>
        <v>0</v>
      </c>
      <c r="B2874" s="2">
        <v>42151.943287037</v>
      </c>
      <c r="C2874">
        <v>0</v>
      </c>
      <c r="D2874">
        <v>3</v>
      </c>
      <c r="E2874" t="s">
        <v>2335</v>
      </c>
    </row>
    <row r="2875" spans="1:5">
      <c r="A2875">
        <f>HYPERLINK("http://www.twitter.com/nycgov/status/603689970172297216", "603689970172297216")</f>
        <v>0</v>
      </c>
      <c r="B2875" s="2">
        <v>42151.9384143519</v>
      </c>
      <c r="C2875">
        <v>4</v>
      </c>
      <c r="D2875">
        <v>2</v>
      </c>
      <c r="E2875" t="s">
        <v>2310</v>
      </c>
    </row>
    <row r="2876" spans="1:5">
      <c r="A2876">
        <f>HYPERLINK("http://www.twitter.com/nycgov/status/603683463712153600", "603683463712153600")</f>
        <v>0</v>
      </c>
      <c r="B2876" s="2">
        <v>42151.920462963</v>
      </c>
      <c r="C2876">
        <v>3</v>
      </c>
      <c r="D2876">
        <v>2</v>
      </c>
      <c r="E2876" t="s">
        <v>1352</v>
      </c>
    </row>
    <row r="2877" spans="1:5">
      <c r="A2877">
        <f>HYPERLINK("http://www.twitter.com/nycgov/status/603674866437488641", "603674866437488641")</f>
        <v>0</v>
      </c>
      <c r="B2877" s="2">
        <v>42151.8967361111</v>
      </c>
      <c r="C2877">
        <v>2</v>
      </c>
      <c r="D2877">
        <v>4</v>
      </c>
      <c r="E2877" t="s">
        <v>1544</v>
      </c>
    </row>
    <row r="2878" spans="1:5">
      <c r="A2878">
        <f>HYPERLINK("http://www.twitter.com/nycgov/status/603658290195779584", "603658290195779584")</f>
        <v>0</v>
      </c>
      <c r="B2878" s="2">
        <v>42151.8509953704</v>
      </c>
      <c r="C2878">
        <v>5</v>
      </c>
      <c r="D2878">
        <v>0</v>
      </c>
      <c r="E2878" t="s">
        <v>1575</v>
      </c>
    </row>
    <row r="2879" spans="1:5">
      <c r="A2879">
        <f>HYPERLINK("http://www.twitter.com/nycgov/status/603607398612369408", "603607398612369408")</f>
        <v>0</v>
      </c>
      <c r="B2879" s="2">
        <v>42151.7105555556</v>
      </c>
      <c r="C2879">
        <v>2</v>
      </c>
      <c r="D2879">
        <v>3</v>
      </c>
      <c r="E2879" t="s">
        <v>1385</v>
      </c>
    </row>
    <row r="2880" spans="1:5">
      <c r="A2880">
        <f>HYPERLINK("http://www.twitter.com/nycgov/status/603600464312213504", "603600464312213504")</f>
        <v>0</v>
      </c>
      <c r="B2880" s="2">
        <v>42151.6914236111</v>
      </c>
      <c r="C2880">
        <v>10</v>
      </c>
      <c r="D2880">
        <v>4</v>
      </c>
      <c r="E2880" t="s">
        <v>1660</v>
      </c>
    </row>
    <row r="2881" spans="1:5">
      <c r="A2881">
        <f>HYPERLINK("http://www.twitter.com/nycgov/status/603555593161461762", "603555593161461762")</f>
        <v>0</v>
      </c>
      <c r="B2881" s="2">
        <v>42151.5676041667</v>
      </c>
      <c r="C2881">
        <v>0</v>
      </c>
      <c r="D2881">
        <v>9</v>
      </c>
      <c r="E2881" t="s">
        <v>2336</v>
      </c>
    </row>
    <row r="2882" spans="1:5">
      <c r="A2882">
        <f>HYPERLINK("http://www.twitter.com/nycgov/status/603547663804555264", "603547663804555264")</f>
        <v>0</v>
      </c>
      <c r="B2882" s="2">
        <v>42151.5457291667</v>
      </c>
      <c r="C2882">
        <v>7</v>
      </c>
      <c r="D2882">
        <v>3</v>
      </c>
      <c r="E2882" t="s">
        <v>2257</v>
      </c>
    </row>
    <row r="2883" spans="1:5">
      <c r="A2883">
        <f>HYPERLINK("http://www.twitter.com/nycgov/status/603532512976068609", "603532512976068609")</f>
        <v>0</v>
      </c>
      <c r="B2883" s="2">
        <v>42151.503912037</v>
      </c>
      <c r="C2883">
        <v>27</v>
      </c>
      <c r="D2883">
        <v>22</v>
      </c>
      <c r="E2883" t="s">
        <v>2217</v>
      </c>
    </row>
    <row r="2884" spans="1:5">
      <c r="A2884">
        <f>HYPERLINK("http://www.twitter.com/nycgov/status/603350344479875072", "603350344479875072")</f>
        <v>0</v>
      </c>
      <c r="B2884" s="2">
        <v>42151.0012268519</v>
      </c>
      <c r="C2884">
        <v>16</v>
      </c>
      <c r="D2884">
        <v>7</v>
      </c>
      <c r="E2884" t="s">
        <v>2279</v>
      </c>
    </row>
    <row r="2885" spans="1:5">
      <c r="A2885">
        <f>HYPERLINK("http://www.twitter.com/nycgov/status/603327567630901248", "603327567630901248")</f>
        <v>0</v>
      </c>
      <c r="B2885" s="2">
        <v>42150.9383796296</v>
      </c>
      <c r="C2885">
        <v>22</v>
      </c>
      <c r="D2885">
        <v>14</v>
      </c>
      <c r="E2885" t="s">
        <v>2337</v>
      </c>
    </row>
    <row r="2886" spans="1:5">
      <c r="A2886">
        <f>HYPERLINK("http://www.twitter.com/nycgov/status/603321104342622208", "603321104342622208")</f>
        <v>0</v>
      </c>
      <c r="B2886" s="2">
        <v>42150.9205439815</v>
      </c>
      <c r="C2886">
        <v>6</v>
      </c>
      <c r="D2886">
        <v>6</v>
      </c>
      <c r="E2886" t="s">
        <v>2338</v>
      </c>
    </row>
    <row r="2887" spans="1:5">
      <c r="A2887">
        <f>HYPERLINK("http://www.twitter.com/nycgov/status/603306009772294144", "603306009772294144")</f>
        <v>0</v>
      </c>
      <c r="B2887" s="2">
        <v>42150.8788888889</v>
      </c>
      <c r="C2887">
        <v>9</v>
      </c>
      <c r="D2887">
        <v>6</v>
      </c>
      <c r="E2887" t="s">
        <v>1773</v>
      </c>
    </row>
    <row r="2888" spans="1:5">
      <c r="A2888">
        <f>HYPERLINK("http://www.twitter.com/nycgov/status/603297399273037825", "603297399273037825")</f>
        <v>0</v>
      </c>
      <c r="B2888" s="2">
        <v>42150.8551273148</v>
      </c>
      <c r="C2888">
        <v>6</v>
      </c>
      <c r="D2888">
        <v>6</v>
      </c>
      <c r="E2888" t="s">
        <v>1355</v>
      </c>
    </row>
    <row r="2889" spans="1:5">
      <c r="A2889">
        <f>HYPERLINK("http://www.twitter.com/nycgov/status/603283342709100545", "603283342709100545")</f>
        <v>0</v>
      </c>
      <c r="B2889" s="2">
        <v>42150.8163425926</v>
      </c>
      <c r="C2889">
        <v>4</v>
      </c>
      <c r="D2889">
        <v>3</v>
      </c>
      <c r="E2889" t="s">
        <v>2339</v>
      </c>
    </row>
    <row r="2890" spans="1:5">
      <c r="A2890">
        <f>HYPERLINK("http://www.twitter.com/nycgov/status/603275194501885952", "603275194501885952")</f>
        <v>0</v>
      </c>
      <c r="B2890" s="2">
        <v>42150.7938541667</v>
      </c>
      <c r="C2890">
        <v>1</v>
      </c>
      <c r="D2890">
        <v>3</v>
      </c>
      <c r="E2890" t="s">
        <v>1655</v>
      </c>
    </row>
    <row r="2891" spans="1:5">
      <c r="A2891">
        <f>HYPERLINK("http://www.twitter.com/nycgov/status/603260737780326401", "603260737780326401")</f>
        <v>0</v>
      </c>
      <c r="B2891" s="2">
        <v>42150.7539583333</v>
      </c>
      <c r="C2891">
        <v>3</v>
      </c>
      <c r="D2891">
        <v>5</v>
      </c>
      <c r="E2891" t="s">
        <v>2152</v>
      </c>
    </row>
    <row r="2892" spans="1:5">
      <c r="A2892">
        <f>HYPERLINK("http://www.twitter.com/nycgov/status/603253153019068419", "603253153019068419")</f>
        <v>0</v>
      </c>
      <c r="B2892" s="2">
        <v>42150.7330324074</v>
      </c>
      <c r="C2892">
        <v>5</v>
      </c>
      <c r="D2892">
        <v>4</v>
      </c>
      <c r="E2892" t="s">
        <v>1761</v>
      </c>
    </row>
    <row r="2893" spans="1:5">
      <c r="A2893">
        <f>HYPERLINK("http://www.twitter.com/nycgov/status/603245667562192896", "603245667562192896")</f>
        <v>0</v>
      </c>
      <c r="B2893" s="2">
        <v>42150.7123726852</v>
      </c>
      <c r="C2893">
        <v>11</v>
      </c>
      <c r="D2893">
        <v>8</v>
      </c>
      <c r="E2893" t="s">
        <v>1575</v>
      </c>
    </row>
    <row r="2894" spans="1:5">
      <c r="A2894">
        <f>HYPERLINK("http://www.twitter.com/nycgov/status/603237036737298432", "603237036737298432")</f>
        <v>0</v>
      </c>
      <c r="B2894" s="2">
        <v>42150.6885532407</v>
      </c>
      <c r="C2894">
        <v>6</v>
      </c>
      <c r="D2894">
        <v>7</v>
      </c>
      <c r="E2894" t="s">
        <v>2340</v>
      </c>
    </row>
    <row r="2895" spans="1:5">
      <c r="A2895">
        <f>HYPERLINK("http://www.twitter.com/nycgov/status/603230008853815297", "603230008853815297")</f>
        <v>0</v>
      </c>
      <c r="B2895" s="2">
        <v>42150.6691666667</v>
      </c>
      <c r="C2895">
        <v>6</v>
      </c>
      <c r="D2895">
        <v>6</v>
      </c>
      <c r="E2895" t="s">
        <v>2238</v>
      </c>
    </row>
    <row r="2896" spans="1:5">
      <c r="A2896">
        <f>HYPERLINK("http://www.twitter.com/nycgov/status/603222954713980928", "603222954713980928")</f>
        <v>0</v>
      </c>
      <c r="B2896" s="2">
        <v>42150.6496990741</v>
      </c>
      <c r="C2896">
        <v>6</v>
      </c>
      <c r="D2896">
        <v>5</v>
      </c>
      <c r="E2896" t="s">
        <v>2257</v>
      </c>
    </row>
    <row r="2897" spans="1:5">
      <c r="A2897">
        <f>HYPERLINK("http://www.twitter.com/nycgov/status/603214586276409344", "603214586276409344")</f>
        <v>0</v>
      </c>
      <c r="B2897" s="2">
        <v>42150.6266087963</v>
      </c>
      <c r="C2897">
        <v>5</v>
      </c>
      <c r="D2897">
        <v>5</v>
      </c>
      <c r="E2897" t="s">
        <v>2341</v>
      </c>
    </row>
    <row r="2898" spans="1:5">
      <c r="A2898">
        <f>HYPERLINK("http://www.twitter.com/nycgov/status/603207865348857856", "603207865348857856")</f>
        <v>0</v>
      </c>
      <c r="B2898" s="2">
        <v>42150.6080555556</v>
      </c>
      <c r="C2898">
        <v>4</v>
      </c>
      <c r="D2898">
        <v>4</v>
      </c>
      <c r="E2898" t="s">
        <v>2342</v>
      </c>
    </row>
    <row r="2899" spans="1:5">
      <c r="A2899">
        <f>HYPERLINK("http://www.twitter.com/nycgov/status/603197334311346177", "603197334311346177")</f>
        <v>0</v>
      </c>
      <c r="B2899" s="2">
        <v>42150.5790046296</v>
      </c>
      <c r="C2899">
        <v>0</v>
      </c>
      <c r="D2899">
        <v>9</v>
      </c>
      <c r="E2899" t="s">
        <v>2343</v>
      </c>
    </row>
    <row r="2900" spans="1:5">
      <c r="A2900">
        <f>HYPERLINK("http://www.twitter.com/nycgov/status/603184790112702465", "603184790112702465")</f>
        <v>0</v>
      </c>
      <c r="B2900" s="2">
        <v>42150.5443865741</v>
      </c>
      <c r="C2900">
        <v>14</v>
      </c>
      <c r="D2900">
        <v>8</v>
      </c>
      <c r="E2900" t="s">
        <v>2151</v>
      </c>
    </row>
    <row r="2901" spans="1:5">
      <c r="A2901">
        <f>HYPERLINK("http://www.twitter.com/nycgov/status/603170118391209985", "603170118391209985")</f>
        <v>0</v>
      </c>
      <c r="B2901" s="2">
        <v>42150.503900463</v>
      </c>
      <c r="C2901">
        <v>12</v>
      </c>
      <c r="D2901">
        <v>13</v>
      </c>
      <c r="E2901" t="s">
        <v>2291</v>
      </c>
    </row>
    <row r="2902" spans="1:5">
      <c r="A2902">
        <f>HYPERLINK("http://www.twitter.com/nycgov/status/602883228001787904", "602883228001787904")</f>
        <v>0</v>
      </c>
      <c r="B2902" s="2">
        <v>42149.7122337963</v>
      </c>
      <c r="C2902">
        <v>4</v>
      </c>
      <c r="D2902">
        <v>11</v>
      </c>
      <c r="E2902" t="s">
        <v>2344</v>
      </c>
    </row>
    <row r="2903" spans="1:5">
      <c r="A2903">
        <f>HYPERLINK("http://www.twitter.com/nycgov/status/602876793889095681", "602876793889095681")</f>
        <v>0</v>
      </c>
      <c r="B2903" s="2">
        <v>42149.6944791667</v>
      </c>
      <c r="C2903">
        <v>0</v>
      </c>
      <c r="D2903">
        <v>56</v>
      </c>
      <c r="E2903" t="s">
        <v>2345</v>
      </c>
    </row>
    <row r="2904" spans="1:5">
      <c r="A2904">
        <f>HYPERLINK("http://www.twitter.com/nycgov/status/602475523617517568", "602475523617517568")</f>
        <v>0</v>
      </c>
      <c r="B2904" s="2">
        <v>42148.5871759259</v>
      </c>
      <c r="C2904">
        <v>13</v>
      </c>
      <c r="D2904">
        <v>8</v>
      </c>
      <c r="E2904" t="s">
        <v>2291</v>
      </c>
    </row>
    <row r="2905" spans="1:5">
      <c r="A2905">
        <f>HYPERLINK("http://www.twitter.com/nycgov/status/602203719955042306", "602203719955042306")</f>
        <v>0</v>
      </c>
      <c r="B2905" s="2">
        <v>42147.8371412037</v>
      </c>
      <c r="C2905">
        <v>2</v>
      </c>
      <c r="D2905">
        <v>3</v>
      </c>
      <c r="E2905" t="s">
        <v>1644</v>
      </c>
    </row>
    <row r="2906" spans="1:5">
      <c r="A2906">
        <f>HYPERLINK("http://www.twitter.com/nycgov/status/602191197579411456", "602191197579411456")</f>
        <v>0</v>
      </c>
      <c r="B2906" s="2">
        <v>42147.8025925926</v>
      </c>
      <c r="C2906">
        <v>7</v>
      </c>
      <c r="D2906">
        <v>3</v>
      </c>
      <c r="E2906" t="s">
        <v>2333</v>
      </c>
    </row>
    <row r="2907" spans="1:5">
      <c r="A2907">
        <f>HYPERLINK("http://www.twitter.com/nycgov/status/602172739705778176", "602172739705778176")</f>
        <v>0</v>
      </c>
      <c r="B2907" s="2">
        <v>42147.7516550926</v>
      </c>
      <c r="C2907">
        <v>8</v>
      </c>
      <c r="D2907">
        <v>5</v>
      </c>
      <c r="E2907" t="s">
        <v>2346</v>
      </c>
    </row>
    <row r="2908" spans="1:5">
      <c r="A2908">
        <f>HYPERLINK("http://www.twitter.com/nycgov/status/602159737132752896", "602159737132752896")</f>
        <v>0</v>
      </c>
      <c r="B2908" s="2">
        <v>42147.715775463</v>
      </c>
      <c r="C2908">
        <v>10</v>
      </c>
      <c r="D2908">
        <v>9</v>
      </c>
      <c r="E2908" t="s">
        <v>2347</v>
      </c>
    </row>
    <row r="2909" spans="1:5">
      <c r="A2909">
        <f>HYPERLINK("http://www.twitter.com/nycgov/status/602143367204642817", "602143367204642817")</f>
        <v>0</v>
      </c>
      <c r="B2909" s="2">
        <v>42147.6706018519</v>
      </c>
      <c r="C2909">
        <v>15</v>
      </c>
      <c r="D2909">
        <v>13</v>
      </c>
      <c r="E2909" t="s">
        <v>2332</v>
      </c>
    </row>
    <row r="2910" spans="1:5">
      <c r="A2910">
        <f>HYPERLINK("http://www.twitter.com/nycgov/status/602129552744251392", "602129552744251392")</f>
        <v>0</v>
      </c>
      <c r="B2910" s="2">
        <v>42147.6324884259</v>
      </c>
      <c r="C2910">
        <v>16</v>
      </c>
      <c r="D2910">
        <v>16</v>
      </c>
      <c r="E2910" t="s">
        <v>2348</v>
      </c>
    </row>
    <row r="2911" spans="1:5">
      <c r="A2911">
        <f>HYPERLINK("http://www.twitter.com/nycgov/status/602113171843846144", "602113171843846144")</f>
        <v>0</v>
      </c>
      <c r="B2911" s="2">
        <v>42147.5872800926</v>
      </c>
      <c r="C2911">
        <v>14</v>
      </c>
      <c r="D2911">
        <v>15</v>
      </c>
      <c r="E2911" t="s">
        <v>2349</v>
      </c>
    </row>
    <row r="2912" spans="1:5">
      <c r="A2912">
        <f>HYPERLINK("http://www.twitter.com/nycgov/status/601902999989026816", "601902999989026816")</f>
        <v>0</v>
      </c>
      <c r="B2912" s="2">
        <v>42147.0073148148</v>
      </c>
      <c r="C2912">
        <v>16</v>
      </c>
      <c r="D2912">
        <v>15</v>
      </c>
      <c r="E2912" t="s">
        <v>2350</v>
      </c>
    </row>
    <row r="2913" spans="1:5">
      <c r="A2913">
        <f>HYPERLINK("http://www.twitter.com/nycgov/status/601894143372238849", "601894143372238849")</f>
        <v>0</v>
      </c>
      <c r="B2913" s="2">
        <v>42146.9828819444</v>
      </c>
      <c r="C2913">
        <v>18</v>
      </c>
      <c r="D2913">
        <v>16</v>
      </c>
      <c r="E2913" t="s">
        <v>2351</v>
      </c>
    </row>
    <row r="2914" spans="1:5">
      <c r="A2914">
        <f>HYPERLINK("http://www.twitter.com/nycgov/status/601886667704786945", "601886667704786945")</f>
        <v>0</v>
      </c>
      <c r="B2914" s="2">
        <v>42146.9622453704</v>
      </c>
      <c r="C2914">
        <v>9</v>
      </c>
      <c r="D2914">
        <v>6</v>
      </c>
      <c r="E2914" t="s">
        <v>2352</v>
      </c>
    </row>
    <row r="2915" spans="1:5">
      <c r="A2915">
        <f>HYPERLINK("http://www.twitter.com/nycgov/status/601879059551911937", "601879059551911937")</f>
        <v>0</v>
      </c>
      <c r="B2915" s="2">
        <v>42146.94125</v>
      </c>
      <c r="C2915">
        <v>8</v>
      </c>
      <c r="D2915">
        <v>8</v>
      </c>
      <c r="E2915" t="s">
        <v>2299</v>
      </c>
    </row>
    <row r="2916" spans="1:5">
      <c r="A2916">
        <f>HYPERLINK("http://www.twitter.com/nycgov/status/601871562850041856", "601871562850041856")</f>
        <v>0</v>
      </c>
      <c r="B2916" s="2">
        <v>42146.9205671296</v>
      </c>
      <c r="C2916">
        <v>36</v>
      </c>
      <c r="D2916">
        <v>26</v>
      </c>
      <c r="E2916" t="s">
        <v>2348</v>
      </c>
    </row>
    <row r="2917" spans="1:5">
      <c r="A2917">
        <f>HYPERLINK("http://www.twitter.com/nycgov/status/601863960963481601", "601863960963481601")</f>
        <v>0</v>
      </c>
      <c r="B2917" s="2">
        <v>42146.8995949074</v>
      </c>
      <c r="C2917">
        <v>15</v>
      </c>
      <c r="D2917">
        <v>6</v>
      </c>
      <c r="E2917" t="s">
        <v>2353</v>
      </c>
    </row>
    <row r="2918" spans="1:5">
      <c r="A2918">
        <f>HYPERLINK("http://www.twitter.com/nycgov/status/601848851599876096", "601848851599876096")</f>
        <v>0</v>
      </c>
      <c r="B2918" s="2">
        <v>42146.8578935185</v>
      </c>
      <c r="C2918">
        <v>9</v>
      </c>
      <c r="D2918">
        <v>5</v>
      </c>
      <c r="E2918" t="s">
        <v>2349</v>
      </c>
    </row>
    <row r="2919" spans="1:5">
      <c r="A2919">
        <f>HYPERLINK("http://www.twitter.com/nycgov/status/601826275397922817", "601826275397922817")</f>
        <v>0</v>
      </c>
      <c r="B2919" s="2">
        <v>42146.7956018519</v>
      </c>
      <c r="C2919">
        <v>6</v>
      </c>
      <c r="D2919">
        <v>8</v>
      </c>
      <c r="E2919" t="s">
        <v>2354</v>
      </c>
    </row>
    <row r="2920" spans="1:5">
      <c r="A2920">
        <f>HYPERLINK("http://www.twitter.com/nycgov/status/601818684831703041", "601818684831703041")</f>
        <v>0</v>
      </c>
      <c r="B2920" s="2">
        <v>42146.7746527778</v>
      </c>
      <c r="C2920">
        <v>6</v>
      </c>
      <c r="D2920">
        <v>1</v>
      </c>
      <c r="E2920" t="s">
        <v>2346</v>
      </c>
    </row>
    <row r="2921" spans="1:5">
      <c r="A2921">
        <f>HYPERLINK("http://www.twitter.com/nycgov/status/601809725026652160", "601809725026652160")</f>
        <v>0</v>
      </c>
      <c r="B2921" s="2">
        <v>42146.7499305556</v>
      </c>
      <c r="C2921">
        <v>0</v>
      </c>
      <c r="D2921">
        <v>4</v>
      </c>
      <c r="E2921" t="s">
        <v>2355</v>
      </c>
    </row>
    <row r="2922" spans="1:5">
      <c r="A2922">
        <f>HYPERLINK("http://www.twitter.com/nycgov/status/601803607072190464", "601803607072190464")</f>
        <v>0</v>
      </c>
      <c r="B2922" s="2">
        <v>42146.7330439815</v>
      </c>
      <c r="C2922">
        <v>11</v>
      </c>
      <c r="D2922">
        <v>6</v>
      </c>
      <c r="E2922" t="s">
        <v>2356</v>
      </c>
    </row>
    <row r="2923" spans="1:5">
      <c r="A2923">
        <f>HYPERLINK("http://www.twitter.com/nycgov/status/601773414299340800", "601773414299340800")</f>
        <v>0</v>
      </c>
      <c r="B2923" s="2">
        <v>42146.6497337963</v>
      </c>
      <c r="C2923">
        <v>7</v>
      </c>
      <c r="D2923">
        <v>3</v>
      </c>
      <c r="E2923" t="s">
        <v>2357</v>
      </c>
    </row>
    <row r="2924" spans="1:5">
      <c r="A2924">
        <f>HYPERLINK("http://www.twitter.com/nycgov/status/601765910593024000", "601765910593024000")</f>
        <v>0</v>
      </c>
      <c r="B2924" s="2">
        <v>42146.6290277778</v>
      </c>
      <c r="C2924">
        <v>7</v>
      </c>
      <c r="D2924">
        <v>7</v>
      </c>
      <c r="E2924" t="s">
        <v>2234</v>
      </c>
    </row>
    <row r="2925" spans="1:5">
      <c r="A2925">
        <f>HYPERLINK("http://www.twitter.com/nycgov/status/601757361661960192", "601757361661960192")</f>
        <v>0</v>
      </c>
      <c r="B2925" s="2">
        <v>42146.6054282407</v>
      </c>
      <c r="C2925">
        <v>3</v>
      </c>
      <c r="D2925">
        <v>4</v>
      </c>
      <c r="E2925" t="s">
        <v>1644</v>
      </c>
    </row>
    <row r="2926" spans="1:5">
      <c r="A2926">
        <f>HYPERLINK("http://www.twitter.com/nycgov/status/601750806828851200", "601750806828851200")</f>
        <v>0</v>
      </c>
      <c r="B2926" s="2">
        <v>42146.587337963</v>
      </c>
      <c r="C2926">
        <v>3</v>
      </c>
      <c r="D2926">
        <v>3</v>
      </c>
      <c r="E2926" t="s">
        <v>2358</v>
      </c>
    </row>
    <row r="2927" spans="1:5">
      <c r="A2927">
        <f>HYPERLINK("http://www.twitter.com/nycgov/status/601744028363825152", "601744028363825152")</f>
        <v>0</v>
      </c>
      <c r="B2927" s="2">
        <v>42146.5686342593</v>
      </c>
      <c r="C2927">
        <v>0</v>
      </c>
      <c r="D2927">
        <v>22</v>
      </c>
      <c r="E2927" t="s">
        <v>2359</v>
      </c>
    </row>
    <row r="2928" spans="1:5">
      <c r="A2928">
        <f>HYPERLINK("http://www.twitter.com/nycgov/status/601735676363730945", "601735676363730945")</f>
        <v>0</v>
      </c>
      <c r="B2928" s="2">
        <v>42146.5455902778</v>
      </c>
      <c r="C2928">
        <v>5</v>
      </c>
      <c r="D2928">
        <v>4</v>
      </c>
      <c r="E2928" t="s">
        <v>2360</v>
      </c>
    </row>
    <row r="2929" spans="1:5">
      <c r="A2929">
        <f>HYPERLINK("http://www.twitter.com/nycgov/status/601728065748738048", "601728065748738048")</f>
        <v>0</v>
      </c>
      <c r="B2929" s="2">
        <v>42146.5245949074</v>
      </c>
      <c r="C2929">
        <v>12</v>
      </c>
      <c r="D2929">
        <v>6</v>
      </c>
      <c r="E2929" t="s">
        <v>2332</v>
      </c>
    </row>
    <row r="2930" spans="1:5">
      <c r="A2930">
        <f>HYPERLINK("http://www.twitter.com/nycgov/status/601516692410368001", "601516692410368001")</f>
        <v>0</v>
      </c>
      <c r="B2930" s="2">
        <v>42145.9413078704</v>
      </c>
      <c r="C2930">
        <v>21</v>
      </c>
      <c r="D2930">
        <v>16</v>
      </c>
      <c r="E2930" t="s">
        <v>1460</v>
      </c>
    </row>
    <row r="2931" spans="1:5">
      <c r="A2931">
        <f>HYPERLINK("http://www.twitter.com/nycgov/status/601494041381969920", "601494041381969920")</f>
        <v>0</v>
      </c>
      <c r="B2931" s="2">
        <v>42145.8788078704</v>
      </c>
      <c r="C2931">
        <v>2</v>
      </c>
      <c r="D2931">
        <v>4</v>
      </c>
      <c r="E2931" t="s">
        <v>2361</v>
      </c>
    </row>
    <row r="2932" spans="1:5">
      <c r="A2932">
        <f>HYPERLINK("http://www.twitter.com/nycgov/status/601478967380566016", "601478967380566016")</f>
        <v>0</v>
      </c>
      <c r="B2932" s="2">
        <v>42145.8372106481</v>
      </c>
      <c r="C2932">
        <v>1</v>
      </c>
      <c r="D2932">
        <v>1</v>
      </c>
      <c r="E2932" t="s">
        <v>2362</v>
      </c>
    </row>
    <row r="2933" spans="1:5">
      <c r="A2933">
        <f>HYPERLINK("http://www.twitter.com/nycgov/status/601470423134535681", "601470423134535681")</f>
        <v>0</v>
      </c>
      <c r="B2933" s="2">
        <v>42145.8136342593</v>
      </c>
      <c r="C2933">
        <v>0</v>
      </c>
      <c r="D2933">
        <v>1</v>
      </c>
      <c r="E2933" t="s">
        <v>2363</v>
      </c>
    </row>
    <row r="2934" spans="1:5">
      <c r="A2934">
        <f>HYPERLINK("http://www.twitter.com/nycgov/status/601463228795719680", "601463228795719680")</f>
        <v>0</v>
      </c>
      <c r="B2934" s="2">
        <v>42145.7937847222</v>
      </c>
      <c r="C2934">
        <v>4</v>
      </c>
      <c r="D2934">
        <v>3</v>
      </c>
      <c r="E2934" t="s">
        <v>2364</v>
      </c>
    </row>
    <row r="2935" spans="1:5">
      <c r="A2935">
        <f>HYPERLINK("http://www.twitter.com/nycgov/status/601456319405510656", "601456319405510656")</f>
        <v>0</v>
      </c>
      <c r="B2935" s="2">
        <v>42145.7747106481</v>
      </c>
      <c r="C2935">
        <v>4</v>
      </c>
      <c r="D2935">
        <v>1</v>
      </c>
      <c r="E2935" t="s">
        <v>2365</v>
      </c>
    </row>
    <row r="2936" spans="1:5">
      <c r="A2936">
        <f>HYPERLINK("http://www.twitter.com/nycgov/status/601455425486094336", "601455425486094336")</f>
        <v>0</v>
      </c>
      <c r="B2936" s="2">
        <v>42145.7722453704</v>
      </c>
      <c r="C2936">
        <v>5</v>
      </c>
      <c r="D2936">
        <v>10</v>
      </c>
      <c r="E2936" t="s">
        <v>2366</v>
      </c>
    </row>
    <row r="2937" spans="1:5">
      <c r="A2937">
        <f>HYPERLINK("http://www.twitter.com/nycgov/status/601448798011789313", "601448798011789313")</f>
        <v>0</v>
      </c>
      <c r="B2937" s="2">
        <v>42145.7539583333</v>
      </c>
      <c r="C2937">
        <v>7</v>
      </c>
      <c r="D2937">
        <v>4</v>
      </c>
      <c r="E2937" t="s">
        <v>2333</v>
      </c>
    </row>
    <row r="2938" spans="1:5">
      <c r="A2938">
        <f>HYPERLINK("http://www.twitter.com/nycgov/status/601440250255187972", "601440250255187972")</f>
        <v>0</v>
      </c>
      <c r="B2938" s="2">
        <v>42145.7303703704</v>
      </c>
      <c r="C2938">
        <v>3</v>
      </c>
      <c r="D2938">
        <v>2</v>
      </c>
      <c r="E2938" t="s">
        <v>2367</v>
      </c>
    </row>
    <row r="2939" spans="1:5">
      <c r="A2939">
        <f>HYPERLINK("http://www.twitter.com/nycgov/status/601403522966487041", "601403522966487041")</f>
        <v>0</v>
      </c>
      <c r="B2939" s="2">
        <v>42145.6290277778</v>
      </c>
      <c r="C2939">
        <v>6</v>
      </c>
      <c r="D2939">
        <v>6</v>
      </c>
      <c r="E2939" t="s">
        <v>2368</v>
      </c>
    </row>
    <row r="2940" spans="1:5">
      <c r="A2940">
        <f>HYPERLINK("http://www.twitter.com/nycgov/status/601395877635354624", "601395877635354624")</f>
        <v>0</v>
      </c>
      <c r="B2940" s="2">
        <v>42145.6079282407</v>
      </c>
      <c r="C2940">
        <v>3</v>
      </c>
      <c r="D2940">
        <v>8</v>
      </c>
      <c r="E2940" t="s">
        <v>1385</v>
      </c>
    </row>
    <row r="2941" spans="1:5">
      <c r="A2941">
        <f>HYPERLINK("http://www.twitter.com/nycgov/status/601380866657497088", "601380866657497088")</f>
        <v>0</v>
      </c>
      <c r="B2941" s="2">
        <v>42145.5665046296</v>
      </c>
      <c r="C2941">
        <v>2</v>
      </c>
      <c r="D2941">
        <v>2</v>
      </c>
      <c r="E2941" t="s">
        <v>2369</v>
      </c>
    </row>
    <row r="2942" spans="1:5">
      <c r="A2942">
        <f>HYPERLINK("http://www.twitter.com/nycgov/status/601372675232116737", "601372675232116737")</f>
        <v>0</v>
      </c>
      <c r="B2942" s="2">
        <v>42145.543900463</v>
      </c>
      <c r="C2942">
        <v>2</v>
      </c>
      <c r="D2942">
        <v>3</v>
      </c>
      <c r="E2942" t="s">
        <v>1523</v>
      </c>
    </row>
    <row r="2943" spans="1:5">
      <c r="A2943">
        <f>HYPERLINK("http://www.twitter.com/nycgov/status/601364693266083841", "601364693266083841")</f>
        <v>0</v>
      </c>
      <c r="B2943" s="2">
        <v>42145.521875</v>
      </c>
      <c r="C2943">
        <v>15</v>
      </c>
      <c r="D2943">
        <v>12</v>
      </c>
      <c r="E2943" t="s">
        <v>2370</v>
      </c>
    </row>
    <row r="2944" spans="1:5">
      <c r="A2944">
        <f>HYPERLINK("http://www.twitter.com/nycgov/status/601192007172812800", "601192007172812800")</f>
        <v>0</v>
      </c>
      <c r="B2944" s="2">
        <v>42145.0453472222</v>
      </c>
      <c r="C2944">
        <v>14</v>
      </c>
      <c r="D2944">
        <v>7</v>
      </c>
      <c r="E2944" t="s">
        <v>2371</v>
      </c>
    </row>
    <row r="2945" spans="1:5">
      <c r="A2945">
        <f>HYPERLINK("http://www.twitter.com/nycgov/status/601184447770267648", "601184447770267648")</f>
        <v>0</v>
      </c>
      <c r="B2945" s="2">
        <v>42145.0244907407</v>
      </c>
      <c r="C2945">
        <v>11</v>
      </c>
      <c r="D2945">
        <v>10</v>
      </c>
      <c r="E2945" t="s">
        <v>2372</v>
      </c>
    </row>
    <row r="2946" spans="1:5">
      <c r="A2946">
        <f>HYPERLINK("http://www.twitter.com/nycgov/status/601176898283143169", "601176898283143169")</f>
        <v>0</v>
      </c>
      <c r="B2946" s="2">
        <v>42145.0036574074</v>
      </c>
      <c r="C2946">
        <v>0</v>
      </c>
      <c r="D2946">
        <v>0</v>
      </c>
      <c r="E2946" t="s">
        <v>2373</v>
      </c>
    </row>
    <row r="2947" spans="1:5">
      <c r="A2947">
        <f>HYPERLINK("http://www.twitter.com/nycgov/status/601169378877530113", "601169378877530113")</f>
        <v>0</v>
      </c>
      <c r="B2947" s="2">
        <v>42144.9829050926</v>
      </c>
      <c r="C2947">
        <v>4</v>
      </c>
      <c r="D2947">
        <v>5</v>
      </c>
      <c r="E2947" t="s">
        <v>2374</v>
      </c>
    </row>
    <row r="2948" spans="1:5">
      <c r="A2948">
        <f>HYPERLINK("http://www.twitter.com/nycgov/status/601161813565247488", "601161813565247488")</f>
        <v>0</v>
      </c>
      <c r="B2948" s="2">
        <v>42144.962037037</v>
      </c>
      <c r="C2948">
        <v>10</v>
      </c>
      <c r="D2948">
        <v>3</v>
      </c>
      <c r="E2948" t="s">
        <v>2375</v>
      </c>
    </row>
    <row r="2949" spans="1:5">
      <c r="A2949">
        <f>HYPERLINK("http://www.twitter.com/nycgov/status/601154268922564609", "601154268922564609")</f>
        <v>0</v>
      </c>
      <c r="B2949" s="2">
        <v>42144.9412152778</v>
      </c>
      <c r="C2949">
        <v>10</v>
      </c>
      <c r="D2949">
        <v>10</v>
      </c>
      <c r="E2949" t="s">
        <v>2332</v>
      </c>
    </row>
    <row r="2950" spans="1:5">
      <c r="A2950">
        <f>HYPERLINK("http://www.twitter.com/nycgov/status/601146797181001728", "601146797181001728")</f>
        <v>0</v>
      </c>
      <c r="B2950" s="2">
        <v>42144.9205902778</v>
      </c>
      <c r="C2950">
        <v>27</v>
      </c>
      <c r="D2950">
        <v>20</v>
      </c>
      <c r="E2950" t="s">
        <v>2217</v>
      </c>
    </row>
    <row r="2951" spans="1:5">
      <c r="A2951">
        <f>HYPERLINK("http://www.twitter.com/nycgov/status/601136289698709504", "601136289698709504")</f>
        <v>0</v>
      </c>
      <c r="B2951" s="2">
        <v>42144.8915972222</v>
      </c>
      <c r="C2951">
        <v>0</v>
      </c>
      <c r="D2951">
        <v>23</v>
      </c>
      <c r="E2951" t="s">
        <v>2376</v>
      </c>
    </row>
    <row r="2952" spans="1:5">
      <c r="A2952">
        <f>HYPERLINK("http://www.twitter.com/nycgov/status/601131623300608000", "601131623300608000")</f>
        <v>0</v>
      </c>
      <c r="B2952" s="2">
        <v>42144.8787268518</v>
      </c>
      <c r="C2952">
        <v>9</v>
      </c>
      <c r="D2952">
        <v>6</v>
      </c>
      <c r="E2952" t="s">
        <v>2377</v>
      </c>
    </row>
    <row r="2953" spans="1:5">
      <c r="A2953">
        <f>HYPERLINK("http://www.twitter.com/nycgov/status/601124059779305473", "601124059779305473")</f>
        <v>0</v>
      </c>
      <c r="B2953" s="2">
        <v>42144.8578472222</v>
      </c>
      <c r="C2953">
        <v>6</v>
      </c>
      <c r="D2953">
        <v>6</v>
      </c>
      <c r="E2953" t="s">
        <v>2378</v>
      </c>
    </row>
    <row r="2954" spans="1:5">
      <c r="A2954">
        <f>HYPERLINK("http://www.twitter.com/nycgov/status/601106475260477441", "601106475260477441")</f>
        <v>0</v>
      </c>
      <c r="B2954" s="2">
        <v>42144.8093287037</v>
      </c>
      <c r="C2954">
        <v>7</v>
      </c>
      <c r="D2954">
        <v>5</v>
      </c>
      <c r="E2954" t="s">
        <v>2354</v>
      </c>
    </row>
    <row r="2955" spans="1:5">
      <c r="A2955">
        <f>HYPERLINK("http://www.twitter.com/nycgov/status/601101516980748288", "601101516980748288")</f>
        <v>0</v>
      </c>
      <c r="B2955" s="2">
        <v>42144.7956481481</v>
      </c>
      <c r="C2955">
        <v>3</v>
      </c>
      <c r="D2955">
        <v>4</v>
      </c>
      <c r="E2955" t="s">
        <v>2379</v>
      </c>
    </row>
    <row r="2956" spans="1:5">
      <c r="A2956">
        <f>HYPERLINK("http://www.twitter.com/nycgov/status/601078812709879808", "601078812709879808")</f>
        <v>0</v>
      </c>
      <c r="B2956" s="2">
        <v>42144.7329976852</v>
      </c>
      <c r="C2956">
        <v>2</v>
      </c>
      <c r="D2956">
        <v>2</v>
      </c>
      <c r="E2956" t="s">
        <v>2380</v>
      </c>
    </row>
    <row r="2957" spans="1:5">
      <c r="A2957">
        <f>HYPERLINK("http://www.twitter.com/nycgov/status/601050085057761281", "601050085057761281")</f>
        <v>0</v>
      </c>
      <c r="B2957" s="2">
        <v>42144.6537152778</v>
      </c>
      <c r="C2957">
        <v>0</v>
      </c>
      <c r="D2957">
        <v>8</v>
      </c>
      <c r="E2957" t="s">
        <v>2381</v>
      </c>
    </row>
    <row r="2958" spans="1:5">
      <c r="A2958">
        <f>HYPERLINK("http://www.twitter.com/nycgov/status/600814561021829120", "600814561021829120")</f>
        <v>0</v>
      </c>
      <c r="B2958" s="2">
        <v>42144.0037962963</v>
      </c>
      <c r="C2958">
        <v>6</v>
      </c>
      <c r="D2958">
        <v>7</v>
      </c>
      <c r="E2958" t="s">
        <v>2382</v>
      </c>
    </row>
    <row r="2959" spans="1:5">
      <c r="A2959">
        <f>HYPERLINK("http://www.twitter.com/nycgov/status/600753299206180864", "600753299206180864")</f>
        <v>0</v>
      </c>
      <c r="B2959" s="2">
        <v>42143.8347453704</v>
      </c>
      <c r="C2959">
        <v>7</v>
      </c>
      <c r="D2959">
        <v>14</v>
      </c>
      <c r="E2959" t="s">
        <v>2383</v>
      </c>
    </row>
    <row r="2960" spans="1:5">
      <c r="A2960">
        <f>HYPERLINK("http://www.twitter.com/nycgov/status/600746607483707392", "600746607483707392")</f>
        <v>0</v>
      </c>
      <c r="B2960" s="2">
        <v>42143.8162847222</v>
      </c>
      <c r="C2960">
        <v>29</v>
      </c>
      <c r="D2960">
        <v>21</v>
      </c>
      <c r="E2960" t="s">
        <v>2384</v>
      </c>
    </row>
    <row r="2961" spans="1:5">
      <c r="A2961">
        <f>HYPERLINK("http://www.twitter.com/nycgov/status/600731538842624000", "600731538842624000")</f>
        <v>0</v>
      </c>
      <c r="B2961" s="2">
        <v>42143.7746990741</v>
      </c>
      <c r="C2961">
        <v>18</v>
      </c>
      <c r="D2961">
        <v>13</v>
      </c>
      <c r="E2961" t="s">
        <v>2385</v>
      </c>
    </row>
    <row r="2962" spans="1:5">
      <c r="A2962">
        <f>HYPERLINK("http://www.twitter.com/nycgov/status/600723979704377344", "600723979704377344")</f>
        <v>0</v>
      </c>
      <c r="B2962" s="2">
        <v>42143.7538425926</v>
      </c>
      <c r="C2962">
        <v>4</v>
      </c>
      <c r="D2962">
        <v>3</v>
      </c>
      <c r="E2962" t="s">
        <v>2386</v>
      </c>
    </row>
    <row r="2963" spans="1:5">
      <c r="A2963">
        <f>HYPERLINK("http://www.twitter.com/nycgov/status/600708893224894464", "600708893224894464")</f>
        <v>0</v>
      </c>
      <c r="B2963" s="2">
        <v>42143.7122106481</v>
      </c>
      <c r="C2963">
        <v>9</v>
      </c>
      <c r="D2963">
        <v>8</v>
      </c>
      <c r="E2963" t="s">
        <v>1678</v>
      </c>
    </row>
    <row r="2964" spans="1:5">
      <c r="A2964">
        <f>HYPERLINK("http://www.twitter.com/nycgov/status/600701340155785216", "600701340155785216")</f>
        <v>0</v>
      </c>
      <c r="B2964" s="2">
        <v>42143.6913657407</v>
      </c>
      <c r="C2964">
        <v>7</v>
      </c>
      <c r="D2964">
        <v>4</v>
      </c>
      <c r="E2964" t="s">
        <v>2387</v>
      </c>
    </row>
    <row r="2965" spans="1:5">
      <c r="A2965">
        <f>HYPERLINK("http://www.twitter.com/nycgov/status/600693810717466624", "600693810717466624")</f>
        <v>0</v>
      </c>
      <c r="B2965" s="2">
        <v>42143.6705902778</v>
      </c>
      <c r="C2965">
        <v>7</v>
      </c>
      <c r="D2965">
        <v>6</v>
      </c>
      <c r="E2965" t="s">
        <v>2388</v>
      </c>
    </row>
    <row r="2966" spans="1:5">
      <c r="A2966">
        <f>HYPERLINK("http://www.twitter.com/nycgov/status/600353011240706049", "600353011240706049")</f>
        <v>0</v>
      </c>
      <c r="B2966" s="2">
        <v>42142.730162037</v>
      </c>
      <c r="C2966">
        <v>2</v>
      </c>
      <c r="D2966">
        <v>8</v>
      </c>
      <c r="E2966" t="s">
        <v>2389</v>
      </c>
    </row>
    <row r="2967" spans="1:5">
      <c r="A2967">
        <f>HYPERLINK("http://www.twitter.com/nycgov/status/600344142951092226", "600344142951092226")</f>
        <v>0</v>
      </c>
      <c r="B2967" s="2">
        <v>42142.7056944444</v>
      </c>
      <c r="C2967">
        <v>0</v>
      </c>
      <c r="D2967">
        <v>4</v>
      </c>
      <c r="E2967" t="s">
        <v>2390</v>
      </c>
    </row>
    <row r="2968" spans="1:5">
      <c r="A2968">
        <f>HYPERLINK("http://www.twitter.com/nycgov/status/600330771023458304", "600330771023458304")</f>
        <v>0</v>
      </c>
      <c r="B2968" s="2">
        <v>42142.6687962963</v>
      </c>
      <c r="C2968">
        <v>5</v>
      </c>
      <c r="D2968">
        <v>10</v>
      </c>
      <c r="E2968" t="s">
        <v>2151</v>
      </c>
    </row>
    <row r="2969" spans="1:5">
      <c r="A2969">
        <f>HYPERLINK("http://www.twitter.com/nycgov/status/600315631972524032", "600315631972524032")</f>
        <v>0</v>
      </c>
      <c r="B2969" s="2">
        <v>42142.6270138889</v>
      </c>
      <c r="C2969">
        <v>25</v>
      </c>
      <c r="D2969">
        <v>25</v>
      </c>
      <c r="E2969" t="s">
        <v>2391</v>
      </c>
    </row>
    <row r="2970" spans="1:5">
      <c r="A2970">
        <f>HYPERLINK("http://www.twitter.com/nycgov/status/600300515172442112", "600300515172442112")</f>
        <v>0</v>
      </c>
      <c r="B2970" s="2">
        <v>42142.5853009259</v>
      </c>
      <c r="C2970">
        <v>13</v>
      </c>
      <c r="D2970">
        <v>4</v>
      </c>
      <c r="E2970" t="s">
        <v>2392</v>
      </c>
    </row>
    <row r="2971" spans="1:5">
      <c r="A2971">
        <f>HYPERLINK("http://www.twitter.com/nycgov/status/600293628758597632", "600293628758597632")</f>
        <v>0</v>
      </c>
      <c r="B2971" s="2">
        <v>42142.5662962963</v>
      </c>
      <c r="C2971">
        <v>3</v>
      </c>
      <c r="D2971">
        <v>10</v>
      </c>
      <c r="E2971" t="s">
        <v>2393</v>
      </c>
    </row>
    <row r="2972" spans="1:5">
      <c r="A2972">
        <f>HYPERLINK("http://www.twitter.com/nycgov/status/600285206524907520", "600285206524907520")</f>
        <v>0</v>
      </c>
      <c r="B2972" s="2">
        <v>42142.5430555556</v>
      </c>
      <c r="C2972">
        <v>4</v>
      </c>
      <c r="D2972">
        <v>7</v>
      </c>
      <c r="E2972" t="s">
        <v>2394</v>
      </c>
    </row>
    <row r="2973" spans="1:5">
      <c r="A2973">
        <f>HYPERLINK("http://www.twitter.com/nycgov/status/600270039359578112", "600270039359578112")</f>
        <v>0</v>
      </c>
      <c r="B2973" s="2">
        <v>42142.5012037037</v>
      </c>
      <c r="C2973">
        <v>21</v>
      </c>
      <c r="D2973">
        <v>22</v>
      </c>
      <c r="E2973" t="s">
        <v>2395</v>
      </c>
    </row>
    <row r="2974" spans="1:5">
      <c r="A2974">
        <f>HYPERLINK("http://www.twitter.com/nycgov/status/599621688402300928", "599621688402300928")</f>
        <v>0</v>
      </c>
      <c r="B2974" s="2">
        <v>42140.7120949074</v>
      </c>
      <c r="C2974">
        <v>7</v>
      </c>
      <c r="D2974">
        <v>9</v>
      </c>
      <c r="E2974" t="s">
        <v>2396</v>
      </c>
    </row>
    <row r="2975" spans="1:5">
      <c r="A2975">
        <f>HYPERLINK("http://www.twitter.com/nycgov/status/599606651239407617", "599606651239407617")</f>
        <v>0</v>
      </c>
      <c r="B2975" s="2">
        <v>42140.6706018519</v>
      </c>
      <c r="C2975">
        <v>8</v>
      </c>
      <c r="D2975">
        <v>7</v>
      </c>
      <c r="E2975" t="s">
        <v>2332</v>
      </c>
    </row>
    <row r="2976" spans="1:5">
      <c r="A2976">
        <f>HYPERLINK("http://www.twitter.com/nycgov/status/599576469061369856", "599576469061369856")</f>
        <v>0</v>
      </c>
      <c r="B2976" s="2">
        <v>42140.5873148148</v>
      </c>
      <c r="C2976">
        <v>13</v>
      </c>
      <c r="D2976">
        <v>21</v>
      </c>
      <c r="E2976" t="s">
        <v>2397</v>
      </c>
    </row>
    <row r="2977" spans="1:5">
      <c r="A2977">
        <f>HYPERLINK("http://www.twitter.com/nycgov/status/599563851319902209", "599563851319902209")</f>
        <v>0</v>
      </c>
      <c r="B2977" s="2">
        <v>42140.5525</v>
      </c>
      <c r="C2977">
        <v>28</v>
      </c>
      <c r="D2977">
        <v>22</v>
      </c>
      <c r="E2977" t="s">
        <v>2398</v>
      </c>
    </row>
    <row r="2978" spans="1:5">
      <c r="A2978">
        <f>HYPERLINK("http://www.twitter.com/nycgov/status/599364969898102784", "599364969898102784")</f>
        <v>0</v>
      </c>
      <c r="B2978" s="2">
        <v>42140.0036921296</v>
      </c>
      <c r="C2978">
        <v>5</v>
      </c>
      <c r="D2978">
        <v>9</v>
      </c>
      <c r="E2978" t="s">
        <v>2399</v>
      </c>
    </row>
    <row r="2979" spans="1:5">
      <c r="A2979">
        <f>HYPERLINK("http://www.twitter.com/nycgov/status/599357396050452480", "599357396050452480")</f>
        <v>0</v>
      </c>
      <c r="B2979" s="2">
        <v>42139.9827893519</v>
      </c>
      <c r="C2979">
        <v>4</v>
      </c>
      <c r="D2979">
        <v>3</v>
      </c>
      <c r="E2979" t="s">
        <v>2400</v>
      </c>
    </row>
    <row r="2980" spans="1:5">
      <c r="A2980">
        <f>HYPERLINK("http://www.twitter.com/nycgov/status/599349863294308352", "599349863294308352")</f>
        <v>0</v>
      </c>
      <c r="B2980" s="2">
        <v>42139.9620023148</v>
      </c>
      <c r="C2980">
        <v>31</v>
      </c>
      <c r="D2980">
        <v>25</v>
      </c>
      <c r="E2980" t="s">
        <v>2401</v>
      </c>
    </row>
    <row r="2981" spans="1:5">
      <c r="A2981">
        <f>HYPERLINK("http://www.twitter.com/nycgov/status/599334808351813632", "599334808351813632")</f>
        <v>0</v>
      </c>
      <c r="B2981" s="2">
        <v>42139.920462963</v>
      </c>
      <c r="C2981">
        <v>7</v>
      </c>
      <c r="D2981">
        <v>13</v>
      </c>
      <c r="E2981" t="s">
        <v>2332</v>
      </c>
    </row>
    <row r="2982" spans="1:5">
      <c r="A2982">
        <f>HYPERLINK("http://www.twitter.com/nycgov/status/599327228653137920", "599327228653137920")</f>
        <v>0</v>
      </c>
      <c r="B2982" s="2">
        <v>42139.899537037</v>
      </c>
      <c r="C2982">
        <v>7</v>
      </c>
      <c r="D2982">
        <v>5</v>
      </c>
      <c r="E2982" t="s">
        <v>2402</v>
      </c>
    </row>
    <row r="2983" spans="1:5">
      <c r="A2983">
        <f>HYPERLINK("http://www.twitter.com/nycgov/status/599320575543255041", "599320575543255041")</f>
        <v>0</v>
      </c>
      <c r="B2983" s="2">
        <v>42139.8811805556</v>
      </c>
      <c r="C2983">
        <v>0</v>
      </c>
      <c r="D2983">
        <v>8</v>
      </c>
      <c r="E2983" t="s">
        <v>2403</v>
      </c>
    </row>
    <row r="2984" spans="1:5">
      <c r="A2984">
        <f>HYPERLINK("http://www.twitter.com/nycgov/status/599304601653895168", "599304601653895168")</f>
        <v>0</v>
      </c>
      <c r="B2984" s="2">
        <v>42139.8371064815</v>
      </c>
      <c r="C2984">
        <v>3</v>
      </c>
      <c r="D2984">
        <v>2</v>
      </c>
      <c r="E2984" t="s">
        <v>2404</v>
      </c>
    </row>
    <row r="2985" spans="1:5">
      <c r="A2985">
        <f>HYPERLINK("http://www.twitter.com/nycgov/status/599289523604979712", "599289523604979712")</f>
        <v>0</v>
      </c>
      <c r="B2985" s="2">
        <v>42139.7954976852</v>
      </c>
      <c r="C2985">
        <v>1</v>
      </c>
      <c r="D2985">
        <v>1</v>
      </c>
      <c r="E2985" t="s">
        <v>2360</v>
      </c>
    </row>
    <row r="2986" spans="1:5">
      <c r="A2986">
        <f>HYPERLINK("http://www.twitter.com/nycgov/status/599266885209878528", "599266885209878528")</f>
        <v>0</v>
      </c>
      <c r="B2986" s="2">
        <v>42139.7330208333</v>
      </c>
      <c r="C2986">
        <v>7</v>
      </c>
      <c r="D2986">
        <v>10</v>
      </c>
      <c r="E2986" t="s">
        <v>2405</v>
      </c>
    </row>
    <row r="2987" spans="1:5">
      <c r="A2987">
        <f>HYPERLINK("http://www.twitter.com/nycgov/status/599251801188212736", "599251801188212736")</f>
        <v>0</v>
      </c>
      <c r="B2987" s="2">
        <v>42139.691400463</v>
      </c>
      <c r="C2987">
        <v>6</v>
      </c>
      <c r="D2987">
        <v>3</v>
      </c>
      <c r="E2987" t="s">
        <v>2406</v>
      </c>
    </row>
    <row r="2988" spans="1:5">
      <c r="A2988">
        <f>HYPERLINK("http://www.twitter.com/nycgov/status/599244338451914752", "599244338451914752")</f>
        <v>0</v>
      </c>
      <c r="B2988" s="2">
        <v>42139.6708101852</v>
      </c>
      <c r="C2988">
        <v>3</v>
      </c>
      <c r="D2988">
        <v>4</v>
      </c>
      <c r="E2988" t="s">
        <v>2407</v>
      </c>
    </row>
    <row r="2989" spans="1:5">
      <c r="A2989">
        <f>HYPERLINK("http://www.twitter.com/nycgov/status/599229146695409664", "599229146695409664")</f>
        <v>0</v>
      </c>
      <c r="B2989" s="2">
        <v>42139.6288888889</v>
      </c>
      <c r="C2989">
        <v>5</v>
      </c>
      <c r="D2989">
        <v>10</v>
      </c>
      <c r="E2989" t="s">
        <v>2408</v>
      </c>
    </row>
    <row r="2990" spans="1:5">
      <c r="A2990">
        <f>HYPERLINK("http://www.twitter.com/nycgov/status/598964856511954945", "598964856511954945")</f>
        <v>0</v>
      </c>
      <c r="B2990" s="2">
        <v>42138.8995833333</v>
      </c>
      <c r="C2990">
        <v>10</v>
      </c>
      <c r="D2990">
        <v>15</v>
      </c>
      <c r="E2990" t="s">
        <v>1678</v>
      </c>
    </row>
    <row r="2991" spans="1:5">
      <c r="A2991">
        <f>HYPERLINK("http://www.twitter.com/nycgov/status/598956425491161088", "598956425491161088")</f>
        <v>0</v>
      </c>
      <c r="B2991" s="2">
        <v>42138.8763194444</v>
      </c>
      <c r="C2991">
        <v>6</v>
      </c>
      <c r="D2991">
        <v>7</v>
      </c>
      <c r="E2991" t="s">
        <v>2409</v>
      </c>
    </row>
    <row r="2992" spans="1:5">
      <c r="A2992">
        <f>HYPERLINK("http://www.twitter.com/nycgov/status/598952341895782400", "598952341895782400")</f>
        <v>0</v>
      </c>
      <c r="B2992" s="2">
        <v>42138.8650462963</v>
      </c>
      <c r="C2992">
        <v>5</v>
      </c>
      <c r="D2992">
        <v>4</v>
      </c>
      <c r="E2992" t="s">
        <v>2192</v>
      </c>
    </row>
    <row r="2993" spans="1:5">
      <c r="A2993">
        <f>HYPERLINK("http://www.twitter.com/nycgov/status/598944819877150720", "598944819877150720")</f>
        <v>0</v>
      </c>
      <c r="B2993" s="2">
        <v>42138.8442939815</v>
      </c>
      <c r="C2993">
        <v>3</v>
      </c>
      <c r="D2993">
        <v>3</v>
      </c>
      <c r="E2993" t="s">
        <v>2410</v>
      </c>
    </row>
    <row r="2994" spans="1:5">
      <c r="A2994">
        <f>HYPERLINK("http://www.twitter.com/nycgov/status/598934654444556288", "598934654444556288")</f>
        <v>0</v>
      </c>
      <c r="B2994" s="2">
        <v>42138.8162384259</v>
      </c>
      <c r="C2994">
        <v>5</v>
      </c>
      <c r="D2994">
        <v>1</v>
      </c>
      <c r="E2994" t="s">
        <v>2411</v>
      </c>
    </row>
    <row r="2995" spans="1:5">
      <c r="A2995">
        <f>HYPERLINK("http://www.twitter.com/nycgov/status/598927188168208385", "598927188168208385")</f>
        <v>0</v>
      </c>
      <c r="B2995" s="2">
        <v>42138.7956365741</v>
      </c>
      <c r="C2995">
        <v>7</v>
      </c>
      <c r="D2995">
        <v>6</v>
      </c>
      <c r="E2995" t="s">
        <v>2412</v>
      </c>
    </row>
    <row r="2996" spans="1:5">
      <c r="A2996">
        <f>HYPERLINK("http://www.twitter.com/nycgov/status/598912074878734337", "598912074878734337")</f>
        <v>0</v>
      </c>
      <c r="B2996" s="2">
        <v>42138.7539351852</v>
      </c>
      <c r="C2996">
        <v>2</v>
      </c>
      <c r="D2996">
        <v>4</v>
      </c>
      <c r="E2996" t="s">
        <v>2413</v>
      </c>
    </row>
    <row r="2997" spans="1:5">
      <c r="A2997">
        <f>HYPERLINK("http://www.twitter.com/nycgov/status/598896220212502528", "598896220212502528")</f>
        <v>0</v>
      </c>
      <c r="B2997" s="2">
        <v>42138.7101851852</v>
      </c>
      <c r="C2997">
        <v>6</v>
      </c>
      <c r="D2997">
        <v>6</v>
      </c>
      <c r="E2997" t="s">
        <v>2414</v>
      </c>
    </row>
    <row r="2998" spans="1:5">
      <c r="A2998">
        <f>HYPERLINK("http://www.twitter.com/nycgov/status/598889372189089792", "598889372189089792")</f>
        <v>0</v>
      </c>
      <c r="B2998" s="2">
        <v>42138.6912847222</v>
      </c>
      <c r="C2998">
        <v>14</v>
      </c>
      <c r="D2998">
        <v>7</v>
      </c>
      <c r="E2998" t="s">
        <v>2234</v>
      </c>
    </row>
    <row r="2999" spans="1:5">
      <c r="A2999">
        <f>HYPERLINK("http://www.twitter.com/nycgov/status/598881943841812480", "598881943841812480")</f>
        <v>0</v>
      </c>
      <c r="B2999" s="2">
        <v>42138.670787037</v>
      </c>
      <c r="C2999">
        <v>5</v>
      </c>
      <c r="D2999">
        <v>3</v>
      </c>
      <c r="E2999" t="s">
        <v>1548</v>
      </c>
    </row>
    <row r="3000" spans="1:5">
      <c r="A3000">
        <f>HYPERLINK("http://www.twitter.com/nycgov/status/598874285889957889", "598874285889957889")</f>
        <v>0</v>
      </c>
      <c r="B3000" s="2">
        <v>42138.6496527778</v>
      </c>
      <c r="C3000">
        <v>3</v>
      </c>
      <c r="D3000">
        <v>1</v>
      </c>
      <c r="E3000" t="s">
        <v>2415</v>
      </c>
    </row>
    <row r="3001" spans="1:5">
      <c r="A3001">
        <f>HYPERLINK("http://www.twitter.com/nycgov/status/598869350372737024", "598869350372737024")</f>
        <v>0</v>
      </c>
      <c r="B3001" s="2">
        <v>42138.6360416667</v>
      </c>
      <c r="C3001">
        <v>4</v>
      </c>
      <c r="D3001">
        <v>2</v>
      </c>
      <c r="E3001" t="s">
        <v>2114</v>
      </c>
    </row>
    <row r="3002" spans="1:5">
      <c r="A3002">
        <f>HYPERLINK("http://www.twitter.com/nycgov/status/598843082210152448", "598843082210152448")</f>
        <v>0</v>
      </c>
      <c r="B3002" s="2">
        <v>42138.5635532407</v>
      </c>
      <c r="C3002">
        <v>6</v>
      </c>
      <c r="D3002">
        <v>6</v>
      </c>
      <c r="E3002" t="s">
        <v>2342</v>
      </c>
    </row>
    <row r="3003" spans="1:5">
      <c r="A3003">
        <f>HYPERLINK("http://www.twitter.com/nycgov/status/598836588236374016", "598836588236374016")</f>
        <v>0</v>
      </c>
      <c r="B3003" s="2">
        <v>42138.5456365741</v>
      </c>
      <c r="C3003">
        <v>19</v>
      </c>
      <c r="D3003">
        <v>10</v>
      </c>
      <c r="E3003" t="s">
        <v>2416</v>
      </c>
    </row>
    <row r="3004" spans="1:5">
      <c r="A3004">
        <f>HYPERLINK("http://www.twitter.com/nycgov/status/598821455049203712", "598821455049203712")</f>
        <v>0</v>
      </c>
      <c r="B3004" s="2">
        <v>42138.5038773148</v>
      </c>
      <c r="C3004">
        <v>8</v>
      </c>
      <c r="D3004">
        <v>6</v>
      </c>
      <c r="E3004" t="s">
        <v>2417</v>
      </c>
    </row>
    <row r="3005" spans="1:5">
      <c r="A3005">
        <f>HYPERLINK("http://www.twitter.com/nycgov/status/598640205990596608", "598640205990596608")</f>
        <v>0</v>
      </c>
      <c r="B3005" s="2">
        <v>42138.0037152778</v>
      </c>
      <c r="C3005">
        <v>12</v>
      </c>
      <c r="D3005">
        <v>15</v>
      </c>
      <c r="E3005" t="s">
        <v>2418</v>
      </c>
    </row>
    <row r="3006" spans="1:5">
      <c r="A3006">
        <f>HYPERLINK("http://www.twitter.com/nycgov/status/598631558711500800", "598631558711500800")</f>
        <v>0</v>
      </c>
      <c r="B3006" s="2">
        <v>42137.9798611111</v>
      </c>
      <c r="C3006">
        <v>12</v>
      </c>
      <c r="D3006">
        <v>13</v>
      </c>
      <c r="E3006" t="s">
        <v>2419</v>
      </c>
    </row>
    <row r="3007" spans="1:5">
      <c r="A3007">
        <f>HYPERLINK("http://www.twitter.com/nycgov/status/598625127845232641", "598625127845232641")</f>
        <v>0</v>
      </c>
      <c r="B3007" s="2">
        <v>42137.9621180556</v>
      </c>
      <c r="C3007">
        <v>1</v>
      </c>
      <c r="D3007">
        <v>9</v>
      </c>
      <c r="E3007" t="s">
        <v>2420</v>
      </c>
    </row>
    <row r="3008" spans="1:5">
      <c r="A3008">
        <f>HYPERLINK("http://www.twitter.com/nycgov/status/598616485603495937", "598616485603495937")</f>
        <v>0</v>
      </c>
      <c r="B3008" s="2">
        <v>42137.9382638889</v>
      </c>
      <c r="C3008">
        <v>6</v>
      </c>
      <c r="D3008">
        <v>13</v>
      </c>
      <c r="E3008" t="s">
        <v>2421</v>
      </c>
    </row>
    <row r="3009" spans="1:5">
      <c r="A3009">
        <f>HYPERLINK("http://www.twitter.com/nycgov/status/598594982879047680", "598594982879047680")</f>
        <v>0</v>
      </c>
      <c r="B3009" s="2">
        <v>42137.8789236111</v>
      </c>
      <c r="C3009">
        <v>5</v>
      </c>
      <c r="D3009">
        <v>3</v>
      </c>
      <c r="E3009" t="s">
        <v>2422</v>
      </c>
    </row>
    <row r="3010" spans="1:5">
      <c r="A3010">
        <f>HYPERLINK("http://www.twitter.com/nycgov/status/598587385513963520", "598587385513963520")</f>
        <v>0</v>
      </c>
      <c r="B3010" s="2">
        <v>42137.857962963</v>
      </c>
      <c r="C3010">
        <v>14</v>
      </c>
      <c r="D3010">
        <v>11</v>
      </c>
      <c r="E3010" t="s">
        <v>2423</v>
      </c>
    </row>
    <row r="3011" spans="1:5">
      <c r="A3011">
        <f>HYPERLINK("http://www.twitter.com/nycgov/status/598580856047931393", "598580856047931393")</f>
        <v>0</v>
      </c>
      <c r="B3011" s="2">
        <v>42137.8399421296</v>
      </c>
      <c r="C3011">
        <v>0</v>
      </c>
      <c r="D3011">
        <v>28</v>
      </c>
      <c r="E3011" t="s">
        <v>2424</v>
      </c>
    </row>
    <row r="3012" spans="1:5">
      <c r="A3012">
        <f>HYPERLINK("http://www.twitter.com/nycgov/status/598571262600818689", "598571262600818689")</f>
        <v>0</v>
      </c>
      <c r="B3012" s="2">
        <v>42137.8134722222</v>
      </c>
      <c r="C3012">
        <v>2</v>
      </c>
      <c r="D3012">
        <v>7</v>
      </c>
      <c r="E3012" t="s">
        <v>2425</v>
      </c>
    </row>
    <row r="3013" spans="1:5">
      <c r="A3013">
        <f>HYPERLINK("http://www.twitter.com/nycgov/status/598557188538380288", "598557188538380288")</f>
        <v>0</v>
      </c>
      <c r="B3013" s="2">
        <v>42137.7746412037</v>
      </c>
      <c r="C3013">
        <v>1</v>
      </c>
      <c r="D3013">
        <v>2</v>
      </c>
      <c r="E3013" t="s">
        <v>2426</v>
      </c>
    </row>
    <row r="3014" spans="1:5">
      <c r="A3014">
        <f>HYPERLINK("http://www.twitter.com/nycgov/status/598534591293628416", "598534591293628416")</f>
        <v>0</v>
      </c>
      <c r="B3014" s="2">
        <v>42137.7122800926</v>
      </c>
      <c r="C3014">
        <v>9</v>
      </c>
      <c r="D3014">
        <v>10</v>
      </c>
      <c r="E3014" t="s">
        <v>2427</v>
      </c>
    </row>
    <row r="3015" spans="1:5">
      <c r="A3015">
        <f>HYPERLINK("http://www.twitter.com/nycgov/status/598527027931643908", "598527027931643908")</f>
        <v>0</v>
      </c>
      <c r="B3015" s="2">
        <v>42137.691412037</v>
      </c>
      <c r="C3015">
        <v>8</v>
      </c>
      <c r="D3015">
        <v>1</v>
      </c>
      <c r="E3015" t="s">
        <v>2428</v>
      </c>
    </row>
    <row r="3016" spans="1:5">
      <c r="A3016">
        <f>HYPERLINK("http://www.twitter.com/nycgov/status/598516314542583808", "598516314542583808")</f>
        <v>0</v>
      </c>
      <c r="B3016" s="2">
        <v>42137.6618402778</v>
      </c>
      <c r="C3016">
        <v>0</v>
      </c>
      <c r="D3016">
        <v>4</v>
      </c>
      <c r="E3016" t="s">
        <v>2429</v>
      </c>
    </row>
    <row r="3017" spans="1:5">
      <c r="A3017">
        <f>HYPERLINK("http://www.twitter.com/nycgov/status/598504401360265217", "598504401360265217")</f>
        <v>0</v>
      </c>
      <c r="B3017" s="2">
        <v>42137.6289699074</v>
      </c>
      <c r="C3017">
        <v>3</v>
      </c>
      <c r="D3017">
        <v>4</v>
      </c>
      <c r="E3017" t="s">
        <v>2430</v>
      </c>
    </row>
    <row r="3018" spans="1:5">
      <c r="A3018">
        <f>HYPERLINK("http://www.twitter.com/nycgov/status/598341033819254784", "598341033819254784")</f>
        <v>0</v>
      </c>
      <c r="B3018" s="2">
        <v>42137.1781597222</v>
      </c>
      <c r="C3018">
        <v>16</v>
      </c>
      <c r="D3018">
        <v>51</v>
      </c>
      <c r="E3018" t="s">
        <v>2431</v>
      </c>
    </row>
    <row r="3019" spans="1:5">
      <c r="A3019">
        <f>HYPERLINK("http://www.twitter.com/nycgov/status/598340099017973760", "598340099017973760")</f>
        <v>0</v>
      </c>
      <c r="B3019" s="2">
        <v>42137.1755787037</v>
      </c>
      <c r="C3019">
        <v>0</v>
      </c>
      <c r="D3019">
        <v>213</v>
      </c>
      <c r="E3019" t="s">
        <v>2432</v>
      </c>
    </row>
    <row r="3020" spans="1:5">
      <c r="A3020">
        <f>HYPERLINK("http://www.twitter.com/nycgov/status/598338589982875649", "598338589982875649")</f>
        <v>0</v>
      </c>
      <c r="B3020" s="2">
        <v>42137.1714236111</v>
      </c>
      <c r="C3020">
        <v>0</v>
      </c>
      <c r="D3020">
        <v>247</v>
      </c>
      <c r="E3020" t="s">
        <v>2433</v>
      </c>
    </row>
    <row r="3021" spans="1:5">
      <c r="A3021">
        <f>HYPERLINK("http://www.twitter.com/nycgov/status/598179719465558017", "598179719465558017")</f>
        <v>0</v>
      </c>
      <c r="B3021" s="2">
        <v>42136.7330208333</v>
      </c>
      <c r="C3021">
        <v>3</v>
      </c>
      <c r="D3021">
        <v>1</v>
      </c>
      <c r="E3021" t="s">
        <v>2434</v>
      </c>
    </row>
    <row r="3022" spans="1:5">
      <c r="A3022">
        <f>HYPERLINK("http://www.twitter.com/nycgov/status/598173484989153280", "598173484989153280")</f>
        <v>0</v>
      </c>
      <c r="B3022" s="2">
        <v>42136.7158217593</v>
      </c>
      <c r="C3022">
        <v>4</v>
      </c>
      <c r="D3022">
        <v>1</v>
      </c>
      <c r="E3022" t="s">
        <v>2435</v>
      </c>
    </row>
    <row r="3023" spans="1:5">
      <c r="A3023">
        <f>HYPERLINK("http://www.twitter.com/nycgov/status/598157060455424003", "598157060455424003")</f>
        <v>0</v>
      </c>
      <c r="B3023" s="2">
        <v>42136.6704976852</v>
      </c>
      <c r="C3023">
        <v>3</v>
      </c>
      <c r="D3023">
        <v>3</v>
      </c>
      <c r="E3023" t="s">
        <v>2415</v>
      </c>
    </row>
    <row r="3024" spans="1:5">
      <c r="A3024">
        <f>HYPERLINK("http://www.twitter.com/nycgov/status/598149543776092162", "598149543776092162")</f>
        <v>0</v>
      </c>
      <c r="B3024" s="2">
        <v>42136.6497453704</v>
      </c>
      <c r="C3024">
        <v>3</v>
      </c>
      <c r="D3024">
        <v>2</v>
      </c>
      <c r="E3024" t="s">
        <v>1644</v>
      </c>
    </row>
    <row r="3025" spans="1:5">
      <c r="A3025">
        <f>HYPERLINK("http://www.twitter.com/nycgov/status/598141957572034561", "598141957572034561")</f>
        <v>0</v>
      </c>
      <c r="B3025" s="2">
        <v>42136.6288194444</v>
      </c>
      <c r="C3025">
        <v>2</v>
      </c>
      <c r="D3025">
        <v>6</v>
      </c>
      <c r="E3025" t="s">
        <v>2404</v>
      </c>
    </row>
    <row r="3026" spans="1:5">
      <c r="A3026">
        <f>HYPERLINK("http://www.twitter.com/nycgov/status/598134394956701696", "598134394956701696")</f>
        <v>0</v>
      </c>
      <c r="B3026" s="2">
        <v>42136.6079513889</v>
      </c>
      <c r="C3026">
        <v>5</v>
      </c>
      <c r="D3026">
        <v>3</v>
      </c>
      <c r="E3026" t="s">
        <v>2436</v>
      </c>
    </row>
    <row r="3027" spans="1:5">
      <c r="A3027">
        <f>HYPERLINK("http://www.twitter.com/nycgov/status/598126883662880768", "598126883662880768")</f>
        <v>0</v>
      </c>
      <c r="B3027" s="2">
        <v>42136.5872222222</v>
      </c>
      <c r="C3027">
        <v>5</v>
      </c>
      <c r="D3027">
        <v>4</v>
      </c>
      <c r="E3027" t="s">
        <v>2437</v>
      </c>
    </row>
    <row r="3028" spans="1:5">
      <c r="A3028">
        <f>HYPERLINK("http://www.twitter.com/nycgov/status/598111731756474368", "598111731756474368")</f>
        <v>0</v>
      </c>
      <c r="B3028" s="2">
        <v>42136.5454050926</v>
      </c>
      <c r="C3028">
        <v>10</v>
      </c>
      <c r="D3028">
        <v>20</v>
      </c>
      <c r="E3028" t="s">
        <v>1771</v>
      </c>
    </row>
    <row r="3029" spans="1:5">
      <c r="A3029">
        <f>HYPERLINK("http://www.twitter.com/nycgov/status/598104154045870080", "598104154045870080")</f>
        <v>0</v>
      </c>
      <c r="B3029" s="2">
        <v>42136.5245023148</v>
      </c>
      <c r="C3029">
        <v>10</v>
      </c>
      <c r="D3029">
        <v>14</v>
      </c>
      <c r="E3029" t="s">
        <v>1447</v>
      </c>
    </row>
    <row r="3030" spans="1:5">
      <c r="A3030">
        <f>HYPERLINK("http://www.twitter.com/nycgov/status/598097898614628356", "598097898614628356")</f>
        <v>0</v>
      </c>
      <c r="B3030" s="2">
        <v>42136.5072337963</v>
      </c>
      <c r="C3030">
        <v>4</v>
      </c>
      <c r="D3030">
        <v>17</v>
      </c>
      <c r="E3030" t="s">
        <v>2438</v>
      </c>
    </row>
    <row r="3031" spans="1:5">
      <c r="A3031">
        <f>HYPERLINK("http://www.twitter.com/nycgov/status/597907890268155904", "597907890268155904")</f>
        <v>0</v>
      </c>
      <c r="B3031" s="2">
        <v>42135.9829166667</v>
      </c>
      <c r="C3031">
        <v>8</v>
      </c>
      <c r="D3031">
        <v>12</v>
      </c>
      <c r="E3031" t="s">
        <v>1523</v>
      </c>
    </row>
    <row r="3032" spans="1:5">
      <c r="A3032">
        <f>HYPERLINK("http://www.twitter.com/nycgov/status/597888873952374785", "597888873952374785")</f>
        <v>0</v>
      </c>
      <c r="B3032" s="2">
        <v>42135.9304398148</v>
      </c>
      <c r="C3032">
        <v>0</v>
      </c>
      <c r="D3032">
        <v>31</v>
      </c>
      <c r="E3032" t="s">
        <v>2439</v>
      </c>
    </row>
    <row r="3033" spans="1:5">
      <c r="A3033">
        <f>HYPERLINK("http://www.twitter.com/nycgov/status/597876606967885824", "597876606967885824")</f>
        <v>0</v>
      </c>
      <c r="B3033" s="2">
        <v>42135.8965856481</v>
      </c>
      <c r="C3033">
        <v>5</v>
      </c>
      <c r="D3033">
        <v>4</v>
      </c>
      <c r="E3033" t="s">
        <v>1655</v>
      </c>
    </row>
    <row r="3034" spans="1:5">
      <c r="A3034">
        <f>HYPERLINK("http://www.twitter.com/nycgov/status/597868009894588417", "597868009894588417")</f>
        <v>0</v>
      </c>
      <c r="B3034" s="2">
        <v>42135.8728703704</v>
      </c>
      <c r="C3034">
        <v>0</v>
      </c>
      <c r="D3034">
        <v>5</v>
      </c>
      <c r="E3034" t="s">
        <v>2440</v>
      </c>
    </row>
    <row r="3035" spans="1:5">
      <c r="A3035">
        <f>HYPERLINK("http://www.twitter.com/nycgov/status/597862572625362944", "597862572625362944")</f>
        <v>0</v>
      </c>
      <c r="B3035" s="2">
        <v>42135.8578587963</v>
      </c>
      <c r="C3035">
        <v>10</v>
      </c>
      <c r="D3035">
        <v>13</v>
      </c>
      <c r="E3035" t="s">
        <v>1357</v>
      </c>
    </row>
    <row r="3036" spans="1:5">
      <c r="A3036">
        <f>HYPERLINK("http://www.twitter.com/nycgov/status/597847495708942336", "597847495708942336")</f>
        <v>0</v>
      </c>
      <c r="B3036" s="2">
        <v>42135.8162615741</v>
      </c>
      <c r="C3036">
        <v>7</v>
      </c>
      <c r="D3036">
        <v>3</v>
      </c>
      <c r="E3036" t="s">
        <v>1575</v>
      </c>
    </row>
    <row r="3037" spans="1:5">
      <c r="A3037">
        <f>HYPERLINK("http://www.twitter.com/nycgov/status/597832424920371200", "597832424920371200")</f>
        <v>0</v>
      </c>
      <c r="B3037" s="2">
        <v>42135.7746643519</v>
      </c>
      <c r="C3037">
        <v>4</v>
      </c>
      <c r="D3037">
        <v>5</v>
      </c>
      <c r="E3037" t="s">
        <v>2063</v>
      </c>
    </row>
    <row r="3038" spans="1:5">
      <c r="A3038">
        <f>HYPERLINK("http://www.twitter.com/nycgov/status/597824892810174464", "597824892810174464")</f>
        <v>0</v>
      </c>
      <c r="B3038" s="2">
        <v>42135.7538888889</v>
      </c>
      <c r="C3038">
        <v>6</v>
      </c>
      <c r="D3038">
        <v>10</v>
      </c>
      <c r="E3038" t="s">
        <v>1771</v>
      </c>
    </row>
    <row r="3039" spans="1:5">
      <c r="A3039">
        <f>HYPERLINK("http://www.twitter.com/nycgov/status/597816261100318721", "597816261100318721")</f>
        <v>0</v>
      </c>
      <c r="B3039" s="2">
        <v>42135.7300694444</v>
      </c>
      <c r="C3039">
        <v>0</v>
      </c>
      <c r="D3039">
        <v>4</v>
      </c>
      <c r="E3039" t="s">
        <v>2441</v>
      </c>
    </row>
    <row r="3040" spans="1:5">
      <c r="A3040">
        <f>HYPERLINK("http://www.twitter.com/nycgov/status/597808587990298624", "597808587990298624")</f>
        <v>0</v>
      </c>
      <c r="B3040" s="2">
        <v>42135.7088888889</v>
      </c>
      <c r="C3040">
        <v>29</v>
      </c>
      <c r="D3040">
        <v>16</v>
      </c>
      <c r="E3040" t="s">
        <v>1549</v>
      </c>
    </row>
    <row r="3041" spans="1:5">
      <c r="A3041">
        <f>HYPERLINK("http://www.twitter.com/nycgov/status/597801151011094528", "597801151011094528")</f>
        <v>0</v>
      </c>
      <c r="B3041" s="2">
        <v>42135.6883680556</v>
      </c>
      <c r="C3041">
        <v>3</v>
      </c>
      <c r="D3041">
        <v>5</v>
      </c>
      <c r="E3041" t="s">
        <v>1678</v>
      </c>
    </row>
    <row r="3042" spans="1:5">
      <c r="A3042">
        <f>HYPERLINK("http://www.twitter.com/nycgov/status/597793528815755264", "597793528815755264")</f>
        <v>0</v>
      </c>
      <c r="B3042" s="2">
        <v>42135.667337963</v>
      </c>
      <c r="C3042">
        <v>7</v>
      </c>
      <c r="D3042">
        <v>5</v>
      </c>
      <c r="E3042" t="s">
        <v>2442</v>
      </c>
    </row>
    <row r="3043" spans="1:5">
      <c r="A3043">
        <f>HYPERLINK("http://www.twitter.com/nycgov/status/597787075967131648", "597787075967131648")</f>
        <v>0</v>
      </c>
      <c r="B3043" s="2">
        <v>42135.649525463</v>
      </c>
      <c r="C3043">
        <v>6</v>
      </c>
      <c r="D3043">
        <v>5</v>
      </c>
      <c r="E3043" t="s">
        <v>2443</v>
      </c>
    </row>
    <row r="3044" spans="1:5">
      <c r="A3044">
        <f>HYPERLINK("http://www.twitter.com/nycgov/status/597779549733167104", "597779549733167104")</f>
        <v>0</v>
      </c>
      <c r="B3044" s="2">
        <v>42135.6287615741</v>
      </c>
      <c r="C3044">
        <v>11</v>
      </c>
      <c r="D3044">
        <v>1</v>
      </c>
      <c r="E3044" t="s">
        <v>1465</v>
      </c>
    </row>
    <row r="3045" spans="1:5">
      <c r="A3045">
        <f>HYPERLINK("http://www.twitter.com/nycgov/status/597771979807137792", "597771979807137792")</f>
        <v>0</v>
      </c>
      <c r="B3045" s="2">
        <v>42135.6078703704</v>
      </c>
      <c r="C3045">
        <v>5</v>
      </c>
      <c r="D3045">
        <v>2</v>
      </c>
      <c r="E3045" t="s">
        <v>2444</v>
      </c>
    </row>
    <row r="3046" spans="1:5">
      <c r="A3046">
        <f>HYPERLINK("http://www.twitter.com/nycgov/status/597764415212101632", "597764415212101632")</f>
        <v>0</v>
      </c>
      <c r="B3046" s="2">
        <v>42135.5870023148</v>
      </c>
      <c r="C3046">
        <v>2</v>
      </c>
      <c r="D3046">
        <v>3</v>
      </c>
      <c r="E3046" t="s">
        <v>1833</v>
      </c>
    </row>
    <row r="3047" spans="1:5">
      <c r="A3047">
        <f>HYPERLINK("http://www.twitter.com/nycgov/status/597749452829564928", "597749452829564928")</f>
        <v>0</v>
      </c>
      <c r="B3047" s="2">
        <v>42135.5457060185</v>
      </c>
      <c r="C3047">
        <v>8</v>
      </c>
      <c r="D3047">
        <v>9</v>
      </c>
      <c r="E3047" t="s">
        <v>2445</v>
      </c>
    </row>
    <row r="3048" spans="1:5">
      <c r="A3048">
        <f>HYPERLINK("http://www.twitter.com/nycgov/status/597733445721272321", "597733445721272321")</f>
        <v>0</v>
      </c>
      <c r="B3048" s="2">
        <v>42135.5015393519</v>
      </c>
      <c r="C3048">
        <v>3</v>
      </c>
      <c r="D3048">
        <v>3</v>
      </c>
      <c r="E3048" t="s">
        <v>1523</v>
      </c>
    </row>
    <row r="3049" spans="1:5">
      <c r="A3049">
        <f>HYPERLINK("http://www.twitter.com/nycgov/status/597419743134556161", "597419743134556161")</f>
        <v>0</v>
      </c>
      <c r="B3049" s="2">
        <v>42134.6358796296</v>
      </c>
      <c r="C3049">
        <v>7</v>
      </c>
      <c r="D3049">
        <v>6</v>
      </c>
      <c r="E3049" t="s">
        <v>2446</v>
      </c>
    </row>
    <row r="3050" spans="1:5">
      <c r="A3050">
        <f>HYPERLINK("http://www.twitter.com/nycgov/status/597402067116957697", "597402067116957697")</f>
        <v>0</v>
      </c>
      <c r="B3050" s="2">
        <v>42134.5871064815</v>
      </c>
      <c r="C3050">
        <v>9</v>
      </c>
      <c r="D3050">
        <v>7</v>
      </c>
      <c r="E3050" t="s">
        <v>2394</v>
      </c>
    </row>
    <row r="3051" spans="1:5">
      <c r="A3051">
        <f>HYPERLINK("http://www.twitter.com/nycgov/status/597099326163259392", "597099326163259392")</f>
        <v>0</v>
      </c>
      <c r="B3051" s="2">
        <v>42133.7517013889</v>
      </c>
      <c r="C3051">
        <v>31</v>
      </c>
      <c r="D3051">
        <v>15</v>
      </c>
      <c r="E3051" t="s">
        <v>2447</v>
      </c>
    </row>
    <row r="3052" spans="1:5">
      <c r="A3052">
        <f>HYPERLINK("http://www.twitter.com/nycgov/status/597084094934163456", "597084094934163456")</f>
        <v>0</v>
      </c>
      <c r="B3052" s="2">
        <v>42133.7096759259</v>
      </c>
      <c r="C3052">
        <v>3</v>
      </c>
      <c r="D3052">
        <v>13</v>
      </c>
      <c r="E3052" t="s">
        <v>2114</v>
      </c>
    </row>
    <row r="3053" spans="1:5">
      <c r="A3053">
        <f>HYPERLINK("http://www.twitter.com/nycgov/status/597069924058537984", "597069924058537984")</f>
        <v>0</v>
      </c>
      <c r="B3053" s="2">
        <v>42133.6705671296</v>
      </c>
      <c r="C3053">
        <v>25</v>
      </c>
      <c r="D3053">
        <v>11</v>
      </c>
      <c r="E3053" t="s">
        <v>2448</v>
      </c>
    </row>
    <row r="3054" spans="1:5">
      <c r="A3054">
        <f>HYPERLINK("http://www.twitter.com/nycgov/status/597054817094238210", "597054817094238210")</f>
        <v>0</v>
      </c>
      <c r="B3054" s="2">
        <v>42133.6288773148</v>
      </c>
      <c r="C3054">
        <v>31</v>
      </c>
      <c r="D3054">
        <v>38</v>
      </c>
      <c r="E3054" t="s">
        <v>2391</v>
      </c>
    </row>
    <row r="3055" spans="1:5">
      <c r="A3055">
        <f>HYPERLINK("http://www.twitter.com/nycgov/status/597039696296996864", "597039696296996864")</f>
        <v>0</v>
      </c>
      <c r="B3055" s="2">
        <v>42133.5871527778</v>
      </c>
      <c r="C3055">
        <v>12</v>
      </c>
      <c r="D3055">
        <v>9</v>
      </c>
      <c r="E3055" t="s">
        <v>2238</v>
      </c>
    </row>
    <row r="3056" spans="1:5">
      <c r="A3056">
        <f>HYPERLINK("http://www.twitter.com/nycgov/status/596827394213867522", "596827394213867522")</f>
        <v>0</v>
      </c>
      <c r="B3056" s="2">
        <v>42133.0013078704</v>
      </c>
      <c r="C3056">
        <v>39</v>
      </c>
      <c r="D3056">
        <v>24</v>
      </c>
      <c r="E3056" t="s">
        <v>2449</v>
      </c>
    </row>
    <row r="3057" spans="1:5">
      <c r="A3057">
        <f>HYPERLINK("http://www.twitter.com/nycgov/status/596813164186066944", "596813164186066944")</f>
        <v>0</v>
      </c>
      <c r="B3057" s="2">
        <v>42132.9620486111</v>
      </c>
      <c r="C3057">
        <v>12</v>
      </c>
      <c r="D3057">
        <v>10</v>
      </c>
      <c r="E3057" t="s">
        <v>1678</v>
      </c>
    </row>
    <row r="3058" spans="1:5">
      <c r="A3058">
        <f>HYPERLINK("http://www.twitter.com/nycgov/status/596793652195815424", "596793652195815424")</f>
        <v>0</v>
      </c>
      <c r="B3058" s="2">
        <v>42132.9082060185</v>
      </c>
      <c r="C3058">
        <v>0</v>
      </c>
      <c r="D3058">
        <v>26</v>
      </c>
      <c r="E3058" t="s">
        <v>2450</v>
      </c>
    </row>
    <row r="3059" spans="1:5">
      <c r="A3059">
        <f>HYPERLINK("http://www.twitter.com/nycgov/status/596782123559866368", "596782123559866368")</f>
        <v>0</v>
      </c>
      <c r="B3059" s="2">
        <v>42132.8763888889</v>
      </c>
      <c r="C3059">
        <v>4</v>
      </c>
      <c r="D3059">
        <v>4</v>
      </c>
      <c r="E3059" t="s">
        <v>1644</v>
      </c>
    </row>
    <row r="3060" spans="1:5">
      <c r="A3060">
        <f>HYPERLINK("http://www.twitter.com/nycgov/status/596775434123108353", "596775434123108353")</f>
        <v>0</v>
      </c>
      <c r="B3060" s="2">
        <v>42132.8579282407</v>
      </c>
      <c r="C3060">
        <v>8</v>
      </c>
      <c r="D3060">
        <v>6</v>
      </c>
      <c r="E3060" t="s">
        <v>2451</v>
      </c>
    </row>
    <row r="3061" spans="1:5">
      <c r="A3061">
        <f>HYPERLINK("http://www.twitter.com/nycgov/status/596767926314790913", "596767926314790913")</f>
        <v>0</v>
      </c>
      <c r="B3061" s="2">
        <v>42132.8372106481</v>
      </c>
      <c r="C3061">
        <v>9</v>
      </c>
      <c r="D3061">
        <v>4</v>
      </c>
      <c r="E3061" t="s">
        <v>2452</v>
      </c>
    </row>
    <row r="3062" spans="1:5">
      <c r="A3062">
        <f>HYPERLINK("http://www.twitter.com/nycgov/status/596759285167718400", "596759285167718400")</f>
        <v>0</v>
      </c>
      <c r="B3062" s="2">
        <v>42132.8133680556</v>
      </c>
      <c r="C3062">
        <v>12</v>
      </c>
      <c r="D3062">
        <v>7</v>
      </c>
      <c r="E3062" t="s">
        <v>1548</v>
      </c>
    </row>
    <row r="3063" spans="1:5">
      <c r="A3063">
        <f>HYPERLINK("http://www.twitter.com/nycgov/status/596741809520402432", "596741809520402432")</f>
        <v>0</v>
      </c>
      <c r="B3063" s="2">
        <v>42132.7651388889</v>
      </c>
      <c r="C3063">
        <v>0</v>
      </c>
      <c r="D3063">
        <v>26</v>
      </c>
      <c r="E3063" t="s">
        <v>2453</v>
      </c>
    </row>
    <row r="3064" spans="1:5">
      <c r="A3064">
        <f>HYPERLINK("http://www.twitter.com/nycgov/status/596677377222156288", "596677377222156288")</f>
        <v>0</v>
      </c>
      <c r="B3064" s="2">
        <v>42132.587349537</v>
      </c>
      <c r="C3064">
        <v>6</v>
      </c>
      <c r="D3064">
        <v>5</v>
      </c>
      <c r="E3064" t="s">
        <v>1790</v>
      </c>
    </row>
    <row r="3065" spans="1:5">
      <c r="A3065">
        <f>HYPERLINK("http://www.twitter.com/nycgov/status/596667194068606976", "596667194068606976")</f>
        <v>0</v>
      </c>
      <c r="B3065" s="2">
        <v>42132.5592476852</v>
      </c>
      <c r="C3065">
        <v>6</v>
      </c>
      <c r="D3065">
        <v>3</v>
      </c>
      <c r="E3065" t="s">
        <v>2369</v>
      </c>
    </row>
    <row r="3066" spans="1:5">
      <c r="A3066">
        <f>HYPERLINK("http://www.twitter.com/nycgov/status/596661383460212736", "596661383460212736")</f>
        <v>0</v>
      </c>
      <c r="B3066" s="2">
        <v>42132.5432060185</v>
      </c>
      <c r="C3066">
        <v>6</v>
      </c>
      <c r="D3066">
        <v>8</v>
      </c>
      <c r="E3066" t="s">
        <v>2417</v>
      </c>
    </row>
    <row r="3067" spans="1:5">
      <c r="A3067">
        <f>HYPERLINK("http://www.twitter.com/nycgov/status/596647095853051905", "596647095853051905")</f>
        <v>0</v>
      </c>
      <c r="B3067" s="2">
        <v>42132.5037847222</v>
      </c>
      <c r="C3067">
        <v>21</v>
      </c>
      <c r="D3067">
        <v>41</v>
      </c>
      <c r="E3067" t="s">
        <v>2419</v>
      </c>
    </row>
    <row r="3068" spans="1:5">
      <c r="A3068">
        <f>HYPERLINK("http://www.twitter.com/nycgov/status/596432625713152000", "596432625713152000")</f>
        <v>0</v>
      </c>
      <c r="B3068" s="2">
        <v>42131.9119560185</v>
      </c>
      <c r="C3068">
        <v>0</v>
      </c>
      <c r="D3068">
        <v>14</v>
      </c>
      <c r="E3068" t="s">
        <v>2454</v>
      </c>
    </row>
    <row r="3069" spans="1:5">
      <c r="A3069">
        <f>HYPERLINK("http://www.twitter.com/nycgov/status/596314934985756672", "596314934985756672")</f>
        <v>0</v>
      </c>
      <c r="B3069" s="2">
        <v>42131.5871990741</v>
      </c>
      <c r="C3069">
        <v>7</v>
      </c>
      <c r="D3069">
        <v>8</v>
      </c>
      <c r="E3069" t="s">
        <v>2437</v>
      </c>
    </row>
    <row r="3070" spans="1:5">
      <c r="A3070">
        <f>HYPERLINK("http://www.twitter.com/nycgov/status/596306298024624128", "596306298024624128")</f>
        <v>0</v>
      </c>
      <c r="B3070" s="2">
        <v>42131.5633564815</v>
      </c>
      <c r="C3070">
        <v>6</v>
      </c>
      <c r="D3070">
        <v>5</v>
      </c>
      <c r="E3070" t="s">
        <v>2455</v>
      </c>
    </row>
    <row r="3071" spans="1:5">
      <c r="A3071">
        <f>HYPERLINK("http://www.twitter.com/nycgov/status/596299861538054147", "596299861538054147")</f>
        <v>0</v>
      </c>
      <c r="B3071" s="2">
        <v>42131.5456018519</v>
      </c>
      <c r="C3071">
        <v>2</v>
      </c>
      <c r="D3071">
        <v>2</v>
      </c>
      <c r="E3071" t="s">
        <v>2369</v>
      </c>
    </row>
    <row r="3072" spans="1:5">
      <c r="A3072">
        <f>HYPERLINK("http://www.twitter.com/nycgov/status/596291158734729216", "596291158734729216")</f>
        <v>0</v>
      </c>
      <c r="B3072" s="2">
        <v>42131.5215856481</v>
      </c>
      <c r="C3072">
        <v>5</v>
      </c>
      <c r="D3072">
        <v>3</v>
      </c>
      <c r="E3072" t="s">
        <v>1790</v>
      </c>
    </row>
    <row r="3073" spans="1:5">
      <c r="A3073">
        <f>HYPERLINK("http://www.twitter.com/nycgov/status/596284721539198976", "596284721539198976")</f>
        <v>0</v>
      </c>
      <c r="B3073" s="2">
        <v>42131.5038194444</v>
      </c>
      <c r="C3073">
        <v>3</v>
      </c>
      <c r="D3073">
        <v>3</v>
      </c>
      <c r="E3073" t="s">
        <v>2361</v>
      </c>
    </row>
    <row r="3074" spans="1:5">
      <c r="A3074">
        <f>HYPERLINK("http://www.twitter.com/nycgov/status/596109922233901056", "596109922233901056")</f>
        <v>0</v>
      </c>
      <c r="B3074" s="2">
        <v>42131.0214699074</v>
      </c>
      <c r="C3074">
        <v>11</v>
      </c>
      <c r="D3074">
        <v>10</v>
      </c>
      <c r="E3074" t="s">
        <v>1548</v>
      </c>
    </row>
    <row r="3075" spans="1:5">
      <c r="A3075">
        <f>HYPERLINK("http://www.twitter.com/nycgov/status/596103447746912256", "596103447746912256")</f>
        <v>0</v>
      </c>
      <c r="B3075" s="2">
        <v>42131.003599537</v>
      </c>
      <c r="C3075">
        <v>4</v>
      </c>
      <c r="D3075">
        <v>7</v>
      </c>
      <c r="E3075" t="s">
        <v>2369</v>
      </c>
    </row>
    <row r="3076" spans="1:5">
      <c r="A3076">
        <f>HYPERLINK("http://www.twitter.com/nycgov/status/596094825520312320", "596094825520312320")</f>
        <v>0</v>
      </c>
      <c r="B3076" s="2">
        <v>42130.9798032407</v>
      </c>
      <c r="C3076">
        <v>20</v>
      </c>
      <c r="D3076">
        <v>16</v>
      </c>
      <c r="E3076" t="s">
        <v>2456</v>
      </c>
    </row>
    <row r="3077" spans="1:5">
      <c r="A3077">
        <f>HYPERLINK("http://www.twitter.com/nycgov/status/596079775246082050", "596079775246082050")</f>
        <v>0</v>
      </c>
      <c r="B3077" s="2">
        <v>42130.938275463</v>
      </c>
      <c r="C3077">
        <v>4</v>
      </c>
      <c r="D3077">
        <v>8</v>
      </c>
      <c r="E3077" t="s">
        <v>1644</v>
      </c>
    </row>
    <row r="3078" spans="1:5">
      <c r="A3078">
        <f>HYPERLINK("http://www.twitter.com/nycgov/status/596073275370909696", "596073275370909696")</f>
        <v>0</v>
      </c>
      <c r="B3078" s="2">
        <v>42130.9203472222</v>
      </c>
      <c r="C3078">
        <v>6</v>
      </c>
      <c r="D3078">
        <v>3</v>
      </c>
      <c r="E3078" t="s">
        <v>2457</v>
      </c>
    </row>
    <row r="3079" spans="1:5">
      <c r="A3079">
        <f>HYPERLINK("http://www.twitter.com/nycgov/status/596064532247793665", "596064532247793665")</f>
        <v>0</v>
      </c>
      <c r="B3079" s="2">
        <v>42130.8962152778</v>
      </c>
      <c r="C3079">
        <v>3</v>
      </c>
      <c r="D3079">
        <v>2</v>
      </c>
      <c r="E3079" t="s">
        <v>1660</v>
      </c>
    </row>
    <row r="3080" spans="1:5">
      <c r="A3080">
        <f>HYPERLINK("http://www.twitter.com/nycgov/status/596058179810762754", "596058179810762754")</f>
        <v>0</v>
      </c>
      <c r="B3080" s="2">
        <v>42130.8786805556</v>
      </c>
      <c r="C3080">
        <v>2</v>
      </c>
      <c r="D3080">
        <v>0</v>
      </c>
      <c r="E3080" t="s">
        <v>2458</v>
      </c>
    </row>
    <row r="3081" spans="1:5">
      <c r="A3081">
        <f>HYPERLINK("http://www.twitter.com/nycgov/status/596043271400464384", "596043271400464384")</f>
        <v>0</v>
      </c>
      <c r="B3081" s="2">
        <v>42130.8375462963</v>
      </c>
      <c r="C3081">
        <v>0</v>
      </c>
      <c r="D3081">
        <v>5</v>
      </c>
      <c r="E3081" t="s">
        <v>1604</v>
      </c>
    </row>
    <row r="3082" spans="1:5">
      <c r="A3082">
        <f>HYPERLINK("http://www.twitter.com/nycgov/status/596035520645435393", "596035520645435393")</f>
        <v>0</v>
      </c>
      <c r="B3082" s="2">
        <v>42130.8161574074</v>
      </c>
      <c r="C3082">
        <v>3</v>
      </c>
      <c r="D3082">
        <v>7</v>
      </c>
      <c r="E3082" t="s">
        <v>2452</v>
      </c>
    </row>
    <row r="3083" spans="1:5">
      <c r="A3083">
        <f>HYPERLINK("http://www.twitter.com/nycgov/status/596030394065104896", "596030394065104896")</f>
        <v>0</v>
      </c>
      <c r="B3083" s="2">
        <v>42130.8020138889</v>
      </c>
      <c r="C3083">
        <v>0</v>
      </c>
      <c r="D3083">
        <v>4</v>
      </c>
      <c r="E3083" t="s">
        <v>2459</v>
      </c>
    </row>
    <row r="3084" spans="1:5">
      <c r="A3084">
        <f>HYPERLINK("http://www.twitter.com/nycgov/status/596019478988718080", "596019478988718080")</f>
        <v>0</v>
      </c>
      <c r="B3084" s="2">
        <v>42130.7718865741</v>
      </c>
      <c r="C3084">
        <v>11</v>
      </c>
      <c r="D3084">
        <v>3</v>
      </c>
      <c r="E3084" t="s">
        <v>1460</v>
      </c>
    </row>
    <row r="3085" spans="1:5">
      <c r="A3085">
        <f>HYPERLINK("http://www.twitter.com/nycgov/status/596012993260957696", "596012993260957696")</f>
        <v>0</v>
      </c>
      <c r="B3085" s="2">
        <v>42130.7539930556</v>
      </c>
      <c r="C3085">
        <v>8</v>
      </c>
      <c r="D3085">
        <v>15</v>
      </c>
      <c r="E3085" t="s">
        <v>1385</v>
      </c>
    </row>
    <row r="3086" spans="1:5">
      <c r="A3086">
        <f>HYPERLINK("http://www.twitter.com/nycgov/status/596005384986439680", "596005384986439680")</f>
        <v>0</v>
      </c>
      <c r="B3086" s="2">
        <v>42130.7329976852</v>
      </c>
      <c r="C3086">
        <v>5</v>
      </c>
      <c r="D3086">
        <v>9</v>
      </c>
      <c r="E3086" t="s">
        <v>1678</v>
      </c>
    </row>
    <row r="3087" spans="1:5">
      <c r="A3087">
        <f>HYPERLINK("http://www.twitter.com/nycgov/status/595996563475996672", "595996563475996672")</f>
        <v>0</v>
      </c>
      <c r="B3087" s="2">
        <v>42130.7086574074</v>
      </c>
      <c r="C3087">
        <v>0</v>
      </c>
      <c r="D3087">
        <v>22</v>
      </c>
      <c r="E3087" t="s">
        <v>2460</v>
      </c>
    </row>
    <row r="3088" spans="1:5">
      <c r="A3088">
        <f>HYPERLINK("http://www.twitter.com/nycgov/status/595967746346725377", "595967746346725377")</f>
        <v>0</v>
      </c>
      <c r="B3088" s="2">
        <v>42130.6291319444</v>
      </c>
      <c r="C3088">
        <v>3</v>
      </c>
      <c r="D3088">
        <v>4</v>
      </c>
      <c r="E3088" t="s">
        <v>2394</v>
      </c>
    </row>
    <row r="3089" spans="1:5">
      <c r="A3089">
        <f>HYPERLINK("http://www.twitter.com/nycgov/status/595959075520847872", "595959075520847872")</f>
        <v>0</v>
      </c>
      <c r="B3089" s="2">
        <v>42130.6052083333</v>
      </c>
      <c r="C3089">
        <v>31</v>
      </c>
      <c r="D3089">
        <v>29</v>
      </c>
      <c r="E3089" t="s">
        <v>2391</v>
      </c>
    </row>
    <row r="3090" spans="1:5">
      <c r="A3090">
        <f>HYPERLINK("http://www.twitter.com/nycgov/status/595952647364042753", "595952647364042753")</f>
        <v>0</v>
      </c>
      <c r="B3090" s="2">
        <v>42130.5874768519</v>
      </c>
      <c r="C3090">
        <v>7</v>
      </c>
      <c r="D3090">
        <v>6</v>
      </c>
      <c r="E3090" t="s">
        <v>2461</v>
      </c>
    </row>
    <row r="3091" spans="1:5">
      <c r="A3091">
        <f>HYPERLINK("http://www.twitter.com/nycgov/status/595937491573710849", "595937491573710849")</f>
        <v>0</v>
      </c>
      <c r="B3091" s="2">
        <v>42130.5456481481</v>
      </c>
      <c r="C3091">
        <v>5</v>
      </c>
      <c r="D3091">
        <v>6</v>
      </c>
      <c r="E3091" t="s">
        <v>2257</v>
      </c>
    </row>
    <row r="3092" spans="1:5">
      <c r="A3092">
        <f>HYPERLINK("http://www.twitter.com/nycgov/status/595922355035209730", "595922355035209730")</f>
        <v>0</v>
      </c>
      <c r="B3092" s="2">
        <v>42130.5038773148</v>
      </c>
      <c r="C3092">
        <v>6</v>
      </c>
      <c r="D3092">
        <v>6</v>
      </c>
      <c r="E3092" t="s">
        <v>2458</v>
      </c>
    </row>
    <row r="3093" spans="1:5">
      <c r="A3093">
        <f>HYPERLINK("http://www.twitter.com/nycgov/status/595733525355171840", "595733525355171840")</f>
        <v>0</v>
      </c>
      <c r="B3093" s="2">
        <v>42129.9828125</v>
      </c>
      <c r="C3093">
        <v>13</v>
      </c>
      <c r="D3093">
        <v>14</v>
      </c>
      <c r="E3093" t="s">
        <v>2462</v>
      </c>
    </row>
    <row r="3094" spans="1:5">
      <c r="A3094">
        <f>HYPERLINK("http://www.twitter.com/nycgov/status/595725989243691008", "595725989243691008")</f>
        <v>0</v>
      </c>
      <c r="B3094" s="2">
        <v>42129.9620138889</v>
      </c>
      <c r="C3094">
        <v>4</v>
      </c>
      <c r="D3094">
        <v>6</v>
      </c>
      <c r="E3094" t="s">
        <v>2463</v>
      </c>
    </row>
    <row r="3095" spans="1:5">
      <c r="A3095">
        <f>HYPERLINK("http://www.twitter.com/nycgov/status/595718443711729666", "595718443711729666")</f>
        <v>0</v>
      </c>
      <c r="B3095" s="2">
        <v>42129.9411921296</v>
      </c>
      <c r="C3095">
        <v>7</v>
      </c>
      <c r="D3095">
        <v>8</v>
      </c>
      <c r="E3095" t="s">
        <v>2464</v>
      </c>
    </row>
    <row r="3096" spans="1:5">
      <c r="A3096">
        <f>HYPERLINK("http://www.twitter.com/nycgov/status/595707918839894016", "595707918839894016")</f>
        <v>0</v>
      </c>
      <c r="B3096" s="2">
        <v>42129.9121527778</v>
      </c>
      <c r="C3096">
        <v>0</v>
      </c>
      <c r="D3096">
        <v>26</v>
      </c>
      <c r="E3096" t="s">
        <v>2465</v>
      </c>
    </row>
    <row r="3097" spans="1:5">
      <c r="A3097">
        <f>HYPERLINK("http://www.twitter.com/nycgov/status/595695843832893442", "595695843832893442")</f>
        <v>0</v>
      </c>
      <c r="B3097" s="2">
        <v>42129.8788310185</v>
      </c>
      <c r="C3097">
        <v>18</v>
      </c>
      <c r="D3097">
        <v>4</v>
      </c>
      <c r="E3097" t="s">
        <v>2257</v>
      </c>
    </row>
    <row r="3098" spans="1:5">
      <c r="A3098">
        <f>HYPERLINK("http://www.twitter.com/nycgov/status/595688265048530944", "595688265048530944")</f>
        <v>0</v>
      </c>
      <c r="B3098" s="2">
        <v>42129.8579166667</v>
      </c>
      <c r="C3098">
        <v>15</v>
      </c>
      <c r="D3098">
        <v>19</v>
      </c>
      <c r="E3098" t="s">
        <v>2466</v>
      </c>
    </row>
    <row r="3099" spans="1:5">
      <c r="A3099">
        <f>HYPERLINK("http://www.twitter.com/nycgov/status/595664915614011394", "595664915614011394")</f>
        <v>0</v>
      </c>
      <c r="B3099" s="2">
        <v>42129.7934837963</v>
      </c>
      <c r="C3099">
        <v>4</v>
      </c>
      <c r="D3099">
        <v>5</v>
      </c>
      <c r="E3099" t="s">
        <v>2467</v>
      </c>
    </row>
    <row r="3100" spans="1:5">
      <c r="A3100">
        <f>HYPERLINK("http://www.twitter.com/nycgov/status/595658089531109376", "595658089531109376")</f>
        <v>0</v>
      </c>
      <c r="B3100" s="2">
        <v>42129.7746412037</v>
      </c>
      <c r="C3100">
        <v>9</v>
      </c>
      <c r="D3100">
        <v>6</v>
      </c>
      <c r="E3100" t="s">
        <v>2468</v>
      </c>
    </row>
    <row r="3101" spans="1:5">
      <c r="A3101">
        <f>HYPERLINK("http://www.twitter.com/nycgov/status/595648565260787714", "595648565260787714")</f>
        <v>0</v>
      </c>
      <c r="B3101" s="2">
        <v>42129.7483680556</v>
      </c>
      <c r="C3101">
        <v>0</v>
      </c>
      <c r="D3101">
        <v>20</v>
      </c>
      <c r="E3101" t="s">
        <v>2469</v>
      </c>
    </row>
    <row r="3102" spans="1:5">
      <c r="A3102">
        <f>HYPERLINK("http://www.twitter.com/nycgov/status/595635471016931328", "595635471016931328")</f>
        <v>0</v>
      </c>
      <c r="B3102" s="2">
        <v>42129.7122337963</v>
      </c>
      <c r="C3102">
        <v>3</v>
      </c>
      <c r="D3102">
        <v>6</v>
      </c>
      <c r="E3102" t="s">
        <v>2470</v>
      </c>
    </row>
    <row r="3103" spans="1:5">
      <c r="A3103">
        <f>HYPERLINK("http://www.twitter.com/nycgov/status/595627917872345089", "595627917872345089")</f>
        <v>0</v>
      </c>
      <c r="B3103" s="2">
        <v>42129.6913888889</v>
      </c>
      <c r="C3103">
        <v>6</v>
      </c>
      <c r="D3103">
        <v>13</v>
      </c>
      <c r="E3103" t="s">
        <v>2471</v>
      </c>
    </row>
    <row r="3104" spans="1:5">
      <c r="A3104">
        <f>HYPERLINK("http://www.twitter.com/nycgov/status/595620140043083776", "595620140043083776")</f>
        <v>0</v>
      </c>
      <c r="B3104" s="2">
        <v>42129.6699305556</v>
      </c>
      <c r="C3104">
        <v>0</v>
      </c>
      <c r="D3104">
        <v>20</v>
      </c>
      <c r="E3104" t="s">
        <v>2472</v>
      </c>
    </row>
    <row r="3105" spans="1:5">
      <c r="A3105">
        <f>HYPERLINK("http://www.twitter.com/nycgov/status/595619652627214338", "595619652627214338")</f>
        <v>0</v>
      </c>
      <c r="B3105" s="2">
        <v>42129.6685763889</v>
      </c>
      <c r="C3105">
        <v>2</v>
      </c>
      <c r="D3105">
        <v>4</v>
      </c>
      <c r="E3105" t="s">
        <v>2414</v>
      </c>
    </row>
    <row r="3106" spans="1:5">
      <c r="A3106">
        <f>HYPERLINK("http://www.twitter.com/nycgov/status/595605344446971905", "595605344446971905")</f>
        <v>0</v>
      </c>
      <c r="B3106" s="2">
        <v>42129.6290972222</v>
      </c>
      <c r="C3106">
        <v>26</v>
      </c>
      <c r="D3106">
        <v>25</v>
      </c>
      <c r="E3106" t="s">
        <v>2473</v>
      </c>
    </row>
    <row r="3107" spans="1:5">
      <c r="A3107">
        <f>HYPERLINK("http://www.twitter.com/nycgov/status/595597682766405632", "595597682766405632")</f>
        <v>0</v>
      </c>
      <c r="B3107" s="2">
        <v>42129.6079513889</v>
      </c>
      <c r="C3107">
        <v>2</v>
      </c>
      <c r="D3107">
        <v>2</v>
      </c>
      <c r="E3107" t="s">
        <v>2413</v>
      </c>
    </row>
    <row r="3108" spans="1:5">
      <c r="A3108">
        <f>HYPERLINK("http://www.twitter.com/nycgov/status/595586042197061635", "595586042197061635")</f>
        <v>0</v>
      </c>
      <c r="B3108" s="2">
        <v>42129.5758333333</v>
      </c>
      <c r="C3108">
        <v>0</v>
      </c>
      <c r="D3108">
        <v>4</v>
      </c>
      <c r="E3108" t="s">
        <v>2474</v>
      </c>
    </row>
    <row r="3109" spans="1:5">
      <c r="A3109">
        <f>HYPERLINK("http://www.twitter.com/nycgov/status/595325003148730370", "595325003148730370")</f>
        <v>0</v>
      </c>
      <c r="B3109" s="2">
        <v>42128.8555092593</v>
      </c>
      <c r="C3109">
        <v>0</v>
      </c>
      <c r="D3109">
        <v>176</v>
      </c>
      <c r="E3109" t="s">
        <v>2475</v>
      </c>
    </row>
    <row r="3110" spans="1:5">
      <c r="A3110">
        <f>HYPERLINK("http://www.twitter.com/nycgov/status/595265481969430529", "595265481969430529")</f>
        <v>0</v>
      </c>
      <c r="B3110" s="2">
        <v>42128.6912615741</v>
      </c>
      <c r="C3110">
        <v>2</v>
      </c>
      <c r="D3110">
        <v>6</v>
      </c>
      <c r="E3110" t="s">
        <v>2378</v>
      </c>
    </row>
    <row r="3111" spans="1:5">
      <c r="A3111">
        <f>HYPERLINK("http://www.twitter.com/nycgov/status/595242958473027585", "595242958473027585")</f>
        <v>0</v>
      </c>
      <c r="B3111" s="2">
        <v>42128.6291087963</v>
      </c>
      <c r="C3111">
        <v>6</v>
      </c>
      <c r="D3111">
        <v>7</v>
      </c>
      <c r="E3111" t="s">
        <v>2476</v>
      </c>
    </row>
    <row r="3112" spans="1:5">
      <c r="A3112">
        <f>HYPERLINK("http://www.twitter.com/nycgov/status/595235291864145920", "595235291864145920")</f>
        <v>0</v>
      </c>
      <c r="B3112" s="2">
        <v>42128.6079513889</v>
      </c>
      <c r="C3112">
        <v>10</v>
      </c>
      <c r="D3112">
        <v>6</v>
      </c>
      <c r="E3112" t="s">
        <v>1660</v>
      </c>
    </row>
    <row r="3113" spans="1:5">
      <c r="A3113">
        <f>HYPERLINK("http://www.twitter.com/nycgov/status/595227754800541697", "595227754800541697")</f>
        <v>0</v>
      </c>
      <c r="B3113" s="2">
        <v>42128.5871527778</v>
      </c>
      <c r="C3113">
        <v>10</v>
      </c>
      <c r="D3113">
        <v>4</v>
      </c>
      <c r="E3113" t="s">
        <v>2392</v>
      </c>
    </row>
    <row r="3114" spans="1:5">
      <c r="A3114">
        <f>HYPERLINK("http://www.twitter.com/nycgov/status/595212003301556224", "595212003301556224")</f>
        <v>0</v>
      </c>
      <c r="B3114" s="2">
        <v>42128.5436805556</v>
      </c>
      <c r="C3114">
        <v>2</v>
      </c>
      <c r="D3114">
        <v>5</v>
      </c>
      <c r="E3114" t="s">
        <v>2477</v>
      </c>
    </row>
    <row r="3115" spans="1:5">
      <c r="A3115">
        <f>HYPERLINK("http://www.twitter.com/nycgov/status/595196634159538176", "595196634159538176")</f>
        <v>0</v>
      </c>
      <c r="B3115" s="2">
        <v>42128.5012731481</v>
      </c>
      <c r="C3115">
        <v>9</v>
      </c>
      <c r="D3115">
        <v>9</v>
      </c>
      <c r="E3115" t="s">
        <v>2436</v>
      </c>
    </row>
    <row r="3116" spans="1:5">
      <c r="A3116">
        <f>HYPERLINK("http://www.twitter.com/nycgov/status/594578435613265921", "594578435613265921")</f>
        <v>0</v>
      </c>
      <c r="B3116" s="2">
        <v>42126.7953703704</v>
      </c>
      <c r="C3116">
        <v>10</v>
      </c>
      <c r="D3116">
        <v>5</v>
      </c>
      <c r="E3116" t="s">
        <v>2478</v>
      </c>
    </row>
    <row r="3117" spans="1:5">
      <c r="A3117">
        <f>HYPERLINK("http://www.twitter.com/nycgov/status/594563352598315008", "594563352598315008")</f>
        <v>0</v>
      </c>
      <c r="B3117" s="2">
        <v>42126.75375</v>
      </c>
      <c r="C3117">
        <v>6</v>
      </c>
      <c r="D3117">
        <v>13</v>
      </c>
      <c r="E3117" t="s">
        <v>1385</v>
      </c>
    </row>
    <row r="3118" spans="1:5">
      <c r="A3118">
        <f>HYPERLINK("http://www.twitter.com/nycgov/status/594548282187186176", "594548282187186176")</f>
        <v>0</v>
      </c>
      <c r="B3118" s="2">
        <v>42126.7121643519</v>
      </c>
      <c r="C3118">
        <v>11</v>
      </c>
      <c r="D3118">
        <v>11</v>
      </c>
      <c r="E3118" t="s">
        <v>2451</v>
      </c>
    </row>
    <row r="3119" spans="1:5">
      <c r="A3119">
        <f>HYPERLINK("http://www.twitter.com/nycgov/status/594533207204323328", "594533207204323328")</f>
        <v>0</v>
      </c>
      <c r="B3119" s="2">
        <v>42126.6705671296</v>
      </c>
      <c r="C3119">
        <v>8</v>
      </c>
      <c r="D3119">
        <v>9</v>
      </c>
      <c r="E3119" t="s">
        <v>2114</v>
      </c>
    </row>
    <row r="3120" spans="1:5">
      <c r="A3120">
        <f>HYPERLINK("http://www.twitter.com/nycgov/status/594502959356092416", "594502959356092416")</f>
        <v>0</v>
      </c>
      <c r="B3120" s="2">
        <v>42126.5870949074</v>
      </c>
      <c r="C3120">
        <v>3</v>
      </c>
      <c r="D3120">
        <v>4</v>
      </c>
      <c r="E3120" t="s">
        <v>2479</v>
      </c>
    </row>
    <row r="3121" spans="1:5">
      <c r="A3121">
        <f>HYPERLINK("http://www.twitter.com/nycgov/status/594487881428803584", "594487881428803584")</f>
        <v>0</v>
      </c>
      <c r="B3121" s="2">
        <v>42126.5454861111</v>
      </c>
      <c r="C3121">
        <v>11</v>
      </c>
      <c r="D3121">
        <v>10</v>
      </c>
      <c r="E3121" t="s">
        <v>2480</v>
      </c>
    </row>
    <row r="3122" spans="1:5">
      <c r="A3122">
        <f>HYPERLINK("http://www.twitter.com/nycgov/status/594276455950974976", "594276455950974976")</f>
        <v>0</v>
      </c>
      <c r="B3122" s="2">
        <v>42125.9620601852</v>
      </c>
      <c r="C3122">
        <v>8</v>
      </c>
      <c r="D3122">
        <v>8</v>
      </c>
      <c r="E3122" t="s">
        <v>2481</v>
      </c>
    </row>
    <row r="3123" spans="1:5">
      <c r="A3123">
        <f>HYPERLINK("http://www.twitter.com/nycgov/status/594261340258246657", "594261340258246657")</f>
        <v>0</v>
      </c>
      <c r="B3123" s="2">
        <v>42125.9203587963</v>
      </c>
      <c r="C3123">
        <v>9</v>
      </c>
      <c r="D3123">
        <v>6</v>
      </c>
      <c r="E3123" t="s">
        <v>2482</v>
      </c>
    </row>
    <row r="3124" spans="1:5">
      <c r="A3124">
        <f>HYPERLINK("http://www.twitter.com/nycgov/status/594240663627108352", "594240663627108352")</f>
        <v>0</v>
      </c>
      <c r="B3124" s="2">
        <v>42125.8632986111</v>
      </c>
      <c r="C3124">
        <v>0</v>
      </c>
      <c r="D3124">
        <v>12</v>
      </c>
      <c r="E3124" t="s">
        <v>2483</v>
      </c>
    </row>
    <row r="3125" spans="1:5">
      <c r="A3125">
        <f>HYPERLINK("http://www.twitter.com/nycgov/status/594231168528166912", "594231168528166912")</f>
        <v>0</v>
      </c>
      <c r="B3125" s="2">
        <v>42125.8370949074</v>
      </c>
      <c r="C3125">
        <v>3</v>
      </c>
      <c r="D3125">
        <v>4</v>
      </c>
      <c r="E3125" t="s">
        <v>2484</v>
      </c>
    </row>
    <row r="3126" spans="1:5">
      <c r="A3126">
        <f>HYPERLINK("http://www.twitter.com/nycgov/status/594223627270299649", "594223627270299649")</f>
        <v>0</v>
      </c>
      <c r="B3126" s="2">
        <v>42125.8162847222</v>
      </c>
      <c r="C3126">
        <v>9</v>
      </c>
      <c r="D3126">
        <v>7</v>
      </c>
      <c r="E3126" t="s">
        <v>2485</v>
      </c>
    </row>
    <row r="3127" spans="1:5">
      <c r="A3127">
        <f>HYPERLINK("http://www.twitter.com/nycgov/status/594216109252997121", "594216109252997121")</f>
        <v>0</v>
      </c>
      <c r="B3127" s="2">
        <v>42125.7955439815</v>
      </c>
      <c r="C3127">
        <v>15</v>
      </c>
      <c r="D3127">
        <v>16</v>
      </c>
      <c r="E3127" t="s">
        <v>2486</v>
      </c>
    </row>
    <row r="3128" spans="1:5">
      <c r="A3128">
        <f>HYPERLINK("http://www.twitter.com/nycgov/status/594208514060464130", "594208514060464130")</f>
        <v>0</v>
      </c>
      <c r="B3128" s="2">
        <v>42125.7745833333</v>
      </c>
      <c r="C3128">
        <v>10</v>
      </c>
      <c r="D3128">
        <v>13</v>
      </c>
      <c r="E3128" t="s">
        <v>2487</v>
      </c>
    </row>
    <row r="3129" spans="1:5">
      <c r="A3129">
        <f>HYPERLINK("http://www.twitter.com/nycgov/status/594193432588988416", "594193432588988416")</f>
        <v>0</v>
      </c>
      <c r="B3129" s="2">
        <v>42125.732962963</v>
      </c>
      <c r="C3129">
        <v>2</v>
      </c>
      <c r="D3129">
        <v>1</v>
      </c>
      <c r="E3129" t="s">
        <v>2488</v>
      </c>
    </row>
    <row r="3130" spans="1:5">
      <c r="A3130">
        <f>HYPERLINK("http://www.twitter.com/nycgov/status/594185901091254273", "594185901091254273")</f>
        <v>0</v>
      </c>
      <c r="B3130" s="2">
        <v>42125.7121759259</v>
      </c>
      <c r="C3130">
        <v>1</v>
      </c>
      <c r="D3130">
        <v>0</v>
      </c>
      <c r="E3130" t="s">
        <v>2489</v>
      </c>
    </row>
    <row r="3131" spans="1:5">
      <c r="A3131">
        <f>HYPERLINK("http://www.twitter.com/nycgov/status/594161904634957824", "594161904634957824")</f>
        <v>0</v>
      </c>
      <c r="B3131" s="2">
        <v>42125.6459606482</v>
      </c>
      <c r="C3131">
        <v>0</v>
      </c>
      <c r="D3131">
        <v>6</v>
      </c>
      <c r="E3131" t="s">
        <v>2490</v>
      </c>
    </row>
    <row r="3132" spans="1:5">
      <c r="A3132">
        <f>HYPERLINK("http://www.twitter.com/nycgov/status/594148139298336771", "594148139298336771")</f>
        <v>0</v>
      </c>
      <c r="B3132" s="2">
        <v>42125.607974537</v>
      </c>
      <c r="C3132">
        <v>3</v>
      </c>
      <c r="D3132">
        <v>6</v>
      </c>
      <c r="E3132" t="s">
        <v>2491</v>
      </c>
    </row>
    <row r="3133" spans="1:5">
      <c r="A3133">
        <f>HYPERLINK("http://www.twitter.com/nycgov/status/594125483589107712", "594125483589107712")</f>
        <v>0</v>
      </c>
      <c r="B3133" s="2">
        <v>42125.545462963</v>
      </c>
      <c r="C3133">
        <v>17</v>
      </c>
      <c r="D3133">
        <v>14</v>
      </c>
      <c r="E3133" t="s">
        <v>1354</v>
      </c>
    </row>
    <row r="3134" spans="1:5">
      <c r="A3134">
        <f>HYPERLINK("http://www.twitter.com/nycgov/status/594110377048276993", "594110377048276993")</f>
        <v>0</v>
      </c>
      <c r="B3134" s="2">
        <v>42125.5037731481</v>
      </c>
      <c r="C3134">
        <v>15</v>
      </c>
      <c r="D3134">
        <v>12</v>
      </c>
      <c r="E3134" t="s">
        <v>2492</v>
      </c>
    </row>
    <row r="3135" spans="1:5">
      <c r="A3135">
        <f>HYPERLINK("http://www.twitter.com/nycgov/status/593944239718957058", "593944239718957058")</f>
        <v>0</v>
      </c>
      <c r="B3135" s="2">
        <v>42125.0453240741</v>
      </c>
      <c r="C3135">
        <v>7</v>
      </c>
      <c r="D3135">
        <v>6</v>
      </c>
      <c r="E3135" t="s">
        <v>2461</v>
      </c>
    </row>
    <row r="3136" spans="1:5">
      <c r="A3136">
        <f>HYPERLINK("http://www.twitter.com/nycgov/status/593921606189240322", "593921606189240322")</f>
        <v>0</v>
      </c>
      <c r="B3136" s="2">
        <v>42124.9828703704</v>
      </c>
      <c r="C3136">
        <v>8</v>
      </c>
      <c r="D3136">
        <v>5</v>
      </c>
      <c r="E3136" t="s">
        <v>2493</v>
      </c>
    </row>
    <row r="3137" spans="1:5">
      <c r="A3137">
        <f>HYPERLINK("http://www.twitter.com/nycgov/status/593914054550417408", "593914054550417408")</f>
        <v>0</v>
      </c>
      <c r="B3137" s="2">
        <v>42124.962025463</v>
      </c>
      <c r="C3137">
        <v>8</v>
      </c>
      <c r="D3137">
        <v>11</v>
      </c>
      <c r="E3137" t="s">
        <v>2494</v>
      </c>
    </row>
    <row r="3138" spans="1:5">
      <c r="A3138">
        <f>HYPERLINK("http://www.twitter.com/nycgov/status/593899020021542912", "593899020021542912")</f>
        <v>0</v>
      </c>
      <c r="B3138" s="2">
        <v>42124.9205439815</v>
      </c>
      <c r="C3138">
        <v>6</v>
      </c>
      <c r="D3138">
        <v>5</v>
      </c>
      <c r="E3138" t="s">
        <v>2495</v>
      </c>
    </row>
    <row r="3139" spans="1:5">
      <c r="A3139">
        <f>HYPERLINK("http://www.twitter.com/nycgov/status/593876263477104640", "593876263477104640")</f>
        <v>0</v>
      </c>
      <c r="B3139" s="2">
        <v>42124.8577430556</v>
      </c>
      <c r="C3139">
        <v>21</v>
      </c>
      <c r="D3139">
        <v>21</v>
      </c>
      <c r="E3139" t="s">
        <v>2496</v>
      </c>
    </row>
    <row r="3140" spans="1:5">
      <c r="A3140">
        <f>HYPERLINK("http://www.twitter.com/nycgov/status/593868698059972608", "593868698059972608")</f>
        <v>0</v>
      </c>
      <c r="B3140" s="2">
        <v>42124.8368634259</v>
      </c>
      <c r="C3140">
        <v>8</v>
      </c>
      <c r="D3140">
        <v>12</v>
      </c>
      <c r="E3140" t="s">
        <v>2497</v>
      </c>
    </row>
    <row r="3141" spans="1:5">
      <c r="A3141">
        <f>HYPERLINK("http://www.twitter.com/nycgov/status/593861233406771200", "593861233406771200")</f>
        <v>0</v>
      </c>
      <c r="B3141" s="2">
        <v>42124.8162731481</v>
      </c>
      <c r="C3141">
        <v>0</v>
      </c>
      <c r="D3141">
        <v>8</v>
      </c>
      <c r="E3141" t="s">
        <v>2498</v>
      </c>
    </row>
    <row r="3142" spans="1:5">
      <c r="A3142">
        <f>HYPERLINK("http://www.twitter.com/nycgov/status/593850715648487424", "593850715648487424")</f>
        <v>0</v>
      </c>
      <c r="B3142" s="2">
        <v>42124.7872453704</v>
      </c>
      <c r="C3142">
        <v>0</v>
      </c>
      <c r="D3142">
        <v>7</v>
      </c>
      <c r="E3142" t="s">
        <v>2499</v>
      </c>
    </row>
    <row r="3143" spans="1:5">
      <c r="A3143">
        <f>HYPERLINK("http://www.twitter.com/nycgov/status/593838635918692353", "593838635918692353")</f>
        <v>0</v>
      </c>
      <c r="B3143" s="2">
        <v>42124.753912037</v>
      </c>
      <c r="C3143">
        <v>3</v>
      </c>
      <c r="D3143">
        <v>6</v>
      </c>
      <c r="E3143" t="s">
        <v>2488</v>
      </c>
    </row>
    <row r="3144" spans="1:5">
      <c r="A3144">
        <f>HYPERLINK("http://www.twitter.com/nycgov/status/593831063706828800", "593831063706828800")</f>
        <v>0</v>
      </c>
      <c r="B3144" s="2">
        <v>42124.7330208333</v>
      </c>
      <c r="C3144">
        <v>1</v>
      </c>
      <c r="D3144">
        <v>6</v>
      </c>
      <c r="E3144" t="s">
        <v>2500</v>
      </c>
    </row>
    <row r="3145" spans="1:5">
      <c r="A3145">
        <f>HYPERLINK("http://www.twitter.com/nycgov/status/593821641710395393", "593821641710395393")</f>
        <v>0</v>
      </c>
      <c r="B3145" s="2">
        <v>42124.7070138889</v>
      </c>
      <c r="C3145">
        <v>0</v>
      </c>
      <c r="D3145">
        <v>7</v>
      </c>
      <c r="E3145" t="s">
        <v>2501</v>
      </c>
    </row>
    <row r="3146" spans="1:5">
      <c r="A3146">
        <f>HYPERLINK("http://www.twitter.com/nycgov/status/593792461706797056", "593792461706797056")</f>
        <v>0</v>
      </c>
      <c r="B3146" s="2">
        <v>42124.6264930556</v>
      </c>
      <c r="C3146">
        <v>7</v>
      </c>
      <c r="D3146">
        <v>5</v>
      </c>
      <c r="E3146" t="s">
        <v>2486</v>
      </c>
    </row>
    <row r="3147" spans="1:5">
      <c r="A3147">
        <f>HYPERLINK("http://www.twitter.com/nycgov/status/593785747716579329", "593785747716579329")</f>
        <v>0</v>
      </c>
      <c r="B3147" s="2">
        <v>42124.607962963</v>
      </c>
      <c r="C3147">
        <v>1</v>
      </c>
      <c r="D3147">
        <v>1</v>
      </c>
      <c r="E3147" t="s">
        <v>2502</v>
      </c>
    </row>
    <row r="3148" spans="1:5">
      <c r="A3148">
        <f>HYPERLINK("http://www.twitter.com/nycgov/status/593778243263664128", "593778243263664128")</f>
        <v>0</v>
      </c>
      <c r="B3148" s="2">
        <v>42124.5872569444</v>
      </c>
      <c r="C3148">
        <v>7</v>
      </c>
      <c r="D3148">
        <v>4</v>
      </c>
      <c r="E3148" t="s">
        <v>2503</v>
      </c>
    </row>
    <row r="3149" spans="1:5">
      <c r="A3149">
        <f>HYPERLINK("http://www.twitter.com/nycgov/status/593522379785011201", "593522379785011201")</f>
        <v>0</v>
      </c>
      <c r="B3149" s="2">
        <v>42123.8812152778</v>
      </c>
      <c r="C3149">
        <v>0</v>
      </c>
      <c r="D3149">
        <v>6</v>
      </c>
      <c r="E3149" t="s">
        <v>2504</v>
      </c>
    </row>
    <row r="3150" spans="1:5">
      <c r="A3150">
        <f>HYPERLINK("http://www.twitter.com/nycgov/status/593506429488615426", "593506429488615426")</f>
        <v>0</v>
      </c>
      <c r="B3150" s="2">
        <v>42123.8371990741</v>
      </c>
      <c r="C3150">
        <v>6</v>
      </c>
      <c r="D3150">
        <v>8</v>
      </c>
      <c r="E3150" t="s">
        <v>2505</v>
      </c>
    </row>
    <row r="3151" spans="1:5">
      <c r="A3151">
        <f>HYPERLINK("http://www.twitter.com/nycgov/status/593491395379331073", "593491395379331073")</f>
        <v>0</v>
      </c>
      <c r="B3151" s="2">
        <v>42123.7957060185</v>
      </c>
      <c r="C3151">
        <v>5</v>
      </c>
      <c r="D3151">
        <v>8</v>
      </c>
      <c r="E3151" t="s">
        <v>2506</v>
      </c>
    </row>
    <row r="3152" spans="1:5">
      <c r="A3152">
        <f>HYPERLINK("http://www.twitter.com/nycgov/status/593476283637624833", "593476283637624833")</f>
        <v>0</v>
      </c>
      <c r="B3152" s="2">
        <v>42123.7540046296</v>
      </c>
      <c r="C3152">
        <v>7</v>
      </c>
      <c r="D3152">
        <v>6</v>
      </c>
      <c r="E3152" t="s">
        <v>1465</v>
      </c>
    </row>
    <row r="3153" spans="1:5">
      <c r="A3153">
        <f>HYPERLINK("http://www.twitter.com/nycgov/status/593461124915404800", "593461124915404800")</f>
        <v>0</v>
      </c>
      <c r="B3153" s="2">
        <v>42123.7121759259</v>
      </c>
      <c r="C3153">
        <v>3</v>
      </c>
      <c r="D3153">
        <v>6</v>
      </c>
      <c r="E3153" t="s">
        <v>1523</v>
      </c>
    </row>
    <row r="3154" spans="1:5">
      <c r="A3154">
        <f>HYPERLINK("http://www.twitter.com/nycgov/status/593451636292452352", "593451636292452352")</f>
        <v>0</v>
      </c>
      <c r="B3154" s="2">
        <v>42123.6859953704</v>
      </c>
      <c r="C3154">
        <v>0</v>
      </c>
      <c r="D3154">
        <v>17</v>
      </c>
      <c r="E3154" t="s">
        <v>2507</v>
      </c>
    </row>
    <row r="3155" spans="1:5">
      <c r="A3155">
        <f>HYPERLINK("http://www.twitter.com/nycgov/status/593446101577015297", "593446101577015297")</f>
        <v>0</v>
      </c>
      <c r="B3155" s="2">
        <v>42123.6707175926</v>
      </c>
      <c r="C3155">
        <v>13</v>
      </c>
      <c r="D3155">
        <v>14</v>
      </c>
      <c r="E3155" t="s">
        <v>2508</v>
      </c>
    </row>
    <row r="3156" spans="1:5">
      <c r="A3156">
        <f>HYPERLINK("http://www.twitter.com/nycgov/status/593414227127365634", "593414227127365634")</f>
        <v>0</v>
      </c>
      <c r="B3156" s="2">
        <v>42123.5827662037</v>
      </c>
      <c r="C3156">
        <v>0</v>
      </c>
      <c r="D3156">
        <v>16</v>
      </c>
      <c r="E3156" t="s">
        <v>2509</v>
      </c>
    </row>
    <row r="3157" spans="1:5">
      <c r="A3157">
        <f>HYPERLINK("http://www.twitter.com/nycgov/status/593399838005428225", "593399838005428225")</f>
        <v>0</v>
      </c>
      <c r="B3157" s="2">
        <v>42123.5430555556</v>
      </c>
      <c r="C3157">
        <v>7</v>
      </c>
      <c r="D3157">
        <v>13</v>
      </c>
      <c r="E3157" t="s">
        <v>2500</v>
      </c>
    </row>
    <row r="3158" spans="1:5">
      <c r="A3158">
        <f>HYPERLINK("http://www.twitter.com/nycgov/status/593385653968228352", "593385653968228352")</f>
        <v>0</v>
      </c>
      <c r="B3158" s="2">
        <v>42123.5039236111</v>
      </c>
      <c r="C3158">
        <v>16</v>
      </c>
      <c r="D3158">
        <v>27</v>
      </c>
      <c r="E3158" t="s">
        <v>2510</v>
      </c>
    </row>
    <row r="3159" spans="1:5">
      <c r="A3159">
        <f>HYPERLINK("http://www.twitter.com/nycgov/status/593189307394973696", "593189307394973696")</f>
        <v>0</v>
      </c>
      <c r="B3159" s="2">
        <v>42122.9621064815</v>
      </c>
      <c r="C3159">
        <v>16</v>
      </c>
      <c r="D3159">
        <v>23</v>
      </c>
      <c r="E3159" t="s">
        <v>2511</v>
      </c>
    </row>
    <row r="3160" spans="1:5">
      <c r="A3160">
        <f>HYPERLINK("http://www.twitter.com/nycgov/status/593181737200549891", "593181737200549891")</f>
        <v>0</v>
      </c>
      <c r="B3160" s="2">
        <v>42122.9412152778</v>
      </c>
      <c r="C3160">
        <v>14</v>
      </c>
      <c r="D3160">
        <v>16</v>
      </c>
      <c r="E3160" t="s">
        <v>1354</v>
      </c>
    </row>
    <row r="3161" spans="1:5">
      <c r="A3161">
        <f>HYPERLINK("http://www.twitter.com/nycgov/status/593159141721505792", "593159141721505792")</f>
        <v>0</v>
      </c>
      <c r="B3161" s="2">
        <v>42122.8788657407</v>
      </c>
      <c r="C3161">
        <v>7</v>
      </c>
      <c r="D3161">
        <v>5</v>
      </c>
      <c r="E3161" t="s">
        <v>2512</v>
      </c>
    </row>
    <row r="3162" spans="1:5">
      <c r="A3162">
        <f>HYPERLINK("http://www.twitter.com/nycgov/status/593147113640439808", "593147113640439808")</f>
        <v>0</v>
      </c>
      <c r="B3162" s="2">
        <v>42122.8456712963</v>
      </c>
      <c r="C3162">
        <v>0</v>
      </c>
      <c r="D3162">
        <v>32</v>
      </c>
      <c r="E3162" t="s">
        <v>2513</v>
      </c>
    </row>
    <row r="3163" spans="1:5">
      <c r="A3163">
        <f>HYPERLINK("http://www.twitter.com/nycgov/status/593136480031211520", "593136480031211520")</f>
        <v>0</v>
      </c>
      <c r="B3163" s="2">
        <v>42122.8163310185</v>
      </c>
      <c r="C3163">
        <v>5</v>
      </c>
      <c r="D3163">
        <v>4</v>
      </c>
      <c r="E3163" t="s">
        <v>2514</v>
      </c>
    </row>
    <row r="3164" spans="1:5">
      <c r="A3164">
        <f>HYPERLINK("http://www.twitter.com/nycgov/status/593127235017650176", "593127235017650176")</f>
        <v>0</v>
      </c>
      <c r="B3164" s="2">
        <v>42122.7908217593</v>
      </c>
      <c r="C3164">
        <v>0</v>
      </c>
      <c r="D3164">
        <v>5</v>
      </c>
      <c r="E3164" t="s">
        <v>2515</v>
      </c>
    </row>
    <row r="3165" spans="1:5">
      <c r="A3165">
        <f>HYPERLINK("http://www.twitter.com/nycgov/status/593121432470687744", "593121432470687744")</f>
        <v>0</v>
      </c>
      <c r="B3165" s="2">
        <v>42122.7748032407</v>
      </c>
      <c r="C3165">
        <v>5</v>
      </c>
      <c r="D3165">
        <v>6</v>
      </c>
      <c r="E3165" t="s">
        <v>2238</v>
      </c>
    </row>
    <row r="3166" spans="1:5">
      <c r="A3166">
        <f>HYPERLINK("http://www.twitter.com/nycgov/status/593098777763946497", "593098777763946497")</f>
        <v>0</v>
      </c>
      <c r="B3166" s="2">
        <v>42122.7122916667</v>
      </c>
      <c r="C3166">
        <v>3</v>
      </c>
      <c r="D3166">
        <v>2</v>
      </c>
      <c r="E3166" t="s">
        <v>2516</v>
      </c>
    </row>
    <row r="3167" spans="1:5">
      <c r="A3167">
        <f>HYPERLINK("http://www.twitter.com/nycgov/status/593091189005524992", "593091189005524992")</f>
        <v>0</v>
      </c>
      <c r="B3167" s="2">
        <v>42122.6913541667</v>
      </c>
      <c r="C3167">
        <v>5</v>
      </c>
      <c r="D3167">
        <v>2</v>
      </c>
      <c r="E3167" t="s">
        <v>1644</v>
      </c>
    </row>
    <row r="3168" spans="1:5">
      <c r="A3168">
        <f>HYPERLINK("http://www.twitter.com/nycgov/status/593083684720345089", "593083684720345089")</f>
        <v>0</v>
      </c>
      <c r="B3168" s="2">
        <v>42122.6706481481</v>
      </c>
      <c r="C3168">
        <v>7</v>
      </c>
      <c r="D3168">
        <v>3</v>
      </c>
      <c r="E3168" t="s">
        <v>2491</v>
      </c>
    </row>
    <row r="3169" spans="1:5">
      <c r="A3169">
        <f>HYPERLINK("http://www.twitter.com/nycgov/status/593074823598841856", "593074823598841856")</f>
        <v>0</v>
      </c>
      <c r="B3169" s="2">
        <v>42122.6461921296</v>
      </c>
      <c r="C3169">
        <v>0</v>
      </c>
      <c r="D3169">
        <v>18</v>
      </c>
      <c r="E3169" t="s">
        <v>2517</v>
      </c>
    </row>
    <row r="3170" spans="1:5">
      <c r="A3170">
        <f>HYPERLINK("http://www.twitter.com/nycgov/status/593068603529912320", "593068603529912320")</f>
        <v>0</v>
      </c>
      <c r="B3170" s="2">
        <v>42122.6290277778</v>
      </c>
      <c r="C3170">
        <v>7</v>
      </c>
      <c r="D3170">
        <v>3</v>
      </c>
      <c r="E3170" t="s">
        <v>2482</v>
      </c>
    </row>
    <row r="3171" spans="1:5">
      <c r="A3171">
        <f>HYPERLINK("http://www.twitter.com/nycgov/status/593060999357423616", "593060999357423616")</f>
        <v>0</v>
      </c>
      <c r="B3171" s="2">
        <v>42122.6080439815</v>
      </c>
      <c r="C3171">
        <v>6</v>
      </c>
      <c r="D3171">
        <v>10</v>
      </c>
      <c r="E3171" t="s">
        <v>1678</v>
      </c>
    </row>
    <row r="3172" spans="1:5">
      <c r="A3172">
        <f>HYPERLINK("http://www.twitter.com/nycgov/status/593047767112617984", "593047767112617984")</f>
        <v>0</v>
      </c>
      <c r="B3172" s="2">
        <v>42122.5715277778</v>
      </c>
      <c r="C3172">
        <v>0</v>
      </c>
      <c r="D3172">
        <v>3</v>
      </c>
      <c r="E3172" t="s">
        <v>2518</v>
      </c>
    </row>
    <row r="3173" spans="1:5">
      <c r="A3173">
        <f>HYPERLINK("http://www.twitter.com/nycgov/status/593035794610319361", "593035794610319361")</f>
        <v>0</v>
      </c>
      <c r="B3173" s="2">
        <v>42122.5384953704</v>
      </c>
      <c r="C3173">
        <v>2</v>
      </c>
      <c r="D3173">
        <v>2</v>
      </c>
      <c r="E3173" t="s">
        <v>2369</v>
      </c>
    </row>
    <row r="3174" spans="1:5">
      <c r="A3174">
        <f>HYPERLINK("http://www.twitter.com/nycgov/status/593023210284818432", "593023210284818432")</f>
        <v>0</v>
      </c>
      <c r="B3174" s="2">
        <v>42122.5037615741</v>
      </c>
      <c r="C3174">
        <v>12</v>
      </c>
      <c r="D3174">
        <v>9</v>
      </c>
      <c r="E3174" t="s">
        <v>2508</v>
      </c>
    </row>
    <row r="3175" spans="1:5">
      <c r="A3175">
        <f>HYPERLINK("http://www.twitter.com/nycgov/status/592825939446341632", "592825939446341632")</f>
        <v>0</v>
      </c>
      <c r="B3175" s="2">
        <v>42121.9593981481</v>
      </c>
      <c r="C3175">
        <v>6</v>
      </c>
      <c r="D3175">
        <v>5</v>
      </c>
      <c r="E3175" t="s">
        <v>2519</v>
      </c>
    </row>
    <row r="3176" spans="1:5">
      <c r="A3176">
        <f>HYPERLINK("http://www.twitter.com/nycgov/status/592811866109411328", "592811866109411328")</f>
        <v>0</v>
      </c>
      <c r="B3176" s="2">
        <v>42121.9205671296</v>
      </c>
      <c r="C3176">
        <v>26</v>
      </c>
      <c r="D3176">
        <v>20</v>
      </c>
      <c r="E3176" t="s">
        <v>2456</v>
      </c>
    </row>
    <row r="3177" spans="1:5">
      <c r="A3177">
        <f>HYPERLINK("http://www.twitter.com/nycgov/status/592804270401019905", "592804270401019905")</f>
        <v>0</v>
      </c>
      <c r="B3177" s="2">
        <v>42121.8996064815</v>
      </c>
      <c r="C3177">
        <v>9</v>
      </c>
      <c r="D3177">
        <v>3</v>
      </c>
      <c r="E3177" t="s">
        <v>2369</v>
      </c>
    </row>
    <row r="3178" spans="1:5">
      <c r="A3178">
        <f>HYPERLINK("http://www.twitter.com/nycgov/status/592796767248326657", "592796767248326657")</f>
        <v>0</v>
      </c>
      <c r="B3178" s="2">
        <v>42121.878900463</v>
      </c>
      <c r="C3178">
        <v>11</v>
      </c>
      <c r="D3178">
        <v>10</v>
      </c>
      <c r="E3178" t="s">
        <v>2508</v>
      </c>
    </row>
    <row r="3179" spans="1:5">
      <c r="A3179">
        <f>HYPERLINK("http://www.twitter.com/nycgov/status/592788127036612608", "592788127036612608")</f>
        <v>0</v>
      </c>
      <c r="B3179" s="2">
        <v>42121.8550578704</v>
      </c>
      <c r="C3179">
        <v>10</v>
      </c>
      <c r="D3179">
        <v>4</v>
      </c>
      <c r="E3179" t="s">
        <v>1548</v>
      </c>
    </row>
    <row r="3180" spans="1:5">
      <c r="A3180">
        <f>HYPERLINK("http://www.twitter.com/nycgov/status/592778515277287424", "592778515277287424")</f>
        <v>0</v>
      </c>
      <c r="B3180" s="2">
        <v>42121.8285300926</v>
      </c>
      <c r="C3180">
        <v>0</v>
      </c>
      <c r="D3180">
        <v>2</v>
      </c>
      <c r="E3180" t="s">
        <v>2520</v>
      </c>
    </row>
    <row r="3181" spans="1:5">
      <c r="A3181">
        <f>HYPERLINK("http://www.twitter.com/nycgov/status/592773045523218432", "592773045523218432")</f>
        <v>0</v>
      </c>
      <c r="B3181" s="2">
        <v>42121.8134375</v>
      </c>
      <c r="C3181">
        <v>0</v>
      </c>
      <c r="D3181">
        <v>1</v>
      </c>
      <c r="E3181" t="s">
        <v>2361</v>
      </c>
    </row>
    <row r="3182" spans="1:5">
      <c r="A3182">
        <f>HYPERLINK("http://www.twitter.com/nycgov/status/592766618679320577", "592766618679320577")</f>
        <v>0</v>
      </c>
      <c r="B3182" s="2">
        <v>42121.7957060185</v>
      </c>
      <c r="C3182">
        <v>7</v>
      </c>
      <c r="D3182">
        <v>11</v>
      </c>
      <c r="E3182" t="s">
        <v>2521</v>
      </c>
    </row>
    <row r="3183" spans="1:5">
      <c r="A3183">
        <f>HYPERLINK("http://www.twitter.com/nycgov/status/592758982240051200", "592758982240051200")</f>
        <v>0</v>
      </c>
      <c r="B3183" s="2">
        <v>42121.7746296296</v>
      </c>
      <c r="C3183">
        <v>8</v>
      </c>
      <c r="D3183">
        <v>12</v>
      </c>
      <c r="E3183" t="s">
        <v>2522</v>
      </c>
    </row>
    <row r="3184" spans="1:5">
      <c r="A3184">
        <f>HYPERLINK("http://www.twitter.com/nycgov/status/592751005772701696", "592751005772701696")</f>
        <v>0</v>
      </c>
      <c r="B3184" s="2">
        <v>42121.7526273148</v>
      </c>
      <c r="C3184">
        <v>0</v>
      </c>
      <c r="D3184">
        <v>10</v>
      </c>
      <c r="E3184" t="s">
        <v>2523</v>
      </c>
    </row>
    <row r="3185" spans="1:5">
      <c r="A3185">
        <f>HYPERLINK("http://www.twitter.com/nycgov/status/592743855616831488", "592743855616831488")</f>
        <v>0</v>
      </c>
      <c r="B3185" s="2">
        <v>42121.7328935185</v>
      </c>
      <c r="C3185">
        <v>5</v>
      </c>
      <c r="D3185">
        <v>4</v>
      </c>
      <c r="E3185" t="s">
        <v>2524</v>
      </c>
    </row>
    <row r="3186" spans="1:5">
      <c r="A3186">
        <f>HYPERLINK("http://www.twitter.com/nycgov/status/592736436283154434", "592736436283154434")</f>
        <v>0</v>
      </c>
      <c r="B3186" s="2">
        <v>42121.7124189815</v>
      </c>
      <c r="C3186">
        <v>9</v>
      </c>
      <c r="D3186">
        <v>4</v>
      </c>
      <c r="E3186" t="s">
        <v>1678</v>
      </c>
    </row>
    <row r="3187" spans="1:5">
      <c r="A3187">
        <f>HYPERLINK("http://www.twitter.com/nycgov/status/592726094018646016", "592726094018646016")</f>
        <v>0</v>
      </c>
      <c r="B3187" s="2">
        <v>42121.6838773148</v>
      </c>
      <c r="C3187">
        <v>0</v>
      </c>
      <c r="D3187">
        <v>19</v>
      </c>
      <c r="E3187" t="s">
        <v>2525</v>
      </c>
    </row>
    <row r="3188" spans="1:5">
      <c r="A3188">
        <f>HYPERLINK("http://www.twitter.com/nycgov/status/592712717636640771", "592712717636640771")</f>
        <v>0</v>
      </c>
      <c r="B3188" s="2">
        <v>42121.6469675926</v>
      </c>
      <c r="C3188">
        <v>2</v>
      </c>
      <c r="D3188">
        <v>5</v>
      </c>
      <c r="E3188" t="s">
        <v>2526</v>
      </c>
    </row>
    <row r="3189" spans="1:5">
      <c r="A3189">
        <f>HYPERLINK("http://www.twitter.com/nycgov/status/592706161062899712", "592706161062899712")</f>
        <v>0</v>
      </c>
      <c r="B3189" s="2">
        <v>42121.6288773148</v>
      </c>
      <c r="C3189">
        <v>13</v>
      </c>
      <c r="D3189">
        <v>9</v>
      </c>
      <c r="E3189" t="s">
        <v>2527</v>
      </c>
    </row>
    <row r="3190" spans="1:5">
      <c r="A3190">
        <f>HYPERLINK("http://www.twitter.com/nycgov/status/592698593242443776", "592698593242443776")</f>
        <v>0</v>
      </c>
      <c r="B3190" s="2">
        <v>42121.6079976852</v>
      </c>
      <c r="C3190">
        <v>3</v>
      </c>
      <c r="D3190">
        <v>2</v>
      </c>
      <c r="E3190" t="s">
        <v>2414</v>
      </c>
    </row>
    <row r="3191" spans="1:5">
      <c r="A3191">
        <f>HYPERLINK("http://www.twitter.com/nycgov/status/592676013995368449", "592676013995368449")</f>
        <v>0</v>
      </c>
      <c r="B3191" s="2">
        <v>42121.5456828704</v>
      </c>
      <c r="C3191">
        <v>7</v>
      </c>
      <c r="D3191">
        <v>19</v>
      </c>
      <c r="E3191" t="s">
        <v>2528</v>
      </c>
    </row>
    <row r="3192" spans="1:5">
      <c r="A3192">
        <f>HYPERLINK("http://www.twitter.com/nycgov/status/592663391057125376", "592663391057125376")</f>
        <v>0</v>
      </c>
      <c r="B3192" s="2">
        <v>42121.5108564815</v>
      </c>
      <c r="C3192">
        <v>4</v>
      </c>
      <c r="D3192">
        <v>13</v>
      </c>
      <c r="E3192" t="s">
        <v>1688</v>
      </c>
    </row>
    <row r="3193" spans="1:5">
      <c r="A3193">
        <f>HYPERLINK("http://www.twitter.com/nycgov/status/592343729509421058", "592343729509421058")</f>
        <v>0</v>
      </c>
      <c r="B3193" s="2">
        <v>42120.62875</v>
      </c>
      <c r="C3193">
        <v>9</v>
      </c>
      <c r="D3193">
        <v>15</v>
      </c>
      <c r="E3193" t="s">
        <v>2451</v>
      </c>
    </row>
    <row r="3194" spans="1:5">
      <c r="A3194">
        <f>HYPERLINK("http://www.twitter.com/nycgov/status/592328625711484929", "592328625711484929")</f>
        <v>0</v>
      </c>
      <c r="B3194" s="2">
        <v>42120.5870717593</v>
      </c>
      <c r="C3194">
        <v>11</v>
      </c>
      <c r="D3194">
        <v>28</v>
      </c>
      <c r="E3194" t="s">
        <v>2529</v>
      </c>
    </row>
    <row r="3195" spans="1:5">
      <c r="A3195">
        <f>HYPERLINK("http://www.twitter.com/nycgov/status/592011539995041792", "592011539995041792")</f>
        <v>0</v>
      </c>
      <c r="B3195" s="2">
        <v>42119.7120833333</v>
      </c>
      <c r="C3195">
        <v>5</v>
      </c>
      <c r="D3195">
        <v>4</v>
      </c>
      <c r="E3195" t="s">
        <v>1644</v>
      </c>
    </row>
    <row r="3196" spans="1:5">
      <c r="A3196">
        <f>HYPERLINK("http://www.twitter.com/nycgov/status/591995720099569664", "591995720099569664")</f>
        <v>0</v>
      </c>
      <c r="B3196" s="2">
        <v>42119.6684375</v>
      </c>
      <c r="C3196">
        <v>5</v>
      </c>
      <c r="D3196">
        <v>6</v>
      </c>
      <c r="E3196" t="s">
        <v>2394</v>
      </c>
    </row>
    <row r="3197" spans="1:5">
      <c r="A3197">
        <f>HYPERLINK("http://www.twitter.com/nycgov/status/591981352154697729", "591981352154697729")</f>
        <v>0</v>
      </c>
      <c r="B3197" s="2">
        <v>42119.6287847222</v>
      </c>
      <c r="C3197">
        <v>15</v>
      </c>
      <c r="D3197">
        <v>13</v>
      </c>
      <c r="E3197" t="s">
        <v>2456</v>
      </c>
    </row>
    <row r="3198" spans="1:5">
      <c r="A3198">
        <f>HYPERLINK("http://www.twitter.com/nycgov/status/591966254820401153", "591966254820401153")</f>
        <v>0</v>
      </c>
      <c r="B3198" s="2">
        <v>42119.5871296296</v>
      </c>
      <c r="C3198">
        <v>20</v>
      </c>
      <c r="D3198">
        <v>13</v>
      </c>
      <c r="E3198" t="s">
        <v>1354</v>
      </c>
    </row>
    <row r="3199" spans="1:5">
      <c r="A3199">
        <f>HYPERLINK("http://www.twitter.com/nycgov/status/591963388193992704", "591963388193992704")</f>
        <v>0</v>
      </c>
      <c r="B3199" s="2">
        <v>42119.579212963</v>
      </c>
      <c r="C3199">
        <v>0</v>
      </c>
      <c r="D3199">
        <v>386</v>
      </c>
      <c r="E3199" t="s">
        <v>2530</v>
      </c>
    </row>
    <row r="3200" spans="1:5">
      <c r="A3200">
        <f>HYPERLINK("http://www.twitter.com/nycgov/status/591732205791158272", "591732205791158272")</f>
        <v>0</v>
      </c>
      <c r="B3200" s="2">
        <v>42118.9412731481</v>
      </c>
      <c r="C3200">
        <v>5</v>
      </c>
      <c r="D3200">
        <v>15</v>
      </c>
      <c r="E3200" t="s">
        <v>1385</v>
      </c>
    </row>
    <row r="3201" spans="1:5">
      <c r="A3201">
        <f>HYPERLINK("http://www.twitter.com/nycgov/status/591716009091997697", "591716009091997697")</f>
        <v>0</v>
      </c>
      <c r="B3201" s="2">
        <v>42118.8965740741</v>
      </c>
      <c r="C3201">
        <v>14</v>
      </c>
      <c r="D3201">
        <v>12</v>
      </c>
      <c r="E3201" t="s">
        <v>2531</v>
      </c>
    </row>
  </sheetData>
  <hyperlinks>
    <hyperlink ref="E97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2016-12-12T19:25:58Z</dcterms:created>
  <dcterms:modified xsi:type="dcterms:W3CDTF">2016-12-12T19:25:58Z</dcterms:modified>
</cp:coreProperties>
</file>