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xampp\htdocs\tt-parser\docs\"/>
    </mc:Choice>
  </mc:AlternateContent>
  <bookViews>
    <workbookView xWindow="0" yWindow="0" windowWidth="23040" windowHeight="9780"/>
  </bookViews>
  <sheets>
    <sheet name="склад" sheetId="1" r:id="rId1"/>
    <sheet name="Перевозчик" sheetId="2" r:id="rId2"/>
    <sheet name="Поставщик" sheetId="3" r:id="rId3"/>
    <sheet name="контрагент" sheetId="4" r:id="rId4"/>
    <sheet name="Результат" sheetId="5" r:id="rId5"/>
  </sheets>
  <externalReferences>
    <externalReference r:id="rId6"/>
  </externalReferences>
  <definedNames>
    <definedName name="NIDRS">'[1]Коды УКТ'!$B$4:$B$6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5" l="1"/>
  <c r="D15" i="5"/>
  <c r="C15" i="5"/>
  <c r="C5" i="2"/>
  <c r="C6" i="2"/>
  <c r="D2" i="5"/>
  <c r="E2" i="5"/>
  <c r="B2" i="5" l="1"/>
  <c r="C3" i="2"/>
  <c r="C4" i="2"/>
  <c r="C2" i="2"/>
  <c r="G3" i="5"/>
  <c r="G4" i="5"/>
  <c r="G5" i="5"/>
  <c r="G6" i="5"/>
  <c r="G7" i="5"/>
  <c r="G8" i="5"/>
  <c r="G9" i="5"/>
  <c r="G10" i="5"/>
  <c r="G11" i="5"/>
  <c r="B15" i="5"/>
  <c r="N12" i="5"/>
  <c r="M12" i="5"/>
  <c r="K12" i="5"/>
  <c r="J12" i="5"/>
  <c r="I12" i="5"/>
  <c r="H12" i="5"/>
  <c r="F12" i="5"/>
  <c r="B12" i="5"/>
  <c r="N2" i="5"/>
  <c r="M2" i="5"/>
  <c r="A2" i="5"/>
  <c r="A3" i="1" l="1"/>
  <c r="A4" i="1"/>
  <c r="A5" i="1"/>
  <c r="A6" i="1"/>
  <c r="A7" i="1"/>
  <c r="A2" i="1"/>
  <c r="C13" i="5"/>
  <c r="C14" i="5"/>
  <c r="C2" i="5"/>
  <c r="C12" i="5"/>
</calcChain>
</file>

<file path=xl/sharedStrings.xml><?xml version="1.0" encoding="utf-8"?>
<sst xmlns="http://schemas.openxmlformats.org/spreadsheetml/2006/main" count="209" uniqueCount="110">
  <si>
    <t>Cклад</t>
  </si>
  <si>
    <t>Адресс</t>
  </si>
  <si>
    <t>Режим работы</t>
  </si>
  <si>
    <t>пример на карте</t>
  </si>
  <si>
    <t>Нефтебаза, Николаев, Николаевская область, 54000</t>
  </si>
  <si>
    <t>0-24</t>
  </si>
  <si>
    <t>https://goo.gl/maps/CCWaijJj45A2</t>
  </si>
  <si>
    <t>Куцуруб</t>
  </si>
  <si>
    <t>Порт Очаков, вулиця Ольвійська, 1, Очаків, Николаевская область, 57500</t>
  </si>
  <si>
    <t>08-18</t>
  </si>
  <si>
    <t>https://goo.gl/maps/gkwdGXwZhMH2</t>
  </si>
  <si>
    <t>Константиновка</t>
  </si>
  <si>
    <t>ООО "АЛЬЯНС ОЙЛ УКРАИНА", Николаевская область</t>
  </si>
  <si>
    <t>https://goo.gl/maps/wVNPrpXQJCm</t>
  </si>
  <si>
    <t>Южный</t>
  </si>
  <si>
    <t>https://goo.gl/maps/u6D9Ru3APLC2</t>
  </si>
  <si>
    <t>вулиця Доктора Самойловича, 38, Миколаїв, Миколаївська область, 54000</t>
  </si>
  <si>
    <t>предприятие</t>
  </si>
  <si>
    <t>Адрес базы</t>
  </si>
  <si>
    <t>Марка</t>
  </si>
  <si>
    <t>Тягач</t>
  </si>
  <si>
    <t>Секция 1</t>
  </si>
  <si>
    <t>Секция 2</t>
  </si>
  <si>
    <t>Секция 3</t>
  </si>
  <si>
    <t>Секция 4</t>
  </si>
  <si>
    <t>ГН Полуприцепа</t>
  </si>
  <si>
    <t>Секция 5</t>
  </si>
  <si>
    <t>Секция 6</t>
  </si>
  <si>
    <t>Секция 7</t>
  </si>
  <si>
    <t>Секция 8</t>
  </si>
  <si>
    <t>Секция 9</t>
  </si>
  <si>
    <t>ул. 1-я Ингульская, 1, Николаев, Николаевская область, 54000</t>
  </si>
  <si>
    <t>ИВЕКО</t>
  </si>
  <si>
    <t>BE7270XO</t>
  </si>
  <si>
    <t>Название</t>
  </si>
  <si>
    <t>вид Толплива</t>
  </si>
  <si>
    <t>цена,грн</t>
  </si>
  <si>
    <t>производитель</t>
  </si>
  <si>
    <t>Дизельне паливо</t>
  </si>
  <si>
    <t>ТОВАРИСТВО З ОБМЕЖЕНОЮ ВIДПОВIДАЛЬНIСТЮ СІЛЬСЬКОГОСПОДАРСЬКЕ ПІДПРИЄМСТВО "НІБУЛОН"</t>
  </si>
  <si>
    <t>УКРАЇНА, МИКОЛАЇВСЬКА ОБЛ., БАШТАНСЬКИЙ РАЙОН, С. ДОБРЕ, ВУЛ. ПРИВОКЗАЛЬНА, БУД.34</t>
  </si>
  <si>
    <t>№14110414201900091</t>
  </si>
  <si>
    <t>юридичної особа</t>
  </si>
  <si>
    <t>Код ЄДРПОУ</t>
  </si>
  <si>
    <t>ІНДЕКС</t>
  </si>
  <si>
    <t xml:space="preserve"> (адреса)</t>
  </si>
  <si>
    <t>Реєстраційний № ліцензії</t>
  </si>
  <si>
    <t>ФЕРМЕРСЬКЕ ГОСПОДАРСТВО "ГЛИНЯНИЙ"</t>
  </si>
  <si>
    <t>УКРАЇНА, МИКОЛАЇВСЬКА ОБЛ., БЕРЕЗНЕГУВАТСЬКИЙ РАЙОН, СМТ. БЕРЕЗНЕГУВАТЕ, вулиця Некрасова, буд. 4</t>
  </si>
  <si>
    <t>№14130414202001054</t>
  </si>
  <si>
    <t>ТОВАРИСТВО З ОБМЕЖЕНОЮ ВІДПОВІДАЛЬНІСТЮ "АДМИРАЛ-АГРО"</t>
  </si>
  <si>
    <t>УКРАЇНА, МИКОЛАЇВСЬКА ОБЛ., БЕРЕЗАНСЬКИЙ РАЙОН, С. ТАШИНЕ, вул. Космонавтів 19</t>
  </si>
  <si>
    <t>ТОВАРИСТВО З ОБМЕЖЕНОЮ ВIДПОВIДАЛЬНIСТЮ "МИКОЛАЇВСЬКА ТЕХНІЧНА КОМПАНІЯ"</t>
  </si>
  <si>
    <t>УКРАЇНА, МИКОЛАЇВСЬКА ОБЛАСТЬ, М.ЮЖНОУКРАЇНСЬК, Гідрокомплекс 12</t>
  </si>
  <si>
    <t>№14090414202001101</t>
  </si>
  <si>
    <t>ПРИВАТНЕ СІЛЬСЬКОГОСПОДАРСЬКЕ ПІДПРИЄМСТВО "ОБРИЙ-АГРО"</t>
  </si>
  <si>
    <t>УКРАЇНА, МИКОЛАЇВСЬКА ОБЛ., ВIТОВСЬКИЙ РАЙОН, С. ЗОРЯ, вулиця Ткаченко, буд. 18</t>
  </si>
  <si>
    <t>№14200414202000799</t>
  </si>
  <si>
    <t>ФЕРМЕРСЬКЕ ГОСПОДАРСТВО " ЦЕХМЕСТРУК "</t>
  </si>
  <si>
    <t>УКРАЇНА, МИКОЛАЇВСЬКА ОБЛ., ДОМАНIВСЬКИЙ РАЙОН, С. СУХА БАЛКА, вул.Новоселів,15</t>
  </si>
  <si>
    <t>№14180414202000557</t>
  </si>
  <si>
    <t>Широта</t>
  </si>
  <si>
    <t>Долгота</t>
  </si>
  <si>
    <t>https://goo.gl/maps/1Bij3uK4FNcA3HXZ8</t>
  </si>
  <si>
    <t xml:space="preserve">Порт Южный </t>
  </si>
  <si>
    <t>Транспорт</t>
  </si>
  <si>
    <t>BE7270XZ</t>
  </si>
  <si>
    <t>ВЕ1600ВY</t>
  </si>
  <si>
    <t>Палеты</t>
  </si>
  <si>
    <t>Херсон</t>
  </si>
  <si>
    <t>Николаев</t>
  </si>
  <si>
    <t>Кременчуг</t>
  </si>
  <si>
    <t xml:space="preserve">Бензин А-92 </t>
  </si>
  <si>
    <t>Греция</t>
  </si>
  <si>
    <t>Новоград</t>
  </si>
  <si>
    <t>Индия</t>
  </si>
  <si>
    <t>Турция</t>
  </si>
  <si>
    <t>Мозырь</t>
  </si>
  <si>
    <t>Объем,л</t>
  </si>
  <si>
    <t>Кл.ПП</t>
  </si>
  <si>
    <t>Дата поставки</t>
  </si>
  <si>
    <t>№ ПН</t>
  </si>
  <si>
    <t>Ц.с Дост</t>
  </si>
  <si>
    <t>Ц.ср.дост</t>
  </si>
  <si>
    <t>x</t>
  </si>
  <si>
    <t>X</t>
  </si>
  <si>
    <t>Гос.номер ТС</t>
  </si>
  <si>
    <t>Ст-сть доставки:</t>
  </si>
  <si>
    <t>Объем,л2</t>
  </si>
  <si>
    <t>Объем,л3</t>
  </si>
  <si>
    <t>Пункт погрузки</t>
  </si>
  <si>
    <t>Производитель</t>
  </si>
  <si>
    <t>Вид Топлива</t>
  </si>
  <si>
    <t>Объем заказа,л</t>
  </si>
  <si>
    <t>ТОВАРИСТВО З ОБМЕЖЕНОЮ ВIДПОВIДАЛЬНIСТЮ "УКРЗЕРНОПРОМ-ЛАН"</t>
  </si>
  <si>
    <t>№15280414202000107</t>
  </si>
  <si>
    <t>ПРИВАТНЕ ПIДПРИЄМСТВО "ВІТКОС-М"</t>
  </si>
  <si>
    <t>№21210414202000708</t>
  </si>
  <si>
    <t>емність зберігання</t>
  </si>
  <si>
    <t>47.3123212</t>
  </si>
  <si>
    <t>32.4476084</t>
  </si>
  <si>
    <t>Одеська обл., Тарутинський р-н., с. Малоярославець Другий, вул. Молодіжна, буд.1А, для потреб власного споживання, загальна місткість резервуарів</t>
  </si>
  <si>
    <t xml:space="preserve">УКРАЇНА, ХЕРСОНСЬКА ОБЛ., ЧАПЛИНСЬКИЙ РАЙОН, С. ГРИГОРІВКА, пр.Миру 4Б </t>
  </si>
  <si>
    <t>Объем,л1</t>
  </si>
  <si>
    <t>ул. 1-я Ингульская, 1, Николаев, Николаевская область, 54001</t>
  </si>
  <si>
    <t>ул. 1-я Ингульская, 1, Николаев, Николаевская область, 54002</t>
  </si>
  <si>
    <t>В таблице указан один и тот же Транспорт ,но с различными вариантами емкостей. Приведено 3 примера их конфигурации. Из листа "Поставщик" втягиваются контрагенты и заполняется лист заявки. Вид топлива, Производитель и объем заказа.Необходимо решить несколько задач. Первая-подобрать оптимальный объем емкостей для перевозки груза с необходимыми характеристиками.Проложить маршрут от Пункта погрузки(взять координаты из ссылки в листе Склад) до базы контрагента используя адрес или координаты или индекс из листа Контрагент. Во-вторых нужно решить задачу комивояжера. Проложить маршрут по вершинам графов ни разу не въезжая в один и тот же населенный пункт дважды и вернуться в Пункт Погрузки. Применить муравьинный алгоритм для решения задачи.В третьих нужно создать -Фильтры которые работают в Пункте погрузки. а) Можно для разных Видов Топлива использовать только одну базу для погрузки. б) Можно для одного Вида Топлива использовать одно транспортное средство но загружать топливо разных Производителей. в) после разгрузки в последней точке Контрагента,можно загружаться на промежуточном Пункте погрузки для следующей поездки. При этом конечной точкой будет начальная база загрузки(Опция Рейс).Необходимо заполнить результирующие колонки Объем,л(1,2,3). и указать контрагентов. В-третьих необходимо просчитать цену с учетом транспортной составляющей "Ц.ср.дост"  с распределением себестоимости доставки поровну на всех контрагентов и "Ц.c Дост" в пропорции к растоянию  и объему перевозимого груза.(Пропорциональный метод) Заполнить соответствующие колонки данных. Учесть время работы нефтебазы, время приемки топлива контрагентом с 8-18, среднее время разгрузки у каждого клиента из расчета можности насоса 100 л/мин и 30 минут на разворачивание насосной станции в каждом населеном пункте. Среднюю скорость ТС принять за 60 км/час.</t>
  </si>
  <si>
    <t>Найти и заполнить недостающие данные, которые как пример , приведены для предприятия Нибулон вверху таблицы. Занести результат в базу данных SQL</t>
  </si>
  <si>
    <t>Тариф(UAH)</t>
  </si>
  <si>
    <t>Херсон, вулиця Маріі Фортус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</si>
</sst>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lt;=9999999]###\-####;\(###\)\ ###\-####"/>
  </numFmts>
  <fonts count="13" x14ac:knownFonts="1">
    <font>
      <sz val="12"/>
      <color theme="1"/>
      <name val="Calibri"/>
      <family val="2"/>
      <charset val="204"/>
      <scheme val="minor"/>
    </font>
    <font>
      <u/>
      <sz val="12"/>
      <color theme="10"/>
      <name val="Calibri"/>
      <family val="2"/>
      <charset val="204"/>
      <scheme val="minor"/>
    </font>
    <font>
      <sz val="12"/>
      <color theme="0"/>
      <name val="Calibri"/>
      <family val="2"/>
      <charset val="204"/>
      <scheme val="minor"/>
    </font>
    <font>
      <b/>
      <sz val="11"/>
      <color theme="0"/>
      <name val="Calibri"/>
      <family val="2"/>
      <charset val="204"/>
      <scheme val="minor"/>
    </font>
    <font>
      <sz val="12"/>
      <color rgb="FFFFC000"/>
      <name val="Calibri"/>
      <family val="2"/>
      <charset val="204"/>
      <scheme val="minor"/>
    </font>
    <font>
      <sz val="12"/>
      <color theme="1"/>
      <name val="Calibri"/>
      <family val="2"/>
      <scheme val="minor"/>
    </font>
    <font>
      <b/>
      <sz val="12"/>
      <color theme="1"/>
      <name val="Calibri"/>
      <family val="2"/>
      <scheme val="minor"/>
    </font>
    <font>
      <sz val="16"/>
      <color theme="4"/>
      <name val="Calibri"/>
      <family val="2"/>
      <charset val="204"/>
      <scheme val="minor"/>
    </font>
    <font>
      <sz val="12"/>
      <color theme="3"/>
      <name val="Calibri"/>
      <family val="2"/>
      <charset val="204"/>
      <scheme val="minor"/>
    </font>
    <font>
      <sz val="8"/>
      <name val="Calibri"/>
      <family val="2"/>
      <charset val="204"/>
      <scheme val="minor"/>
    </font>
    <font>
      <sz val="14"/>
      <color theme="1"/>
      <name val="Calibri"/>
      <family val="2"/>
      <charset val="204"/>
      <scheme val="minor"/>
    </font>
    <font>
      <sz val="20"/>
      <color theme="1"/>
      <name val="Calibri"/>
      <family val="2"/>
      <charset val="204"/>
      <scheme val="minor"/>
    </font>
    <font>
      <sz val="12"/>
      <color theme="1"/>
      <name val="Calibri"/>
      <family val="2"/>
      <charset val="204"/>
      <scheme val="minor"/>
    </font>
  </fonts>
  <fills count="10">
    <fill>
      <patternFill patternType="none"/>
    </fill>
    <fill>
      <patternFill patternType="gray125"/>
    </fill>
    <fill>
      <patternFill patternType="solid">
        <fgColor theme="1"/>
        <bgColor indexed="64"/>
      </patternFill>
    </fill>
    <fill>
      <patternFill patternType="solid">
        <fgColor theme="5"/>
        <bgColor indexed="64"/>
      </patternFill>
    </fill>
    <fill>
      <patternFill patternType="solid">
        <fgColor theme="9" tint="-0.249977111117893"/>
        <bgColor indexed="64"/>
      </patternFill>
    </fill>
    <fill>
      <patternFill patternType="solid">
        <fgColor rgb="FF0070C0"/>
        <bgColor indexed="64"/>
      </patternFill>
    </fill>
    <fill>
      <patternFill patternType="solid">
        <fgColor theme="4"/>
        <bgColor indexed="64"/>
      </patternFill>
    </fill>
    <fill>
      <patternFill patternType="solid">
        <fgColor theme="5" tint="0.79998168889431442"/>
        <bgColor indexed="64"/>
      </patternFill>
    </fill>
    <fill>
      <patternFill patternType="solid">
        <fgColor theme="7" tint="0.79998168889431442"/>
        <bgColor indexed="64"/>
      </patternFill>
    </fill>
    <fill>
      <patternFill patternType="mediumGray">
        <bgColor theme="7"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xf numFmtId="44" fontId="12" fillId="0" borderId="0" applyFont="0" applyFill="0" applyBorder="0" applyAlignment="0" applyProtection="0"/>
  </cellStyleXfs>
  <cellXfs count="61">
    <xf numFmtId="0" fontId="0" fillId="0" borderId="0" xfId="0"/>
    <xf numFmtId="0" fontId="3" fillId="2" borderId="1" xfId="0" applyFont="1" applyFill="1" applyBorder="1" applyAlignment="1">
      <alignment horizontal="center" vertical="center" wrapText="1"/>
    </xf>
    <xf numFmtId="0" fontId="0" fillId="0" borderId="0" xfId="0" applyAlignment="1"/>
    <xf numFmtId="0" fontId="0" fillId="0" borderId="0" xfId="0"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4" borderId="3" xfId="0" applyFill="1" applyBorder="1" applyAlignment="1">
      <alignment horizontal="center" vertical="center" wrapText="1"/>
    </xf>
    <xf numFmtId="0" fontId="2" fillId="5" borderId="3" xfId="0" applyFont="1" applyFill="1" applyBorder="1" applyAlignment="1">
      <alignment horizontal="left" vertical="center" wrapText="1"/>
    </xf>
    <xf numFmtId="0" fontId="4" fillId="6" borderId="1" xfId="0" applyFont="1" applyFill="1" applyBorder="1" applyAlignment="1">
      <alignment horizontal="left" vertical="center"/>
    </xf>
    <xf numFmtId="0" fontId="4" fillId="6" borderId="3" xfId="0" applyFont="1" applyFill="1" applyBorder="1" applyAlignment="1">
      <alignment horizontal="center" vertical="center"/>
    </xf>
    <xf numFmtId="0" fontId="5" fillId="7" borderId="3" xfId="0" applyFont="1" applyFill="1" applyBorder="1" applyAlignment="1">
      <alignment horizontal="center" vertical="center"/>
    </xf>
    <xf numFmtId="14" fontId="0" fillId="8" borderId="4" xfId="0" applyNumberFormat="1" applyFill="1" applyBorder="1" applyAlignment="1">
      <alignment horizontal="center"/>
    </xf>
    <xf numFmtId="0" fontId="0" fillId="8" borderId="1" xfId="0" applyFill="1" applyBorder="1"/>
    <xf numFmtId="0" fontId="0" fillId="8" borderId="1" xfId="0" applyFill="1" applyBorder="1" applyAlignment="1">
      <alignment horizontal="right"/>
    </xf>
    <xf numFmtId="2" fontId="0" fillId="8" borderId="5" xfId="0" applyNumberFormat="1" applyFill="1" applyBorder="1" applyAlignment="1">
      <alignment horizontal="right"/>
    </xf>
    <xf numFmtId="0" fontId="0" fillId="8" borderId="3" xfId="0" applyFill="1" applyBorder="1" applyAlignment="1">
      <alignment horizontal="right"/>
    </xf>
    <xf numFmtId="2" fontId="0" fillId="8" borderId="3" xfId="0" applyNumberFormat="1" applyFill="1" applyBorder="1" applyAlignment="1">
      <alignment horizontal="right"/>
    </xf>
    <xf numFmtId="0" fontId="0" fillId="8" borderId="1" xfId="0" applyFill="1" applyBorder="1" applyAlignment="1">
      <alignment horizontal="center" vertical="center"/>
    </xf>
    <xf numFmtId="0" fontId="0" fillId="8" borderId="4" xfId="0" applyFill="1" applyBorder="1" applyAlignment="1">
      <alignment horizontal="center"/>
    </xf>
    <xf numFmtId="14" fontId="0" fillId="8" borderId="1" xfId="0" applyNumberFormat="1" applyFill="1" applyBorder="1"/>
    <xf numFmtId="0" fontId="6" fillId="8" borderId="1" xfId="0" applyFont="1" applyFill="1" applyBorder="1" applyAlignment="1">
      <alignment horizontal="center"/>
    </xf>
    <xf numFmtId="2" fontId="0" fillId="8" borderId="5" xfId="0" applyNumberFormat="1" applyFill="1" applyBorder="1"/>
    <xf numFmtId="2" fontId="0" fillId="8" borderId="1" xfId="0" applyNumberFormat="1" applyFill="1" applyBorder="1"/>
    <xf numFmtId="2" fontId="0" fillId="8" borderId="1" xfId="0" applyNumberFormat="1" applyFill="1" applyBorder="1" applyAlignment="1">
      <alignment horizontal="center"/>
    </xf>
    <xf numFmtId="164" fontId="0" fillId="9" borderId="4" xfId="0" applyNumberFormat="1" applyFill="1" applyBorder="1"/>
    <xf numFmtId="0" fontId="5" fillId="8" borderId="1" xfId="0" applyFont="1" applyFill="1" applyBorder="1"/>
    <xf numFmtId="0" fontId="5" fillId="8" borderId="3" xfId="0" applyFont="1" applyFill="1" applyBorder="1"/>
    <xf numFmtId="0" fontId="5" fillId="8" borderId="5" xfId="0" applyFont="1" applyFill="1" applyBorder="1"/>
    <xf numFmtId="0" fontId="0" fillId="0" borderId="4" xfId="0" applyBorder="1"/>
    <xf numFmtId="0" fontId="0" fillId="0" borderId="6" xfId="0" applyBorder="1"/>
    <xf numFmtId="0" fontId="0" fillId="7" borderId="1" xfId="0" applyFill="1" applyBorder="1"/>
    <xf numFmtId="0" fontId="4" fillId="6" borderId="1" xfId="0" applyFont="1" applyFill="1" applyBorder="1" applyAlignment="1">
      <alignment horizontal="center" vertical="center"/>
    </xf>
    <xf numFmtId="0" fontId="0" fillId="7" borderId="1" xfId="0" applyFill="1" applyBorder="1" applyAlignment="1">
      <alignment horizontal="center" vertical="center"/>
    </xf>
    <xf numFmtId="2" fontId="0" fillId="7" borderId="1" xfId="0" applyNumberFormat="1" applyFill="1" applyBorder="1" applyAlignment="1">
      <alignment horizontal="right"/>
    </xf>
    <xf numFmtId="0" fontId="7" fillId="7" borderId="1" xfId="0" applyFont="1" applyFill="1" applyBorder="1"/>
    <xf numFmtId="0" fontId="7" fillId="7" borderId="1" xfId="0" applyFont="1" applyFill="1" applyBorder="1" applyAlignment="1">
      <alignment horizontal="center" vertical="center"/>
    </xf>
    <xf numFmtId="0" fontId="0" fillId="3" borderId="3" xfId="0" applyFill="1" applyBorder="1" applyAlignment="1">
      <alignment horizontal="center" vertical="center" wrapText="1"/>
    </xf>
    <xf numFmtId="0" fontId="0" fillId="8" borderId="4" xfId="0" applyFill="1" applyBorder="1" applyAlignment="1">
      <alignment horizontal="center" vertical="center"/>
    </xf>
    <xf numFmtId="0" fontId="2" fillId="2" borderId="1"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8" fillId="7" borderId="5" xfId="0" applyFont="1" applyFill="1" applyBorder="1" applyAlignment="1">
      <alignment horizontal="left" vertical="center" wrapText="1"/>
    </xf>
    <xf numFmtId="0" fontId="0" fillId="7" borderId="1" xfId="0" applyFill="1" applyBorder="1" applyAlignment="1"/>
    <xf numFmtId="49" fontId="0" fillId="7" borderId="1" xfId="0" applyNumberFormat="1" applyFill="1" applyBorder="1" applyAlignment="1">
      <alignment horizontal="center" vertical="center"/>
    </xf>
    <xf numFmtId="0" fontId="1" fillId="7" borderId="1" xfId="1" applyFill="1" applyBorder="1"/>
    <xf numFmtId="0" fontId="8" fillId="7" borderId="1" xfId="0" applyFont="1" applyFill="1" applyBorder="1" applyAlignment="1">
      <alignment horizontal="center" vertical="center"/>
    </xf>
    <xf numFmtId="0" fontId="0" fillId="8" borderId="3" xfId="0" applyFill="1" applyBorder="1"/>
    <xf numFmtId="1" fontId="0" fillId="8" borderId="1" xfId="0" applyNumberFormat="1" applyFill="1" applyBorder="1" applyAlignment="1">
      <alignment horizontal="right"/>
    </xf>
    <xf numFmtId="2" fontId="0" fillId="7" borderId="1" xfId="2" applyNumberFormat="1" applyFont="1" applyFill="1" applyBorder="1"/>
    <xf numFmtId="2" fontId="0" fillId="7" borderId="1" xfId="0" applyNumberFormat="1" applyFill="1" applyBorder="1"/>
    <xf numFmtId="0" fontId="11" fillId="0" borderId="0" xfId="0" applyNumberFormat="1" applyFont="1" applyAlignment="1">
      <alignment horizontal="center" vertical="center" wrapText="1"/>
    </xf>
    <xf numFmtId="0" fontId="10" fillId="8" borderId="7" xfId="0" applyFont="1" applyFill="1" applyBorder="1" applyAlignment="1">
      <alignment wrapText="1"/>
    </xf>
    <xf numFmtId="0" fontId="10" fillId="8" borderId="8" xfId="0" applyFont="1" applyFill="1" applyBorder="1" applyAlignment="1">
      <alignment wrapText="1"/>
    </xf>
    <xf numFmtId="0" fontId="10" fillId="8" borderId="9" xfId="0" applyFont="1" applyFill="1" applyBorder="1" applyAlignment="1">
      <alignment wrapText="1"/>
    </xf>
    <xf numFmtId="0" fontId="10" fillId="8" borderId="10" xfId="0" applyFont="1" applyFill="1" applyBorder="1" applyAlignment="1">
      <alignment wrapText="1"/>
    </xf>
    <xf numFmtId="0" fontId="10" fillId="8" borderId="0" xfId="0" applyFont="1" applyFill="1" applyBorder="1" applyAlignment="1">
      <alignment wrapText="1"/>
    </xf>
    <xf numFmtId="0" fontId="10" fillId="8" borderId="11" xfId="0" applyFont="1" applyFill="1" applyBorder="1" applyAlignment="1">
      <alignment wrapText="1"/>
    </xf>
    <xf numFmtId="0" fontId="10" fillId="8" borderId="12" xfId="0" applyFont="1" applyFill="1" applyBorder="1" applyAlignment="1">
      <alignment wrapText="1"/>
    </xf>
    <xf numFmtId="0" fontId="10" fillId="8" borderId="13" xfId="0" applyFont="1" applyFill="1" applyBorder="1" applyAlignment="1">
      <alignment wrapText="1"/>
    </xf>
    <xf numFmtId="0" fontId="10" fillId="8" borderId="14" xfId="0" applyFont="1" applyFill="1" applyBorder="1" applyAlignment="1">
      <alignment wrapText="1"/>
    </xf>
  </cellXfs>
  <cellStyles count="3">
    <cellStyle name="Гіперпосилання" xfId="1" builtinId="8"/>
    <cellStyle name="Грошовий" xfId="2" builtinId="4"/>
    <cellStyle name="Звичайний" xfId="0" builtinId="0"/>
  </cellStyles>
  <dxfs count="30">
    <dxf>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0" formatCode="General"/>
      <fill>
        <patternFill>
          <fgColor indexed="64"/>
          <bgColor theme="7"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numFmt numFmtId="2" formatCode="0.00"/>
      <fill>
        <patternFill>
          <fgColor indexed="64"/>
          <bgColor theme="7" tint="0.79998168889431442"/>
        </patternFill>
      </fill>
      <border diagonalUp="0" diagonalDown="0">
        <left style="thin">
          <color auto="1"/>
        </left>
        <right style="thin">
          <color auto="1"/>
        </right>
        <top style="thin">
          <color auto="1"/>
        </top>
        <bottom style="thin">
          <color auto="1"/>
        </bottom>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Calibri"/>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fill>
        <patternFill>
          <fgColor indexed="64"/>
          <bgColor theme="7" tint="0.79998168889431442"/>
        </patternFill>
      </fill>
      <border diagonalUp="0" diagonalDown="0">
        <left style="thin">
          <color auto="1"/>
        </left>
        <right style="thin">
          <color auto="1"/>
        </right>
        <top style="thin">
          <color auto="1"/>
        </top>
        <bottom style="thin">
          <color auto="1"/>
        </bottom>
      </border>
    </dxf>
    <dxf>
      <fill>
        <patternFill patternType="solid">
          <fgColor indexed="64"/>
          <bgColor theme="0"/>
        </patternFill>
      </fill>
      <border diagonalUp="0" diagonalDown="0" outline="0">
        <left style="thin">
          <color auto="1"/>
        </left>
        <right style="thin">
          <color auto="1"/>
        </right>
        <top style="thin">
          <color auto="1"/>
        </top>
        <bottom/>
      </border>
    </dxf>
    <dxf>
      <numFmt numFmtId="0" formatCode="General"/>
      <fill>
        <patternFill patternType="solid">
          <fgColor indexed="64"/>
          <bgColor theme="0"/>
        </patternFill>
      </fill>
      <border diagonalUp="0" diagonalDown="0">
        <left style="thin">
          <color auto="1"/>
        </left>
        <right style="thin">
          <color auto="1"/>
        </right>
        <top style="thin">
          <color auto="1"/>
        </top>
        <bottom style="thin">
          <color auto="1"/>
        </bottom>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fill>
        <patternFill>
          <fgColor indexed="64"/>
          <bgColor theme="7" tint="0.79998168889431442"/>
        </patternFill>
      </fill>
      <border diagonalUp="0" diagonalDown="0" outline="0">
        <left style="thin">
          <color auto="1"/>
        </left>
        <right style="thin">
          <color auto="1"/>
        </right>
        <top style="thin">
          <color auto="1"/>
        </top>
        <bottom style="thin">
          <color auto="1"/>
        </bottom>
      </border>
    </dxf>
    <dxf>
      <border diagonalUp="0" diagonalDown="0" outline="0">
        <left/>
        <right/>
        <top style="thin">
          <color auto="1"/>
        </top>
        <bottom/>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Calibri"/>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auto="1"/>
        </left>
        <right style="thin">
          <color auto="1"/>
        </right>
        <top style="thin">
          <color auto="1"/>
        </top>
        <bottom/>
        <vertical/>
        <horizontal/>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fill>
        <patternFill>
          <fgColor indexed="64"/>
          <bgColor theme="7" tint="0.79998168889431442"/>
        </patternFill>
      </fill>
      <border diagonalUp="0" diagonalDown="0" outline="0">
        <left style="thin">
          <color auto="1"/>
        </left>
        <right style="thin">
          <color auto="1"/>
        </right>
        <top style="thin">
          <color auto="1"/>
        </top>
        <bottom style="thin">
          <color auto="1"/>
        </bottom>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numFmt numFmtId="0" formatCode="General"/>
      <fill>
        <patternFill patternType="solid">
          <fgColor indexed="64"/>
          <bgColor theme="7" tint="0.79998168889431442"/>
        </patternFill>
      </fill>
      <border diagonalUp="0" diagonalDown="0">
        <left style="thin">
          <color auto="1"/>
        </left>
        <right style="thin">
          <color auto="1"/>
        </right>
        <top style="thin">
          <color auto="1"/>
        </top>
        <bottom/>
        <vertical/>
        <horizontal/>
      </border>
    </dxf>
    <dxf>
      <fill>
        <patternFill patternType="solid">
          <fgColor indexed="64"/>
          <bgColor theme="7" tint="0.79998168889431442"/>
        </patternFill>
      </fill>
      <border diagonalUp="0" diagonalDown="0" outline="0">
        <left style="thin">
          <color auto="1"/>
        </left>
        <right style="thin">
          <color auto="1"/>
        </right>
        <top style="thin">
          <color auto="1"/>
        </top>
        <bottom/>
      </border>
    </dxf>
    <dxf>
      <fill>
        <patternFill>
          <fgColor indexed="64"/>
          <bgColor theme="7" tint="0.79998168889431442"/>
        </patternFill>
      </fill>
      <border diagonalUp="0" diagonalDown="0" outline="0">
        <left style="thin">
          <color auto="1"/>
        </left>
        <right style="thin">
          <color auto="1"/>
        </right>
        <top style="thin">
          <color auto="1"/>
        </top>
        <bottom style="thin">
          <color auto="1"/>
        </bottom>
      </border>
    </dxf>
    <dxf>
      <numFmt numFmtId="0" formatCode="General"/>
    </dxf>
    <dxf>
      <fill>
        <patternFill patternType="solid">
          <fgColor indexed="64"/>
          <bgColor theme="7" tint="0.79998168889431442"/>
        </patternFill>
      </fill>
      <border diagonalUp="0" diagonalDown="0" outline="0">
        <left style="thin">
          <color auto="1"/>
        </left>
        <right style="thin">
          <color auto="1"/>
        </right>
        <top style="thin">
          <color auto="1"/>
        </top>
        <bottom/>
      </border>
    </dxf>
    <dxf>
      <fill>
        <patternFill>
          <fgColor indexed="64"/>
          <bgColor theme="7" tint="0.79998168889431442"/>
        </patternFill>
      </fill>
      <border diagonalUp="0" diagonalDown="0" outline="0">
        <left style="thin">
          <color indexed="64"/>
        </left>
        <right style="thin">
          <color auto="1"/>
        </right>
        <top style="thin">
          <color indexed="64"/>
        </top>
        <bottom style="thin">
          <color indexed="64"/>
        </bottom>
      </border>
    </dxf>
    <dxf>
      <border diagonalUp="0" diagonalDown="0" outline="0">
        <left/>
        <right style="thin">
          <color auto="1"/>
        </right>
        <top style="thin">
          <color auto="1"/>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2"/>
        <color theme="1"/>
        <name val="Calibri"/>
        <scheme val="minor"/>
      </font>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Стиль таблицы 2"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w9955NV/Desktop/Work%20Project/way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оды УКТ"/>
      <sheetName val="Логистика"/>
      <sheetName val="Справочник"/>
      <sheetName val="выбор"/>
    </sheetNames>
    <sheetDataSet>
      <sheetData sheetId="0" refreshError="1"/>
      <sheetData sheetId="1" refreshError="1"/>
      <sheetData sheetId="2" refreshError="1"/>
      <sheetData sheetId="3" refreshError="1"/>
    </sheetDataSet>
  </externalBook>
</externalLink>
</file>

<file path=xl/tables/table1.xml><?xml version="1.0" encoding="utf-8"?>
<table xmlns="http://schemas.openxmlformats.org/spreadsheetml/2006/main" id="1" name="транспорт" displayName="транспорт" ref="A1:N15" headerRowDxfId="29" headerRowBorderDxfId="28" tableBorderDxfId="27" totalsRowBorderDxfId="26">
  <tableColumns count="14">
    <tableColumn id="1" name="Транспорт" totalsRowLabel="Итог" dataDxfId="25" totalsRowDxfId="24"/>
    <tableColumn id="2" name="Объем,л" dataDxfId="23" totalsRowDxfId="22"/>
    <tableColumn id="4" name="Объем,л1" dataDxfId="21">
      <calculatedColumnFormula>SUM(C$3:C$11)</calculatedColumnFormula>
    </tableColumn>
    <tableColumn id="7" name="Объем,л2" dataDxfId="20" totalsRowDxfId="19"/>
    <tableColumn id="13" name="Объем,л3" dataDxfId="18" totalsRowDxfId="17">
      <calculatedColumnFormula>IFERROR([1]Логистика!AC1,0)</calculatedColumnFormula>
    </tableColumn>
    <tableColumn id="8" name="Кл.ПП" dataDxfId="16" totalsRowDxfId="15"/>
    <tableColumn id="20" name="Дата поставки" dataDxfId="14" totalsRowDxfId="13"/>
    <tableColumn id="15" name="№ ПН" totalsRowDxfId="12"/>
    <tableColumn id="9" name="Пункт погрузки" dataDxfId="11" totalsRowDxfId="10"/>
    <tableColumn id="10" name="Объем заказа,л" dataDxfId="9" totalsRowDxfId="8">
      <calculatedColumnFormula>IF(SUM(#REF!)&gt;0,INDEX([1]Справочник!U$3:U$51,MATCH([1]выбор!L$2,[1]Справочник!Q$3:Q$51,0)),"")</calculatedColumnFormula>
    </tableColumn>
    <tableColumn id="11" name="Производитель" dataDxfId="7" totalsRowDxfId="6"/>
    <tableColumn id="3" name="Вид Топлива" dataDxfId="5" totalsRowDxfId="4"/>
    <tableColumn id="12" name="Ц.с Дост" dataDxfId="3" totalsRowDxfId="2">
      <calculatedColumnFormula>IF(K2="","",_xlfn.MINIFS([1]Логистика!Y$2:Y$11,[1]Логистика!L$2:L$11,[1]Логистика!L$16,[1]Логистика!Q$2:Q$11,K2)+IF(MAX([1]Логистика!AE$2:AE$11)-MIN([1]Логистика!AE$2:AE$11)&gt;[1]Логистика!AE$15,[1]Логистика!AE$15,[1]Логистика!AE1))</calculatedColumnFormula>
    </tableColumn>
    <tableColumn id="14" name="Ц.ср.дост" totalsRowFunction="count" dataDxfId="1" totalsRowDxfId="0">
      <calculatedColumnFormula>IF(K2="","",_xlfn.MINIFS([1]Логистика!Y$2:Y$11,[1]Логистика!L$2:L$11,[1]Логистика!L$16,[1]Логистика!Q$2:Q$11,K2)+[1]Логистика!AE$15)</calculatedColumnFormula>
    </tableColumn>
  </tableColumns>
  <tableStyleInfo name="Стиль таблицы 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oo.gl/maps/CCWaijJj45A2" TargetMode="External"/><Relationship Id="rId2" Type="http://schemas.openxmlformats.org/officeDocument/2006/relationships/hyperlink" Target="https://goo.gl/maps/wVNPrpXQJCm" TargetMode="External"/><Relationship Id="rId1" Type="http://schemas.openxmlformats.org/officeDocument/2006/relationships/hyperlink" Target="https://goo.gl/maps/gkwdGXwZhMH2" TargetMode="External"/><Relationship Id="rId6" Type="http://schemas.openxmlformats.org/officeDocument/2006/relationships/hyperlink" Target="https://goo.gl/maps/1Bij3uK4FNcA3HXZ8" TargetMode="External"/><Relationship Id="rId5" Type="http://schemas.openxmlformats.org/officeDocument/2006/relationships/hyperlink" Target="https://goo.gl/maps/u6D9Ru3APLC2" TargetMode="External"/><Relationship Id="rId4" Type="http://schemas.openxmlformats.org/officeDocument/2006/relationships/hyperlink" Target="https://goo.gl/maps/u6D9Ru3APLC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6" sqref="B6"/>
    </sheetView>
  </sheetViews>
  <sheetFormatPr defaultColWidth="11.19921875" defaultRowHeight="15.6" x14ac:dyDescent="0.3"/>
  <cols>
    <col min="1" max="1" width="20" customWidth="1"/>
    <col min="2" max="2" width="66.19921875" customWidth="1"/>
    <col min="3" max="3" width="13.69921875" style="2" bestFit="1" customWidth="1"/>
    <col min="4" max="4" width="41" customWidth="1"/>
  </cols>
  <sheetData>
    <row r="1" spans="1:4" x14ac:dyDescent="0.3">
      <c r="A1" s="32" t="s">
        <v>0</v>
      </c>
      <c r="B1" s="32" t="s">
        <v>1</v>
      </c>
      <c r="C1" s="43" t="s">
        <v>2</v>
      </c>
      <c r="D1" s="32" t="s">
        <v>3</v>
      </c>
    </row>
    <row r="2" spans="1:4" x14ac:dyDescent="0.3">
      <c r="A2" s="30" t="str">
        <f>Поставщик!A2</f>
        <v>Николаев</v>
      </c>
      <c r="B2" s="30" t="s">
        <v>4</v>
      </c>
      <c r="C2" s="44" t="s">
        <v>5</v>
      </c>
      <c r="D2" s="45" t="s">
        <v>6</v>
      </c>
    </row>
    <row r="3" spans="1:4" x14ac:dyDescent="0.3">
      <c r="A3" s="30" t="str">
        <f>Поставщик!A4</f>
        <v>Куцуруб</v>
      </c>
      <c r="B3" s="30" t="s">
        <v>8</v>
      </c>
      <c r="C3" s="44" t="s">
        <v>9</v>
      </c>
      <c r="D3" s="45" t="s">
        <v>10</v>
      </c>
    </row>
    <row r="4" spans="1:4" x14ac:dyDescent="0.3">
      <c r="A4" s="30" t="str">
        <f>Поставщик!A5</f>
        <v>Константиновка</v>
      </c>
      <c r="B4" s="30" t="s">
        <v>12</v>
      </c>
      <c r="C4" s="44" t="s">
        <v>9</v>
      </c>
      <c r="D4" s="45" t="s">
        <v>13</v>
      </c>
    </row>
    <row r="5" spans="1:4" x14ac:dyDescent="0.3">
      <c r="A5" s="30" t="str">
        <f>Поставщик!A6</f>
        <v>Южный</v>
      </c>
      <c r="B5" s="30" t="s">
        <v>64</v>
      </c>
      <c r="C5" s="44" t="s">
        <v>5</v>
      </c>
      <c r="D5" s="45" t="s">
        <v>63</v>
      </c>
    </row>
    <row r="6" spans="1:4" x14ac:dyDescent="0.3">
      <c r="A6" s="30" t="str">
        <f>Поставщик!A8</f>
        <v>Херсон</v>
      </c>
      <c r="B6" s="30" t="s">
        <v>109</v>
      </c>
      <c r="C6" s="44" t="s">
        <v>5</v>
      </c>
      <c r="D6" s="45" t="s">
        <v>15</v>
      </c>
    </row>
    <row r="7" spans="1:4" x14ac:dyDescent="0.3">
      <c r="A7" s="30" t="str">
        <f>Поставщик!A3</f>
        <v>Палеты</v>
      </c>
      <c r="B7" s="30" t="s">
        <v>16</v>
      </c>
      <c r="C7" s="44" t="s">
        <v>5</v>
      </c>
      <c r="D7" s="45" t="s">
        <v>15</v>
      </c>
    </row>
  </sheetData>
  <hyperlinks>
    <hyperlink ref="D3" r:id="rId1"/>
    <hyperlink ref="D4" r:id="rId2"/>
    <hyperlink ref="D2" r:id="rId3"/>
    <hyperlink ref="D7" r:id="rId4"/>
    <hyperlink ref="D6" r:id="rId5"/>
    <hyperlink ref="D5"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C1" workbookViewId="0">
      <selection activeCell="P5" sqref="P5:P6"/>
    </sheetView>
  </sheetViews>
  <sheetFormatPr defaultColWidth="11.19921875" defaultRowHeight="15.6" x14ac:dyDescent="0.3"/>
  <cols>
    <col min="1" max="1" width="12.296875" bestFit="1" customWidth="1"/>
    <col min="2" max="2" width="55.19921875" bestFit="1" customWidth="1"/>
    <col min="6" max="6" width="15.19921875" bestFit="1" customWidth="1"/>
    <col min="16" max="16" width="12.796875" customWidth="1"/>
  </cols>
  <sheetData>
    <row r="1" spans="1:16" x14ac:dyDescent="0.3">
      <c r="A1" s="30" t="s">
        <v>17</v>
      </c>
      <c r="B1" s="30" t="s">
        <v>18</v>
      </c>
      <c r="C1" s="30" t="s">
        <v>78</v>
      </c>
      <c r="D1" s="30" t="s">
        <v>19</v>
      </c>
      <c r="E1" s="30" t="s">
        <v>20</v>
      </c>
      <c r="F1" s="30" t="s">
        <v>25</v>
      </c>
      <c r="G1" s="30" t="s">
        <v>21</v>
      </c>
      <c r="H1" s="30" t="s">
        <v>22</v>
      </c>
      <c r="I1" s="30" t="s">
        <v>23</v>
      </c>
      <c r="J1" s="30" t="s">
        <v>24</v>
      </c>
      <c r="K1" s="30" t="s">
        <v>26</v>
      </c>
      <c r="L1" s="30" t="s">
        <v>27</v>
      </c>
      <c r="M1" s="30" t="s">
        <v>28</v>
      </c>
      <c r="N1" s="30" t="s">
        <v>29</v>
      </c>
      <c r="O1" s="30" t="s">
        <v>30</v>
      </c>
      <c r="P1" s="30" t="s">
        <v>108</v>
      </c>
    </row>
    <row r="2" spans="1:16" x14ac:dyDescent="0.3">
      <c r="A2" s="30" t="s">
        <v>65</v>
      </c>
      <c r="B2" s="30" t="s">
        <v>31</v>
      </c>
      <c r="C2" s="30">
        <f>SUM(G2:O2)</f>
        <v>35320</v>
      </c>
      <c r="D2" s="30" t="s">
        <v>32</v>
      </c>
      <c r="E2" s="30" t="s">
        <v>67</v>
      </c>
      <c r="F2" s="30" t="s">
        <v>66</v>
      </c>
      <c r="G2" s="30">
        <v>7150</v>
      </c>
      <c r="H2" s="30"/>
      <c r="I2" s="30">
        <v>5970</v>
      </c>
      <c r="J2" s="30">
        <v>2015</v>
      </c>
      <c r="K2" s="30">
        <v>1995</v>
      </c>
      <c r="L2" s="30">
        <v>6000</v>
      </c>
      <c r="M2" s="30">
        <v>3070</v>
      </c>
      <c r="N2" s="30">
        <v>4990</v>
      </c>
      <c r="O2" s="30">
        <v>4130</v>
      </c>
      <c r="P2" s="49">
        <v>22.5</v>
      </c>
    </row>
    <row r="3" spans="1:16" x14ac:dyDescent="0.3">
      <c r="A3" s="30" t="s">
        <v>65</v>
      </c>
      <c r="B3" s="30" t="s">
        <v>31</v>
      </c>
      <c r="C3" s="30">
        <f t="shared" ref="C3:C4" si="0">SUM(G3:O3)</f>
        <v>29235</v>
      </c>
      <c r="D3" s="30" t="s">
        <v>32</v>
      </c>
      <c r="E3" s="30" t="s">
        <v>67</v>
      </c>
      <c r="F3" s="30" t="s">
        <v>66</v>
      </c>
      <c r="G3" s="30">
        <v>7150</v>
      </c>
      <c r="H3" s="30">
        <v>2985</v>
      </c>
      <c r="I3" s="30">
        <v>5970</v>
      </c>
      <c r="J3" s="30">
        <v>2015</v>
      </c>
      <c r="K3" s="30">
        <v>1995</v>
      </c>
      <c r="L3" s="30"/>
      <c r="M3" s="30"/>
      <c r="N3" s="30">
        <v>4990</v>
      </c>
      <c r="O3" s="30">
        <v>4130</v>
      </c>
      <c r="P3" s="50">
        <v>21.4</v>
      </c>
    </row>
    <row r="4" spans="1:16" x14ac:dyDescent="0.3">
      <c r="A4" s="30" t="s">
        <v>65</v>
      </c>
      <c r="B4" s="30" t="s">
        <v>31</v>
      </c>
      <c r="C4" s="30">
        <f t="shared" si="0"/>
        <v>30235</v>
      </c>
      <c r="D4" s="30" t="s">
        <v>32</v>
      </c>
      <c r="E4" s="30" t="s">
        <v>67</v>
      </c>
      <c r="F4" s="30" t="s">
        <v>33</v>
      </c>
      <c r="G4" s="30">
        <v>7150</v>
      </c>
      <c r="H4" s="30"/>
      <c r="I4" s="30">
        <v>5970</v>
      </c>
      <c r="J4" s="30"/>
      <c r="K4" s="30">
        <v>1995</v>
      </c>
      <c r="L4" s="30">
        <v>6000</v>
      </c>
      <c r="M4" s="30"/>
      <c r="N4" s="30">
        <v>4990</v>
      </c>
      <c r="O4" s="30">
        <v>4130</v>
      </c>
      <c r="P4" s="50">
        <v>21.2</v>
      </c>
    </row>
    <row r="5" spans="1:16" x14ac:dyDescent="0.3">
      <c r="A5" s="30" t="s">
        <v>65</v>
      </c>
      <c r="B5" s="30" t="s">
        <v>104</v>
      </c>
      <c r="C5" s="30">
        <f t="shared" ref="C5:C6" si="1">SUM(G5:O5)</f>
        <v>19275</v>
      </c>
      <c r="D5" s="30" t="s">
        <v>32</v>
      </c>
      <c r="E5" s="30" t="s">
        <v>67</v>
      </c>
      <c r="F5" s="30" t="s">
        <v>33</v>
      </c>
      <c r="G5" s="30">
        <v>7150</v>
      </c>
      <c r="H5" s="30"/>
      <c r="I5" s="30"/>
      <c r="J5" s="30"/>
      <c r="K5" s="30">
        <v>1995</v>
      </c>
      <c r="L5" s="30">
        <v>6000</v>
      </c>
      <c r="M5" s="30"/>
      <c r="N5" s="30"/>
      <c r="O5" s="30">
        <v>4130</v>
      </c>
      <c r="P5" s="50">
        <v>18.600000000000001</v>
      </c>
    </row>
    <row r="6" spans="1:16" x14ac:dyDescent="0.3">
      <c r="A6" s="30" t="s">
        <v>65</v>
      </c>
      <c r="B6" s="30" t="s">
        <v>105</v>
      </c>
      <c r="C6" s="30">
        <f t="shared" si="1"/>
        <v>24110</v>
      </c>
      <c r="D6" s="30" t="s">
        <v>32</v>
      </c>
      <c r="E6" s="30" t="s">
        <v>67</v>
      </c>
      <c r="F6" s="30" t="s">
        <v>33</v>
      </c>
      <c r="G6" s="30">
        <v>7150</v>
      </c>
      <c r="H6" s="30"/>
      <c r="I6" s="30">
        <v>5970</v>
      </c>
      <c r="J6" s="30"/>
      <c r="K6" s="30"/>
      <c r="L6" s="30">
        <v>6000</v>
      </c>
      <c r="M6" s="30"/>
      <c r="N6" s="30">
        <v>4990</v>
      </c>
      <c r="O6" s="30"/>
      <c r="P6" s="50">
        <v>19.600000000000001</v>
      </c>
    </row>
  </sheetData>
  <phoneticPr fontId="9"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4" sqref="C4"/>
    </sheetView>
  </sheetViews>
  <sheetFormatPr defaultColWidth="11.19921875" defaultRowHeight="15.6" x14ac:dyDescent="0.3"/>
  <cols>
    <col min="1" max="1" width="18.796875" bestFit="1" customWidth="1"/>
    <col min="2" max="2" width="20.796875" customWidth="1"/>
    <col min="3" max="3" width="11.296875" customWidth="1"/>
    <col min="4" max="4" width="20.5" customWidth="1"/>
    <col min="5" max="5" width="20.19921875" customWidth="1"/>
  </cols>
  <sheetData>
    <row r="1" spans="1:4" ht="21" x14ac:dyDescent="0.4">
      <c r="A1" s="34" t="s">
        <v>34</v>
      </c>
      <c r="B1" s="34" t="s">
        <v>35</v>
      </c>
      <c r="C1" s="34" t="s">
        <v>36</v>
      </c>
      <c r="D1" s="35" t="s">
        <v>37</v>
      </c>
    </row>
    <row r="2" spans="1:4" x14ac:dyDescent="0.3">
      <c r="A2" s="30" t="s">
        <v>70</v>
      </c>
      <c r="B2" s="30" t="s">
        <v>38</v>
      </c>
      <c r="C2" s="33">
        <v>16</v>
      </c>
      <c r="D2" s="32" t="s">
        <v>73</v>
      </c>
    </row>
    <row r="3" spans="1:4" x14ac:dyDescent="0.3">
      <c r="A3" s="30" t="s">
        <v>68</v>
      </c>
      <c r="B3" s="30" t="s">
        <v>38</v>
      </c>
      <c r="C3" s="33">
        <v>15.9</v>
      </c>
      <c r="D3" s="32" t="s">
        <v>74</v>
      </c>
    </row>
    <row r="4" spans="1:4" x14ac:dyDescent="0.3">
      <c r="A4" s="30" t="s">
        <v>7</v>
      </c>
      <c r="B4" s="30" t="s">
        <v>38</v>
      </c>
      <c r="C4" s="33">
        <v>15.8</v>
      </c>
      <c r="D4" s="32" t="s">
        <v>75</v>
      </c>
    </row>
    <row r="5" spans="1:4" x14ac:dyDescent="0.3">
      <c r="A5" s="30" t="s">
        <v>11</v>
      </c>
      <c r="B5" s="30" t="s">
        <v>72</v>
      </c>
      <c r="C5" s="33">
        <v>19.8</v>
      </c>
      <c r="D5" s="32" t="s">
        <v>71</v>
      </c>
    </row>
    <row r="6" spans="1:4" x14ac:dyDescent="0.3">
      <c r="A6" s="30" t="s">
        <v>14</v>
      </c>
      <c r="B6" s="30" t="s">
        <v>38</v>
      </c>
      <c r="C6" s="33">
        <v>15.75</v>
      </c>
      <c r="D6" s="32" t="s">
        <v>76</v>
      </c>
    </row>
    <row r="7" spans="1:4" x14ac:dyDescent="0.3">
      <c r="A7" s="30" t="s">
        <v>14</v>
      </c>
      <c r="B7" s="30" t="s">
        <v>38</v>
      </c>
      <c r="C7" s="33">
        <v>15.8</v>
      </c>
      <c r="D7" s="32" t="s">
        <v>73</v>
      </c>
    </row>
    <row r="8" spans="1:4" x14ac:dyDescent="0.3">
      <c r="A8" s="30" t="s">
        <v>69</v>
      </c>
      <c r="B8" s="30" t="s">
        <v>38</v>
      </c>
      <c r="C8" s="33">
        <v>16.2</v>
      </c>
      <c r="D8" s="32" t="s">
        <v>75</v>
      </c>
    </row>
    <row r="9" spans="1:4" x14ac:dyDescent="0.3">
      <c r="A9" s="30" t="s">
        <v>68</v>
      </c>
      <c r="B9" s="30" t="s">
        <v>38</v>
      </c>
      <c r="C9" s="33">
        <v>16.25</v>
      </c>
      <c r="D9" s="32" t="s">
        <v>77</v>
      </c>
    </row>
    <row r="10" spans="1:4" x14ac:dyDescent="0.3">
      <c r="A10" s="30" t="s">
        <v>11</v>
      </c>
      <c r="B10" s="30" t="s">
        <v>38</v>
      </c>
      <c r="C10" s="33">
        <v>15.8</v>
      </c>
      <c r="D10" s="32"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9" sqref="B9"/>
    </sheetView>
  </sheetViews>
  <sheetFormatPr defaultColWidth="11.19921875" defaultRowHeight="15.6" x14ac:dyDescent="0.3"/>
  <cols>
    <col min="1" max="1" width="48.796875" customWidth="1"/>
    <col min="2" max="2" width="23.796875" customWidth="1"/>
    <col min="3" max="3" width="18.796875" customWidth="1"/>
    <col min="4" max="4" width="56.69921875" customWidth="1"/>
    <col min="5" max="5" width="25.796875" style="3" customWidth="1"/>
    <col min="6" max="6" width="31" customWidth="1"/>
    <col min="7" max="7" width="15.19921875" customWidth="1"/>
    <col min="8" max="8" width="14.296875" customWidth="1"/>
  </cols>
  <sheetData>
    <row r="1" spans="1:8" x14ac:dyDescent="0.3">
      <c r="A1" s="1" t="s">
        <v>42</v>
      </c>
      <c r="B1" s="1" t="s">
        <v>43</v>
      </c>
      <c r="C1" s="1" t="s">
        <v>44</v>
      </c>
      <c r="D1" s="1" t="s">
        <v>45</v>
      </c>
      <c r="E1" s="1" t="s">
        <v>98</v>
      </c>
      <c r="F1" s="1" t="s">
        <v>46</v>
      </c>
      <c r="G1" s="38" t="s">
        <v>61</v>
      </c>
      <c r="H1" s="38" t="s">
        <v>62</v>
      </c>
    </row>
    <row r="2" spans="1:8" ht="46.95" customHeight="1" x14ac:dyDescent="0.3">
      <c r="A2" s="39" t="s">
        <v>39</v>
      </c>
      <c r="B2" s="39">
        <v>14291113</v>
      </c>
      <c r="C2" s="39">
        <v>56156</v>
      </c>
      <c r="D2" s="42" t="s">
        <v>40</v>
      </c>
      <c r="E2" s="39"/>
      <c r="F2" s="39" t="s">
        <v>41</v>
      </c>
      <c r="G2" s="46" t="s">
        <v>99</v>
      </c>
      <c r="H2" s="46" t="s">
        <v>100</v>
      </c>
    </row>
    <row r="3" spans="1:8" ht="31.2" x14ac:dyDescent="0.3">
      <c r="A3" s="41" t="s">
        <v>47</v>
      </c>
      <c r="B3" s="40">
        <v>36194488</v>
      </c>
      <c r="C3" s="40"/>
      <c r="D3" s="41" t="s">
        <v>48</v>
      </c>
      <c r="E3" s="40">
        <v>25000</v>
      </c>
      <c r="F3" s="40" t="s">
        <v>49</v>
      </c>
      <c r="G3" s="32"/>
      <c r="H3" s="32"/>
    </row>
    <row r="4" spans="1:8" ht="37.950000000000003" customHeight="1" x14ac:dyDescent="0.3">
      <c r="A4" s="41" t="s">
        <v>50</v>
      </c>
      <c r="B4" s="40"/>
      <c r="C4" s="40"/>
      <c r="D4" s="41" t="s">
        <v>51</v>
      </c>
      <c r="E4" s="40">
        <v>25000</v>
      </c>
      <c r="F4" s="40"/>
      <c r="G4" s="32"/>
      <c r="H4" s="32"/>
    </row>
    <row r="5" spans="1:8" ht="31.2" x14ac:dyDescent="0.3">
      <c r="A5" s="41" t="s">
        <v>52</v>
      </c>
      <c r="B5" s="40">
        <v>36201594</v>
      </c>
      <c r="C5" s="40"/>
      <c r="D5" s="41" t="s">
        <v>53</v>
      </c>
      <c r="E5" s="40">
        <v>6000</v>
      </c>
      <c r="F5" s="40" t="s">
        <v>54</v>
      </c>
      <c r="G5" s="32"/>
      <c r="H5" s="32"/>
    </row>
    <row r="6" spans="1:8" ht="31.2" x14ac:dyDescent="0.3">
      <c r="A6" s="41" t="s">
        <v>55</v>
      </c>
      <c r="B6" s="40">
        <v>36328534</v>
      </c>
      <c r="C6" s="40"/>
      <c r="D6" s="41" t="s">
        <v>56</v>
      </c>
      <c r="E6" s="40">
        <v>20000</v>
      </c>
      <c r="F6" s="40" t="s">
        <v>57</v>
      </c>
      <c r="G6" s="32"/>
      <c r="H6" s="32"/>
    </row>
    <row r="7" spans="1:8" ht="34.950000000000003" customHeight="1" x14ac:dyDescent="0.3">
      <c r="A7" s="41" t="s">
        <v>58</v>
      </c>
      <c r="B7" s="40">
        <v>36340242</v>
      </c>
      <c r="C7" s="40"/>
      <c r="D7" s="41" t="s">
        <v>59</v>
      </c>
      <c r="E7" s="40">
        <v>11000</v>
      </c>
      <c r="F7" s="40" t="s">
        <v>60</v>
      </c>
      <c r="G7" s="32"/>
      <c r="H7" s="32"/>
    </row>
    <row r="8" spans="1:8" ht="46.8" x14ac:dyDescent="0.3">
      <c r="A8" s="41" t="s">
        <v>94</v>
      </c>
      <c r="B8" s="40"/>
      <c r="C8" s="40">
        <v>68551</v>
      </c>
      <c r="D8" s="41" t="s">
        <v>101</v>
      </c>
      <c r="E8" s="40">
        <v>35000</v>
      </c>
      <c r="F8" s="40" t="s">
        <v>95</v>
      </c>
      <c r="G8" s="32"/>
      <c r="H8" s="32"/>
    </row>
    <row r="9" spans="1:8" ht="31.2" x14ac:dyDescent="0.3">
      <c r="A9" s="41" t="s">
        <v>96</v>
      </c>
      <c r="B9" s="40">
        <v>36346176</v>
      </c>
      <c r="C9" s="40"/>
      <c r="D9" s="41" t="s">
        <v>102</v>
      </c>
      <c r="E9" s="40">
        <v>9000</v>
      </c>
      <c r="F9" s="40" t="s">
        <v>97</v>
      </c>
      <c r="G9" s="32"/>
      <c r="H9" s="32"/>
    </row>
    <row r="11" spans="1:8" x14ac:dyDescent="0.3">
      <c r="A11" s="51" t="s">
        <v>107</v>
      </c>
      <c r="B11" s="51"/>
      <c r="C11" s="51"/>
      <c r="D11" s="51"/>
      <c r="E11" s="51"/>
      <c r="F11" s="51"/>
      <c r="G11" s="51"/>
      <c r="H11" s="51"/>
    </row>
    <row r="12" spans="1:8" x14ac:dyDescent="0.3">
      <c r="A12" s="51"/>
      <c r="B12" s="51"/>
      <c r="C12" s="51"/>
      <c r="D12" s="51"/>
      <c r="E12" s="51"/>
      <c r="F12" s="51"/>
      <c r="G12" s="51"/>
      <c r="H12" s="51"/>
    </row>
  </sheetData>
  <mergeCells count="1">
    <mergeCell ref="A11:H12"/>
  </mergeCells>
  <phoneticPr fontId="9" type="noConversion"/>
  <dataValidations count="1">
    <dataValidation type="list" allowBlank="1" showInputMessage="1" showErrorMessage="1" sqref="C1">
      <formula1>$L$2:$L$3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C1" zoomScale="80" zoomScaleNormal="80" workbookViewId="0">
      <selection activeCell="E17" sqref="E17:N28"/>
    </sheetView>
  </sheetViews>
  <sheetFormatPr defaultColWidth="11.19921875" defaultRowHeight="15.6" x14ac:dyDescent="0.3"/>
  <cols>
    <col min="1" max="1" width="12.296875" customWidth="1"/>
    <col min="4" max="4" width="13.796875" customWidth="1"/>
    <col min="6" max="6" width="80.296875" customWidth="1"/>
    <col min="9" max="9" width="24.796875" customWidth="1"/>
    <col min="10" max="10" width="13.796875" customWidth="1"/>
    <col min="11" max="11" width="15.19921875" customWidth="1"/>
    <col min="12" max="12" width="16.69921875" customWidth="1"/>
  </cols>
  <sheetData>
    <row r="1" spans="1:14" ht="31.2" x14ac:dyDescent="0.3">
      <c r="A1" s="4" t="s">
        <v>65</v>
      </c>
      <c r="B1" s="36" t="s">
        <v>78</v>
      </c>
      <c r="C1" s="36" t="s">
        <v>103</v>
      </c>
      <c r="D1" s="36" t="s">
        <v>88</v>
      </c>
      <c r="E1" s="36" t="s">
        <v>89</v>
      </c>
      <c r="F1" s="6" t="s">
        <v>79</v>
      </c>
      <c r="G1" s="6" t="s">
        <v>80</v>
      </c>
      <c r="H1" s="7" t="s">
        <v>81</v>
      </c>
      <c r="I1" s="31" t="s">
        <v>90</v>
      </c>
      <c r="J1" s="9" t="s">
        <v>93</v>
      </c>
      <c r="K1" s="9" t="s">
        <v>91</v>
      </c>
      <c r="L1" s="9" t="s">
        <v>92</v>
      </c>
      <c r="M1" s="10" t="s">
        <v>82</v>
      </c>
      <c r="N1" s="10" t="s">
        <v>83</v>
      </c>
    </row>
    <row r="2" spans="1:14" x14ac:dyDescent="0.3">
      <c r="A2" s="11">
        <f ca="1">TODAY()</f>
        <v>44123</v>
      </c>
      <c r="B2" s="17">
        <f>Перевозчик!C2</f>
        <v>35320</v>
      </c>
      <c r="C2" s="17">
        <f t="shared" ref="C2:E14" si="0">SUM(C$3:C$11)</f>
        <v>0</v>
      </c>
      <c r="D2" s="17">
        <f t="shared" si="0"/>
        <v>0</v>
      </c>
      <c r="E2" s="17">
        <f t="shared" si="0"/>
        <v>0</v>
      </c>
      <c r="F2" s="13" t="s">
        <v>84</v>
      </c>
      <c r="G2" s="13"/>
      <c r="H2" s="13" t="s">
        <v>84</v>
      </c>
      <c r="I2" s="13"/>
      <c r="J2" s="14"/>
      <c r="K2" s="15"/>
      <c r="L2" s="15"/>
      <c r="M2" s="16" t="str">
        <f>IF(K2="","",_xlfn.MINIFS([1]Логистика!Y$2:Y$11,[1]Логистика!L$2:L$11,[1]Логистика!L$16,[1]Логистика!Q$2:Q$11,K2)+IF(MAX([1]Логистика!AE$2:AE$11)-MIN([1]Логистика!AE$2:AE$11)&gt;[1]Логистика!AE$15,[1]Логистика!AE$15,[1]Логистика!AE1))</f>
        <v/>
      </c>
      <c r="N2" s="15" t="str">
        <f>IF(K2="","",_xlfn.MINIFS([1]Логистика!Y$2:Y$11,[1]Логистика!L$2:L$11,[1]Логистика!L$16,[1]Логистика!Q$2:Q$11,K2)+[1]Логистика!AE$15)</f>
        <v/>
      </c>
    </row>
    <row r="3" spans="1:14" x14ac:dyDescent="0.3">
      <c r="A3" s="18" t="s">
        <v>21</v>
      </c>
      <c r="B3" s="37">
        <v>7150</v>
      </c>
      <c r="C3" s="37"/>
      <c r="D3" s="37"/>
      <c r="E3" s="37"/>
      <c r="F3" s="12" t="s">
        <v>47</v>
      </c>
      <c r="G3" s="19">
        <f ca="1">TODAY()</f>
        <v>44123</v>
      </c>
      <c r="H3" s="20">
        <v>1</v>
      </c>
      <c r="I3" s="12"/>
      <c r="J3" s="48">
        <v>23110</v>
      </c>
      <c r="K3" s="12" t="s">
        <v>77</v>
      </c>
      <c r="L3" s="12" t="s">
        <v>38</v>
      </c>
      <c r="M3" s="22"/>
      <c r="N3" s="23"/>
    </row>
    <row r="4" spans="1:14" x14ac:dyDescent="0.3">
      <c r="A4" s="18" t="s">
        <v>22</v>
      </c>
      <c r="B4" s="37">
        <v>2985</v>
      </c>
      <c r="C4" s="37"/>
      <c r="D4" s="37"/>
      <c r="E4" s="37"/>
      <c r="F4" s="12" t="s">
        <v>50</v>
      </c>
      <c r="G4" s="19">
        <f t="shared" ref="G4:G11" ca="1" si="1">TODAY()</f>
        <v>44123</v>
      </c>
      <c r="H4" s="20">
        <v>2</v>
      </c>
      <c r="I4" s="12"/>
      <c r="J4" s="48">
        <v>14135</v>
      </c>
      <c r="K4" s="12" t="s">
        <v>76</v>
      </c>
      <c r="L4" s="12" t="s">
        <v>38</v>
      </c>
      <c r="M4" s="22"/>
      <c r="N4" s="23"/>
    </row>
    <row r="5" spans="1:14" x14ac:dyDescent="0.3">
      <c r="A5" s="18" t="s">
        <v>23</v>
      </c>
      <c r="B5" s="37">
        <v>5970</v>
      </c>
      <c r="C5" s="37"/>
      <c r="D5" s="37"/>
      <c r="E5" s="37"/>
      <c r="F5" s="12" t="s">
        <v>52</v>
      </c>
      <c r="G5" s="19">
        <f t="shared" ca="1" si="1"/>
        <v>44123</v>
      </c>
      <c r="H5" s="20">
        <v>3</v>
      </c>
      <c r="I5" s="12"/>
      <c r="J5" s="48">
        <v>5970</v>
      </c>
      <c r="K5" s="12" t="s">
        <v>73</v>
      </c>
      <c r="L5" s="12" t="s">
        <v>38</v>
      </c>
      <c r="M5" s="22"/>
      <c r="N5" s="23"/>
    </row>
    <row r="6" spans="1:14" x14ac:dyDescent="0.3">
      <c r="A6" s="18" t="s">
        <v>24</v>
      </c>
      <c r="B6" s="37">
        <v>2015</v>
      </c>
      <c r="C6" s="37"/>
      <c r="D6" s="37"/>
      <c r="E6" s="37"/>
      <c r="F6" s="12" t="s">
        <v>55</v>
      </c>
      <c r="G6" s="19">
        <f t="shared" ca="1" si="1"/>
        <v>44123</v>
      </c>
      <c r="H6" s="20">
        <v>4</v>
      </c>
      <c r="I6" s="12"/>
      <c r="J6" s="48">
        <v>10130</v>
      </c>
      <c r="K6" s="12" t="s">
        <v>73</v>
      </c>
      <c r="L6" s="12" t="s">
        <v>72</v>
      </c>
      <c r="M6" s="22"/>
      <c r="N6" s="23"/>
    </row>
    <row r="7" spans="1:14" x14ac:dyDescent="0.3">
      <c r="A7" s="18" t="s">
        <v>26</v>
      </c>
      <c r="B7" s="37">
        <v>1995</v>
      </c>
      <c r="C7" s="37"/>
      <c r="D7" s="37"/>
      <c r="E7" s="37"/>
      <c r="F7" s="12" t="s">
        <v>58</v>
      </c>
      <c r="G7" s="19">
        <f t="shared" ca="1" si="1"/>
        <v>44123</v>
      </c>
      <c r="H7" s="20">
        <v>5</v>
      </c>
      <c r="I7" s="12"/>
      <c r="J7" s="48">
        <v>10100</v>
      </c>
      <c r="K7" s="12" t="s">
        <v>73</v>
      </c>
      <c r="L7" s="12" t="s">
        <v>38</v>
      </c>
      <c r="M7" s="22"/>
      <c r="N7" s="23"/>
    </row>
    <row r="8" spans="1:14" x14ac:dyDescent="0.3">
      <c r="A8" s="18" t="s">
        <v>27</v>
      </c>
      <c r="B8" s="37">
        <v>6000</v>
      </c>
      <c r="C8" s="37"/>
      <c r="D8" s="37"/>
      <c r="E8" s="37"/>
      <c r="F8" s="12" t="s">
        <v>55</v>
      </c>
      <c r="G8" s="19">
        <f t="shared" ca="1" si="1"/>
        <v>44123</v>
      </c>
      <c r="H8" s="20">
        <v>6</v>
      </c>
      <c r="I8" s="12"/>
      <c r="J8" s="48">
        <v>8955</v>
      </c>
      <c r="K8" s="12" t="s">
        <v>74</v>
      </c>
      <c r="L8" s="12" t="s">
        <v>38</v>
      </c>
      <c r="M8" s="22"/>
      <c r="N8" s="23"/>
    </row>
    <row r="9" spans="1:14" x14ac:dyDescent="0.3">
      <c r="A9" s="18" t="s">
        <v>28</v>
      </c>
      <c r="B9" s="37">
        <v>3070</v>
      </c>
      <c r="C9" s="37"/>
      <c r="D9" s="37"/>
      <c r="E9" s="37"/>
      <c r="F9" s="12" t="s">
        <v>50</v>
      </c>
      <c r="G9" s="19">
        <f t="shared" ca="1" si="1"/>
        <v>44123</v>
      </c>
      <c r="H9" s="20">
        <v>7</v>
      </c>
      <c r="I9" s="12"/>
      <c r="J9" s="48">
        <v>6125</v>
      </c>
      <c r="K9" s="12" t="s">
        <v>77</v>
      </c>
      <c r="L9" s="12" t="s">
        <v>38</v>
      </c>
      <c r="M9" s="22"/>
      <c r="N9" s="23"/>
    </row>
    <row r="10" spans="1:14" x14ac:dyDescent="0.3">
      <c r="A10" s="18" t="s">
        <v>29</v>
      </c>
      <c r="B10" s="37">
        <v>4990</v>
      </c>
      <c r="C10" s="37"/>
      <c r="D10" s="37"/>
      <c r="E10" s="37"/>
      <c r="F10" s="12" t="s">
        <v>94</v>
      </c>
      <c r="G10" s="19">
        <f t="shared" ca="1" si="1"/>
        <v>44123</v>
      </c>
      <c r="H10" s="20">
        <v>8</v>
      </c>
      <c r="I10" s="12"/>
      <c r="J10" s="48">
        <v>26280</v>
      </c>
      <c r="K10" s="12" t="s">
        <v>75</v>
      </c>
      <c r="L10" s="12" t="s">
        <v>38</v>
      </c>
      <c r="M10" s="22"/>
      <c r="N10" s="23"/>
    </row>
    <row r="11" spans="1:14" x14ac:dyDescent="0.3">
      <c r="A11" s="18" t="s">
        <v>30</v>
      </c>
      <c r="B11" s="37">
        <v>4130</v>
      </c>
      <c r="C11" s="37"/>
      <c r="D11" s="37"/>
      <c r="E11" s="37"/>
      <c r="F11" s="12" t="s">
        <v>96</v>
      </c>
      <c r="G11" s="19">
        <f t="shared" ca="1" si="1"/>
        <v>44123</v>
      </c>
      <c r="H11" s="20">
        <v>9</v>
      </c>
      <c r="I11" s="12"/>
      <c r="J11" s="48">
        <v>9040</v>
      </c>
      <c r="K11" s="12" t="s">
        <v>75</v>
      </c>
      <c r="L11" s="12" t="s">
        <v>38</v>
      </c>
      <c r="M11" s="22"/>
      <c r="N11" s="23"/>
    </row>
    <row r="12" spans="1:14" x14ac:dyDescent="0.3">
      <c r="A12" s="4"/>
      <c r="B12" s="5" t="str">
        <f>транспорт[[#Headers],[Объем,л]]</f>
        <v>Объем,л</v>
      </c>
      <c r="C12" s="5">
        <f t="shared" si="0"/>
        <v>0</v>
      </c>
      <c r="D12" s="26" t="s">
        <v>84</v>
      </c>
      <c r="E12" s="26" t="s">
        <v>84</v>
      </c>
      <c r="F12" s="6" t="str">
        <f>транспорт[[#Headers],[Кл.ПП]]</f>
        <v>Кл.ПП</v>
      </c>
      <c r="G12" s="6"/>
      <c r="H12" s="7" t="str">
        <f>транспорт[[#Headers],[№ ПН]]</f>
        <v>№ ПН</v>
      </c>
      <c r="I12" s="8" t="str">
        <f>транспорт[[#Headers],[Пункт погрузки]]</f>
        <v>Пункт погрузки</v>
      </c>
      <c r="J12" s="9" t="str">
        <f>транспорт[[#Headers],[Объем заказа,л]]</f>
        <v>Объем заказа,л</v>
      </c>
      <c r="K12" s="9" t="str">
        <f>транспорт[[#Headers],[Производитель]]</f>
        <v>Производитель</v>
      </c>
      <c r="L12" s="9"/>
      <c r="M12" s="10" t="str">
        <f>транспорт[[#Headers],[Ц.с Дост]]</f>
        <v>Ц.с Дост</v>
      </c>
      <c r="N12" s="10" t="str">
        <f>транспорт[[#Headers],[Ц.ср.дост]]</f>
        <v>Ц.ср.дост</v>
      </c>
    </row>
    <row r="13" spans="1:14" x14ac:dyDescent="0.3">
      <c r="A13" s="24"/>
      <c r="B13" s="12" t="s">
        <v>85</v>
      </c>
      <c r="C13" s="47">
        <f t="shared" si="0"/>
        <v>0</v>
      </c>
      <c r="D13" s="26" t="s">
        <v>84</v>
      </c>
      <c r="E13" s="26" t="s">
        <v>84</v>
      </c>
      <c r="F13" s="25" t="s">
        <v>84</v>
      </c>
      <c r="G13" s="25"/>
      <c r="H13" s="25" t="s">
        <v>84</v>
      </c>
      <c r="I13" s="25" t="s">
        <v>84</v>
      </c>
      <c r="J13" s="27" t="s">
        <v>84</v>
      </c>
      <c r="K13" s="25"/>
      <c r="L13" s="25"/>
      <c r="M13" s="22" t="s">
        <v>84</v>
      </c>
      <c r="N13" s="22" t="s">
        <v>84</v>
      </c>
    </row>
    <row r="14" spans="1:14" x14ac:dyDescent="0.3">
      <c r="A14" s="28" t="s">
        <v>86</v>
      </c>
      <c r="B14" s="13"/>
      <c r="C14" s="13">
        <f t="shared" si="0"/>
        <v>0</v>
      </c>
      <c r="D14" s="25" t="s">
        <v>84</v>
      </c>
      <c r="E14" s="25" t="s">
        <v>84</v>
      </c>
      <c r="F14" s="25" t="s">
        <v>84</v>
      </c>
      <c r="G14" s="27"/>
      <c r="H14" s="27" t="s">
        <v>84</v>
      </c>
      <c r="I14" s="27" t="s">
        <v>84</v>
      </c>
      <c r="J14" s="27" t="s">
        <v>84</v>
      </c>
      <c r="K14" s="25" t="s">
        <v>84</v>
      </c>
      <c r="L14" s="25"/>
      <c r="M14" s="22" t="s">
        <v>84</v>
      </c>
      <c r="N14" s="22"/>
    </row>
    <row r="15" spans="1:14" x14ac:dyDescent="0.3">
      <c r="A15" s="29" t="s">
        <v>87</v>
      </c>
      <c r="B15" s="21">
        <f>SUM([1]Логистика!AF1:AF11)</f>
        <v>0</v>
      </c>
      <c r="C15" s="21">
        <f>SUM(M3:M11)</f>
        <v>0</v>
      </c>
      <c r="D15" s="21">
        <f>SUM(N3:N11)</f>
        <v>0</v>
      </c>
      <c r="E15" s="21">
        <f>SUM(M3:M11)</f>
        <v>0</v>
      </c>
      <c r="F15" s="27" t="s">
        <v>84</v>
      </c>
      <c r="G15" s="27"/>
      <c r="H15" s="27" t="s">
        <v>84</v>
      </c>
      <c r="I15" s="27" t="s">
        <v>84</v>
      </c>
      <c r="J15" s="27" t="s">
        <v>84</v>
      </c>
      <c r="K15" s="25" t="s">
        <v>84</v>
      </c>
      <c r="L15" s="25"/>
      <c r="M15" s="22" t="s">
        <v>84</v>
      </c>
      <c r="N15" s="12" t="s">
        <v>84</v>
      </c>
    </row>
    <row r="16" spans="1:14" ht="16.2" thickBot="1" x14ac:dyDescent="0.35"/>
    <row r="17" spans="5:14" ht="16.05" customHeight="1" x14ac:dyDescent="0.3">
      <c r="E17" s="52" t="s">
        <v>106</v>
      </c>
      <c r="F17" s="53"/>
      <c r="G17" s="53"/>
      <c r="H17" s="53"/>
      <c r="I17" s="53"/>
      <c r="J17" s="53"/>
      <c r="K17" s="53"/>
      <c r="L17" s="53"/>
      <c r="M17" s="53"/>
      <c r="N17" s="54"/>
    </row>
    <row r="18" spans="5:14" ht="16.05" customHeight="1" x14ac:dyDescent="0.3">
      <c r="E18" s="55"/>
      <c r="F18" s="56"/>
      <c r="G18" s="56"/>
      <c r="H18" s="56"/>
      <c r="I18" s="56"/>
      <c r="J18" s="56"/>
      <c r="K18" s="56"/>
      <c r="L18" s="56"/>
      <c r="M18" s="56"/>
      <c r="N18" s="57"/>
    </row>
    <row r="19" spans="5:14" ht="16.05" customHeight="1" x14ac:dyDescent="0.3">
      <c r="E19" s="55"/>
      <c r="F19" s="56"/>
      <c r="G19" s="56"/>
      <c r="H19" s="56"/>
      <c r="I19" s="56"/>
      <c r="J19" s="56"/>
      <c r="K19" s="56"/>
      <c r="L19" s="56"/>
      <c r="M19" s="56"/>
      <c r="N19" s="57"/>
    </row>
    <row r="20" spans="5:14" ht="16.05" customHeight="1" x14ac:dyDescent="0.3">
      <c r="E20" s="55"/>
      <c r="F20" s="56"/>
      <c r="G20" s="56"/>
      <c r="H20" s="56"/>
      <c r="I20" s="56"/>
      <c r="J20" s="56"/>
      <c r="K20" s="56"/>
      <c r="L20" s="56"/>
      <c r="M20" s="56"/>
      <c r="N20" s="57"/>
    </row>
    <row r="21" spans="5:14" ht="16.05" customHeight="1" x14ac:dyDescent="0.3">
      <c r="E21" s="55"/>
      <c r="F21" s="56"/>
      <c r="G21" s="56"/>
      <c r="H21" s="56"/>
      <c r="I21" s="56"/>
      <c r="J21" s="56"/>
      <c r="K21" s="56"/>
      <c r="L21" s="56"/>
      <c r="M21" s="56"/>
      <c r="N21" s="57"/>
    </row>
    <row r="22" spans="5:14" ht="16.05" customHeight="1" x14ac:dyDescent="0.3">
      <c r="E22" s="55"/>
      <c r="F22" s="56"/>
      <c r="G22" s="56"/>
      <c r="H22" s="56"/>
      <c r="I22" s="56"/>
      <c r="J22" s="56"/>
      <c r="K22" s="56"/>
      <c r="L22" s="56"/>
      <c r="M22" s="56"/>
      <c r="N22" s="57"/>
    </row>
    <row r="23" spans="5:14" ht="16.05" customHeight="1" x14ac:dyDescent="0.3">
      <c r="E23" s="55"/>
      <c r="F23" s="56"/>
      <c r="G23" s="56"/>
      <c r="H23" s="56"/>
      <c r="I23" s="56"/>
      <c r="J23" s="56"/>
      <c r="K23" s="56"/>
      <c r="L23" s="56"/>
      <c r="M23" s="56"/>
      <c r="N23" s="57"/>
    </row>
    <row r="24" spans="5:14" ht="16.05" customHeight="1" x14ac:dyDescent="0.3">
      <c r="E24" s="55"/>
      <c r="F24" s="56"/>
      <c r="G24" s="56"/>
      <c r="H24" s="56"/>
      <c r="I24" s="56"/>
      <c r="J24" s="56"/>
      <c r="K24" s="56"/>
      <c r="L24" s="56"/>
      <c r="M24" s="56"/>
      <c r="N24" s="57"/>
    </row>
    <row r="25" spans="5:14" ht="16.05" customHeight="1" x14ac:dyDescent="0.3">
      <c r="E25" s="55"/>
      <c r="F25" s="56"/>
      <c r="G25" s="56"/>
      <c r="H25" s="56"/>
      <c r="I25" s="56"/>
      <c r="J25" s="56"/>
      <c r="K25" s="56"/>
      <c r="L25" s="56"/>
      <c r="M25" s="56"/>
      <c r="N25" s="57"/>
    </row>
    <row r="26" spans="5:14" ht="16.05" customHeight="1" x14ac:dyDescent="0.3">
      <c r="E26" s="55"/>
      <c r="F26" s="56"/>
      <c r="G26" s="56"/>
      <c r="H26" s="56"/>
      <c r="I26" s="56"/>
      <c r="J26" s="56"/>
      <c r="K26" s="56"/>
      <c r="L26" s="56"/>
      <c r="M26" s="56"/>
      <c r="N26" s="57"/>
    </row>
    <row r="27" spans="5:14" ht="16.05" customHeight="1" x14ac:dyDescent="0.3">
      <c r="E27" s="55"/>
      <c r="F27" s="56"/>
      <c r="G27" s="56"/>
      <c r="H27" s="56"/>
      <c r="I27" s="56"/>
      <c r="J27" s="56"/>
      <c r="K27" s="56"/>
      <c r="L27" s="56"/>
      <c r="M27" s="56"/>
      <c r="N27" s="57"/>
    </row>
    <row r="28" spans="5:14" ht="16.05" customHeight="1" thickBot="1" x14ac:dyDescent="0.35">
      <c r="E28" s="58"/>
      <c r="F28" s="59"/>
      <c r="G28" s="59"/>
      <c r="H28" s="59"/>
      <c r="I28" s="59"/>
      <c r="J28" s="59"/>
      <c r="K28" s="59"/>
      <c r="L28" s="59"/>
      <c r="M28" s="59"/>
      <c r="N28" s="60"/>
    </row>
  </sheetData>
  <mergeCells count="1">
    <mergeCell ref="E17:N28"/>
  </mergeCells>
  <phoneticPr fontId="9" type="noConversion"/>
  <conditionalFormatting sqref="F12:H12">
    <cfRule type="colorScale" priority="5">
      <colorScale>
        <cfvo type="min"/>
        <cfvo type="max"/>
        <color rgb="FF63BE7B"/>
        <color rgb="FFFCFCFF"/>
      </colorScale>
    </cfRule>
  </conditionalFormatting>
  <conditionalFormatting sqref="F1:H1">
    <cfRule type="colorScale" priority="8">
      <colorScale>
        <cfvo type="min"/>
        <cfvo type="max"/>
        <color rgb="FF63BE7B"/>
        <color rgb="FFFCFCFF"/>
      </colorScale>
    </cfRule>
  </conditionalFormatting>
  <dataValidations count="1">
    <dataValidation type="whole" operator="lessThanOrEqual" allowBlank="1" showErrorMessage="1" promptTitle="ОСА-Трейдинг" sqref="C2:E2">
      <formula1>35320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ErrorMessage="1" promptTitle="ОСА-Трейдинг">
          <x14:formula1>
            <xm:f>Перевозчик!$C$2:$C$4</xm:f>
          </x14:formula1>
          <xm:sqref>B2</xm:sqref>
        </x14:dataValidation>
        <x14:dataValidation type="list" allowBlank="1" showInputMessage="1" showErrorMessage="1">
          <x14:formula1>
            <xm:f>Поставщик!$D$2:$D$10</xm:f>
          </x14:formula1>
          <xm:sqref>K2:K11 L2</xm:sqref>
        </x14:dataValidation>
        <x14:dataValidation type="list" allowBlank="1" showInputMessage="1" showErrorMessage="1">
          <x14:formula1>
            <xm:f>Поставщик!$B$5:$B$6</xm:f>
          </x14:formula1>
          <xm:sqref>L3:L11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5</vt:i4>
      </vt:variant>
    </vt:vector>
  </HeadingPairs>
  <TitlesOfParts>
    <vt:vector size="5" baseType="lpstr">
      <vt:lpstr>склад</vt:lpstr>
      <vt:lpstr>Перевозчик</vt:lpstr>
      <vt:lpstr>Поставщик</vt:lpstr>
      <vt:lpstr>контрагент</vt:lpstr>
      <vt:lpstr>Результат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Павло Кокарєв</dc:creator>
  <cp:lastModifiedBy>Користувач Windows</cp:lastModifiedBy>
  <dcterms:created xsi:type="dcterms:W3CDTF">2018-09-24T11:40:02Z</dcterms:created>
  <dcterms:modified xsi:type="dcterms:W3CDTF">2020-10-19T16:53:57Z</dcterms:modified>
</cp:coreProperties>
</file>