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6170" tabRatio="492" activeTab="1"/>
  </bookViews>
  <sheets>
    <sheet name="标准体系" sheetId="10" r:id="rId1"/>
    <sheet name="储层改造标准目录" sheetId="6" r:id="rId2"/>
    <sheet name="统计" sheetId="9" r:id="rId3"/>
  </sheets>
  <definedNames>
    <definedName name="_xlnm._FilterDatabase" localSheetId="1" hidden="1">储层改造标准目录!$A$1:$AF$139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<sst xmlns="http://schemas.openxmlformats.org/spreadsheetml/2006/main" count="2744" uniqueCount="895">
  <si>
    <t>一级门类编号</t>
  </si>
  <si>
    <t>一级门类</t>
  </si>
  <si>
    <t>二级门类编号</t>
  </si>
  <si>
    <t>二级门类</t>
  </si>
  <si>
    <t>标准数量</t>
  </si>
  <si>
    <t>引用文件数</t>
  </si>
  <si>
    <t>术语数</t>
  </si>
  <si>
    <t>产品标准数</t>
  </si>
  <si>
    <t>门类编号</t>
  </si>
  <si>
    <t>门类名称</t>
  </si>
  <si>
    <t>门类层级</t>
  </si>
  <si>
    <t>基础与通用</t>
  </si>
  <si>
    <t>术语词汇</t>
  </si>
  <si>
    <t>储层改造压前评估</t>
  </si>
  <si>
    <t>基础试验方法</t>
  </si>
  <si>
    <t>方案优化设计</t>
  </si>
  <si>
    <t>其他</t>
  </si>
  <si>
    <t>储层改造材料及评价</t>
  </si>
  <si>
    <t>储层改造前评估</t>
  </si>
  <si>
    <t>装备及工具</t>
  </si>
  <si>
    <t>现场施工及控制</t>
  </si>
  <si>
    <t>测试与压后评估分析</t>
  </si>
  <si>
    <t>通用设计规范</t>
  </si>
  <si>
    <t>压裂方案及工艺设计</t>
  </si>
  <si>
    <t>酸化方案及工艺设计</t>
  </si>
  <si>
    <t>酸压方案及工艺设计</t>
  </si>
  <si>
    <t>压裂液材料及评价</t>
  </si>
  <si>
    <t>酸液材料及评价</t>
  </si>
  <si>
    <t>支撑剂及评价</t>
  </si>
  <si>
    <t>暂堵及其他材料</t>
  </si>
  <si>
    <t>压裂酸化装备</t>
  </si>
  <si>
    <t>压裂酸化工具</t>
  </si>
  <si>
    <t>操作规范</t>
  </si>
  <si>
    <t>质量控制</t>
  </si>
  <si>
    <t>安全环保规范</t>
  </si>
  <si>
    <t>健康安全与环保</t>
  </si>
  <si>
    <t>裂缝监测</t>
  </si>
  <si>
    <t>返排测试</t>
  </si>
  <si>
    <t>评估分析</t>
  </si>
  <si>
    <t>标准号</t>
  </si>
  <si>
    <t>序号</t>
  </si>
  <si>
    <t>标准名称</t>
  </si>
  <si>
    <t>是否识别</t>
  </si>
  <si>
    <t>标准类别</t>
  </si>
  <si>
    <t>专业</t>
  </si>
  <si>
    <t>关键词</t>
  </si>
  <si>
    <t>功能类别</t>
  </si>
  <si>
    <t>目的类别</t>
  </si>
  <si>
    <t>对象类别</t>
  </si>
  <si>
    <t xml:space="preserve">标准规定及适用范围                                                                                             </t>
  </si>
  <si>
    <t>标准主题内容</t>
  </si>
  <si>
    <t>适用界限</t>
  </si>
  <si>
    <t>不适用界限</t>
  </si>
  <si>
    <t>状态</t>
  </si>
  <si>
    <t>压裂/酸化</t>
  </si>
  <si>
    <t>压裂</t>
  </si>
  <si>
    <t>酸化</t>
  </si>
  <si>
    <t>备注</t>
  </si>
  <si>
    <t>XML</t>
  </si>
  <si>
    <t>标准代号编号</t>
  </si>
  <si>
    <t>标准代号</t>
  </si>
  <si>
    <t>标准序列号</t>
  </si>
  <si>
    <t>标准年代号</t>
  </si>
  <si>
    <t>SY/T 5510-2021</t>
  </si>
  <si>
    <t>油田化学常用术语</t>
  </si>
  <si>
    <t>行业标准</t>
  </si>
  <si>
    <t>油田化学剂及材料</t>
  </si>
  <si>
    <t>术语</t>
  </si>
  <si>
    <t>术语标准</t>
  </si>
  <si>
    <t>基础标准</t>
  </si>
  <si>
    <t>本文件界定了油田化学的常用术语。本文件适用于钻井完井、压裂酸化、采油采气、提高采收率、油气水处理及集输等过程中的油田化学领域。</t>
  </si>
  <si>
    <t>本文件界定了油田化学的常用术语。</t>
  </si>
  <si>
    <t>本文件适用于钻井完井、压裂酸化、采油采气、提高采收率、油气水处理及集输等过程中的油田化学领域。</t>
  </si>
  <si>
    <t>现行</t>
  </si>
  <si>
    <t>压裂、酸化</t>
  </si>
  <si>
    <t>SY/T</t>
  </si>
  <si>
    <t>SY/T 5745-2008</t>
  </si>
  <si>
    <t>采油采气工程词汇</t>
  </si>
  <si>
    <t>采油采气</t>
  </si>
  <si>
    <t>词汇</t>
  </si>
  <si>
    <t>本标准规定了采油采气工程常用词汇。本标准适用于石油天然工业采油采气工程领域，也适用于石油工业其他领域。</t>
  </si>
  <si>
    <t>本标准规定了采油采气工程常用词汇。</t>
  </si>
  <si>
    <t>本标准适用于石油天然工业采油采气工程领域，也适用于石油工业其他领域。</t>
  </si>
  <si>
    <t>GB/T 1884-2000</t>
  </si>
  <si>
    <t>原油和液体石油产品密度实验室测定法(密度计法)</t>
  </si>
  <si>
    <t>国家标准</t>
  </si>
  <si>
    <t>石油产品和润滑剂</t>
  </si>
  <si>
    <t>试验标准</t>
  </si>
  <si>
    <t>技术标准</t>
  </si>
  <si>
    <t>过程标准</t>
  </si>
  <si>
    <t xml:space="preserve">本标准规定了使用玻璃石油密度计(以下简称密度计)在实验室测定通常为液体的原油、石油产品以及石油产和非石油产品混合物的2O℃密度的方法。这些液体的雷德蒸气压(RVp)小于1OOkpa。
本标准适用于测定易流动透明液体的密度,也可使用合适的恒温浴,在高于室温的情况下测定粘稠液体;还能用于不透明液体,读取液体上弯月面与密度计干管相切处读数,并用表1加以修正。
由于密度计的准确读数是在规定的温度下标定的,在其他温度下的刻度读数仅是密度计的读数(称视密度),而不是在该温度下的密度。
注：
1.用本标准测定含游离水或悬浮水和沉淀物的挥发性或含蜡原油的密度的准确性可能低于在第13章中给出的精密度。这是因为在混合试样时可能会造成轻组分的损失。但是,混合试样是保证转移到密度计量筒的试样能代表整个样品所必须的。在第7章给出的混合样品技术可使轻组分损失最少。
2.20℃密度值可以使用GB/T1885《石油计量表》换算到相应的15℃密度。
</t>
  </si>
  <si>
    <t>本标准规定了使用玻璃石油密度计(以下简称密度计)在实验室测定通常为液体的原油、石油产品以及石油产和非石油产品混合物的2O℃密度的方法。这些液体的雷德蒸气压(RVp)小于1OOkpa。</t>
  </si>
  <si>
    <t>本标准适用于测定易流动透明液体的密度,也可使用合适的恒温浴,在高于室温的情况下测定粘稠液体;还能用于不透明液体,读取液体上弯月面与密度计干管相切处读数,并用表1加以修正。</t>
  </si>
  <si>
    <t>新增</t>
  </si>
  <si>
    <t>GB/T</t>
  </si>
  <si>
    <t>GB/T 4472-2011</t>
  </si>
  <si>
    <t>化工产品密度、相对密度的测定</t>
  </si>
  <si>
    <t>化学</t>
  </si>
  <si>
    <t>本标准规定了化工产品密度和相对密度测定的术语和定义,固体、液体和气体化工产品的密度和相对密度测定的方法。
本标准适用于一般化工产品密度和相对密度的测定。
本标准不适用于炭黑、开孔式泡沫橡胶或塑料等特殊状态的化工产品密度、相对密度的测定。</t>
  </si>
  <si>
    <t>本标准规定了化工产品密度和相对密度测定的术语和定义,固体、液体和气体化工产品的密度和相对密度测定的方法。</t>
  </si>
  <si>
    <t>本标准适用于一般化工产品密度和相对密度的测定。</t>
  </si>
  <si>
    <t>本标准不适用于炭黑、开孔式泡沫橡胶或塑料等特殊状态的化工产品密度、相对密度的测定。</t>
  </si>
  <si>
    <t>GB/T 9724-2007</t>
  </si>
  <si>
    <t>化学试剂  pH值测定通则</t>
  </si>
  <si>
    <t>本标准规定了用电位法测定水溶液pH值的通则。
本标准适用于化学试剂水溶液pH值的测定。pH值测定范围为1~12。</t>
  </si>
  <si>
    <t>本标准规定了用电位法测定水溶液pH值的通则。</t>
  </si>
  <si>
    <t>本标准适用于化学试剂水溶液pH值的测定。pH值测定范围为1~12。</t>
  </si>
  <si>
    <t>SY/T 0532-2012</t>
  </si>
  <si>
    <t>油田注入水细菌分析方法 绝迹稀释法</t>
  </si>
  <si>
    <t>本标准规定了用绝迹稀释方法分析油田注入水中细菌所用的试剂和材料、仪器和设备、采样、分析步骤、结果计算、质量保证和控制、检测报告。
本标准适用于油田注入水中硫酸盐还原菌、腐生菌、铁细菌的分析。油田其他水中细菌分析及杀菌剂杀菌效果评价可参照执行。</t>
  </si>
  <si>
    <t>本标准规定了用绝迹稀释方法分析油田注入水中细菌所用的试剂和材料、仪器和设备、采样、分析步骤、结果计算、质量保证和控制、检测报告。</t>
  </si>
  <si>
    <t>本标准适用于油田注入水中硫酸盐还原菌、腐生菌、铁细菌的分析。油田其他水中细菌分析及杀菌剂杀菌效果评价可参照执行。</t>
  </si>
  <si>
    <t>SY/T 5153-2017</t>
  </si>
  <si>
    <t>油藏岩石润湿性测定方法</t>
  </si>
  <si>
    <t>油气田开发</t>
  </si>
  <si>
    <t>本标准规定了自吸法、离心法、接触角法测定油藏岩石润湿性的测定方法及技术要求。
本标准的自吸法和离心法适用于油藏岩石润湿性的测定,本标准的接触角法适用于在典型矿片上模拟测定油藏岩石的润湿性。</t>
  </si>
  <si>
    <t>本标准规定了自吸法、离心法、接触角法测定油藏岩石润湿性的测定方法及技术要求。</t>
  </si>
  <si>
    <t>本标准的自吸法和离心法适用于油藏岩石润湿性的测定,本标准的接触角法适用于在典型矿片上模拟测定油藏岩石的润湿性。</t>
  </si>
  <si>
    <t>SY/T 5370-2018</t>
  </si>
  <si>
    <t xml:space="preserve">表面及界面张力测定方法 </t>
  </si>
  <si>
    <t>本标准规定了圆环法、平板法、悬滴法和旋转滴法测定表面及界面张力的方法。
本标准适用于液-气、液-液两相之间的表面及界面张力的测定。</t>
  </si>
  <si>
    <t>本标准规定了圆环法、平板法、悬滴法和旋转滴法测定表面及界面张力的方法。</t>
  </si>
  <si>
    <t>本标准适用于液-气、液-液两相之间的表面及界面张力的测定。</t>
  </si>
  <si>
    <t>GB/T 261-2021</t>
  </si>
  <si>
    <t>闪点的测定  宾斯基-马丁闭口杯法</t>
  </si>
  <si>
    <t xml:space="preserve">本文件规定了用宾斯基-马丁闭口闪点试验仪测定可燃液体、带悬浮颗粒的液体、在试验条件下表面趋于成膜的液体和其他液体闪点的方法。
注1:闪点在40℃以上的煤油虽可使用本文件,但一般情况下煤油的闪点按照GB/T 21789进行测定。通常未使用润滑油的闪点按照GB/T 3536进行测定。
注2:闪点在40℃以下的喷气燃料可使用本文件,但本精密度未经验证。
本文件适用于闪点在40℃~370℃范围之内的样品。本文件包括步骤A、步骤B和步骤C三个试验步骤。步骤A 适用于馏分燃料(包括柴油、生物柴油调合燃料、供热用油和汽轮机燃料)、未使用润滑油、油漆和清漆及其他不包含在步骤B和步骤C范围内的均质液体。步骤B适用于残渣燃料油、稀释沥青、用过润滑油、带悬浮颗粒的液体、在本试验条件下表面趋于成膜的液体或者黏度不适合在步骤A规定的搅拌速度和加热条件下加热的液体。步骤C适用于BD100生物柴油样品的测定。本文件不适用于水性油漆和水性清漆。
注3:在监控润滑油系统时,为了进行未使用润滑油和用过润滑油闪点的比较,也可以用步骤A 来测定用过润滑油的闪点,但本精密度仅适用于步骤B。
注4:水性油漆和水性清漆的闪点可用GB/T 5208进行测定;含高挥发性组分液体的闪点可用GB/T 21775或GB/T 5208进行测定。
</t>
  </si>
  <si>
    <t>本文件规定了用宾斯基-马丁闭口闪点试验仪测定可燃液体、带悬浮颗粒的液体、在试验条件下表面趋于成膜的液体和其他液体闪点的方法。</t>
  </si>
  <si>
    <t>本文件适用于闪点在40℃~370℃范围之内的样品。本文件包括步骤A、步骤B和步骤C三个试验步骤。步骤A 适用于馏分燃料(包括柴油、生物柴油调合燃料、供热用油和汽轮机燃料)、未使用润滑油、油漆和清漆及其他不包含在步骤B和步骤C范围内的均质液体。步骤B适用于残渣燃料油、稀释沥青、用过润滑油、带悬浮颗粒的液体、在本试验条件下表面趋于成膜的液体或者黏度不适合在步骤A规定的搅拌速度和加热条件下加热的液体。步骤C适用于BD100生物柴油样品的测定。本文件不适用于水性油漆和水性清漆。</t>
  </si>
  <si>
    <t>NB/T 10025-2016</t>
  </si>
  <si>
    <t>水基压裂液敏感性评价用人工煤心制做方法</t>
  </si>
  <si>
    <t>煤层气</t>
  </si>
  <si>
    <t>制做方法</t>
  </si>
  <si>
    <t>规程标准</t>
  </si>
  <si>
    <t>本标准规定了水基压裂液敏感性评价用人工煤心的制作材料、设备、煤样采样及制备、人工煤心制作、质量控制。本标准适用于水基压裂液敏感性评价用人工煤心的制作，对于水敏、碱敏、酸敏评价等试样制作可参照执行。</t>
  </si>
  <si>
    <t>本标准规定了水基压裂液敏感性评价用人工煤心的制作材料、设备、煤样采样及制备、人工煤心制作、质量控制。</t>
  </si>
  <si>
    <t>本标准适用于水基压裂液敏感性评价用人工煤心的制作，对于水敏、碱敏、酸敏评价等试样制作可参照执行。</t>
  </si>
  <si>
    <t>NB/T</t>
  </si>
  <si>
    <t>GB/T 6679-2003</t>
  </si>
  <si>
    <t>固体化工产品采样通则</t>
  </si>
  <si>
    <t>本标准规定了固体化工产品的采样技术、样品制备、采样报告。
本标准适用于固体化工产品的采样，本标准不适用于气体中的固体悬浮物和浆状物的采样。</t>
  </si>
  <si>
    <t>本标准规定了固体化工产品的采样技术、样品制备、采样报告。</t>
  </si>
  <si>
    <t>本标准适用于固体化工产品的采样，本标准不适用于气体中的固体悬浮物和浆状物的采样。</t>
  </si>
  <si>
    <t>SY/T 7617-2021</t>
  </si>
  <si>
    <t>海相页岩地质力学评价规范</t>
  </si>
  <si>
    <t>石油地质</t>
  </si>
  <si>
    <t>评价规范</t>
  </si>
  <si>
    <t>本文件规定了海相页岩采样制备、地质力学测试及地应力场、钻井液安全密度窗口、压裂可压性地质力学评价的主要流程、方法。本文件适用于海相页岩地质力学评价。</t>
  </si>
  <si>
    <t>本文件规定了海相页岩采样制备、地质力学测试及地应力场、钻井液安全密度窗口、压裂可压性地质力学评价的主要流程、方法。</t>
  </si>
  <si>
    <t>本文件适用于海相页岩地质力学评价。</t>
  </si>
  <si>
    <t>Q/SY 01017-2018</t>
  </si>
  <si>
    <t>地震岩石物理分析技术规范</t>
  </si>
  <si>
    <t>集团企标</t>
  </si>
  <si>
    <t>技术规范</t>
  </si>
  <si>
    <t>本标准规定了地震岩石物理分析所涉及的岩石物理和岩石力学参数的数据内容与存储结构，以及地震岩石物理分析主要工作流程与质控方法。本标准适用于针对地震储层预测、工程压裂等工作所开展的岩石物理分析及岩石力学参数分析，其中岩石力学参数分析仅适用于碎屑岩地层。</t>
  </si>
  <si>
    <t>本标准规定了地震岩石物理分析所涉及的岩石物理和岩石力学参数的数据内容与存储结构，以及地震岩石物理分析主要工作流程与质控方法。</t>
  </si>
  <si>
    <t>本标准适用于针对地震储层预测、工程压裂等工作所开展的岩石物理分析及岩石力学参数分析，其中岩石力学参数分析仅适用于碎屑岩地层。</t>
  </si>
  <si>
    <t>Q/SY</t>
  </si>
  <si>
    <t>NB/T 10838-2021</t>
  </si>
  <si>
    <t>页岩气水平井簇式射孔参数优化设计推荐作法</t>
  </si>
  <si>
    <t>页岩气</t>
  </si>
  <si>
    <t>推荐作法</t>
  </si>
  <si>
    <t>本文件规定了页岩气水平井簇式射孔工艺及簇式射孔参数优化。本文件适用于页岩气水平井进行簇式射孔时孔深、相位角、孔径、孔密及簇间距等射孔参数的优化设计。</t>
  </si>
  <si>
    <t>本文件规定了页岩气水平井簇式射孔工艺及簇式射孔参数优化。</t>
  </si>
  <si>
    <t>本文件适用于页岩气水平井进行簇式射孔时孔深、相位角、孔径、孔密及簇间距等射孔参数的优化设计。</t>
  </si>
  <si>
    <t>SY/T 5289-2016</t>
  </si>
  <si>
    <t>油、气、水井压裂设计与施工及效果评估方法</t>
  </si>
  <si>
    <t>评价方法</t>
  </si>
  <si>
    <t>本标准规定了油、气、水井压裂设计方法， 油、气、水井压裂施工，油、气、水井压裂实施效果评估方法和健康、安全与环境控制要求。本标准适用于油、气、水井压裂设计、压裂施工和压裂效果评估。</t>
  </si>
  <si>
    <t>本标准规定了油、气、水井压裂设计方法， 油、气、水井压裂施工，油、气、水井压裂实施效果评估方法和健康、安全与环境控制要求。</t>
  </si>
  <si>
    <t>本标准适用于油、气、水井压裂设计、压裂施工和压裂效果评估。</t>
  </si>
  <si>
    <t>SY/T 6847-2012</t>
  </si>
  <si>
    <t>火成岩压裂技术规范</t>
  </si>
  <si>
    <t>规范</t>
  </si>
  <si>
    <t>本标准规定了火成岩直井压裂方案设计方法、压裂施工方法、压裂后管理要求、现场质量控制要求和健康、安全级环境控制要求。本标准适用于深层多裂缝火成岩直井压裂方案设计、压裂施工、压裂后管理、现场质量控制和健康、安全及环境控制。</t>
  </si>
  <si>
    <t>本标准规定了火成岩直井压裂方案设计方法、压裂施工方法、压裂后管理要求、现场质量控制要求和健康、安全级环境控制要求。</t>
  </si>
  <si>
    <t>本标准适用于深层多裂缝火成岩直井压裂方案设计、压裂施工、压裂后管理、现场质量控制和健康、安全及环境控制。</t>
  </si>
  <si>
    <t>SY/T 7493-2020</t>
  </si>
  <si>
    <t>浅海油井压裂设计、施工规范</t>
  </si>
  <si>
    <t>本标准规定了浅海油井压裂设计、施工、压后返排、井控、健康安全环保和应急预案要求。本标准适用于浅海油井非动力定位船舶压裂作业的油井压裂设计和施工。</t>
  </si>
  <si>
    <t>本标准规定了浅海油井压裂设计、施工、压后返排、井控、健康安全环保和应急预案要求。</t>
  </si>
  <si>
    <t>本标准适用于浅海油井非动力定位船舶压裂作业的油井压裂设计和施工。</t>
  </si>
  <si>
    <t>NB/T 10017-2014</t>
  </si>
  <si>
    <t>煤层气井压裂设计编写规范</t>
  </si>
  <si>
    <t>本规范规定了煤层气井直井、定向井压裂设计的内容及技术要求。本规范适用于煤层气井直井、定向井压裂设计的编写。</t>
  </si>
  <si>
    <t>本规范规定了煤层气井直井、定向井压裂设计的内容及技术要求。</t>
  </si>
  <si>
    <t>本规范适用于煤层气井直井、定向井压裂设计的编写。</t>
  </si>
  <si>
    <t>NB/T 10038-2017</t>
  </si>
  <si>
    <t>煤层气井小型压裂测试设计及评价规范</t>
  </si>
  <si>
    <t>本标准规定了煤层气井小型压裂测试的选井选层原则、设计内容与要求及小型压裂测试分析方法。本标准适用于煤层气井的小型压裂测试设计及评价。</t>
  </si>
  <si>
    <t>本标准规定了煤层气井小型压裂测试的选井选层原则、设计内容与要求及小型压裂测试分析方法。</t>
  </si>
  <si>
    <t>本标准适用于煤层气井的小型压裂测试设计及评价。</t>
  </si>
  <si>
    <t>NB/T 11124-2023</t>
  </si>
  <si>
    <t>煤层顶板水平井分段压裂抽采煤层气技术方案设计规范</t>
  </si>
  <si>
    <t>本文件规定了煤层顶板水平井分段压裂抽采煤层气技术方案设计所需要的资料,设计内容、方法和技术要求,健康、安全及环保等要求。
本文件适用于煤层顶板水平井分段压裂抽采煤层气技术方案设计。</t>
  </si>
  <si>
    <t>本文件规定了煤层顶板水平井分段压裂抽采煤层气技术方案设计所需要的资料,设计内容、方法和技术要求,健康、安全及环保等要求。</t>
  </si>
  <si>
    <t>本文件适用于煤层顶板水平井分段压裂抽采煤层气技术方案设计。</t>
  </si>
  <si>
    <t>NB/T 11293-2023</t>
  </si>
  <si>
    <t>煤层气L型水平井压裂设计规范</t>
  </si>
  <si>
    <t>本文件规定了煤层气L型水平井分段压裂地质、工程设计方案的内容及要求。
本文件适用于编写煤层气L型水平井分段压裂地质设计、分段压裂工程设计。</t>
  </si>
  <si>
    <t>本文件规定了煤层气L型水平井分段压裂地质、工程设计方案的内容及要求。</t>
  </si>
  <si>
    <t>本文件适用于编写煤层气L型水平井分段压裂地质设计、分段压裂工程设计。</t>
  </si>
  <si>
    <t>NB/T 14002.1-2022</t>
  </si>
  <si>
    <t>页岩气 储层改造 第1部分：压裂设计规范</t>
  </si>
  <si>
    <t>本文件规定了页岩气井压裂设计在基础资料收集,压裂设计原则,压裂工艺,压裂层段的选择及射孔,压裂材料,施工参数,泵注程序,现场施工准备及设备配套,压裂施工及排液,风险分析及应急预案,健康、安全及环境保护,压裂设计文本的原则和要求。
本文件适用于页岩气井压裂设计。</t>
  </si>
  <si>
    <t>本文件规定了页岩气井压裂设计在基础资料收集,压裂设计原则,压裂工艺,压裂层段的选择及射孔,压裂材料,施工参数,泵注程序,现场施工准备及设备配套,压裂施工及排液,风险分析及应急预案,健康、安全及环境保护,压裂设计文本的原则和要求。</t>
  </si>
  <si>
    <t>本文件适用于页岩气井压裂设计。</t>
  </si>
  <si>
    <t>无XML</t>
  </si>
  <si>
    <t>Q/SY 01460-2018</t>
  </si>
  <si>
    <t>水平井分段压裂工艺技术规范</t>
  </si>
  <si>
    <t>勘探与生产</t>
  </si>
  <si>
    <t>本标准规定了水平井分段压裂设计方法以及双封单卡分段压裂、不动管柱滑套分段压裂、水力喷砂分段压裂、桥塞分段压裂和裸眼封隔器分段压裂工艺的实施要求。本标准适用于水平井分段压裂设计与施工。</t>
  </si>
  <si>
    <t>本标准规定了水平井分段压裂设计方法以及双封单卡分段压裂、不动管柱滑套分段压裂、水力喷砂分段压裂、桥塞分段压裂和裸眼封隔器分段压裂工艺的实施要求。</t>
  </si>
  <si>
    <t>本标准适用于水平井分段压裂设计与施工。</t>
  </si>
  <si>
    <t>Q/SY 01742-2019</t>
  </si>
  <si>
    <t>保护薄隔层平衡压裂设计与施工规范</t>
  </si>
  <si>
    <t>设计与施工规范</t>
  </si>
  <si>
    <t>本标准规定了采用专用工具保护薄隔层平衡压裂选井选层原则、压裂工艺、压裂施工及技术要求。本标准适用于油水井保护薄隔层平衡压裂设计与施工。</t>
  </si>
  <si>
    <t>本标准规定了采用专用工具保护薄隔层平衡压裂选井选层原则、压裂工艺、压裂施工及技术要求。</t>
  </si>
  <si>
    <t>本标准适用于油水井保护薄隔层平衡压裂设计与施工。</t>
  </si>
  <si>
    <t>Q/SY 01748-2019</t>
  </si>
  <si>
    <t>套管滑套分层压裂工艺技术规范</t>
  </si>
  <si>
    <t>本标准规定了套管滑套分层压裂工艺、工具、作业、健康安全环保及技术要求。本标准适用于直井和定向井的套管滑套分层压裂作业。</t>
  </si>
  <si>
    <t>本标准规定了套管滑套分层压裂工艺、工具、作业、健康安全环保及技术要求。</t>
  </si>
  <si>
    <t>本标准适用于直井和定向井的套管滑套分层压裂作业。</t>
  </si>
  <si>
    <t>Q/SY 02025-2017</t>
  </si>
  <si>
    <t>油水井压裂设计规范</t>
  </si>
  <si>
    <t>石油工程技术</t>
  </si>
  <si>
    <t>设计规范</t>
  </si>
  <si>
    <t>本标准规定了油水井压裂设计的录取资料、设计、材料评估与优选、水力裂缝参数优化、压裂方案与施工参数优化、施工设计、质量健康安全与环境保护等技术要求。本标准适用于油水井压裂设计，气井压裂设计亦可参考。</t>
  </si>
  <si>
    <t>本标准规定了油水井压裂设计的录取资料、设计、材料评估与优选、水力裂缝参数优化、压裂方案与施工参数优化、施工设计、质量健康安全与环境保护等技术要求。</t>
  </si>
  <si>
    <t>本标准适用于油水井压裂设计，气井压裂设计亦可参考。</t>
  </si>
  <si>
    <t>Q/SY 11067-2020</t>
  </si>
  <si>
    <t>井下作业劳动定额</t>
  </si>
  <si>
    <t>劳动定员定额</t>
  </si>
  <si>
    <t>劳动定额</t>
  </si>
  <si>
    <t>本标准规定了井下作业的压裂（酸化）、试修作业、地层测试和地面测试的施工作业、设备保养、资料及设计和辅助作业。本标准适用于井下作业的劳动定额。</t>
  </si>
  <si>
    <t>本标准规定了井下作业的压裂（酸化）、试修作业、地层测试和地面测试的施工作业、设备保养、资料及设计和辅助作业。</t>
  </si>
  <si>
    <t>本标准适用于井下作业的劳动定额。</t>
  </si>
  <si>
    <t>Q/SY 16016-2019</t>
  </si>
  <si>
    <t>致密砂岩油水平井体积压裂优化设计规范</t>
  </si>
  <si>
    <t>非常规油气</t>
  </si>
  <si>
    <t>本标准规范了致密砂岩油水平井体积压裂优化设计的流程和方法。本标准适用于致密砂岩油储层。</t>
  </si>
  <si>
    <t>本标准规范了致密砂岩油水平井体积压裂优化设计的流程和方法。</t>
  </si>
  <si>
    <t>本标准适用于致密砂岩油储层。</t>
  </si>
  <si>
    <t>Q/SY 16852-2020</t>
  </si>
  <si>
    <t>页岩气井压裂设计规范</t>
  </si>
  <si>
    <t>本标准规定了页岩气井压裂设计目的及原则、压裂工艺确定、压裂改造层／段选择、射孔方式及射孔参数确定、压裂材料选择、施工参数的确定、现场施工准备及设备配套要求、压裂施工要求、压后排采管理要求、压裂风险和应急预案以及健康、安全及环境保护要求。本标准适用于页岩气井压裂设计。</t>
  </si>
  <si>
    <t>本标准规定了页岩气井压裂设计目的及原则、压裂工艺确定、压裂改造层／段选择、射孔方式及射孔参数确定、压裂材料选择、施工参数的确定、现场施工准备及设备配套要求、压裂施工要求、压后排采管理要求、压裂风险和应急预案以及健康、安全及环境保护要求。</t>
  </si>
  <si>
    <t>本标准适用于页岩气井压裂设计。</t>
  </si>
  <si>
    <t>Q/SY 20772-2019</t>
  </si>
  <si>
    <t>压裂工程合同规范</t>
  </si>
  <si>
    <t>法律事务</t>
  </si>
  <si>
    <t>合同规范</t>
  </si>
  <si>
    <t>本标准规定了压裂工程合同（以下简称“合同”）订立的基本要求及合同构成。本标准适用于中国石油天然气集团公司（以下简称“集团公司”）、中国石油天然气股份有限公司（以下简称“股份公司”）及其所属单位；集团公司、股份公司及其所属单位为承包方的压裂工程合同的签订，参照本标准执行。</t>
  </si>
  <si>
    <t>本标准规定了压裂工程合同（以下简称“合同”）订立的基本要求及合同构成。</t>
  </si>
  <si>
    <t>本标准适用于中国石油天然气集团公司（以下简称“集团公司”）、中国石油天然气股份有限公司（以下简称“股份公司”）及其所属单位；集团公司、股份公司及其所属单位为承包方的压裂工程合同的签订，参照本标准执行。</t>
  </si>
  <si>
    <t>SY/T 6334-2013</t>
  </si>
  <si>
    <t>油水井酸化设计、施工及评价规范</t>
  </si>
  <si>
    <t>本标准规定了油水井基质酸化工艺设计，施工，评价及健康、安全与环境控制的技术要求。本标准适用于陆地油水井酸化作业的设计、施工和评价，海上油田可选择性参照执行。</t>
  </si>
  <si>
    <t>本标准规定了油水井基质酸化工艺设计，施工，评价及健康、安全与环境控制的技术要求。</t>
  </si>
  <si>
    <t>本标准适用于陆地油水井酸化作业的设计、施工和评价，海上油田可选择性参照执行。</t>
  </si>
  <si>
    <t>SY/T 6887-2012</t>
  </si>
  <si>
    <t>泡沫分流酸化设计与施工规范</t>
  </si>
  <si>
    <t>本标准规定了酸化酸液体系的泡沫分流酸化设计和施工的技术要求。本标准适用于砂岩地层油、水井酸化液体系的泡沫分流酸化作业的设计和施工。</t>
  </si>
  <si>
    <t>本标准规定了酸化酸液体系的泡沫分流酸化设计和施工的技术要求。</t>
  </si>
  <si>
    <t>本标准适用于砂岩地层油、水井酸化液体系的泡沫分流酸化作业的设计和施工。</t>
  </si>
  <si>
    <t>SY/T 5107-2016</t>
  </si>
  <si>
    <t>水基压裂液性能评价方法</t>
  </si>
  <si>
    <t>储层改造材料评价</t>
  </si>
  <si>
    <t>本标准规定了水基压裂液试样制备、使用剪切过程模拟装置制备液体、压裂液性能测定方法、实验结果报告、水基压裂液性能技术指标、安全与环境控制要求。本标准适用于水基压裂液性能评价。</t>
  </si>
  <si>
    <t>本标准规定了水基压裂液试样制备、使用剪切过程模拟装置制备液体、压裂液性能测定方法、实验结果报告、水基压裂液性能技术指标、安全与环境控制要求。</t>
  </si>
  <si>
    <t>本标准适用于水基压裂液性能评价。</t>
  </si>
  <si>
    <t>SY/T 5185-2016</t>
  </si>
  <si>
    <t>砾石充填防砂水基携砂液性能评价方法</t>
  </si>
  <si>
    <t>本标准规定了砾石充填防砂用稠化水型携砂液的性能评价、冻胶型携砂液的性能评价、黏弹性表面活性剂携砂液的性能评价方法。本标准适用于油气田砾石充填防砂用水基携砂液的性能评价,压裂防砂用水基携砂液的性能评价方法也可参照执行。</t>
  </si>
  <si>
    <t>本标准规定了砾石充填防砂用稠化水型携砂液的性能评价、冻胶型携砂液的性能评价、黏弹性表面活性剂携砂液的性能评价方法。</t>
  </si>
  <si>
    <t>本标准适用于油气田砾石充填防砂用水基携砂液的性能评价,压裂防砂用水基携砂液的性能评价方法也可参照执行。</t>
  </si>
  <si>
    <t>SY/T 5764-2007</t>
  </si>
  <si>
    <t>压裂用植物胶通用技术要求</t>
  </si>
  <si>
    <t>测试方法</t>
  </si>
  <si>
    <t>产品标准</t>
  </si>
  <si>
    <t>本标准规定了压裂用植物胶-羟丙基瓜尔胶、瓜尔胶、香豆胶和田菁胶的技术要求、测定方法、检验规则、标志、包装、运输、储存与保质期。本标准适用于压裂用植物胶的技术性能评价。</t>
  </si>
  <si>
    <t>本标准规定了压裂用植物胶-羟丙基瓜尔胶、瓜尔胶、香豆胶和田菁胶的技术要求、测定方法、检验规则、标志、包装、运输、储存与保质期。</t>
  </si>
  <si>
    <t>本标准适用于压裂用植物胶的技术性能评价。</t>
  </si>
  <si>
    <t>SY/T 6216-1996</t>
  </si>
  <si>
    <t>压裂用交联剂性能试验方法</t>
  </si>
  <si>
    <t>本标准规定了压裂用交联剂性能试验方法。本标准适用于水基压裂液和油基压裂液交联剂的性能测定和评价。</t>
  </si>
  <si>
    <t>本标准规定了压裂用交联剂性能试验方法。</t>
  </si>
  <si>
    <t>本标准适用于水基压裂液和油基压裂液交联剂的性能测定和评价。</t>
  </si>
  <si>
    <t>SY/T 6296-2013</t>
  </si>
  <si>
    <t>采油用冻胶强度的测定 流变参数法</t>
  </si>
  <si>
    <t>本标准规定了流变参数法测定采油用冻胶强度的实验室评价方法。本标准适用于堵水调剖剂用冻胶、植物胶及合成聚合物压裂液冻胶、交联酸冻胶及黏弹性表面活性剂冻胶强度的测定。</t>
  </si>
  <si>
    <t>本标准规定了流变参数法测定采油用冻胶强度的实验室评价方法。</t>
  </si>
  <si>
    <t>本标准适用于堵水调剖剂用冻胶、植物胶及合成聚合物压裂液冻胶、交联酸冻胶及黏弹性表面活性剂冻胶强度的测定。</t>
  </si>
  <si>
    <t>SY/T 6380-2008</t>
  </si>
  <si>
    <t>压裂用破胶剂性能试验方法</t>
  </si>
  <si>
    <t>本标准规定了压裂用破胶剂性能试验方法。本标准适用于水力压裂用水基冻胶压裂液破胶剂、油基冻胶压裂破胶剂的性能测定和评价。</t>
  </si>
  <si>
    <t>本标准规定了压裂用破胶剂性能试验方法。</t>
  </si>
  <si>
    <t>本标准适用于水力压裂用水基冻胶压裂液破胶剂、油基冻胶压裂破胶剂的性能测定和评价。</t>
  </si>
  <si>
    <t>SY/T 6465-2000</t>
  </si>
  <si>
    <t>泡沫排水采气用起泡剂评价方法</t>
  </si>
  <si>
    <t>本标准规定了气井泡沫排水采气用起泡剂主要性能评价方法。
本标准适用于气井泡沫排水采气用起泡剂的评价和筛选。</t>
  </si>
  <si>
    <t>本标准规定了气井泡沫排水采气用起泡剂主要性能评价方法。</t>
  </si>
  <si>
    <t>本标准适用于气井泡沫排水采气用起泡剂的评价和筛选。</t>
  </si>
  <si>
    <t>SY/T 7627-2021</t>
  </si>
  <si>
    <t>水基压裂液技术要求</t>
  </si>
  <si>
    <t>规范标准</t>
  </si>
  <si>
    <t>本文件规定了水基压裂液性能技术要求及性能测定方法、安全与环境控制要求。本文件适用于油气田水力压裂用水基压裂液的性能评价。</t>
  </si>
  <si>
    <t>本文件规定了水基压裂液性能技术要求及性能测定方法、安全与环境控制要求。</t>
  </si>
  <si>
    <t>本文件适用于油气田水力压裂用水基压裂液的性能评价。</t>
  </si>
  <si>
    <t>NB/T 10034-2016</t>
  </si>
  <si>
    <t>煤层气藏用水基压裂液性能评价方法</t>
  </si>
  <si>
    <t>本标准规定了煤层气藏用水基压裂液的配制和性能参数测定的方法。本标准适用于煤层气藏用水基压裂液性能评价。</t>
  </si>
  <si>
    <t>本标准规定了煤层气藏用水基压裂液的配制和性能参数测定的方法。</t>
  </si>
  <si>
    <t>本标准适用于煤层气藏用水基压裂液性能评价。</t>
  </si>
  <si>
    <t>NB/T 11280-2023</t>
  </si>
  <si>
    <t>页岩油储层压裂液体系、压裂施工及效果评价技术规范</t>
  </si>
  <si>
    <t>页岩油</t>
  </si>
  <si>
    <t>本文件规定了页岩油储层水力压裂用压裂液体系及其技术指标、压裂施工要求及施工效果评价。
本文件适用于页岩油储层水力压裂用压裂液性能评价、水平井桥塞分段压裂施工及施工效果评价。 </t>
  </si>
  <si>
    <t>本文件规定了页岩油储层水力压裂用压裂液体系及其技术指标、压裂施工要求及施工效果评价。</t>
  </si>
  <si>
    <t>本文件适用于页岩油储层水力压裂用压裂液性能评价、水平井桥塞分段压裂施工及施工效果评价。 </t>
  </si>
  <si>
    <t>NB/T 14003.1-2015</t>
  </si>
  <si>
    <t>页岩气  压裂液  第1部分：滑溜水性能指标及评价方法</t>
  </si>
  <si>
    <t>指标及评价方法</t>
  </si>
  <si>
    <t>本标准规定了页岩气水力压裂用滑溜水的技术指标、性能测试方法。本标准适用于页岩油气、致密油气水力压裂用滑溜水性能测试和评价。</t>
  </si>
  <si>
    <t>本标准规定了页岩气水力压裂用滑溜水的技术指标、性能测试方法。</t>
  </si>
  <si>
    <t>本标准适用于页岩油气、致密油气水力压裂用滑溜水性能测试和评价。</t>
  </si>
  <si>
    <t>NB/T 14003.2-2016</t>
  </si>
  <si>
    <t>页岩气  压裂液  第2部分：降阻剂性能指标及测试方法</t>
  </si>
  <si>
    <t>指标及测试方法</t>
  </si>
  <si>
    <t>NB/T 14003的本部分规定了聚丙酰胺类降阻剂的技术指标、性能实验测试方法。本部分适用于页岩油气、致密油气水力压裂用聚丙酰胺类降阻剂性能测试和评价。</t>
  </si>
  <si>
    <t>NB/T 14004的本部分规定了聚丙酰胺类降阻剂的技术指标、性能实验测试方法。</t>
  </si>
  <si>
    <t>本部分适用于页岩油气、致密油气水力压裂用聚丙酰胺类降阻剂性能测试和评价。</t>
  </si>
  <si>
    <t>NB/T 14003.3-2017</t>
  </si>
  <si>
    <t xml:space="preserve">页岩气 压裂液 第3部分：连续混配压裂液性能指标及评价方法 </t>
  </si>
  <si>
    <t xml:space="preserve">指标及评价方法 </t>
  </si>
  <si>
    <t>NB/T 14003的本部分规定了页岩气连续混配水基压裂液的性能指标及评价方法。本部分适用于页岩气连续混配水基压裂液性能测试和评价。</t>
  </si>
  <si>
    <t>NB/T 14004的本部分规定了页岩气连续混配水基压裂液的性能指标及评价方法。</t>
  </si>
  <si>
    <t>本部分适用于页岩气连续混配水基压裂液性能测试和评价。</t>
  </si>
  <si>
    <t>Q/SY 16011-2018</t>
  </si>
  <si>
    <t>致密油气、页岩气可回收压裂液技术要求和评价方法</t>
  </si>
  <si>
    <t>技术要求和评价方法</t>
  </si>
  <si>
    <t>本标准规定了致密油气、页岩气可回收压裂液技术要求和评价方法。本标准适用于致密油气、页岩气可回收压裂液的性能评价。</t>
  </si>
  <si>
    <t>本标准规定了致密油气、页岩气可回收压裂液技术要求和评价方法。</t>
  </si>
  <si>
    <t>本标准适用于致密油气、页岩气可回收压裂液的性能评价。</t>
  </si>
  <si>
    <t>Q/SY 17005-2017</t>
  </si>
  <si>
    <t>压裂用瓜豆片技术规范</t>
  </si>
  <si>
    <t>油化剂及材料</t>
  </si>
  <si>
    <t>本标准规定了压裂用瓜豆片的技术要求、检验方法、检验规则、标志与包装、储存与运输。本标准适用于压裂用瓜豆片的质量检测和性能评价。</t>
  </si>
  <si>
    <t>本标准规定了压裂用瓜豆片的技术要求、检验方法、检验规则、标志与包装、储存与运输。</t>
  </si>
  <si>
    <t>本标准适用于压裂用瓜豆片的质量检测和性能评价。</t>
  </si>
  <si>
    <t>Q/SY 17750-2020</t>
  </si>
  <si>
    <t>压裂用非植物胶聚合物稠化剂技术规范</t>
  </si>
  <si>
    <t>本标准规定了粉剂类压裂用非植物胶聚合物稠化剂的技术要求、试验方法、检验规则、标志、包装、运输、安全和环保要求。本标准适用于粉剂类压裂用非植物胶聚合物稠化剂产品的性能评价和质量检验。</t>
  </si>
  <si>
    <t>本标准规定了粉剂类压裂用非植物胶聚合物稠化剂的技术要求、试验方法、检验规则、标志、包装、运输、安全和环保要求。</t>
  </si>
  <si>
    <t>本标准适用于粉剂类压裂用非植物胶聚合物稠化剂产品的性能评价和质量检验。</t>
  </si>
  <si>
    <t>Q/SY 17818-2020</t>
  </si>
  <si>
    <t>压裂用增黏剂快速水合瓜尔胶技术规范</t>
  </si>
  <si>
    <t>本标准规定了压裂用增黏剂快速水合瓜尔胶的通用技术要求、检验方法、检验规则、标志、包装、运输、贮存与保质期和健康、安全、环境控制要求。本标准适用于压裂用增黏剂快速水合瓜尔胶的质量检验和评价。</t>
  </si>
  <si>
    <t>本标准规定了压裂用增黏剂快速水合瓜尔胶的通用技术要求、检验方法、检验规则、标志、包装、运输、贮存与保质期和健康、安全、环境控制要求。</t>
  </si>
  <si>
    <t>本标准适用于压裂用增黏剂快速水合瓜尔胶的质量检验和评价。</t>
  </si>
  <si>
    <t>GB/T 320-2006</t>
  </si>
  <si>
    <t>工业用合成盐酸</t>
  </si>
  <si>
    <t>本标准规定了工业用合成盐酸的要求、采样、试验方法、检验规则及标志、包装、运输和贮存、安全。本标准适用于由氯气和氢气合成的氯化氢气体，用水吸收制得的工业用合成盐酸。</t>
  </si>
  <si>
    <t>本标准规定了工业用合成盐酸的要求、采样、试验方法、检验规则及标志、包装、运输和贮存、安全。</t>
  </si>
  <si>
    <t>本标准适用于由氯气和氢气合成的氯化氢气体，用水吸收制得的工业用合成盐酸。</t>
  </si>
  <si>
    <t>GB/T 2091-2008</t>
  </si>
  <si>
    <t xml:space="preserve">工业磷酸 </t>
  </si>
  <si>
    <t>本标准规定了工业磷酸的分类要求、试验方法、检验规则、标志、标签、包装、运输和贮存。本标准适用于以工业黄磷为原料生产的工业磷酸。该产品主要用于电镀、磷化液和工业磷酸盐的生产。</t>
  </si>
  <si>
    <t>本标准规定了工业磷酸的分类要求、试验方法、检验规则、标志、标签、包装、运输和贮存。</t>
  </si>
  <si>
    <t>本标准适用于以工业黄磷为原料生产的工业磷酸。该产品主要用于电镀、磷化液和工业磷酸盐的生产。</t>
  </si>
  <si>
    <t>GB/T 7744-2008</t>
  </si>
  <si>
    <t>工业氢氟酸</t>
  </si>
  <si>
    <t>本标准规定了工业氢氟酸的分类、要求、试验方法、检验规则以及标志、标签、包装、运输和贮存、 安全。本标准适用于工业氢氟酸。该产品主要用于化工、冶金、玻璃、矿山、石油开采、原子能等行业。</t>
  </si>
  <si>
    <t>本标准规定了工业氢氟酸的分类、要求、试验方法、检验规则以及标志、标签、包装、运输和贮存、 安全。</t>
  </si>
  <si>
    <t>本标准适用于工业氢氟酸。该产品主要用于化工、冶金、玻璃、矿山、石油开采、原子能等行业。</t>
  </si>
  <si>
    <t>SY/T 5405-2019</t>
  </si>
  <si>
    <t>酸化用缓蚀剂性能试验方法及评价指标</t>
  </si>
  <si>
    <t>本标准规定了油（气）田盐酸及土酸酸化用缓蚀剂性能的试验方法及评价指标。本标准适用于油（气）田盐酸及土酸酸化用缓蚀剂的性能评价。</t>
  </si>
  <si>
    <t>本标准规定了油（气）田盐酸及土酸酸化用缓蚀剂性能的试验方法及评价指标。</t>
  </si>
  <si>
    <t>本标准适用于油（气）田盐酸及土酸酸化用缓蚀剂的性能评价。</t>
  </si>
  <si>
    <t>SY/T 5516-2000</t>
  </si>
  <si>
    <t>碳酸盐岩化学分析方法</t>
  </si>
  <si>
    <t>本标准规定了碳酸盐岩的化学分析方法和质量要求。
本标准适用于碳酸盐岩中的酸不溶物、氧化钙、氧化镁、三氧化硫、三氧化二铁、三氧化二铝的测定,以及灼烧失量的测定。</t>
  </si>
  <si>
    <t>本标准规定了碳酸盐岩的化学分析方法和质量要求。</t>
  </si>
  <si>
    <t>本标准适用于碳酸盐岩中的酸不溶物、氧化钙、氧化镁、三氧化硫、三氧化二铁、三氧化二铝的测定,以及灼烧失量的测定。</t>
  </si>
  <si>
    <t>SY/T 5753-2016</t>
  </si>
  <si>
    <t>油井酸化水井增注用表面活性剂性能评价方法</t>
  </si>
  <si>
    <t>本标准规定了油井酸化水井增注用表面活性剂的表面张力和界面张力测定、润湿性测定、防乳化试验、抗酸渣试验、岩心流动试验等评价方法。本标准适用于油井酸化水井增注用表面活性剂的性能测定。</t>
  </si>
  <si>
    <t>本标准规定了油井酸化水井增注用表面活性剂的表面张力和界面张力测定、润湿性测定、防乳化试验、抗酸渣试验、岩心流动试验等评价方法。</t>
  </si>
  <si>
    <t>本标准适用于油井酸化水井增注用表面活性剂的性能测定。</t>
  </si>
  <si>
    <t>SY/T 5754-2016</t>
  </si>
  <si>
    <t>油田酸化互溶剂性能评价方法</t>
  </si>
  <si>
    <t>本标准规定了油田酸化互溶剂主要性能测试方法。本标准适用于油田酸化互溶剂的性能测定。</t>
  </si>
  <si>
    <t>本标准规定了油田酸化互溶剂主要性能测试方法。</t>
  </si>
  <si>
    <t>本标准适用于油田酸化互溶剂的性能测定。</t>
  </si>
  <si>
    <t>SY/T 5755-2016</t>
  </si>
  <si>
    <t>压裂酸化用助排剂性能评价方法</t>
  </si>
  <si>
    <t>本标准规定了压裂酸化用助排剂性能的评价方法。本标准适用于压裂酸化用助排剂的性能测定。</t>
  </si>
  <si>
    <t>本标准规定了压裂酸化用助排剂性能的评价方法。</t>
  </si>
  <si>
    <t>本标准适用于压裂酸化用助排剂的性能测定。</t>
  </si>
  <si>
    <t>SY/T 5886-2018</t>
  </si>
  <si>
    <t>酸化工作液性能评价方法</t>
  </si>
  <si>
    <t>本标准规定了碳酸盐岩及砂岩酸化用工作液性能测试方法。本标准适用于压裂用植物胶的技术性能评价。</t>
  </si>
  <si>
    <t>本标准规定了碳酸盐岩及砂岩酸化用工作液性能测试方法。</t>
  </si>
  <si>
    <t>SY/T 5971-2016</t>
  </si>
  <si>
    <t>油气田压裂酸化及注水用黏土稳定剂性能评价方法</t>
  </si>
  <si>
    <t>本标准规定了油气田压裂酸化及注水用黏土稳定剂的性能评价方法。本标准适用于压裂用植物胶的技术性能评价。</t>
  </si>
  <si>
    <t>本标准规定了油气田压裂酸化及注水用黏土稳定剂的性能评价方法。</t>
  </si>
  <si>
    <t>SY/T 6213-2016</t>
  </si>
  <si>
    <t>酸化用氟硼酸</t>
  </si>
  <si>
    <t>本标准规定了酸化用氟硼酸的技术要求、试验方法、检验规则、标志、包装、运输和贮存及健康、安全、环境控制要求。本标准适用于酸化用氟硼酸的性能测试和评价。</t>
  </si>
  <si>
    <t>本标准规定了酸化用氟硼酸的技术要求、试验方法、检验规则、标志、包装、运输和贮存及健康、安全、环境控制要求。</t>
  </si>
  <si>
    <t>本标准适用于酸化用氟硼酸的性能测试和评价。</t>
  </si>
  <si>
    <t>SY/T 6214-2016</t>
  </si>
  <si>
    <t>稠化酸用稠化剂</t>
  </si>
  <si>
    <t>本标准规定了稠化酸用稠化剂的技术要求、测定方法、检验规则、标志、包装、运输、储存与保质期。
本标准适用于粉剂及乳液类酸用聚合物稠化剂的性能评价、质量检验与验收。</t>
  </si>
  <si>
    <t>本标准规定了稠化酸用稠化剂的技术要求、测定方法、检验规则、标志、包装、运输、储存与保质期。</t>
  </si>
  <si>
    <t>本标准适用于粉剂及乳液类酸用聚合物稠化剂的性能评价、质量检验与验收。</t>
  </si>
  <si>
    <t>SY/T 6526-2019</t>
  </si>
  <si>
    <t>盐酸与碳酸盐岩动态反应速率测定方法</t>
  </si>
  <si>
    <t>测定方法</t>
  </si>
  <si>
    <t>本标准规定了碳酸盐岩酸化中酸岩动态反应速率测定方法的试剂、材料、仪器、设备、实验步骤、酸岩动态反应速率计算方法、数据报告和安全与环境控制要求。本标准适用于盐酸酸液体系（以下简称酸液）与碳酸盐岩动态反应速率的测定。</t>
  </si>
  <si>
    <t>本标准规定了碳酸盐岩酸化中酸岩动态反应速率测定方法的试剂、材料、仪器、设备、实验步骤、酸岩动态反应速率计算方法、数据报告和安全与环境控制要求。</t>
  </si>
  <si>
    <t>本标准适用于盐酸酸液体系（以下简称酸液）与碳酸盐岩动态反应速率的测定。</t>
  </si>
  <si>
    <t>SY/T 6571-2012</t>
  </si>
  <si>
    <t>酸化用铁离子稳定剂性能评价方法</t>
  </si>
  <si>
    <t>本标准规定了酸化用铁离子稳定性能评价方法。本标准适用于酸化用铁离子稳定剂产品的筛选和评价。</t>
  </si>
  <si>
    <t>本标准规定了酸化用铁离子稳定性能评价方法。</t>
  </si>
  <si>
    <t>本标准适用于酸化用铁离子稳定剂产品的筛选和评价。</t>
  </si>
  <si>
    <t>Q/SY 17003-2017</t>
  </si>
  <si>
    <t>碳酸盐岩储层改造用粘弹性表面活性剂自转向酸技术规范</t>
  </si>
  <si>
    <t>本标准规定了粘弹性表面活性剂自转向酸的通用技术指标、性能实验测试方法。本标准适用于用粘弹性表面活性剂配制的自转向酸性能测试和评价。</t>
  </si>
  <si>
    <t>本标准规定了粘弹性表面活性剂自转向酸的通用技术指标、性能实验测试方法。</t>
  </si>
  <si>
    <t>本标准适用于用粘弹性表面活性剂配制的自转向酸性能测试和评价。</t>
  </si>
  <si>
    <t>Q/SY 17006-2017</t>
  </si>
  <si>
    <t>压裂酸化用起泡剂技术规范</t>
  </si>
  <si>
    <t>本标准规定了压裂酸化用起泡剂的适用范围，通用技术要求，检验方法，检验规则，标志、包装、运输、贮存和保质期及健康、安全、环境控制要求。本标准适用于压裂或酸化用起泡剂的质量检验和评价。</t>
  </si>
  <si>
    <t>本标准规定了压裂酸化用起泡剂的适用范围，通用技术要求，检验方法，检验规则，标志、包装、运输、贮存和保质期及健康、安全、环境控制要求。</t>
  </si>
  <si>
    <t>本标准适用于压裂或酸化用起泡剂的质量检验和评价。</t>
  </si>
  <si>
    <t>Q/SY 17376-2017</t>
  </si>
  <si>
    <t>酸化压裂助排剂技术规范</t>
  </si>
  <si>
    <t>本标准规定了酸化压裂助排剂的技术要求，仪器设备、试剂，检验方法，检验规则，标志、包装、运输、贮存与保质期及健康、安全、环境控制要求。本标准适用于酸化压裂助排剂的检验和验收。</t>
  </si>
  <si>
    <t>本标准规定了酸化压裂助排剂的技术要求，仪器设备、试剂，检验方法，检验规则，标志、包装、运输、贮存与保质期及健康、安全、环境控制要求。</t>
  </si>
  <si>
    <t>本标准适用于酸化压裂助排剂的检验和验收。</t>
  </si>
  <si>
    <t>Q/SY 17814-2021</t>
  </si>
  <si>
    <t>酸化用固体酸技术规范</t>
  </si>
  <si>
    <t>本文件规定了油田酸化用固体盐酸和固体硝酸的技术要求、试验方法、检验规则、包装、标志和储运、健康、安全和环境控制要求。本文件适用于酸化用固体酸产品的检验。</t>
  </si>
  <si>
    <t>本文件规定了油田酸化用固体盐酸和固体硝酸的技术要求、试验方法、检验规则、包装、标志和储运、健康、安全和环境控制要求。</t>
  </si>
  <si>
    <t>本文件适用于酸化用固体酸产品的检验。</t>
  </si>
  <si>
    <t>SY/T 5108-2014</t>
  </si>
  <si>
    <t>水力压裂和砾石充填作业用支撑剂性能测试方法</t>
  </si>
  <si>
    <t>本标准规定了标准的测试方法，适用于评估水力压裂和砾石充填作业的支撑剂性能，以及健康、安全、环境控制要求。本标准适用于水力压裂和砾石充填作业用“支撑剂”，包括天然砂子、陶粒、树脂覆膜支撑剂、砾石充填介质以及其他支撑剂材料的试验评价。</t>
  </si>
  <si>
    <t>本标准规定了标准的测试方法，适用于评估水力压裂和砾石充填作业的支撑剂性能，以及健康、安全、环境控制要求。</t>
  </si>
  <si>
    <t>本标准适用于水力压裂和砾石充填作业用“支撑剂”，包括天然砂子、陶粒、树脂覆膜支撑剂、砾石充填介质以及其他支撑剂材料的试验评价。</t>
  </si>
  <si>
    <t>SY/T 6302-2019</t>
  </si>
  <si>
    <t>压裂支撑剂导流能力测试方法</t>
  </si>
  <si>
    <t>本标准规定了水力压裂和砾石充填作业用支撑剂导流能力测定推荐方法的材料与设备、实验步骤、渗透率及导流能力计算和数据报告。本标准适用于水力压裂和砾石充填作业用支撑剂充填层导流能力的测定。本标准目的是为水力压裂和砾石充填作业用支撑剂导流能力测定提供一致的方法，而不是用来获得支撑剂在油藏条件下实际导流能力。</t>
  </si>
  <si>
    <t>本标准规定了水力压裂和砾石充填作业用支撑剂导流能力测定推荐方法的材料与设备、实验步骤、渗透率及导流能力计算和数据报告。</t>
  </si>
  <si>
    <t>本标准适用于水力压裂和砾石充填作业用支撑剂充填层导流能力的测定。本标准目的是为水力压裂和砾石充填作业用支撑剂导流能力测定提供一致的方法，而不是用来获得支撑剂在油藏条件下实际导流能力。</t>
  </si>
  <si>
    <t>NB/T 10120-2018</t>
  </si>
  <si>
    <t>页岩气自支撑裂缝导流能力测定推荐方法</t>
  </si>
  <si>
    <t>本标准规定了页岩气体积压裂中自支撑裂缝导流能力测定推荐方法的试剂、材料、仪器、设备、实验步骤、导流能力计算方法和数据报告。
本标准适用于页岩气体积压裂中自支撑裂缝导流能力的测定，其他储层水力压裂自支撑裂缝导流能力的测定可参照执行。</t>
  </si>
  <si>
    <t>本标准规定了页岩气体积压裂中自支撑裂缝导流能力测定推荐方法的试剂、材料、仪器、设备、实验步骤、导流能力计算方法和数据报告。</t>
  </si>
  <si>
    <t>本标准适用于页岩气体积压裂中自支撑裂缝导流能力的测定，其他储层水力压裂自支撑裂缝导流能力的测定可参照执行。</t>
  </si>
  <si>
    <t>NB/T 14023-2017</t>
  </si>
  <si>
    <t>页岩支撑剂充填层长期导流能力测定推荐方法</t>
  </si>
  <si>
    <t>本标准规定了页岩支撑剂充填层长期导流能力测定推荐方法的材料与设备、实验步骤、渗透率及导流能力计算和数据报告。本标准适用于页岩支撑剂充填层长期导流能力的测定，其他储层支撑剂充填层长期导流能力的测定可参照执行。</t>
  </si>
  <si>
    <t>本标准规定了页岩支撑剂充填层长期导流能力测定推荐方法的材料与设备、实验步骤、渗透率及导流能力计算和数据报告。</t>
  </si>
  <si>
    <t>本标准适用于页岩支撑剂充填层长期导流能力的测定，其他储层支撑剂充填层长期导流能力的测定可参照执行。</t>
  </si>
  <si>
    <t>Q/SY 17007-2018</t>
  </si>
  <si>
    <t>压裂用树脂涂覆类支撑剂技术要求及评价方法</t>
  </si>
  <si>
    <t>技术要求及评价方法</t>
  </si>
  <si>
    <t>本标准规定了压裂用树脂涂覆类支撑剂的技术指标、实验方法、检验规则、包装标志和储运，以及健康、安全、环境控制要求。本标准适用于水力压裂用树脂涂覆类支撑剂，包括树脂涂覆类预固化支撑剂和树脂涂覆类可固化支撑剂的实验评价。</t>
  </si>
  <si>
    <t>本标准规定了压裂用树脂涂覆类支撑剂的技术指标、实验方法、检验规则、包装标志和储运，以及健康、安全、环境控制要求。</t>
  </si>
  <si>
    <t>本标准适用于水力压裂用树脂涂覆类支撑剂，包括树脂涂覆类预固化支撑剂和树脂涂覆类可固化支撑剂的实验评价。</t>
  </si>
  <si>
    <t>Q/SY 17125-2019</t>
  </si>
  <si>
    <t>压裂支撑剂性能指标及评价测试方法</t>
  </si>
  <si>
    <t>本标准规定了压裂支撑剂的技术术语、性能指标和导流能力评价测试方法。本标准适用于各油（气）田压裂施工所用压裂支撑剂的选择及压裂支撑剂性能评价及导流能力测试。注： 本标准中“支撑剂”为天然砂、陶粒、树脂涂覆类支撑剂、砾石充填材料，以及用于水力压裂和砾石充填作业的其他材料。</t>
  </si>
  <si>
    <t>本标准规定了压裂支撑剂的技术术语、性能指标和导流能力评价测试方法。</t>
  </si>
  <si>
    <t xml:space="preserve">本标准适用于各油（气）田压裂施工所用压裂支撑剂的选择及压裂支撑剂性能评价及导流能力测试。注： </t>
  </si>
  <si>
    <t>本标准中“支撑剂”为天然砂、陶粒、树脂涂覆类支撑剂、砾石充填材料，以及用于水力压裂和砾石充填作业的其他材料。</t>
  </si>
  <si>
    <t>SY/T 5757-2010</t>
  </si>
  <si>
    <t>油田注入水杀菌剂通用技术条件</t>
  </si>
  <si>
    <t>本标准规定了油田注入水杀菌剂的技术要求、试验方法、检验规则、标志、包装、运输和贮存,以及健康、安全、环境控制要求等。
本标准适用于油田注入水杀菌剂。</t>
  </si>
  <si>
    <t>本标准规定了油田注入水杀菌剂的技术要求、试验方法、检验规则、标志、包装、运输和贮存,以及健康、安全、环境控制要求等。</t>
  </si>
  <si>
    <t>本标准适用于油田注入水杀菌剂。</t>
  </si>
  <si>
    <t>GB/T 6682-2008</t>
  </si>
  <si>
    <t>分析实验室用水规格和试验方法</t>
  </si>
  <si>
    <t>本标准规定了分析试验室用水的级别、规格、取样及贮存、试验方法和试验报告。
本标准适用于化学分析和无机衡量分析等试验用水。可根据实际工作需要选用不同级别的水。</t>
  </si>
  <si>
    <t>本标准规定了分析试验室用水的级别、规格、取样及贮存、试验方法和试验报告。</t>
  </si>
  <si>
    <t>本标准适用于化学分析和无机衡量分析等试验用水。可根据实际工作需要选用不同级别的水。</t>
  </si>
  <si>
    <t>SY/T 5490-2016</t>
  </si>
  <si>
    <t>钻井液试验用土</t>
  </si>
  <si>
    <t>本标准规定了钻井液试验配浆用膨润土、钻井液膨胀试验用膨润土、钻井液用评价土的技术要求、试验方法及标志、包装、贮存和运输、安全环保要求等。
本标准适用于钻井液试验配浆用膨润土、钻井液膨胀试验用膨润土、钻井液试验用评价土。</t>
  </si>
  <si>
    <t>本标准规定了钻井液试验配浆用膨润土、钻井液膨胀试验用膨润土、钻井液用评价土的技术要求、试验方法及标志、包装、贮存和运输、安全环保要求等。</t>
  </si>
  <si>
    <t>本标准适用于钻井液试验配浆用膨润土、钻井液膨胀试验用膨润土、钻井液试验用评价土。</t>
  </si>
  <si>
    <t>GB/T 42440-2023</t>
  </si>
  <si>
    <t>页岩气 工厂化压裂用水输送系统技术要求</t>
  </si>
  <si>
    <t>石油钻采设备和工具</t>
  </si>
  <si>
    <t>本文件规定了页岩气工厂化压裂用水输送系统设计水量、取水、供水转水,以及健康、安全、环保(HSE)与节能、节水等方面的技术要求。
本文件适用于新建、扩建和改建的陆上页岩气田工厂化压裂用水输送系统地面工程设计。</t>
  </si>
  <si>
    <t>本文件规定了页岩气工厂化压裂用水输送系统设计水量、取水、供水转水,以及健康、安全、环保(HSE)与节能、节水等方面的技术要求。</t>
  </si>
  <si>
    <t>本文件适用于新建、扩建和改建的陆上页岩气田工厂化压裂用水输送系统地面工程设计。</t>
  </si>
  <si>
    <t>SY/T 5211-2016</t>
  </si>
  <si>
    <t>石油天然气钻采设备 压裂成套装备</t>
  </si>
  <si>
    <t>本标准规定了压裂成套装备的术语和定义、型号、参数及组成、配套设备要求、联机试验和检验规则。本标准适用于石油天然气开采压裂成套装备配备。</t>
  </si>
  <si>
    <t>本标准规定了压裂成套装备的术语和定义、型号、参数及组成、配套设备要求、联机试验和检验规则。</t>
  </si>
  <si>
    <t>本标准适用于石油天然气开采压裂成套装备配备。</t>
  </si>
  <si>
    <t>SY/T 5323-2016</t>
  </si>
  <si>
    <t>石油天然气工业    钻井和采油设备   节流和压井设备</t>
  </si>
  <si>
    <t>本标准规定了节流和压井系统的性能、设计、材料、焊接、试验、检验、贮存和运输的最低要求。本标准适用于为钻探油气井服务的具有安全和功能互换性的地面和水下节流与压井系统设备。本标准适用于设计和制造以下设备：a）铰接节流和压井管线（防喷管汇）。b）汇管（缓冲罐）。c）节流和压井管汇总成。d）钻井节流阀驱动器。e）钻井节流阀控制器。f）钻井节流阀。g）柔性节流和压井管线。h）节流和压井总成用的由壬接头。i）刚性节流和压井管线。j）节流和压井设备用的旋转活接头。k）液动节流管汇控制箱。本标准不适用于节流和压井管汇之外的铰接管线。</t>
  </si>
  <si>
    <t>本标准规定了节流和压井系统的性能、设计、材料、焊接、试验、检验、贮存和运输的最低要求。本标准适用于为钻探油气井服务的具有安全和功能互换性的地面和水下节流与压井系统设备。</t>
  </si>
  <si>
    <t>本标准适用于为钻探油气井服务的具有安全和功能互换性的地面和水下节流与压井系统设备。</t>
  </si>
  <si>
    <t>本标准不适用于节流和压井管汇之外的铰接管线。</t>
  </si>
  <si>
    <t>SY/T 6270-2017</t>
  </si>
  <si>
    <t>石油天然气钻采设备   固井、压裂管汇的使用与维护</t>
  </si>
  <si>
    <t>使用与维护</t>
  </si>
  <si>
    <t>本标准规定了额定压力为 35 MPa～140 MPa的石油天然气钻采设备固井、压裂施工作业管汇的安装使用技术要求、维护保养要求、检测程序和方法、贮存和运输。本标准适用于油田固井、压裂（包括井工厂压裂）等施工作业用的管汇及以下管汇元件：阀门（旋塞阀、单向阀、闸阀、节流阀、紧急切断阀）；压裂头；活动弯头；刚性管线；活接头总成；各种异形整体接头（包括L 形接头、T 形三通、十字形四通、歧管三通、Y 形三通、爪形四通）；法兰、密封垫环、螺栓、螺母；安全卡箍、安全软绳。</t>
  </si>
  <si>
    <t>本标准规定了额定压力为 35 MPa～140 MPa的石油天然气钻采设备固井、压裂施工作业管汇的安装使用技术要求、维护保养要求、检测程序和方法、贮存和运输。</t>
  </si>
  <si>
    <t>本标准适用于油田固井、压裂（包括井工厂压裂）等施工作业用的管汇及以下管汇元件：阀门（旋塞阀、单向阀、闸阀、节流阀、紧急切断阀）；压裂头；活动弯头；刚性管线；活接头总成；各种异形整体接头（包括L 形接头、T 形三通、十字形四通、歧管三通、Y 形三通、爪形四通）；法兰、密封垫环、螺栓、螺母；安全卡箍、安全软绳。</t>
  </si>
  <si>
    <t>SY/T 7015-2020</t>
  </si>
  <si>
    <t>石油天然气钻采设备 固井压裂柱塞泵</t>
  </si>
  <si>
    <t>本标准规定了石油天然气钻采设备用固井压裂作业泵的术语和定义，常用计算公式，型号编制规则，泵方向及液缸号规定，信息确认，主要零部件，要求，主要零部件材料，焊接，检测，试验，标志和表面保护，出厂文件、贮存、包装和运输要求及使用规范。本标准适用于油气井（其中也包括页岩气、煤层气、可燃冰等）固井、压裂、酸化、防砂、砾石充填、压井、洗井等作业用的柱塞泵。本标准适用于固井压裂柱塞泵的设计制造方和使用方。</t>
  </si>
  <si>
    <t>本标准规定了石油天然气钻采设备用固井压裂作业泵的术语和定义，常用计算公式，型号编制规则，泵方向及液缸号规定，信息确认，主要零部件，要求，主要零部件材料，焊接，检测，试验，标志和表面保护，出厂文件、贮存、包装和运输要求及使用规范。</t>
  </si>
  <si>
    <t>本标准适用于油气井（其中也包括页岩气、煤层气、可燃冰等）固井、压裂、酸化、防砂、砾石充填、压井、洗井等作业用的柱塞泵。本标准适用于固井压裂柱塞泵的设计制造方和使用方。</t>
  </si>
  <si>
    <t>SY/T 7086-2016</t>
  </si>
  <si>
    <t>石油天然气工业钻井和采油设备压裂泵送设备</t>
  </si>
  <si>
    <t>本标准规定了压裂泵送设备的范围、术语和定义、型式、型号与基本参数、要求、试验、检验规则、标志、包装、运输和贮存。本标准适用于陆地及海洋石油天然气开采用车装、橇装及半挂拖装压裂泵送设备的设计、制造、试验和检验。</t>
  </si>
  <si>
    <t>本标准规定了压裂泵送设备的范围、术语和定义、型式、型号与基本参数、要求、试验、检验规则、标志、包装、运输和贮存。</t>
  </si>
  <si>
    <t>本标准适用于陆地及海洋石油天然气开采用车装、橇装及半挂拖装压裂泵送设备的设计、制造、试验和检验。</t>
  </si>
  <si>
    <t>SY/T 7334-2016</t>
  </si>
  <si>
    <t>石油天然气钻采设备混砂设备</t>
  </si>
  <si>
    <t>本标准规定了混砂设备的术语和定义、型式、型号与基本参数、要求、试验、检验规则、标志、包装、运输和贮存。本标准适用于石油天然气、水基压裂液开采用车装、橇装或拖装混砂设备的设计、制造、试验和检验。</t>
  </si>
  <si>
    <t>本标准规定了混砂设备的术语和定义、型式、型号与基本参数、要求、试验、检验规则、标志、包装、运输和贮存。</t>
  </si>
  <si>
    <t>本标准适用于石油天然气、水基压裂液开采用车装、橇装或拖装混砂设备的设计、制造、试验和检验。</t>
  </si>
  <si>
    <t>SY/T 7427-2018</t>
  </si>
  <si>
    <t>石油天然气钻采设备混砂设备使用及维护</t>
  </si>
  <si>
    <t>本标准规定了混砂设备的组成及基本参数、设备使用、维护保养、HSE管理及安全要求。本标准适用于石油天然气加砂压裂作业混砂设备的使用及维护。</t>
  </si>
  <si>
    <t>本标准规定了混砂设备的组成及基本参数、设备使用、维护保养、HSE管理及安全要求。</t>
  </si>
  <si>
    <t>本标准适用于石油天然气加砂压裂作业混砂设备的使用及维护。</t>
  </si>
  <si>
    <t>SY/T 7461-2019</t>
  </si>
  <si>
    <t>石油天然气钻采设备 压裂泵送设备使用及维护</t>
  </si>
  <si>
    <t>本标准规定了压裂泵送设备的使用、维护保养、HSE 管理及安全要求。本标准适用于石油天然气压裂作业的压裂泵送设备的使用及维护。</t>
  </si>
  <si>
    <t>本标准规定了压裂泵送设备的使用、维护保养、HSE 管理及安全要求。</t>
  </si>
  <si>
    <t>本标准适用于石油天然气压裂作业的压裂泵送设备的使用及维护。</t>
  </si>
  <si>
    <t>SY/T 7610-2020</t>
  </si>
  <si>
    <t>石油天然气钻采设备 高压管汇的在线检测与监测技术规范</t>
  </si>
  <si>
    <t>本标准规定了额定压力为35MPa ～ 140MPa 地面钻采设备用高压管汇在线检测与监测时机及推荐的检测方法、要求、流程、评估方法、结果复查及检测记录和报告。本标准所推荐的在线检测及监测方法不可替代离线检测，高压管汇的综合评估应按SY/T 6270的要求执行。本标准适用于油气田钻井、固井、完井、压裂、地面测试等施工作业用的铁磁性材料高压管汇。</t>
  </si>
  <si>
    <t>本标准规定了额定压力为35MPa ～ 140MPa 地面钻采设备用高压管汇在线检测与监测时机及推荐的检测方法、要求、流程、评估方法、结果复查及检测记录和报告。本标准所推荐的在线检测及监测方法不可替代离线检测，高压管汇的综合评估应按SY/T 6270的要求执行。</t>
  </si>
  <si>
    <t>本标准适用于油气田钻井、固井、完井、压裂、地面测试等施工作业用的铁磁性材料高压管汇。</t>
  </si>
  <si>
    <t>Q/SY 02026-2018</t>
  </si>
  <si>
    <t>压裂作业用连续混配车（橇）的使用、维护与保养</t>
  </si>
  <si>
    <t>本标准规定了压裂作业用连续混配车(橇)的安装调试、维护保养、现场操作及存储基本程序。
本标准适用于压裂作业用连续混配车(橇)的使用、维护与保养的基本要求。</t>
  </si>
  <si>
    <t>本标准规定了压裂作业用连续混配车(橇)的安装调试、维护保养、现场操作及存储基本程序。</t>
  </si>
  <si>
    <t>本标准适用于压裂作业用连续混配车(橇)的使用、维护与保养的基本要求。</t>
  </si>
  <si>
    <t>Q/SY 02626-2022</t>
  </si>
  <si>
    <t>压裂酸化高压管汇使用管理规范</t>
  </si>
  <si>
    <t>使用与检验规范</t>
  </si>
  <si>
    <t>本标准规定了压裂酸化管汇的采购、建档、存放、日常维护保养、检验及使用要求。本标准适用于油、气、水井压裂酸化使用的高、低压管汇。</t>
  </si>
  <si>
    <t>本标准规定了压裂酸化管汇的采购、建档、存放、日常维护保养、检验及使用要求。</t>
  </si>
  <si>
    <t>本标准适用于油、气、水井压裂酸化使用的高、低压管汇。</t>
  </si>
  <si>
    <t>GB/T 20970-2015</t>
  </si>
  <si>
    <t>石油天然气工业  井下工具  封隔器和桥塞</t>
  </si>
  <si>
    <t>本标准规定了石油天然气工业用封隔器和桥塞的要求。本标准适用于石油天然气工业中套管和油管内使用的封隔器和桥塞。</t>
  </si>
  <si>
    <t>本标准规定了石油天然气工业用封隔器和桥塞的要求。</t>
  </si>
  <si>
    <t>本标准适用于石油天然气工业中套管和油管内使用的封隔器和桥塞。</t>
  </si>
  <si>
    <t>SY/T 5562-2016</t>
  </si>
  <si>
    <t>油气井用射孔枪</t>
  </si>
  <si>
    <t>本标准规定了射孔枪的分类与型号、技术要求、试验方法、检验规则和标志、包装、运输、贮存。本标准适用于油气井用有枪身射孔枪的设计、制造和检验。</t>
  </si>
  <si>
    <t>本标准规定了射孔枪的分类与型号、技术要求、试验方法、检验规则和标志、包装、运输、贮存。</t>
  </si>
  <si>
    <t>本标准适用于油气井用有枪身射孔枪的设计、制造和检验。</t>
  </si>
  <si>
    <t>SY/T 5627-2016</t>
  </si>
  <si>
    <t>滑套喷砂器与投球器技术要求</t>
  </si>
  <si>
    <t>技术要求</t>
  </si>
  <si>
    <t>本标准规定了油气田分层压裂用滑套喷砂器与投球器的型号及结构、技术要求、试验方法、检验、标志、包装、运输和贮存要求。本标准适用于滑套喷砂器与投球器的加工及检验。</t>
  </si>
  <si>
    <t>本标准规定了油气田分层压裂用滑套喷砂器与投球器的型号及结构、技术要求、试验方法、检验、标志、包装、运输和贮存要求。</t>
  </si>
  <si>
    <t>本标准适用于滑套喷砂器与投球器的加工及检验。</t>
  </si>
  <si>
    <t>SY/T 5952-2014</t>
  </si>
  <si>
    <t>油气水井井下工艺管柱工具图例</t>
  </si>
  <si>
    <t>图例</t>
  </si>
  <si>
    <t>符号标准</t>
  </si>
  <si>
    <t>本标准规定了常用的油气水井井下工艺管柱工具与管柱示意图的图例。本标准适用于常用的油、气、水井井下工艺管柱工具图例与管柱示意的绘制。</t>
  </si>
  <si>
    <t>本标准规定了常用的油气水井井下工艺管柱工具与管柱示意图的图例。</t>
  </si>
  <si>
    <t>本标准适用于常用的油、气、水井井下工艺管柱工具图例与管柱示意的绘制。</t>
  </si>
  <si>
    <t>SY/T 6308-2012</t>
  </si>
  <si>
    <t>油田爆破器材安全使用推荐作法</t>
  </si>
  <si>
    <t>石油安全</t>
  </si>
  <si>
    <t>本标准规定了油气勘探开发生产中爆破器材安全使用的基本要求。本标准适用于油气井筒内的爆破器材。</t>
  </si>
  <si>
    <t>本标准规定了油气勘探开发生产中爆破器材安全使用的基本要求。</t>
  </si>
  <si>
    <t>本标准适用于油气井筒内的爆破器材。</t>
  </si>
  <si>
    <t>SY/T 6548-2018</t>
  </si>
  <si>
    <t>石油测井电缆和连接器使用技术规范</t>
  </si>
  <si>
    <t>石油测井</t>
  </si>
  <si>
    <t>本标准规定了石油测井电缆的深度记号标定、检验，石油测井电缆和连接器的使用、维修及报废，及与电缆运行相关设备绞车、滑轮、集流环、张力计的技术要求。本标准适用于石油测井电缆和连接器的质量检验、使用、维修及报废。</t>
  </si>
  <si>
    <t>本标准规定了石油测井电缆的深度记号标定、检验，石油测井电缆和连接器的使用、维修及报废，及与电缆运行相关设备绞车、滑轮、集流环、张力计的技术要求。</t>
  </si>
  <si>
    <t>本标准适用于石油测井电缆和连接器的质量检验、使用、维修及报废。</t>
  </si>
  <si>
    <t>SY/T 7014-2014</t>
  </si>
  <si>
    <t>分段压裂工具</t>
  </si>
  <si>
    <t>本标准规定了分段压裂工具的术语和定义、分类、要求、试验方法、检验规则和标志、包装、运输、贮存。本标准中的分段压裂工具仅包括压裂滑套、压裂桥塞及水力喷射压裂工具。本标准适用于石油和天然气工业中用于油气井储层改造的分段压裂工具的设计、制造和检验。</t>
  </si>
  <si>
    <t>本标准规定了分段压裂工具的术语和定义、分类、要求、试验方法、检验规则和标志、包装、运输、贮存。本标准中的分段压裂工具仅包括压裂滑套、压裂桥塞及水力喷射压裂工具。</t>
  </si>
  <si>
    <t>本标准适用于石油和天然气工业中用于油气井储层改造的分段压裂工具的设计、制造和检验。</t>
  </si>
  <si>
    <t>SY/T 7462-2019</t>
  </si>
  <si>
    <t>石油天然气钻采设备 可溶桥塞</t>
  </si>
  <si>
    <t>本标准规定了可溶桥塞的术语和定义、型号表示方法、要求、检验方法、检验规则、标志、包装、运输和贮存。本标准适用于油气井压裂用可溶桥塞的设计、制造和检验。</t>
  </si>
  <si>
    <t>本标准规定了可溶桥塞的术语和定义、型号表示方法、要求、检验方法、检验规则、标志、包装、运输和贮存。</t>
  </si>
  <si>
    <t>本标准适用于油气井压裂用可溶桥塞的设计、制造和检验。</t>
  </si>
  <si>
    <t>NB/T 14020.1-2017</t>
  </si>
  <si>
    <t>页岩气  工具设备  第1部分：复合桥塞</t>
  </si>
  <si>
    <t>NB/T14020的本部分规定了复合桥塞的分类和型号、技术要求、试验方法、检验规则以及标志、包装、运输和贮存。本部分适用于页岩气井用复合桥塞，其他油气井用复合桥塞可参照本部分执行。</t>
  </si>
  <si>
    <t>NB/T14021的本部分规定了复合桥塞的分类和型号、技术要求、试验方法、检验规则以及标志、包装、运输和贮存。</t>
  </si>
  <si>
    <t>本部分适用于页岩气井用复合桥塞，其他油气井用复合桥塞可参照本部分执行。</t>
  </si>
  <si>
    <t>NB/T 14020.2-2020</t>
  </si>
  <si>
    <t>页岩气工具设备 第2部分：压裂可溶桥塞检测及作业规范</t>
  </si>
  <si>
    <t>检测及作业规范</t>
  </si>
  <si>
    <t>NB/T 14020的本部分规定了压裂可溶桥塞的类型与型号编制方法、技术特性参数、检测方法与要求、施工准备、现场施工步骤与要求、应急处理措施。本部分适用于压裂可溶桥塞的室内性能检测与现场作业。</t>
  </si>
  <si>
    <t>NB/T 14021的本部分规定了压裂可溶桥塞的类型与型号编制方法、技术特性参数、检测方法与要求、施工准备、现场施工步骤与要求、应急处理措施。</t>
  </si>
  <si>
    <t>本部分适用于压裂可溶桥塞的室内性能检测与现场作业。</t>
  </si>
  <si>
    <t>NB/T 14020.3-2022</t>
  </si>
  <si>
    <t>页岩气　工具设备　第3部分：趾端压裂滑套</t>
  </si>
  <si>
    <t>本文件规定了页岩气井用趾端压裂滑套的分类与型号、基本参数、技术要求、试验方法、检验、标志、包装、运输和贮存。
本文件适用于页岩气井用趾端压裂滑套，其他油气井用趾端压裂滑套可参照本文件执行。</t>
  </si>
  <si>
    <t>本文件规定了页岩气井用趾端压裂滑套的分类与型号、基本参数、技术要求、试验方法、检验、标志、包装、运输和贮存。</t>
  </si>
  <si>
    <t>本文件适用于页岩气井用趾端压裂滑套，其他油气井用趾端压裂滑套可参照本文件执行。</t>
  </si>
  <si>
    <t>HG/T 2701-2022</t>
  </si>
  <si>
    <t>压缩式封隔器胶筒</t>
  </si>
  <si>
    <t>橡胶与橡胶制品</t>
  </si>
  <si>
    <t>本文件规定了油田、煤气田、页岩气田用压缩式封隔器胶筒的术语和定义、结构、代号、要求、检验规则及标志、包装、运输、贮存。本文件适用于油田、煤气田、页岩气田分层测试、分层射孔、注水、注水井深部调驱、注水井吸水剖面调剂、油水井堵水、酸化和水力压裂、爆燃压裂使用的压缩式封隔器胶筒及完井用压缩式封隔器胶筒（以下统称胶筒）。</t>
  </si>
  <si>
    <t>本文件规定了油田、煤气田、页岩气田用压缩式封隔器胶筒的术语和定义、结构、代号、要求、检验规则及标志、包装、运输、贮存。</t>
  </si>
  <si>
    <t>本文件适用于油田、煤气田、页岩气田分层测试、分层射孔、注水、注水井深部调驱、注水井吸水剖面调剂、油水井堵水、酸化和水力压裂、爆燃压裂使用的压缩式封隔器胶筒及完井用压缩式封隔器胶筒（以下统称胶筒）。</t>
  </si>
  <si>
    <t>HG/T</t>
  </si>
  <si>
    <t>Q/SY 07007-2017</t>
  </si>
  <si>
    <t>可溶桥塞和可溶球</t>
  </si>
  <si>
    <t>本标准规定了可溶桥塞和可溶球的型号表示方法、要求、检验方法、检验规则及标志、包装、运输、贮存。本标准适用于油气井用可溶桥塞和可溶球的设计、制造和检验。</t>
  </si>
  <si>
    <t>本标准规定了可溶桥塞和可溶球的型号表示方法、要求、检验方法、检验规则及标志、包装、运输、贮存。</t>
  </si>
  <si>
    <t>本标准适用于油气井用可溶桥塞和可溶球的设计、制造和检验。</t>
  </si>
  <si>
    <t>SY/T 6120-2013</t>
  </si>
  <si>
    <t>油井井下作业防喷技术规程</t>
  </si>
  <si>
    <t>技术规程</t>
  </si>
  <si>
    <t>本标准规定了井下作业设计中的防喷要求、施工前井控要求、井下作业过程防喷要求和井控装置管理要求。
本标准适用于陆地油气田试油、修井、压裂酸化、地层测试、油井措施等井下作业施工。</t>
  </si>
  <si>
    <t>本标准规定了井下作业设计中的防喷要求、施工前井控要求、井下作业过程防喷要求和井控装置管理要求。</t>
  </si>
  <si>
    <t>本标准适用于陆地油气田试油、修井、压裂酸化、地层测试、油井措施等井下作业施工。</t>
  </si>
  <si>
    <t>SY/T 6276-2014</t>
  </si>
  <si>
    <t>石油天然气工业 健康、安全与环境管理体系</t>
  </si>
  <si>
    <t>管理体系</t>
  </si>
  <si>
    <t>管理体系标准</t>
  </si>
  <si>
    <t>本标准规定了健康、安全与环境管理体系的基本要求，旨在使组织能够控制健康、安全与环境风险，实现健康、安全与环境目标，并持续改进其绩效。本标准适用于从事石油天然气工业的各类型组织的健康、安全与环境管理。组织依据本标准的要求建立、实施、保持和改进健康、安全与环境管理体系时，应充分考虑其健康、安全与环境方针，以及活动性质、运行的风险与复杂性等因素。</t>
  </si>
  <si>
    <t>本标准规定了健康、安全与环境管理体系的基本要求，旨在使组织能够控制健康、安全与环境风险，实现健康、安全与环境目标，并持续改进其绩效。</t>
  </si>
  <si>
    <t>本标准适用于从事石油天然气工业的各类型组织的健康、安全与环境管理。组织依据本标准的要求建立、实施、保持和改进健康、安全与环境管理体系时，应充分考虑其健康、安全与环境方针，以及活动性质、运行的风险与复杂性等因素。</t>
  </si>
  <si>
    <t>SY/T 6277-2017</t>
  </si>
  <si>
    <t>硫化氢环境人身防护规范</t>
  </si>
  <si>
    <t>防护规范</t>
  </si>
  <si>
    <t>本标准规定了作业人员基本条件、人员装备和工作场所设施设备配备、安全作业和应急处置等要求。本标准适用于中华人民共和国领域内硫化氢环境中从事石油天然气工作的人员。</t>
  </si>
  <si>
    <t>本本标准规定了作业人员基本条件、人员装备和工作场所设施设备配备、安全作业和应急处置等要求。</t>
  </si>
  <si>
    <t>本标准适用于中华人民共和国领域内硫化氢环境中从事石油天然气工作的人员。</t>
  </si>
  <si>
    <t>SY/T 6432-2019</t>
  </si>
  <si>
    <t>浅海石油作业井控规范</t>
  </si>
  <si>
    <t>本标准规定了在浅海（含滩海陆岸）区域内的油（气）井钻井、录井、测井、试油（气）与井下作业、采油（气）、注水（聚合物）等作业中的井控要求。本标准适用于在浅海（含滩海陆岸）区域内的石油作业，内陆水域内的石油作业可参照执行。</t>
  </si>
  <si>
    <t>本标准规定了在浅海（含滩海陆岸）区域内的油（气）井钻井、录井、测井、试油（气）与井下作业、采油（气）、注水（聚合物）等作业中的井控要求。</t>
  </si>
  <si>
    <t>本标准适用于在浅海（含滩海陆岸）区域内的石油作业，内陆水域内的石油作业可参照执行。</t>
  </si>
  <si>
    <t>SY/T 6610-2017</t>
  </si>
  <si>
    <t>硫化氢环境井下作业场所作业安全规范</t>
  </si>
  <si>
    <t>安全规范</t>
  </si>
  <si>
    <t>本标准规定了硫化氢环境井下作业场所的一般规定，设计，井场布置，设施设备配置，施工，检查、维护与检验，油气井废弃及现场应急处置等作业安全要求。本标准适用于在中华人民共和国领域内，硫化氢环境中从事石油天然气作业活动的井下作业场所。</t>
  </si>
  <si>
    <t>本标准规定了硫化氢环境井下作业场所的一般规定，设计，井场布置，设施设备配置，施工，检查、维护与检验，油气井废弃及现场应急处置等作业安全要求。</t>
  </si>
  <si>
    <t>本标准适用于在中华人民共和国领域内，硫化氢环境中从事石油天然气作业活动的井下作业场所。</t>
  </si>
  <si>
    <t>Q/SY 08527-2021</t>
  </si>
  <si>
    <t>油气田勘探开发作业职业病危害因素识别及岗位防护规范</t>
  </si>
  <si>
    <t>健康安全环保</t>
  </si>
  <si>
    <t>本标准规定了石油天然气勘探开发过程中地质勘探、钻井、测井、采油（气）、稠油热注、油气储运、修井作业、井下压裂、油建施工或作业、地质实验作业等场所的职业病危害因素确认及岗位职业病危害防护措施等要求。本标准适用于中国石油天然气集团有限公司所属油气田勘探开发作业企业职业病危害因素识别及岗位防护。</t>
  </si>
  <si>
    <t>本标准规定了石油天然气勘探开发过程中地质勘探、钻井、测井、采油（气）、稠油热注、油气储运、修井作业、井下压裂、油建施工或作业、地质实验作业等场所的职业病危害因素确认及岗位职业病危害防护措施等要求。</t>
  </si>
  <si>
    <t>本标准适用于中国石油天然气集团有限公司所属油气田勘探开发作业企业职业病危害因素识别及岗位防护。</t>
  </si>
  <si>
    <t>SY/T 5727-2020</t>
  </si>
  <si>
    <t>井下作业安全规程</t>
  </si>
  <si>
    <t>规程</t>
  </si>
  <si>
    <t>本标准规定了陆上油气田井下作业施工的施工准备、施工作业和安全管理要求。本标准适用千试油（气）、修井、酸化压裂、射孔、带压作业、地层测试等井下作业施工。</t>
  </si>
  <si>
    <t>本标准规定了陆上油气田井下作业施工的施工准备、施工作业和安全管理要求。</t>
  </si>
  <si>
    <t>本标准适用千试油（气）、修井、酸化压裂、射孔、带压作业、地层测试等井下作业施工。</t>
  </si>
  <si>
    <t>SY/T 5325-2021</t>
  </si>
  <si>
    <t>常规射孔作业技术规范</t>
  </si>
  <si>
    <t>本文件规定了常规射孔作业基本条件、资料准备条件、资料准备与录取 、作业设计、准备作业设计、准备作业设计、准备要求、质量要求和安全环保要求 。本文件适用于常规射孔作业 及质量控制。</t>
  </si>
  <si>
    <t>本文件规定了常规射孔作业基本条件、资料准备条件、资料准备与录取 、作业设计、准备作业设计、准备作业设计、准备要求、质量要求和安全环保要求 。</t>
  </si>
  <si>
    <t>本文件适用于常规射孔作业 及质量控制。</t>
  </si>
  <si>
    <t>NB/T 14002.3-2022</t>
  </si>
  <si>
    <t>页岩气  储层改造  第3部分：压裂返排液回收和处理方法</t>
  </si>
  <si>
    <t>本部分规定了页岩气藏滑溜水压裂返排液地面回收系统设计规范、滑溜水压裂返排液回用及外排推荐水质处理工艺、处理后回用推荐水质指标要求及水质指标检测分析方法。本部分适用于页岩气藏滑溜水压裂返排液回收与处理。</t>
  </si>
  <si>
    <t>本部分规定了页岩气藏滑溜水压裂返排液地面回收系统设计规范、滑溜水压裂返排液回用及外排推荐水质处理工艺、处理后回用推荐水质指标要求及水质指标检测分析方法。</t>
  </si>
  <si>
    <t>本部分适用于页岩气藏滑溜水压裂返排液回收与处理。</t>
  </si>
  <si>
    <t>标准号与名称进行了更新，适用范围未更新</t>
  </si>
  <si>
    <t>SY/T 5340-2020</t>
  </si>
  <si>
    <t>砾石充填防砂方法</t>
  </si>
  <si>
    <t>方法</t>
  </si>
  <si>
    <t>本标准规定了套管完井与裸眼完井井筒条件下砾石充填防砂的工艺分类和管柱、选井条件、工艺设计、措施准备、施工程序、质量控制和要求，以及健康、安全、环境控制要求。本标准适用于油水井循环充填、挤压充填及压裂充填三种筛管砾石充填防砂方法。气井砾石充填  防砂参照本标准执行。</t>
  </si>
  <si>
    <t>本标准规定了套管完井与裸眼完井井筒条件下砾石充填防砂的工艺分类和管柱、选井条件、工艺设计、措施准备、施工程序、质量控制和要求，以及健康、安全、环境控制要求。</t>
  </si>
  <si>
    <t>本标准适用于油水井循环充填、挤压充填及压裂充填三种筛管砾石充填防砂方法。气井砾石充填  防砂参照本标准执行。</t>
  </si>
  <si>
    <t>SY/T 6486-2017</t>
  </si>
  <si>
    <t>注水井酸化中粘土防膨与微粒防运移技术规范</t>
  </si>
  <si>
    <t>本标准规定了砂岩地层注水井酸化中黏土防膨与微粒防运移工艺的资料收集，工艺设计目的与要求，黏土稳定剂的评价与筛选，工艺参数选择，施工要求及健康、安全和环境控制要求。本标准适用于水敏性和速敏性砂岩地层的注水井酸化中黏土防膨与微粒防运移工艺。</t>
  </si>
  <si>
    <t>本标准规定了砂岩地层注水井酸化中黏土防膨与微粒防运移工艺的资料收集，工艺设计目的与要求，黏土稳定剂的评价与筛选，工艺参数选择，施工要求及健康、安全和环境控制要求。</t>
  </si>
  <si>
    <t>本标准适用于水敏性和速敏性砂岩地层的注水井酸化中黏土防膨与微粒防运移工艺。</t>
  </si>
  <si>
    <t>NB/T 10001-2014</t>
  </si>
  <si>
    <t>煤层气压裂作业规范</t>
  </si>
  <si>
    <t>本标准规定了煤层气井压裂方案设计方法，压裂方式的选择，压裂设备的选择，压裂过程中压裂液及支撑剂的选择，压裂施工方法，压裂作业流程，现场验收要求，质量、健康、安全、环境要求及资料汇总与上交要求等内容。本标准适用于煤层气井水力压裂方案设计和压裂施工。</t>
  </si>
  <si>
    <t>本标准规定了煤层气井压裂方案设计方法，压裂方式的选择，压裂设备的选择，压裂过程中压裂液及支撑剂的选择，压裂施工方法，压裂作业流程，现场验收要求，质量、健康、安全、环境要求及资料汇总与上交要求等内容。</t>
  </si>
  <si>
    <t>本标准适用于煤层气井水力压裂方案设计和压裂施工。</t>
  </si>
  <si>
    <t>NB/T 10837.1-2021</t>
  </si>
  <si>
    <t>页岩气工厂化作业推荐作法 第1部分：总则</t>
  </si>
  <si>
    <t>本文件规定了页岩气工厂化作业内容、工程设计、井场规划、设备配套、作业流程、生产组织、安全及环境管理要求。本文件适用于陆上页岩气钻井、压裂及试气工厂化作业。</t>
  </si>
  <si>
    <t>本文件规定了页岩气工厂化作业内容、工程设计、井场规划、设备配套、作业流程、生产组织、安全及环境管理要求。</t>
  </si>
  <si>
    <t>本文件适用于陆上页岩气钻井、压裂及试气工厂化作业。</t>
  </si>
  <si>
    <t>NB/T 14002.2-2023</t>
  </si>
  <si>
    <t>页岩气 储层改造 第2部分：工厂化压裂作业规范</t>
  </si>
  <si>
    <t>本文件规定了页岩气储层改造工厂化压裂作业过程中井场道路、井场准备、压裂施工准备、相关作业、压裂施工要求及HSE（健康、安全、环保）要求。
本文件适用于陆地页岩气工厂化压裂作业。</t>
  </si>
  <si>
    <t>本文件规定了页岩气储层改造工厂化压裂作业过程中井场道路、井场准备、压裂施工准备、相关作业、压裂施工要求及HSE（健康、安全、环保）要求。</t>
  </si>
  <si>
    <t>本文件适用于陆地页岩气工厂化压裂作业。</t>
  </si>
  <si>
    <t>Q/SY 01110-2021</t>
  </si>
  <si>
    <t>水平井水力喷砂射孔分段压裂工艺规范</t>
  </si>
  <si>
    <t>本标准规定了油气田水平井水力喷砂射孔分段压裂工艺的设计方法以及拖动管柱水力喷砂射孔多簇压裂、不动管柱多级滑套水力喷砂射孔分段压裂工艺的实施要求。本标准适用于油管作业水平井水力喷砂射孔分段压裂的设计与施工。</t>
  </si>
  <si>
    <t>本标准规定了油气田水平井水力喷砂射孔分段压裂工艺的设计方法以及拖动管柱水力喷砂射孔多簇压裂、不动管柱多级滑套水力喷砂射孔分段压裂工艺的实施要求。</t>
  </si>
  <si>
    <t>本标准适用于油管作业水平井水力喷砂射孔分段压裂的设计与施工。</t>
  </si>
  <si>
    <t>Q/SY 01161-2019</t>
  </si>
  <si>
    <t>注水井作业施工规范</t>
  </si>
  <si>
    <t>施工规范</t>
  </si>
  <si>
    <t>本标准规定了注水井试注、转注、重配、试配、调整、压裂、酸化和调剖作业的地址方案及工艺要求、施工设计、施工准备、作业程序、技术质量。本标准适用于油田注水井试注、转注、重配、试配、调整、压裂、酸化和调剖作业施工。</t>
  </si>
  <si>
    <t>本标准规定了注水井试注、转注、重配、试配、调整、压裂、酸化和调剖作业的地址方案及工艺要求、施工设计、施工准备、作业程序、技术质量。</t>
  </si>
  <si>
    <t>本标准适用于油田注水井试注、转注、重配、试配、调整、压裂、酸化和调剖作业施工。</t>
  </si>
  <si>
    <t>Q/SY 16857-2020</t>
  </si>
  <si>
    <t>页岩气水平井平台压裂工厂化作业技术规范</t>
  </si>
  <si>
    <t>本标准规定了页岩气水平井平台压裂工厂化作业的施工准备、施工作业、排液管理、资料录取及质量、健康、安全与环保的技术要求。本标准适用于页岩气水平井平台的压裂工厂化作业。</t>
  </si>
  <si>
    <t>本标准规定了页岩气水平井平台压裂工厂化作业的施工准备、施工作业、排液管理、资料录取及质量、健康、安全与环保的技术要求。</t>
  </si>
  <si>
    <t>本标准适用于页岩气水平井平台的压裂工厂化作业。</t>
  </si>
  <si>
    <t>Q/SY 1857-2015</t>
  </si>
  <si>
    <t>Q/SY 02012-2016</t>
  </si>
  <si>
    <t>压裂酸化返排液处理技术规范</t>
  </si>
  <si>
    <t>本标准规定了水基压裂酸化返排液的处置、水质检测方法、处理方法、贮存及运输要求。本标准适用于水基压裂酸化返排液的处理和回收利用。</t>
  </si>
  <si>
    <t>本标准规定了水基压裂酸化返排液的处置、水质检测方法、处理方法、贮存及运输要求。</t>
  </si>
  <si>
    <t>本标准适用于水基压裂酸化返排液的处理和回收利用。</t>
  </si>
  <si>
    <t>Q/SY 02021-2018</t>
  </si>
  <si>
    <t>电缆传输高能气体压裂作业规范</t>
  </si>
  <si>
    <t>作业规范</t>
  </si>
  <si>
    <t>本标准规定了电缆传输高能气体压裂作业基本条件、作业设计、作业准备、高能气体压裂作业、作业完成评定、异常情况处置和安全要求。本标准适用于陆上油气井电缆传输高能气体压裂作业。</t>
  </si>
  <si>
    <t>本标准规定了电缆传输高能气体压裂作业基本条件、作业设计、作业准备、高能气体压裂作业、作业完成评定、异常情况处置和安全要求。</t>
  </si>
  <si>
    <t>本标准适用于陆上油气井电缆传输高能气体压裂作业。</t>
  </si>
  <si>
    <t>Q/SY 02056-2019</t>
  </si>
  <si>
    <t>工厂化压裂作业规范</t>
  </si>
  <si>
    <t>本标准规定了油气井工厂化压裂作业的设备设施配套、井场布局、施工准备、压裂施工及安全、环保的技术要求。本标准适用于油气井工厂化压裂作业。</t>
  </si>
  <si>
    <t>本标准规定了油气井工厂化压裂作业的设备设施配套、井场布局、施工准备、压裂施工及安全、环保的技术要求。</t>
  </si>
  <si>
    <t>本标准适用于油气井工厂化压裂作业。</t>
  </si>
  <si>
    <t>Q/SY 02558-2017</t>
  </si>
  <si>
    <t>水平井裸眼封隔器分段压裂酸化技术规程</t>
  </si>
  <si>
    <t>本标准规定了水平井裸眼分段压裂酸化设计、施工、压后管理和HSE要求。本标准适用于采用裸眼封隔器在水平井的分段压裂酸化作业。</t>
  </si>
  <si>
    <t>本标准规定了水平井裸眼分段压裂酸化设计、施工、压后管理和HSE要求。</t>
  </si>
  <si>
    <t>本标准适用于采用裸眼封隔器在水平井的分段压裂酸化作业。</t>
  </si>
  <si>
    <t>Q/SY 16457-2018</t>
  </si>
  <si>
    <t>煤层气直井和定向井压裂技术规范</t>
  </si>
  <si>
    <t>本标准规定了煤层气直井、定向井水力压裂工程的设计、施工、压裂后测试、压裂后返排、安全环保和资料录取。本标准适用于煤层气直井、定向井水力压裂工程设计、压裂施工及压后返排。</t>
  </si>
  <si>
    <t>本标准规定了煤层气直井、定向井水力压裂工程的设计、施工、压裂后测试、压裂后返排、安全环保和资料录取。</t>
  </si>
  <si>
    <t>本标准适用于煤层气直井、定向井水力压裂工程设计、压裂施工及压后返排。</t>
  </si>
  <si>
    <t>Q/SY 16853-2021</t>
  </si>
  <si>
    <t>页岩气井压裂施工规范</t>
  </si>
  <si>
    <t>本标准规定了页岩气井压裂施工过程中射孔及电缆下桥塞、压裂、钻磨桥塞、排液测试等施工作业流程及安全要求。本标准适用于页岩气井压裂施工作业现场。</t>
  </si>
  <si>
    <t>本标准规定了页岩气井压裂施工过程中射孔及电缆下桥塞、压裂、钻磨桥塞、排液测试等施工作业流程及安全要求。</t>
  </si>
  <si>
    <t>本标准适用于页岩气井压裂施工作业现场。</t>
  </si>
  <si>
    <t>Q/SY 16862-2023</t>
  </si>
  <si>
    <t>油气水平井可溶球座压裂工艺施工规范</t>
  </si>
  <si>
    <t>本文件规定了油气田水平井可溶球座压裂施工的工艺流程、施工要求及质量、资料录取以及健康安全环保的要求。本文件适用于套管固井完井条件下油气水平井可溶球座压裂工艺的施工。</t>
  </si>
  <si>
    <t>本文件规定了油气田水平井可溶球座压裂施工的工艺流程、施工要求及质量、资料录取以及健康安全环保的要求。</t>
  </si>
  <si>
    <t>本文件适用于套管固井完井条件下油气水平井可溶球座压裂工艺的施工。</t>
  </si>
  <si>
    <t>SY/T 7026-2014</t>
  </si>
  <si>
    <t>油气井管柱完整性管理</t>
  </si>
  <si>
    <t>石油管材</t>
  </si>
  <si>
    <t>完整性管理</t>
  </si>
  <si>
    <t>本标准规定了石油天然气工业油气井管柱完整性管理的目标、原则、要求、管理程序和方法。本标准适用于石油天然气工业的所有油气井管柱（包括套管柱、油管柱、钻柱及其构件等），无论油气井管柱服役的井龄、井型和井位。同样，注水井、储气库井、煤层气井、页岩气井以及采取增产措施（诸如压裂、酸化等）的油气井用管柱亦可参照本标准执行。本标准特别为油田公司和钻井承包商设计，旨在为其提供必要信息，采用已经证实的工业做法和过程建立并执行有效的油气井管柱完整性管理程序。</t>
  </si>
  <si>
    <t>本标准规定了石油天然气工业油气井管柱完整性管理的目标、原则、要求、管理程序和方法。</t>
  </si>
  <si>
    <t>本标准适用于石油天然气工业的所有油气井管柱（包括套管柱、油管柱、钻柱及其构件等），无论油气井管柱服役的井龄、井型和井位。同样，注水井、储气库井、煤层气井、页岩气井以及采取增产措施（诸如压裂、酸化等）的油气井用管柱亦可参照本标准执行。</t>
  </si>
  <si>
    <t>Q/SY 01145-2020</t>
  </si>
  <si>
    <t>油气水井压裂施工总结编写规范</t>
  </si>
  <si>
    <t>总结编写规范</t>
  </si>
  <si>
    <t>本标准规定了油气水井水力压裂施工总结、内容及要求。本标准适用于油气水井水力压裂施工总结的编写。</t>
  </si>
  <si>
    <t>本标准规定了油气水井水力压裂施工总结、内容及要求。</t>
  </si>
  <si>
    <t>本标准适用于油气水井水力压裂施工总结的编写。</t>
  </si>
  <si>
    <t>NB/T 10004-2014</t>
  </si>
  <si>
    <t>煤层气井压裂施工质量验收规范</t>
  </si>
  <si>
    <t>验收规范</t>
  </si>
  <si>
    <t>本标准规定了煤层气井压裂施工的井下管柱，压裂设备，压裂液，支撑剂，压裂施工，压裂质量，健康、安全与环境要求的验收标准及资料汇总与上交内容要求。本标准适用于煤层气井压裂施工质量验收，质量控制及资料验收可参照此标准执行。</t>
  </si>
  <si>
    <t>本标准规定了煤层气井压裂施工的井下管柱，压裂设备，压裂液，支撑剂，压裂施工，压裂质量，健康、安全与环境要求的验收标准及资料汇总与上交内容要求。</t>
  </si>
  <si>
    <t>本标准适用于煤层气井压裂施工质量验收，质量控制及资料验收可参照此标准执行。</t>
  </si>
  <si>
    <t>NB/T 10396-2020</t>
  </si>
  <si>
    <t>页岩气井压裂施工质量控制及验收规范</t>
  </si>
  <si>
    <t>本标准规定了页岩气井压前准备，入井材料及工具检测，施工过程质量控制，施工设备维护，健康、安全及环境保护，资料录取及验收的要求。本标准适用于页岩气井压裂施工质量控制及验收。</t>
  </si>
  <si>
    <t>本标准规定了页岩气井压前准备，入井材料及工具检测，施工过程质量控制，施工设备维护，健康、安全及环境保护，资料录取及验收的要求。</t>
  </si>
  <si>
    <t>本标准适用于页岩气井压裂施工质量控制及验收。</t>
  </si>
  <si>
    <t>Q/SY 01031-2019</t>
  </si>
  <si>
    <t>压裂工程质量技术监督及验收规范</t>
  </si>
  <si>
    <t>本标准规定了油、气井及注水井压裂作业施工技术监督内容和现场验收的技术要求。本标准适用于油、气井及注水井压裂作业施工的技术监督及现场验收。</t>
  </si>
  <si>
    <t>本标准规定了油、气井及注水井压裂作业施工技术监督内容和现场验收的技术要求。</t>
  </si>
  <si>
    <t>本标准适用于油、气井及注水井压裂作业施工的技术监督及现场验收。</t>
  </si>
  <si>
    <t>Q/SY 01032-2019</t>
  </si>
  <si>
    <t>酸化工程质量技术监督及验收规范</t>
  </si>
  <si>
    <t>本标准规定了酸化工程质量技术监督及验收规范。本标准适用于各油田对酸化工程质量技术监督及验收。</t>
  </si>
  <si>
    <t>本标准规定了酸化工程质量技术监督及验收规范。</t>
  </si>
  <si>
    <t>本标准适用于各油田对酸化工程质量技术监督及验收。</t>
  </si>
  <si>
    <t>Q/SY 01091-2020</t>
  </si>
  <si>
    <t>压裂设计规范及施工质量控制和评价方法</t>
  </si>
  <si>
    <t>质量控制和评价方法</t>
  </si>
  <si>
    <t>本标准规定了常规条件下的石油与天然气井、注水井压裂设计规范及施工质量控制和评价方法。本标准适用于石油与天然气井、注水井的压裂工程设计及施工质量控制和评价。</t>
  </si>
  <si>
    <t>本标准规定了常规条件下的石油与天然气井、注水井压裂设计规范及施工质量控制和评价方法。</t>
  </si>
  <si>
    <t>本标准适用于石油与天然气井、注水井的压裂工程设计及施工质量控制和评价。</t>
  </si>
  <si>
    <t>SY/T 5327-2008</t>
  </si>
  <si>
    <t>放射性核素载体法示踪测井技术规范</t>
  </si>
  <si>
    <t>本标准规定了放射性核素载体法示踪测井（以下简称放射性示踪测井）的施工工艺方法、流程及测井资料录取要求。本标准适用于油田放射性示踪法测量注水井的注水剖面及生产井和注水井的找窜、找漏。放射性示踪测井评价压裂和封堵效果亦可参照使用。</t>
  </si>
  <si>
    <t>本标准规定了放射性核素载体法示踪测井（以下简称放射性示踪测井）的施工工艺方法、流程及测井资料录取要求。</t>
  </si>
  <si>
    <t>本标准适用于油田放射性示踪法测量注水井的注水剖面及生产井和注水井的找窜、找漏。放射性示踪测井评价压裂和封堵效果亦可参照使用。</t>
  </si>
  <si>
    <t>SY/T 7372-2017</t>
  </si>
  <si>
    <t>微地震地面监测技术规程</t>
  </si>
  <si>
    <t>石油物探</t>
  </si>
  <si>
    <t>本标准规定了微地震地面监测准备工作、资料采集、资料处理解释和成果验收的基本方法及技术要求。本标准适用于油气储层压裂改造的微地震地面监测，油气井注采、矿山、水库、地热等的微地震地面监测可参照执行。</t>
  </si>
  <si>
    <t>本标准规定了微地震地面监测准备工作、资料采集、资料处理解释和成果验收的基本方法及技术要求。</t>
  </si>
  <si>
    <t>本标准适用于油气储层压裂改造的微地震地面监测，油气井注采、矿山、水库、地热等的微地震地面监测可参照执行。</t>
  </si>
  <si>
    <t>Q/SY 01763-2019</t>
  </si>
  <si>
    <t>本标准规定了微地震地面监测技术设计、采集、数据处理和成果解释的基本方法及技术要求。本标准适用于油气藏储层压裂过程中的微地震地面监测。</t>
  </si>
  <si>
    <t>本标准规定了微地震地面监测技术设计、采集、数据处理和成果解释的基本方法及技术要求。</t>
  </si>
  <si>
    <t>本标准适用于油气藏储层压裂过程中的微地震地面监测。</t>
  </si>
  <si>
    <t>NB/T 10401-2020</t>
  </si>
  <si>
    <t>页岩气压裂返排液动态结垢趋势测试推荐作法</t>
  </si>
  <si>
    <t>本标准给出了页岩气压裂返排液动态结垢趋势的评价方法。本标准适用于页岩气压裂返排液的结垢趋势预测。</t>
  </si>
  <si>
    <t>本标准给出了页岩气压裂返排液动态结垢趋势的评价方法。</t>
  </si>
  <si>
    <t>本标准适用于页岩气压裂返排液的结垢趋势预测。</t>
  </si>
  <si>
    <t>NB/T 10847-2021</t>
  </si>
  <si>
    <t>页岩气气田压裂返排液外排处理设计规范</t>
  </si>
  <si>
    <t>本文件规定了页岩气气田压裂返排液外排处理工程的设计原则和推荐处理工艺。本文件适用于新建及改扩建页岩气气田压裂返排液外排处理工程的设计。</t>
  </si>
  <si>
    <t>本文件规定了页岩气气田压裂返排液外排处理工程的设计原则和推荐处理工艺。</t>
  </si>
  <si>
    <t>本文件适用于新建及改扩建页岩气气田压裂返排液外排处理工程的设计。</t>
  </si>
  <si>
    <t>SY/T 5849-2018</t>
  </si>
  <si>
    <t>油水井化学剂解堵效果评价方法</t>
  </si>
  <si>
    <t>本标准规定了采油井、注水井化学剂解堵措施的效果评价方法。本标准适用于油水井有机溶剂解堵、热化学解堵、酸化解堵以及复合解堵等以化学剂解堵为主的现场效果评价。</t>
  </si>
  <si>
    <t>本标准规定了采油井、注水井化学剂解堵措施的效果评价方法。</t>
  </si>
  <si>
    <t>本标准适用于油水井有机溶剂解堵、热化学解堵、酸化解堵以及复合解堵等以化学剂解堵为主的现场效果评价。</t>
  </si>
  <si>
    <t>归口单位</t>
  </si>
  <si>
    <t>数量</t>
  </si>
  <si>
    <t>国标</t>
  </si>
  <si>
    <t>行标</t>
  </si>
  <si>
    <t>企标</t>
  </si>
  <si>
    <t>归口技术机构数</t>
  </si>
  <si>
    <t>油田化学剂</t>
  </si>
  <si>
    <t>全国石油产品和润滑剂</t>
  </si>
  <si>
    <t>全国化学</t>
  </si>
  <si>
    <t>能源行业煤层气</t>
  </si>
  <si>
    <t>石油天然气地质勘探</t>
  </si>
  <si>
    <t>企业油田化学剂及材料</t>
  </si>
  <si>
    <t>能源行业页岩气</t>
  </si>
  <si>
    <t>全国煤炭</t>
  </si>
  <si>
    <t>企业勘探与生产</t>
  </si>
  <si>
    <t>企业石油工程技术</t>
  </si>
  <si>
    <t>企业劳动定员定额</t>
  </si>
  <si>
    <t>企业非常规油气</t>
  </si>
  <si>
    <t>企业法律事务</t>
  </si>
  <si>
    <t>能源行业页岩油</t>
  </si>
  <si>
    <t>全国天然气(SAC/TC 244)</t>
  </si>
  <si>
    <t>全国石油钻采设备和工具(SAC/TC 96)</t>
  </si>
  <si>
    <t>全国橡胶与橡胶制品</t>
  </si>
  <si>
    <t>石油工业安全</t>
  </si>
  <si>
    <t>企业石油石化设备与材料专业化技术委员会</t>
  </si>
  <si>
    <t>企业健康安全环保</t>
  </si>
  <si>
    <t>指南标准</t>
  </si>
  <si>
    <t>其它标准</t>
  </si>
  <si>
    <t>标准来源</t>
  </si>
  <si>
    <t>标准相关性</t>
  </si>
  <si>
    <t>标题、范围内包含压裂或酸化的标准</t>
  </si>
  <si>
    <t>核心标准</t>
  </si>
  <si>
    <t>专家圈定相关度较高的标准</t>
  </si>
  <si>
    <t>标题、范围内包含压裂或酸化的标准，但专家未打分</t>
  </si>
  <si>
    <t>内容包含压裂酸化</t>
  </si>
  <si>
    <t>与压裂酸化有关</t>
  </si>
  <si>
    <t>油学剂及材料</t>
  </si>
  <si>
    <t>与压裂酸化无关</t>
  </si>
  <si>
    <t>相关性&gt;5定义为核心标准</t>
  </si>
  <si>
    <t>来自国标委系统</t>
  </si>
  <si>
    <t>标准按功能分类</t>
  </si>
  <si>
    <t>按目的分类</t>
  </si>
  <si>
    <t>按对象分类</t>
  </si>
  <si>
    <t>按对象和作用分类</t>
  </si>
  <si>
    <t>安全</t>
  </si>
  <si>
    <t>卫生</t>
  </si>
  <si>
    <t>分类标准</t>
  </si>
  <si>
    <t>公益标准</t>
  </si>
  <si>
    <t>方法标准</t>
  </si>
  <si>
    <t>环保</t>
  </si>
  <si>
    <t>安全标准</t>
  </si>
  <si>
    <t>管理</t>
  </si>
  <si>
    <t>卫生标准</t>
  </si>
  <si>
    <t>产品</t>
  </si>
  <si>
    <t>环境保护标准</t>
  </si>
  <si>
    <t>工程建设</t>
  </si>
  <si>
    <t>基础</t>
  </si>
  <si>
    <t>化工类产品标准</t>
  </si>
  <si>
    <t>装备工具产品标准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</si>
</sst>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8">
    <font>
      <sz val="11"/>
      <color theme="1"/>
      <name val="等线"/>
      <charset val="134"/>
      <scheme val="minor"/>
    </font>
    <font>
      <sz val="12"/>
      <color theme="1"/>
      <name val="等线"/>
      <charset val="134"/>
      <scheme val="minor"/>
    </font>
    <font>
      <b/>
      <sz val="11"/>
      <color theme="1"/>
      <name val="等线"/>
      <charset val="134"/>
      <scheme val="minor"/>
    </font>
    <font>
      <sz val="11"/>
      <name val="等线"/>
      <charset val="134"/>
    </font>
    <font>
      <b/>
      <sz val="11"/>
      <name val="等线"/>
      <charset val="134"/>
    </font>
    <font>
      <b/>
      <sz val="11"/>
      <color theme="1"/>
      <name val="微软雅黑"/>
      <charset val="134"/>
    </font>
    <font>
      <b/>
      <sz val="11"/>
      <color rgb="FFC00000"/>
      <name val="微软雅黑"/>
      <charset val="134"/>
    </font>
    <font>
      <b/>
      <sz val="11"/>
      <color rgb="FFFF0000"/>
      <name val="等线"/>
      <charset val="134"/>
      <scheme val="minor"/>
    </font>
    <font>
      <b/>
      <sz val="10"/>
      <color theme="1"/>
      <name val="等线"/>
      <charset val="134"/>
      <scheme val="minor"/>
    </font>
    <font>
      <b/>
      <sz val="12"/>
      <color theme="1"/>
      <name val="等线"/>
      <charset val="134"/>
      <scheme val="minor"/>
    </font>
    <font>
      <sz val="10"/>
      <name val="等线"/>
      <charset val="134"/>
      <scheme val="minor"/>
    </font>
    <font>
      <sz val="10"/>
      <name val="等线"/>
      <charset val="134"/>
    </font>
    <font>
      <sz val="12"/>
      <color rgb="FFFF0000"/>
      <name val="等线"/>
      <charset val="134"/>
      <scheme val="minor"/>
    </font>
    <font>
      <sz val="11"/>
      <color rgb="FFFF0000"/>
      <name val="等线"/>
      <charset val="134"/>
      <scheme val="minor"/>
    </font>
    <font>
      <sz val="11"/>
      <color theme="4"/>
      <name val="等线"/>
      <charset val="134"/>
      <scheme val="minor"/>
    </font>
    <font>
      <sz val="9"/>
      <color theme="1"/>
      <name val="等线"/>
      <charset val="134"/>
      <scheme val="minor"/>
    </font>
    <font>
      <b/>
      <sz val="12"/>
      <name val="等线"/>
      <charset val="134"/>
    </font>
    <font>
      <strike/>
      <sz val="11"/>
      <color theme="1"/>
      <name val="等线"/>
      <charset val="134"/>
      <scheme val="minor"/>
    </font>
    <font>
      <sz val="12"/>
      <name val="等线"/>
      <charset val="134"/>
    </font>
    <font>
      <strike/>
      <sz val="12"/>
      <name val="等线"/>
      <charset val="134"/>
    </font>
    <font>
      <strike/>
      <sz val="11"/>
      <name val="等线"/>
      <charset val="134"/>
    </font>
    <font>
      <sz val="11"/>
      <color rgb="FFFF0000"/>
      <name val="等线"/>
      <charset val="134"/>
    </font>
    <font>
      <sz val="10"/>
      <color theme="1"/>
      <name val="等线"/>
      <charset val="134"/>
      <scheme val="minor"/>
    </font>
    <font>
      <sz val="9"/>
      <color theme="0" tint="-0.25"/>
      <name val="等线"/>
      <charset val="134"/>
      <scheme val="minor"/>
    </font>
    <font>
      <b/>
      <sz val="10"/>
      <name val="等线"/>
      <charset val="134"/>
      <scheme val="minor"/>
    </font>
    <font>
      <sz val="11"/>
      <color rgb="FF0070C0"/>
      <name val="等线"/>
      <charset val="134"/>
    </font>
    <font>
      <sz val="11"/>
      <color indexed="8"/>
      <name val="等线"/>
      <charset val="134"/>
      <scheme val="minor"/>
    </font>
    <font>
      <sz val="11"/>
      <name val="等线"/>
      <charset val="134"/>
      <scheme val="minor"/>
    </font>
    <font>
      <sz val="11"/>
      <color rgb="FF000000"/>
      <name val="等线"/>
      <charset val="134"/>
    </font>
    <font>
      <sz val="11"/>
      <color rgb="FF000000"/>
      <name val="等线"/>
      <charset val="134"/>
      <scheme val="minor"/>
    </font>
    <font>
      <sz val="12"/>
      <color rgb="FF0070C0"/>
      <name val="等线"/>
      <charset val="134"/>
    </font>
    <font>
      <sz val="11"/>
      <color rgb="FF0070C0"/>
      <name val="等线"/>
      <charset val="134"/>
      <scheme val="minor"/>
    </font>
    <font>
      <sz val="9"/>
      <name val="等线"/>
      <charset val="134"/>
      <scheme val="minor"/>
    </font>
    <font>
      <b/>
      <sz val="11"/>
      <color rgb="FF000000"/>
      <name val="等线"/>
      <charset val="134"/>
    </font>
    <font>
      <sz val="10.5"/>
      <color rgb="FFFF0000"/>
      <name val="Helvetica"/>
      <charset val="134"/>
    </font>
    <font>
      <sz val="10.5"/>
      <name val="Helvetica"/>
      <charset val="134"/>
    </font>
    <font>
      <sz val="12"/>
      <name val="等线"/>
      <charset val="134"/>
      <scheme val="minor"/>
    </font>
    <font>
      <sz val="12"/>
      <name val="Calibri"/>
      <charset val="134"/>
    </font>
    <font>
      <sz val="12"/>
      <color rgb="FF0070C0"/>
      <name val="等线"/>
      <charset val="134"/>
      <scheme val="minor"/>
    </font>
    <font>
      <strike/>
      <sz val="11"/>
      <name val="等线"/>
      <charset val="134"/>
      <scheme val="minor"/>
    </font>
    <font>
      <strike/>
      <sz val="10"/>
      <name val="等线"/>
      <charset val="134"/>
      <scheme val="minor"/>
    </font>
    <font>
      <b/>
      <sz val="9"/>
      <color theme="0" tint="-0.25"/>
      <name val="等线"/>
      <charset val="134"/>
      <scheme val="minor"/>
    </font>
    <font>
      <sz val="11"/>
      <color theme="0" tint="-0.25"/>
      <name val="等线"/>
      <charset val="134"/>
      <scheme val="minor"/>
    </font>
    <font>
      <sz val="11"/>
      <color theme="1"/>
      <name val="等线"/>
      <charset val="134"/>
    </font>
    <font>
      <sz val="11"/>
      <color theme="0" tint="-0.25"/>
      <name val="等线"/>
      <charset val="134"/>
    </font>
    <font>
      <sz val="12"/>
      <color theme="0" tint="-0.25"/>
      <name val="等线"/>
      <charset val="134"/>
      <scheme val="minor"/>
    </font>
    <font>
      <strike/>
      <sz val="11"/>
      <color theme="0" tint="-0.25"/>
      <name val="等线"/>
      <charset val="134"/>
      <scheme val="minor"/>
    </font>
    <font>
      <strike/>
      <sz val="12"/>
      <color theme="1"/>
      <name val="等线"/>
      <charset val="134"/>
      <scheme val="minor"/>
    </font>
    <font>
      <b/>
      <sz val="12"/>
      <color rgb="FFFF0000"/>
      <name val="等线"/>
      <charset val="134"/>
    </font>
    <font>
      <sz val="12"/>
      <name val="宋体"/>
      <charset val="134"/>
    </font>
    <font>
      <sz val="9"/>
      <name val="宋体"/>
      <charset val="134"/>
    </font>
    <font>
      <sz val="12"/>
      <color rgb="FFFF0000"/>
      <name val="等线"/>
      <charset val="134"/>
    </font>
    <font>
      <strike/>
      <sz val="12"/>
      <name val="宋体"/>
      <charset val="134"/>
    </font>
    <font>
      <strike/>
      <sz val="9"/>
      <name val="宋体"/>
      <charset val="134"/>
    </font>
    <font>
      <strike/>
      <sz val="11"/>
      <color rgb="FFFF0000"/>
      <name val="等线"/>
      <charset val="134"/>
      <scheme val="minor"/>
    </font>
    <font>
      <b/>
      <sz val="10"/>
      <name val="等线"/>
      <charset val="134"/>
    </font>
    <font>
      <sz val="10"/>
      <name val="宋体"/>
      <charset val="134"/>
    </font>
    <font>
      <strike/>
      <sz val="11"/>
      <color rgb="FF0070C0"/>
      <name val="等线"/>
      <charset val="134"/>
    </font>
    <font>
      <b/>
      <sz val="11"/>
      <color rgb="FFFF0000"/>
      <name val="等线"/>
      <charset val="134"/>
    </font>
    <font>
      <sz val="9"/>
      <color theme="0" tint="-0.25"/>
      <name val="等线"/>
      <charset val="134"/>
    </font>
    <font>
      <strike/>
      <sz val="9.7"/>
      <color rgb="FF000000"/>
      <name val="宋体"/>
      <charset val="134"/>
    </font>
    <font>
      <b/>
      <strike/>
      <sz val="11"/>
      <name val="等线"/>
      <charset val="134"/>
    </font>
    <font>
      <b/>
      <strike/>
      <sz val="12"/>
      <name val="等线"/>
      <charset val="134"/>
    </font>
    <font>
      <strike/>
      <sz val="11"/>
      <color rgb="FFFF0000"/>
      <name val="等线"/>
      <charset val="134"/>
    </font>
    <font>
      <sz val="12"/>
      <color rgb="FF000000"/>
      <name val="等线"/>
      <charset val="134"/>
    </font>
    <font>
      <sz val="9.7"/>
      <color rgb="FF000000"/>
      <name val="FZSSK--GBK1-0"/>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name val="Calibri"/>
      <charset val="134"/>
    </font>
    <font>
      <sz val="11"/>
      <color theme="1"/>
      <name val="Tahoma"/>
      <charset val="134"/>
    </font>
    <font>
      <sz val="10"/>
      <name val="Arial"/>
      <charset val="134"/>
    </font>
  </fonts>
  <fills count="49">
    <fill>
      <patternFill patternType="none"/>
    </fill>
    <fill>
      <patternFill patternType="gray125"/>
    </fill>
    <fill>
      <patternFill patternType="solid">
        <fgColor theme="5" tint="0.8"/>
        <bgColor indexed="64"/>
      </patternFill>
    </fill>
    <fill>
      <patternFill patternType="solid">
        <fgColor theme="7" tint="0.8"/>
        <bgColor indexed="64"/>
      </patternFill>
    </fill>
    <fill>
      <patternFill patternType="solid">
        <fgColor theme="9" tint="0.799920651875362"/>
        <bgColor indexed="64"/>
      </patternFill>
    </fill>
    <fill>
      <patternFill patternType="solid">
        <fgColor rgb="FFFFFF00"/>
        <bgColor indexed="64"/>
      </patternFill>
    </fill>
    <fill>
      <patternFill patternType="solid">
        <fgColor theme="0"/>
        <bgColor indexed="64"/>
      </patternFill>
    </fill>
    <fill>
      <patternFill patternType="solid">
        <fgColor theme="5" tint="0.799920651875362"/>
        <bgColor indexed="64"/>
      </patternFill>
    </fill>
    <fill>
      <patternFill patternType="solid">
        <fgColor theme="7"/>
        <bgColor indexed="64"/>
      </patternFill>
    </fill>
    <fill>
      <patternFill patternType="solid">
        <fgColor rgb="FFCFEBF1"/>
        <bgColor indexed="64"/>
      </patternFill>
    </fill>
    <fill>
      <patternFill patternType="solid">
        <fgColor rgb="FFF7EDEC"/>
        <bgColor indexed="64"/>
      </patternFill>
    </fill>
    <fill>
      <patternFill patternType="solid">
        <fgColor theme="7" tint="0.799920651875362"/>
        <bgColor indexed="64"/>
      </patternFill>
    </fill>
    <fill>
      <patternFill patternType="solid">
        <fgColor theme="4" tint="0.799920651875362"/>
        <bgColor indexed="64"/>
      </patternFill>
    </fill>
    <fill>
      <patternFill patternType="solid">
        <fgColor theme="7" tint="0.399945066682943"/>
        <bgColor indexed="64"/>
      </patternFill>
    </fill>
    <fill>
      <patternFill patternType="solid">
        <fgColor theme="7" tint="0.799981688894314"/>
        <bgColor indexed="64"/>
      </patternFill>
    </fill>
    <fill>
      <patternFill patternType="solid">
        <fgColor rgb="FFDDEBF7"/>
        <bgColor rgb="FF000000"/>
      </patternFill>
    </fill>
    <fill>
      <patternFill patternType="solid">
        <fgColor theme="9" tint="0.8"/>
        <bgColor indexed="64"/>
      </patternFill>
    </fill>
    <fill>
      <patternFill patternType="solid">
        <fgColor rgb="FFFFFDC3"/>
        <bgColor indexed="64"/>
      </patternFill>
    </fill>
    <fill>
      <patternFill patternType="solid">
        <fgColor rgb="FFFFFF00"/>
        <bgColor rgb="FF000000"/>
      </patternFill>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right/>
      <top/>
      <bottom style="thin">
        <color rgb="FFFF0000"/>
      </bottom>
      <diagonal/>
    </border>
    <border>
      <left style="thin">
        <color theme="1"/>
      </left>
      <right/>
      <top/>
      <bottom style="thin">
        <color theme="1"/>
      </bottom>
      <diagonal/>
    </border>
    <border>
      <left style="thin">
        <color auto="1"/>
      </left>
      <right style="thin">
        <color auto="1"/>
      </right>
      <top/>
      <bottom style="thin">
        <color auto="1"/>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auto="1"/>
      </left>
      <right style="thin">
        <color auto="1"/>
      </right>
      <top style="thin">
        <color auto="1"/>
      </top>
      <bottom/>
      <diagonal/>
    </border>
    <border>
      <left/>
      <right style="thin">
        <color theme="1"/>
      </right>
      <top/>
      <bottom style="thin">
        <color theme="1"/>
      </bottom>
      <diagonal/>
    </border>
    <border>
      <left/>
      <right style="thin">
        <color theme="1"/>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0" fillId="20" borderId="14" applyNumberFormat="0" applyFont="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15" applyNumberFormat="0" applyFill="0" applyAlignment="0" applyProtection="0">
      <alignment vertical="center"/>
    </xf>
    <xf numFmtId="0" fontId="72" fillId="0" borderId="15" applyNumberFormat="0" applyFill="0" applyAlignment="0" applyProtection="0">
      <alignment vertical="center"/>
    </xf>
    <xf numFmtId="0" fontId="73" fillId="0" borderId="16" applyNumberFormat="0" applyFill="0" applyAlignment="0" applyProtection="0">
      <alignment vertical="center"/>
    </xf>
    <xf numFmtId="0" fontId="73" fillId="0" borderId="0" applyNumberFormat="0" applyFill="0" applyBorder="0" applyAlignment="0" applyProtection="0">
      <alignment vertical="center"/>
    </xf>
    <xf numFmtId="0" fontId="74" fillId="21" borderId="17" applyNumberFormat="0" applyAlignment="0" applyProtection="0">
      <alignment vertical="center"/>
    </xf>
    <xf numFmtId="0" fontId="75" fillId="22" borderId="18" applyNumberFormat="0" applyAlignment="0" applyProtection="0">
      <alignment vertical="center"/>
    </xf>
    <xf numFmtId="0" fontId="76" fillId="22" borderId="17" applyNumberFormat="0" applyAlignment="0" applyProtection="0">
      <alignment vertical="center"/>
    </xf>
    <xf numFmtId="0" fontId="77" fillId="23" borderId="19" applyNumberFormat="0" applyAlignment="0" applyProtection="0">
      <alignment vertical="center"/>
    </xf>
    <xf numFmtId="0" fontId="78" fillId="0" borderId="20" applyNumberFormat="0" applyFill="0" applyAlignment="0" applyProtection="0">
      <alignment vertical="center"/>
    </xf>
    <xf numFmtId="0" fontId="79" fillId="0" borderId="21" applyNumberFormat="0" applyFill="0" applyAlignment="0" applyProtection="0">
      <alignment vertical="center"/>
    </xf>
    <xf numFmtId="0" fontId="80" fillId="24" borderId="0" applyNumberFormat="0" applyBorder="0" applyAlignment="0" applyProtection="0">
      <alignment vertical="center"/>
    </xf>
    <xf numFmtId="0" fontId="81" fillId="25" borderId="0" applyNumberFormat="0" applyBorder="0" applyAlignment="0" applyProtection="0">
      <alignment vertical="center"/>
    </xf>
    <xf numFmtId="0" fontId="82" fillId="26" borderId="0" applyNumberFormat="0" applyBorder="0" applyAlignment="0" applyProtection="0">
      <alignment vertical="center"/>
    </xf>
    <xf numFmtId="0" fontId="83" fillId="27" borderId="0" applyNumberFormat="0" applyBorder="0" applyAlignment="0" applyProtection="0">
      <alignment vertical="center"/>
    </xf>
    <xf numFmtId="0" fontId="84" fillId="28" borderId="0" applyNumberFormat="0" applyBorder="0" applyAlignment="0" applyProtection="0">
      <alignment vertical="center"/>
    </xf>
    <xf numFmtId="0" fontId="84" fillId="29" borderId="0" applyNumberFormat="0" applyBorder="0" applyAlignment="0" applyProtection="0">
      <alignment vertical="center"/>
    </xf>
    <xf numFmtId="0" fontId="83" fillId="30" borderId="0" applyNumberFormat="0" applyBorder="0" applyAlignment="0" applyProtection="0">
      <alignment vertical="center"/>
    </xf>
    <xf numFmtId="0" fontId="83" fillId="31" borderId="0" applyNumberFormat="0" applyBorder="0" applyAlignment="0" applyProtection="0">
      <alignment vertical="center"/>
    </xf>
    <xf numFmtId="0" fontId="84" fillId="32" borderId="0" applyNumberFormat="0" applyBorder="0" applyAlignment="0" applyProtection="0">
      <alignment vertical="center"/>
    </xf>
    <xf numFmtId="0" fontId="84" fillId="33" borderId="0" applyNumberFormat="0" applyBorder="0" applyAlignment="0" applyProtection="0">
      <alignment vertical="center"/>
    </xf>
    <xf numFmtId="0" fontId="83" fillId="34" borderId="0" applyNumberFormat="0" applyBorder="0" applyAlignment="0" applyProtection="0">
      <alignment vertical="center"/>
    </xf>
    <xf numFmtId="0" fontId="83" fillId="35" borderId="0" applyNumberFormat="0" applyBorder="0" applyAlignment="0" applyProtection="0">
      <alignment vertical="center"/>
    </xf>
    <xf numFmtId="0" fontId="84" fillId="36" borderId="0" applyNumberFormat="0" applyBorder="0" applyAlignment="0" applyProtection="0">
      <alignment vertical="center"/>
    </xf>
    <xf numFmtId="0" fontId="84" fillId="37" borderId="0" applyNumberFormat="0" applyBorder="0" applyAlignment="0" applyProtection="0">
      <alignment vertical="center"/>
    </xf>
    <xf numFmtId="0" fontId="83" fillId="38" borderId="0" applyNumberFormat="0" applyBorder="0" applyAlignment="0" applyProtection="0">
      <alignment vertical="center"/>
    </xf>
    <xf numFmtId="0" fontId="83" fillId="8" borderId="0" applyNumberFormat="0" applyBorder="0" applyAlignment="0" applyProtection="0">
      <alignment vertical="center"/>
    </xf>
    <xf numFmtId="0" fontId="84" fillId="14" borderId="0" applyNumberFormat="0" applyBorder="0" applyAlignment="0" applyProtection="0">
      <alignment vertical="center"/>
    </xf>
    <xf numFmtId="0" fontId="84" fillId="39" borderId="0" applyNumberFormat="0" applyBorder="0" applyAlignment="0" applyProtection="0">
      <alignment vertical="center"/>
    </xf>
    <xf numFmtId="0" fontId="83" fillId="40" borderId="0" applyNumberFormat="0" applyBorder="0" applyAlignment="0" applyProtection="0">
      <alignment vertical="center"/>
    </xf>
    <xf numFmtId="0" fontId="83" fillId="41" borderId="0" applyNumberFormat="0" applyBorder="0" applyAlignment="0" applyProtection="0">
      <alignment vertical="center"/>
    </xf>
    <xf numFmtId="0" fontId="84" fillId="42" borderId="0" applyNumberFormat="0" applyBorder="0" applyAlignment="0" applyProtection="0">
      <alignment vertical="center"/>
    </xf>
    <xf numFmtId="0" fontId="84" fillId="43" borderId="0" applyNumberFormat="0" applyBorder="0" applyAlignment="0" applyProtection="0">
      <alignment vertical="center"/>
    </xf>
    <xf numFmtId="0" fontId="83" fillId="44" borderId="0" applyNumberFormat="0" applyBorder="0" applyAlignment="0" applyProtection="0">
      <alignment vertical="center"/>
    </xf>
    <xf numFmtId="0" fontId="83" fillId="45" borderId="0" applyNumberFormat="0" applyBorder="0" applyAlignment="0" applyProtection="0">
      <alignment vertical="center"/>
    </xf>
    <xf numFmtId="0" fontId="84" fillId="46" borderId="0" applyNumberFormat="0" applyBorder="0" applyAlignment="0" applyProtection="0">
      <alignment vertical="center"/>
    </xf>
    <xf numFmtId="0" fontId="84" fillId="47" borderId="0" applyNumberFormat="0" applyBorder="0" applyAlignment="0" applyProtection="0">
      <alignment vertical="center"/>
    </xf>
    <xf numFmtId="0" fontId="83" fillId="48" borderId="0" applyNumberFormat="0" applyBorder="0" applyAlignment="0" applyProtection="0">
      <alignment vertical="center"/>
    </xf>
    <xf numFmtId="0" fontId="85" fillId="0" borderId="0"/>
    <xf numFmtId="0" fontId="86" fillId="0" borderId="0"/>
    <xf numFmtId="0" fontId="0" fillId="0" borderId="0"/>
    <xf numFmtId="0" fontId="0" fillId="0" borderId="0">
      <alignment vertical="center"/>
    </xf>
    <xf numFmtId="0" fontId="0" fillId="0" borderId="0">
      <alignment vertical="center"/>
    </xf>
    <xf numFmtId="0" fontId="87" fillId="0" borderId="0"/>
    <xf numFmtId="0" fontId="26" fillId="0" borderId="0">
      <alignment vertical="center"/>
    </xf>
  </cellStyleXfs>
  <cellXfs count="438">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Font="1">
      <alignment vertical="center"/>
    </xf>
    <xf numFmtId="0" fontId="0" fillId="4" borderId="0" xfId="0" applyFont="1" applyFill="1" applyAlignment="1">
      <alignment horizontal="center" vertical="center"/>
    </xf>
    <xf numFmtId="0" fontId="1" fillId="0" borderId="0" xfId="0" applyFont="1">
      <alignment vertical="center"/>
    </xf>
    <xf numFmtId="0" fontId="2"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0" xfId="0" applyFill="1" applyAlignment="1">
      <alignment vertical="center" wrapText="1"/>
    </xf>
    <xf numFmtId="0" fontId="3" fillId="0"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0" fillId="6" borderId="1" xfId="52" applyFont="1" applyFill="1" applyBorder="1" applyAlignment="1">
      <alignment vertical="center" wrapText="1"/>
    </xf>
    <xf numFmtId="0" fontId="2"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5" fillId="8" borderId="0" xfId="52" applyFont="1" applyFill="1" applyAlignment="1">
      <alignment horizontal="center" vertical="center" wrapText="1"/>
    </xf>
    <xf numFmtId="0" fontId="2" fillId="0" borderId="0" xfId="0" applyFont="1" applyFill="1" applyAlignment="1">
      <alignment horizontal="center" vertical="center"/>
    </xf>
    <xf numFmtId="0" fontId="6" fillId="9" borderId="1" xfId="0" applyFont="1" applyFill="1" applyBorder="1" applyAlignment="1">
      <alignment horizontal="center" vertical="center" wrapText="1" readingOrder="1"/>
    </xf>
    <xf numFmtId="0" fontId="7" fillId="0" borderId="0" xfId="0" applyFont="1" applyAlignment="1">
      <alignment horizontal="center" vertical="center"/>
    </xf>
    <xf numFmtId="0" fontId="8" fillId="0" borderId="2" xfId="52" applyFont="1" applyFill="1" applyBorder="1" applyAlignment="1">
      <alignment horizontal="center" vertical="center" wrapText="1"/>
    </xf>
    <xf numFmtId="0" fontId="2" fillId="10" borderId="2" xfId="52" applyFont="1" applyFill="1" applyBorder="1" applyAlignment="1">
      <alignment horizontal="center" vertical="center" wrapText="1"/>
    </xf>
    <xf numFmtId="0" fontId="9" fillId="10" borderId="2" xfId="52" applyFont="1" applyFill="1" applyBorder="1" applyAlignment="1">
      <alignment horizontal="center" vertical="center" wrapText="1"/>
    </xf>
    <xf numFmtId="0" fontId="10" fillId="0" borderId="2" xfId="0" applyFont="1" applyFill="1" applyBorder="1" applyAlignment="1">
      <alignment horizontal="left" vertical="center" wrapText="1"/>
    </xf>
    <xf numFmtId="0" fontId="0" fillId="10" borderId="2" xfId="52" applyFont="1" applyFill="1" applyBorder="1" applyAlignment="1">
      <alignment vertical="center" wrapText="1"/>
    </xf>
    <xf numFmtId="0" fontId="0" fillId="10" borderId="2" xfId="0" applyFont="1" applyFill="1" applyBorder="1" applyAlignment="1">
      <alignment vertical="center"/>
    </xf>
    <xf numFmtId="0" fontId="1" fillId="10" borderId="2" xfId="0" applyFont="1" applyFill="1" applyBorder="1" applyAlignment="1">
      <alignment vertical="center"/>
    </xf>
    <xf numFmtId="0" fontId="11"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12" fillId="10" borderId="2" xfId="0" applyFont="1" applyFill="1" applyBorder="1" applyAlignment="1">
      <alignment vertical="center"/>
    </xf>
    <xf numFmtId="0" fontId="13" fillId="10" borderId="2" xfId="52" applyFont="1" applyFill="1" applyBorder="1" applyAlignment="1">
      <alignment vertical="center" wrapText="1"/>
    </xf>
    <xf numFmtId="0" fontId="0" fillId="3" borderId="0" xfId="0" applyFill="1" applyAlignment="1">
      <alignment horizontal="center" vertical="center" wrapText="1"/>
    </xf>
    <xf numFmtId="0" fontId="3" fillId="0" borderId="0" xfId="0" applyFont="1" applyFill="1" applyAlignment="1">
      <alignment horizontal="left"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3" fillId="0" borderId="0" xfId="0" applyFont="1" applyFill="1" applyAlignment="1">
      <alignment horizontal="center" vertical="center" wrapText="1"/>
    </xf>
    <xf numFmtId="0" fontId="0" fillId="0" borderId="1" xfId="52" applyFont="1" applyFill="1" applyBorder="1">
      <alignment vertical="center"/>
    </xf>
    <xf numFmtId="0" fontId="0" fillId="11" borderId="1" xfId="0" applyFill="1" applyBorder="1">
      <alignment vertical="center"/>
    </xf>
    <xf numFmtId="0" fontId="0" fillId="11" borderId="1" xfId="0" applyFill="1" applyBorder="1" applyAlignment="1">
      <alignment horizontal="center" vertical="center"/>
    </xf>
    <xf numFmtId="0" fontId="0" fillId="11" borderId="1" xfId="52" applyFont="1" applyFill="1" applyBorder="1" applyAlignment="1">
      <alignment vertical="center" wrapText="1"/>
    </xf>
    <xf numFmtId="0" fontId="13" fillId="10" borderId="2" xfId="0" applyFont="1" applyFill="1" applyBorder="1" applyAlignment="1">
      <alignment vertical="center"/>
    </xf>
    <xf numFmtId="0" fontId="0" fillId="0" borderId="2" xfId="52" applyFont="1" applyFill="1" applyBorder="1" applyAlignment="1">
      <alignment vertical="center" wrapText="1"/>
    </xf>
    <xf numFmtId="0" fontId="0" fillId="0" borderId="0" xfId="0" applyFont="1" applyFill="1" applyAlignment="1">
      <alignment horizontal="center" vertical="center"/>
    </xf>
    <xf numFmtId="0" fontId="2" fillId="5" borderId="0" xfId="0" applyFont="1" applyFill="1" applyBorder="1" applyAlignment="1">
      <alignment horizontal="center" vertical="center" wrapText="1"/>
    </xf>
    <xf numFmtId="0" fontId="3" fillId="0" borderId="1" xfId="0" applyFont="1" applyFill="1" applyBorder="1" applyAlignment="1">
      <alignment horizontal="center" vertical="center"/>
    </xf>
    <xf numFmtId="0" fontId="15" fillId="0" borderId="0" xfId="0" applyFont="1" applyBorder="1" applyAlignment="1">
      <alignment horizontal="left" vertical="center"/>
    </xf>
    <xf numFmtId="0" fontId="15" fillId="0" borderId="0" xfId="0" applyFont="1" applyAlignment="1">
      <alignment horizontal="left" vertical="center"/>
    </xf>
    <xf numFmtId="0" fontId="0" fillId="0" borderId="0" xfId="0" applyBorder="1" applyAlignment="1">
      <alignment horizontal="center" vertical="center"/>
    </xf>
    <xf numFmtId="0" fontId="2" fillId="8" borderId="0" xfId="52" applyFont="1" applyFill="1" applyAlignment="1">
      <alignment horizontal="center" vertical="center" wrapText="1"/>
    </xf>
    <xf numFmtId="0" fontId="0" fillId="0" borderId="0" xfId="0" applyFill="1" applyBorder="1">
      <alignment vertical="center"/>
    </xf>
    <xf numFmtId="0" fontId="16" fillId="0" borderId="0" xfId="0" applyFont="1" applyFill="1" applyAlignment="1">
      <alignment horizontal="left" vertical="center"/>
    </xf>
    <xf numFmtId="0" fontId="2" fillId="5" borderId="2" xfId="0" applyFont="1" applyFill="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15" fillId="0" borderId="0" xfId="0" applyFont="1">
      <alignment vertical="center"/>
    </xf>
    <xf numFmtId="0" fontId="3" fillId="0" borderId="0" xfId="0" applyFont="1" applyFill="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Fill="1" applyBorder="1" applyAlignment="1">
      <alignment horizontal="center" vertical="center"/>
    </xf>
    <xf numFmtId="0" fontId="9" fillId="0" borderId="1" xfId="52" applyFont="1" applyFill="1" applyBorder="1" applyAlignment="1">
      <alignment horizontal="center" vertical="center" wrapText="1"/>
    </xf>
    <xf numFmtId="0" fontId="0" fillId="0" borderId="5" xfId="52" applyFont="1" applyFill="1" applyBorder="1" applyAlignment="1">
      <alignment vertical="center" wrapText="1"/>
    </xf>
    <xf numFmtId="0" fontId="0" fillId="0" borderId="0" xfId="0" applyAlignment="1">
      <alignment horizontal="center" vertical="center" wrapText="1"/>
    </xf>
    <xf numFmtId="0" fontId="0" fillId="0" borderId="3" xfId="52" applyFont="1" applyFill="1" applyBorder="1" applyAlignment="1">
      <alignment vertical="center" wrapText="1"/>
    </xf>
    <xf numFmtId="0" fontId="0" fillId="0" borderId="1" xfId="52" applyFont="1" applyFill="1" applyBorder="1" applyAlignment="1">
      <alignment vertical="center" wrapText="1"/>
    </xf>
    <xf numFmtId="0" fontId="0" fillId="0" borderId="0" xfId="0" applyFill="1" applyAlignment="1">
      <alignment vertical="center"/>
    </xf>
    <xf numFmtId="0" fontId="17" fillId="0" borderId="2" xfId="52" applyFont="1" applyFill="1" applyBorder="1" applyAlignment="1">
      <alignment vertical="center" wrapText="1"/>
    </xf>
    <xf numFmtId="0" fontId="18" fillId="0" borderId="0" xfId="0" applyFont="1" applyFill="1" applyAlignment="1">
      <alignment horizontal="left" vertical="center"/>
    </xf>
    <xf numFmtId="0" fontId="19" fillId="0" borderId="0" xfId="0" applyFont="1" applyFill="1" applyAlignment="1">
      <alignment horizontal="left" vertical="center"/>
    </xf>
    <xf numFmtId="0" fontId="20" fillId="0" borderId="0" xfId="0" applyFont="1" applyFill="1" applyAlignment="1">
      <alignment horizontal="left" vertical="center"/>
    </xf>
    <xf numFmtId="0" fontId="3" fillId="0" borderId="6" xfId="0" applyFont="1" applyFill="1" applyBorder="1" applyAlignment="1">
      <alignment horizontal="left" vertical="center"/>
    </xf>
    <xf numFmtId="0" fontId="21" fillId="0" borderId="0" xfId="0" applyFont="1" applyFill="1" applyAlignment="1">
      <alignment horizontal="left" vertical="center"/>
    </xf>
    <xf numFmtId="0" fontId="1" fillId="0" borderId="0" xfId="0" applyFont="1" applyAlignment="1">
      <alignment vertical="center"/>
    </xf>
    <xf numFmtId="0" fontId="1" fillId="0" borderId="0" xfId="0" applyFont="1" applyFill="1">
      <alignment vertical="center"/>
    </xf>
    <xf numFmtId="0" fontId="1" fillId="0" borderId="0" xfId="0" applyFont="1" applyFill="1" applyAlignment="1">
      <alignment vertical="center"/>
    </xf>
    <xf numFmtId="0" fontId="0" fillId="0" borderId="0" xfId="0" applyFont="1" applyFill="1">
      <alignment vertical="center"/>
    </xf>
    <xf numFmtId="0" fontId="22" fillId="0" borderId="0" xfId="0" applyFont="1" applyFill="1">
      <alignment vertical="center"/>
    </xf>
    <xf numFmtId="0" fontId="23" fillId="0" borderId="0" xfId="0" applyFont="1">
      <alignment vertical="center"/>
    </xf>
    <xf numFmtId="0" fontId="0" fillId="10" borderId="0" xfId="0" applyFont="1" applyFill="1">
      <alignment vertical="center"/>
    </xf>
    <xf numFmtId="0" fontId="1" fillId="10" borderId="0" xfId="0" applyFont="1" applyFill="1">
      <alignment vertical="center"/>
    </xf>
    <xf numFmtId="0" fontId="1" fillId="0" borderId="0" xfId="0" applyFont="1" applyAlignment="1">
      <alignment vertical="center" wrapText="1"/>
    </xf>
    <xf numFmtId="0" fontId="1" fillId="12" borderId="0" xfId="0" applyFont="1" applyFill="1" applyAlignment="1">
      <alignment vertical="center" wrapText="1"/>
    </xf>
    <xf numFmtId="0" fontId="1" fillId="4" borderId="0" xfId="0" applyFont="1" applyFill="1" applyAlignment="1">
      <alignment horizontal="center" vertical="center"/>
    </xf>
    <xf numFmtId="0" fontId="1" fillId="7" borderId="0" xfId="0" applyFont="1" applyFill="1" applyAlignment="1">
      <alignment horizontal="center" vertical="center"/>
    </xf>
    <xf numFmtId="0" fontId="12" fillId="13" borderId="0" xfId="0" applyFont="1" applyFill="1">
      <alignment vertical="center"/>
    </xf>
    <xf numFmtId="0" fontId="1" fillId="4" borderId="0" xfId="0" applyFont="1" applyFill="1">
      <alignment vertical="center"/>
    </xf>
    <xf numFmtId="0" fontId="16" fillId="0" borderId="1" xfId="0" applyFont="1" applyFill="1" applyBorder="1" applyAlignment="1">
      <alignment horizontal="left" vertical="center"/>
    </xf>
    <xf numFmtId="0" fontId="16"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4" fillId="0" borderId="1" xfId="52" applyFont="1" applyFill="1" applyBorder="1" applyAlignment="1">
      <alignment horizontal="center" vertical="center" wrapText="1"/>
    </xf>
    <xf numFmtId="0" fontId="25" fillId="0" borderId="7"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8" xfId="0" applyFont="1" applyFill="1" applyBorder="1" applyAlignment="1">
      <alignment horizontal="left" vertical="center"/>
    </xf>
    <xf numFmtId="0" fontId="3" fillId="0" borderId="8"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26" fillId="0" borderId="9" xfId="0" applyFont="1" applyFill="1" applyBorder="1" applyAlignment="1">
      <alignment vertical="center"/>
    </xf>
    <xf numFmtId="0" fontId="27" fillId="0" borderId="1" xfId="0" applyFont="1" applyFill="1" applyBorder="1" applyAlignment="1">
      <alignment vertical="center"/>
    </xf>
    <xf numFmtId="0" fontId="28" fillId="0" borderId="1" xfId="0" applyFont="1" applyBorder="1" applyAlignment="1">
      <alignment horizontal="center" vertical="center"/>
    </xf>
    <xf numFmtId="0" fontId="28" fillId="0" borderId="1" xfId="0" applyFont="1" applyBorder="1">
      <alignment vertical="center"/>
    </xf>
    <xf numFmtId="0" fontId="26" fillId="0" borderId="10" xfId="0" applyFont="1" applyFill="1" applyBorder="1" applyAlignment="1">
      <alignment vertical="center"/>
    </xf>
    <xf numFmtId="0" fontId="27" fillId="0" borderId="11" xfId="0" applyFont="1" applyFill="1" applyBorder="1" applyAlignment="1">
      <alignment vertical="center"/>
    </xf>
    <xf numFmtId="0" fontId="3" fillId="0" borderId="11" xfId="0" applyFont="1" applyFill="1" applyBorder="1" applyAlignment="1">
      <alignment horizontal="left" vertical="center" wrapText="1"/>
    </xf>
    <xf numFmtId="0" fontId="28" fillId="0" borderId="11" xfId="0" applyFont="1" applyBorder="1" applyAlignment="1">
      <alignment horizontal="center" vertical="center"/>
    </xf>
    <xf numFmtId="0" fontId="28" fillId="0" borderId="11" xfId="0" applyFont="1" applyBorder="1">
      <alignment vertical="center"/>
    </xf>
    <xf numFmtId="0" fontId="26" fillId="0" borderId="1" xfId="0" applyFont="1" applyFill="1" applyBorder="1" applyAlignment="1">
      <alignment vertical="center"/>
    </xf>
    <xf numFmtId="0" fontId="29" fillId="0" borderId="1" xfId="0" applyFont="1" applyBorder="1" applyAlignment="1">
      <alignment vertical="center"/>
    </xf>
    <xf numFmtId="0" fontId="27" fillId="0" borderId="1" xfId="0" applyFont="1" applyFill="1" applyBorder="1">
      <alignment vertical="center"/>
    </xf>
    <xf numFmtId="0" fontId="0" fillId="14" borderId="1" xfId="0" applyNumberFormat="1" applyFont="1" applyFill="1" applyBorder="1" applyAlignment="1"/>
    <xf numFmtId="0" fontId="30" fillId="0" borderId="1" xfId="51" applyFont="1" applyFill="1" applyBorder="1" applyAlignment="1">
      <alignment horizontal="left" vertical="center"/>
    </xf>
    <xf numFmtId="0" fontId="18" fillId="0" borderId="1" xfId="51" applyFont="1" applyFill="1" applyBorder="1" applyAlignment="1">
      <alignment horizontal="left" vertical="center"/>
    </xf>
    <xf numFmtId="0" fontId="3" fillId="0" borderId="1" xfId="51"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1" xfId="0" applyFont="1" applyFill="1" applyBorder="1" applyAlignment="1">
      <alignment horizontal="left" vertical="center"/>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31" fillId="0" borderId="1" xfId="0" applyFont="1" applyFill="1" applyBorder="1">
      <alignment vertical="center"/>
    </xf>
    <xf numFmtId="0" fontId="27" fillId="0" borderId="1" xfId="0" applyFont="1" applyFill="1" applyBorder="1" applyAlignment="1">
      <alignment vertical="center" wrapText="1"/>
    </xf>
    <xf numFmtId="0" fontId="15" fillId="0" borderId="1" xfId="0" applyFont="1" applyBorder="1" applyAlignment="1">
      <alignment vertical="center" wrapText="1"/>
    </xf>
    <xf numFmtId="0" fontId="32" fillId="0" borderId="1" xfId="0" applyFont="1" applyFill="1" applyBorder="1" applyAlignment="1">
      <alignment vertical="center"/>
    </xf>
    <xf numFmtId="0" fontId="32" fillId="0" borderId="1" xfId="0" applyFont="1" applyFill="1" applyBorder="1" applyAlignment="1">
      <alignment vertical="center" wrapText="1"/>
    </xf>
    <xf numFmtId="0" fontId="0" fillId="0" borderId="1" xfId="0" applyFont="1" applyFill="1" applyBorder="1">
      <alignment vertical="center"/>
    </xf>
    <xf numFmtId="0" fontId="33" fillId="15" borderId="1" xfId="0" applyFont="1" applyFill="1" applyBorder="1" applyAlignment="1">
      <alignment horizontal="center" vertical="center"/>
    </xf>
    <xf numFmtId="0" fontId="33" fillId="15" borderId="1" xfId="0" applyFont="1" applyFill="1" applyBorder="1">
      <alignment vertical="center"/>
    </xf>
    <xf numFmtId="0" fontId="25" fillId="0" borderId="9" xfId="0" applyFont="1" applyFill="1" applyBorder="1" applyAlignment="1">
      <alignment horizontal="left" vertical="center"/>
    </xf>
    <xf numFmtId="0" fontId="34" fillId="5" borderId="9" xfId="0" applyFont="1" applyFill="1" applyBorder="1">
      <alignment vertical="center"/>
    </xf>
    <xf numFmtId="0" fontId="35" fillId="0" borderId="1" xfId="0" applyFont="1" applyFill="1" applyBorder="1" applyAlignment="1">
      <alignment vertical="center"/>
    </xf>
    <xf numFmtId="0" fontId="25" fillId="0" borderId="9" xfId="51" applyFont="1" applyFill="1" applyBorder="1" applyAlignment="1">
      <alignment horizontal="left" vertical="center" wrapText="1"/>
    </xf>
    <xf numFmtId="0" fontId="3" fillId="0" borderId="1" xfId="51" applyFont="1" applyFill="1" applyBorder="1" applyAlignment="1">
      <alignment horizontal="left" vertical="center"/>
    </xf>
    <xf numFmtId="0" fontId="30" fillId="0" borderId="9" xfId="0" applyFont="1" applyFill="1" applyBorder="1" applyAlignment="1">
      <alignment horizontal="left" vertical="center"/>
    </xf>
    <xf numFmtId="0" fontId="18" fillId="0" borderId="1" xfId="0" applyFont="1" applyFill="1" applyBorder="1" applyAlignment="1">
      <alignment horizontal="left" vertical="center"/>
    </xf>
    <xf numFmtId="0" fontId="10" fillId="0" borderId="1" xfId="0" applyFont="1" applyFill="1" applyBorder="1">
      <alignment vertical="center"/>
    </xf>
    <xf numFmtId="0" fontId="0" fillId="14" borderId="9" xfId="0" applyFont="1" applyFill="1" applyBorder="1" applyAlignment="1">
      <alignment horizontal="left"/>
    </xf>
    <xf numFmtId="0" fontId="27" fillId="0" borderId="1" xfId="0" applyFont="1" applyFill="1" applyBorder="1" applyAlignment="1">
      <alignment horizontal="left"/>
    </xf>
    <xf numFmtId="0" fontId="27" fillId="0" borderId="1" xfId="0" applyNumberFormat="1" applyFont="1" applyFill="1" applyBorder="1" applyAlignment="1"/>
    <xf numFmtId="0" fontId="1" fillId="0" borderId="9" xfId="0" applyFont="1" applyFill="1" applyBorder="1" applyAlignment="1">
      <alignment vertical="center"/>
    </xf>
    <xf numFmtId="0" fontId="36" fillId="0" borderId="1" xfId="0" applyFont="1" applyFill="1" applyBorder="1" applyAlignment="1">
      <alignment vertical="center"/>
    </xf>
    <xf numFmtId="0" fontId="37" fillId="16" borderId="9" xfId="0" applyFont="1" applyFill="1" applyBorder="1" applyAlignment="1">
      <alignment horizontal="left" vertical="center"/>
    </xf>
    <xf numFmtId="0" fontId="37" fillId="0" borderId="1" xfId="0" applyFont="1" applyFill="1" applyBorder="1" applyAlignment="1">
      <alignment horizontal="left" vertical="center"/>
    </xf>
    <xf numFmtId="0" fontId="18" fillId="0" borderId="9" xfId="0" applyFont="1" applyFill="1" applyBorder="1" applyAlignment="1">
      <alignment horizontal="left" vertical="center"/>
    </xf>
    <xf numFmtId="0" fontId="30" fillId="0" borderId="0" xfId="0" applyFont="1" applyFill="1" applyBorder="1" applyAlignment="1">
      <alignment horizontal="left" vertical="center"/>
    </xf>
    <xf numFmtId="0" fontId="38" fillId="0" borderId="9" xfId="0" applyFont="1" applyFill="1" applyBorder="1" applyAlignment="1">
      <alignment vertical="center"/>
    </xf>
    <xf numFmtId="0" fontId="17" fillId="14" borderId="9" xfId="0" applyNumberFormat="1" applyFont="1" applyFill="1" applyBorder="1" applyAlignment="1"/>
    <xf numFmtId="0" fontId="20" fillId="0" borderId="1" xfId="0" applyFont="1" applyFill="1" applyBorder="1" applyAlignment="1">
      <alignment horizontal="center" vertical="center" wrapText="1"/>
    </xf>
    <xf numFmtId="0" fontId="39" fillId="0" borderId="1" xfId="0" applyNumberFormat="1" applyFont="1" applyFill="1" applyBorder="1" applyAlignment="1"/>
    <xf numFmtId="0" fontId="40" fillId="0" borderId="1" xfId="0" applyFont="1" applyFill="1" applyBorder="1" applyAlignment="1">
      <alignment horizontal="left" vertical="center" wrapText="1"/>
    </xf>
    <xf numFmtId="0" fontId="0" fillId="14" borderId="9" xfId="0" applyNumberFormat="1" applyFont="1" applyFill="1" applyBorder="1" applyAlignment="1"/>
    <xf numFmtId="0" fontId="30" fillId="0" borderId="9" xfId="51" applyFont="1" applyFill="1" applyBorder="1" applyAlignment="1">
      <alignment horizontal="left" vertical="center"/>
    </xf>
    <xf numFmtId="0" fontId="41" fillId="0" borderId="1" xfId="52" applyFont="1" applyFill="1" applyBorder="1" applyAlignment="1">
      <alignment horizontal="center" vertical="center" wrapText="1"/>
    </xf>
    <xf numFmtId="0" fontId="2" fillId="10" borderId="1" xfId="52" applyFont="1" applyFill="1" applyBorder="1" applyAlignment="1">
      <alignment horizontal="center" vertical="center" wrapText="1"/>
    </xf>
    <xf numFmtId="0" fontId="9" fillId="10" borderId="1" xfId="52" applyFont="1" applyFill="1" applyBorder="1" applyAlignment="1">
      <alignment horizontal="center" vertical="center" wrapText="1"/>
    </xf>
    <xf numFmtId="0" fontId="16" fillId="0" borderId="1" xfId="0" applyFont="1" applyFill="1" applyBorder="1" applyAlignment="1">
      <alignment horizontal="center" vertical="center" wrapText="1"/>
    </xf>
    <xf numFmtId="0" fontId="0" fillId="0" borderId="12" xfId="52" applyFont="1" applyFill="1" applyBorder="1">
      <alignment vertical="center"/>
    </xf>
    <xf numFmtId="0" fontId="0" fillId="0" borderId="5" xfId="52" applyFont="1" applyFill="1" applyBorder="1">
      <alignment vertical="center"/>
    </xf>
    <xf numFmtId="0" fontId="42" fillId="0" borderId="5" xfId="52" applyFont="1" applyFill="1" applyBorder="1" applyAlignment="1">
      <alignment vertical="center" wrapText="1"/>
    </xf>
    <xf numFmtId="0" fontId="3" fillId="0" borderId="5" xfId="0" applyFont="1" applyFill="1" applyBorder="1" applyAlignment="1">
      <alignment horizontal="left" vertical="center" wrapText="1"/>
    </xf>
    <xf numFmtId="0" fontId="0" fillId="0" borderId="4" xfId="52" applyFont="1" applyFill="1" applyBorder="1">
      <alignment vertical="center"/>
    </xf>
    <xf numFmtId="0" fontId="0" fillId="0" borderId="2" xfId="52" applyFont="1" applyFill="1" applyBorder="1">
      <alignment vertical="center"/>
    </xf>
    <xf numFmtId="0" fontId="42" fillId="0" borderId="2" xfId="52" applyFont="1" applyFill="1" applyBorder="1" applyAlignment="1">
      <alignment vertical="center" wrapText="1"/>
    </xf>
    <xf numFmtId="0" fontId="0" fillId="0" borderId="4" xfId="0" applyFont="1" applyBorder="1">
      <alignment vertical="center"/>
    </xf>
    <xf numFmtId="0" fontId="0" fillId="0" borderId="2" xfId="0" applyFont="1" applyBorder="1">
      <alignment vertical="center"/>
    </xf>
    <xf numFmtId="0" fontId="42" fillId="0" borderId="2" xfId="0" applyFont="1" applyBorder="1">
      <alignment vertical="center"/>
    </xf>
    <xf numFmtId="0" fontId="0" fillId="10" borderId="2" xfId="0" applyFont="1" applyFill="1" applyBorder="1">
      <alignment vertical="center"/>
    </xf>
    <xf numFmtId="0" fontId="0" fillId="0" borderId="2" xfId="0" applyFont="1" applyBorder="1" applyAlignment="1">
      <alignment vertical="center" wrapText="1"/>
    </xf>
    <xf numFmtId="0" fontId="0" fillId="0" borderId="13" xfId="0" applyFont="1" applyBorder="1">
      <alignment vertical="center"/>
    </xf>
    <xf numFmtId="0" fontId="0" fillId="0" borderId="3" xfId="0" applyFont="1" applyBorder="1">
      <alignment vertical="center"/>
    </xf>
    <xf numFmtId="0" fontId="42" fillId="0" borderId="3" xfId="0" applyFont="1" applyBorder="1">
      <alignment vertical="center"/>
    </xf>
    <xf numFmtId="0" fontId="0" fillId="10" borderId="3" xfId="52" applyFont="1" applyFill="1" applyBorder="1" applyAlignment="1">
      <alignment vertical="center" wrapText="1"/>
    </xf>
    <xf numFmtId="0" fontId="0" fillId="10" borderId="3" xfId="0" applyFont="1" applyFill="1" applyBorder="1">
      <alignment vertical="center"/>
    </xf>
    <xf numFmtId="0" fontId="0" fillId="0" borderId="3" xfId="0" applyFont="1" applyBorder="1" applyAlignment="1">
      <alignment vertical="center" wrapText="1"/>
    </xf>
    <xf numFmtId="0" fontId="0" fillId="0" borderId="1" xfId="0" applyFont="1" applyBorder="1">
      <alignment vertical="center"/>
    </xf>
    <xf numFmtId="0" fontId="42" fillId="0" borderId="1" xfId="0" applyFont="1" applyBorder="1">
      <alignment vertical="center"/>
    </xf>
    <xf numFmtId="0" fontId="0" fillId="10" borderId="1" xfId="52" applyFont="1" applyFill="1" applyBorder="1" applyAlignment="1">
      <alignment vertical="center" wrapText="1"/>
    </xf>
    <xf numFmtId="0" fontId="0" fillId="10" borderId="1" xfId="0" applyFont="1" applyFill="1" applyBorder="1">
      <alignment vertical="center"/>
    </xf>
    <xf numFmtId="0" fontId="0" fillId="0" borderId="1" xfId="0" applyFont="1" applyBorder="1" applyAlignment="1">
      <alignment vertical="center" wrapText="1"/>
    </xf>
    <xf numFmtId="0" fontId="1" fillId="10" borderId="1" xfId="52" applyFont="1" applyFill="1" applyBorder="1" applyAlignment="1">
      <alignment vertical="center" wrapText="1"/>
    </xf>
    <xf numFmtId="0" fontId="1" fillId="0" borderId="1" xfId="52" applyFont="1" applyFill="1" applyBorder="1">
      <alignment vertical="center"/>
    </xf>
    <xf numFmtId="0" fontId="23" fillId="0" borderId="1" xfId="52" applyFont="1" applyFill="1" applyBorder="1" applyAlignment="1">
      <alignment vertical="center" wrapText="1"/>
    </xf>
    <xf numFmtId="0" fontId="18" fillId="0" borderId="1" xfId="0" applyFont="1" applyFill="1" applyBorder="1" applyAlignment="1">
      <alignment horizontal="left" vertical="center" wrapText="1"/>
    </xf>
    <xf numFmtId="0" fontId="42" fillId="0" borderId="1" xfId="52" applyFont="1" applyFill="1" applyBorder="1" applyAlignment="1">
      <alignment vertical="center" wrapText="1"/>
    </xf>
    <xf numFmtId="0" fontId="43" fillId="0" borderId="1" xfId="52" applyFont="1" applyFill="1" applyBorder="1" applyAlignment="1">
      <alignment horizontal="center" vertical="center"/>
    </xf>
    <xf numFmtId="0" fontId="43" fillId="0" borderId="1" xfId="52" applyFont="1" applyFill="1" applyBorder="1">
      <alignment vertical="center"/>
    </xf>
    <xf numFmtId="0" fontId="44" fillId="0" borderId="1" xfId="52" applyFont="1" applyFill="1" applyBorder="1" applyAlignment="1">
      <alignment vertical="center" wrapText="1"/>
    </xf>
    <xf numFmtId="0" fontId="43" fillId="10" borderId="1" xfId="52" applyFont="1" applyFill="1" applyBorder="1" applyAlignment="1">
      <alignment vertical="center" wrapText="1"/>
    </xf>
    <xf numFmtId="0" fontId="0" fillId="0" borderId="1" xfId="52" applyFont="1" applyFill="1" applyBorder="1" applyAlignment="1">
      <alignment horizontal="center" vertical="center"/>
    </xf>
    <xf numFmtId="0" fontId="0" fillId="0" borderId="1" xfId="0" applyFont="1" applyFill="1" applyBorder="1" applyAlignment="1">
      <alignment horizontal="center" vertical="center"/>
    </xf>
    <xf numFmtId="0" fontId="42" fillId="0" borderId="1" xfId="0" applyFont="1" applyFill="1" applyBorder="1">
      <alignment vertical="center"/>
    </xf>
    <xf numFmtId="0" fontId="0" fillId="10" borderId="1" xfId="0" applyFont="1" applyFill="1" applyBorder="1" applyAlignment="1">
      <alignment horizontal="center" vertical="center"/>
    </xf>
    <xf numFmtId="0" fontId="1" fillId="0" borderId="1" xfId="0" applyFont="1" applyBorder="1">
      <alignment vertical="center"/>
    </xf>
    <xf numFmtId="0" fontId="45" fillId="0" borderId="1" xfId="0" applyFont="1" applyBorder="1">
      <alignment vertical="center"/>
    </xf>
    <xf numFmtId="0" fontId="1" fillId="0" borderId="1" xfId="0" applyFont="1" applyBorder="1" applyAlignment="1">
      <alignment vertical="center" wrapText="1"/>
    </xf>
    <xf numFmtId="0" fontId="0" fillId="10" borderId="5" xfId="52" applyFont="1" applyFill="1" applyBorder="1" applyAlignment="1">
      <alignment vertical="center" wrapText="1"/>
    </xf>
    <xf numFmtId="0" fontId="0" fillId="10" borderId="5" xfId="0" applyFont="1" applyFill="1" applyBorder="1">
      <alignment vertical="center"/>
    </xf>
    <xf numFmtId="0" fontId="0" fillId="0" borderId="4" xfId="52" applyFont="1" applyFill="1" applyBorder="1" applyAlignment="1">
      <alignment horizontal="center" vertical="center"/>
    </xf>
    <xf numFmtId="0" fontId="1" fillId="0" borderId="4" xfId="52" applyFont="1" applyFill="1" applyBorder="1" applyAlignment="1">
      <alignment horizontal="center" vertical="center"/>
    </xf>
    <xf numFmtId="0" fontId="1" fillId="0" borderId="2" xfId="52" applyFont="1" applyFill="1" applyBorder="1">
      <alignment vertical="center"/>
    </xf>
    <xf numFmtId="0" fontId="23" fillId="0" borderId="2" xfId="52" applyFont="1" applyFill="1" applyBorder="1" applyAlignment="1">
      <alignment vertical="center" wrapText="1"/>
    </xf>
    <xf numFmtId="0" fontId="1" fillId="10" borderId="2" xfId="52" applyFont="1" applyFill="1" applyBorder="1" applyAlignment="1">
      <alignment vertical="center" wrapText="1"/>
    </xf>
    <xf numFmtId="0" fontId="18" fillId="0" borderId="2" xfId="0" applyFont="1" applyFill="1" applyBorder="1" applyAlignment="1">
      <alignment horizontal="left" vertical="center" wrapText="1"/>
    </xf>
    <xf numFmtId="0" fontId="1" fillId="0" borderId="4" xfId="52" applyFont="1" applyFill="1" applyBorder="1">
      <alignment vertical="center"/>
    </xf>
    <xf numFmtId="0" fontId="1" fillId="10" borderId="2" xfId="0" applyFont="1" applyFill="1" applyBorder="1">
      <alignment vertical="center"/>
    </xf>
    <xf numFmtId="0" fontId="23" fillId="0" borderId="2" xfId="0" applyFont="1" applyBorder="1">
      <alignment vertical="center"/>
    </xf>
    <xf numFmtId="0" fontId="18" fillId="0" borderId="4" xfId="0" applyFont="1" applyFill="1" applyBorder="1" applyAlignment="1">
      <alignment horizontal="center" vertical="center" wrapText="1"/>
    </xf>
    <xf numFmtId="0" fontId="45" fillId="0" borderId="2" xfId="0" applyFont="1" applyFill="1" applyBorder="1">
      <alignment vertical="center"/>
    </xf>
    <xf numFmtId="0" fontId="1" fillId="10" borderId="2" xfId="0" applyFont="1" applyFill="1" applyBorder="1" applyAlignment="1">
      <alignment horizontal="center" vertical="center"/>
    </xf>
    <xf numFmtId="0" fontId="45" fillId="0" borderId="2" xfId="52" applyFont="1" applyFill="1" applyBorder="1" applyAlignment="1">
      <alignment vertical="center" wrapText="1"/>
    </xf>
    <xf numFmtId="0" fontId="23" fillId="0" borderId="2" xfId="0" applyFont="1" applyFill="1" applyBorder="1">
      <alignment vertical="center"/>
    </xf>
    <xf numFmtId="0" fontId="12" fillId="10" borderId="2" xfId="0" applyFont="1" applyFill="1" applyBorder="1">
      <alignment vertical="center"/>
    </xf>
    <xf numFmtId="0" fontId="17" fillId="0" borderId="4" xfId="0" applyFont="1" applyBorder="1">
      <alignment vertical="center"/>
    </xf>
    <xf numFmtId="0" fontId="17" fillId="0" borderId="2" xfId="0" applyFont="1" applyBorder="1">
      <alignment vertical="center"/>
    </xf>
    <xf numFmtId="0" fontId="46" fillId="0" borderId="2" xfId="0" applyFont="1" applyBorder="1">
      <alignment vertical="center"/>
    </xf>
    <xf numFmtId="0" fontId="17" fillId="10" borderId="2" xfId="52" applyFont="1" applyFill="1" applyBorder="1" applyAlignment="1">
      <alignment vertical="center" wrapText="1"/>
    </xf>
    <xf numFmtId="0" fontId="47" fillId="10" borderId="2" xfId="52" applyFont="1" applyFill="1" applyBorder="1" applyAlignment="1">
      <alignment vertical="center" wrapText="1"/>
    </xf>
    <xf numFmtId="0" fontId="17" fillId="10" borderId="2" xfId="0" applyFont="1" applyFill="1" applyBorder="1">
      <alignment vertical="center"/>
    </xf>
    <xf numFmtId="0" fontId="17" fillId="0" borderId="2" xfId="0" applyFont="1" applyBorder="1" applyAlignment="1">
      <alignment vertical="center" wrapText="1"/>
    </xf>
    <xf numFmtId="0" fontId="23" fillId="0" borderId="2" xfId="52" applyFont="1" applyFill="1" applyBorder="1">
      <alignment vertical="center"/>
    </xf>
    <xf numFmtId="0" fontId="16" fillId="0" borderId="1" xfId="0" applyFont="1" applyFill="1" applyBorder="1" applyAlignment="1">
      <alignment vertical="center" wrapText="1"/>
    </xf>
    <xf numFmtId="0" fontId="16" fillId="4" borderId="1" xfId="0" applyFont="1" applyFill="1" applyBorder="1" applyAlignment="1">
      <alignment horizontal="center" vertical="center"/>
    </xf>
    <xf numFmtId="0" fontId="16" fillId="7" borderId="1" xfId="0" applyFont="1" applyFill="1" applyBorder="1" applyAlignment="1">
      <alignment horizontal="center" vertical="center"/>
    </xf>
    <xf numFmtId="0" fontId="48" fillId="13" borderId="1" xfId="0" applyFont="1" applyFill="1" applyBorder="1" applyAlignment="1">
      <alignment horizontal="left" vertical="center"/>
    </xf>
    <xf numFmtId="0" fontId="18" fillId="0" borderId="5" xfId="0" applyFont="1" applyFill="1" applyBorder="1" applyAlignment="1">
      <alignment vertical="center" wrapText="1"/>
    </xf>
    <xf numFmtId="0" fontId="3" fillId="0" borderId="5" xfId="0" applyFont="1" applyFill="1" applyBorder="1" applyAlignment="1">
      <alignment vertical="center" wrapText="1"/>
    </xf>
    <xf numFmtId="0" fontId="3" fillId="0" borderId="5" xfId="0" applyFont="1" applyFill="1" applyBorder="1" applyAlignment="1">
      <alignment horizontal="left" vertical="center"/>
    </xf>
    <xf numFmtId="0" fontId="4" fillId="4" borderId="5" xfId="0" applyFont="1" applyFill="1" applyBorder="1" applyAlignment="1">
      <alignment horizontal="center" vertical="center"/>
    </xf>
    <xf numFmtId="0" fontId="4" fillId="7" borderId="5" xfId="0" applyFont="1" applyFill="1" applyBorder="1" applyAlignment="1">
      <alignment horizontal="center" vertical="center"/>
    </xf>
    <xf numFmtId="0" fontId="16" fillId="7" borderId="5" xfId="0" applyFont="1" applyFill="1" applyBorder="1" applyAlignment="1">
      <alignment horizontal="center" vertical="center"/>
    </xf>
    <xf numFmtId="0" fontId="21" fillId="13" borderId="5" xfId="0" applyFont="1" applyFill="1" applyBorder="1" applyAlignment="1">
      <alignment horizontal="left" vertical="center"/>
    </xf>
    <xf numFmtId="0" fontId="18" fillId="0" borderId="2" xfId="0" applyFont="1" applyFill="1" applyBorder="1" applyAlignment="1">
      <alignment vertical="center" wrapText="1"/>
    </xf>
    <xf numFmtId="0" fontId="3" fillId="0" borderId="2" xfId="0" applyFont="1" applyFill="1" applyBorder="1" applyAlignment="1">
      <alignment vertical="center" wrapText="1"/>
    </xf>
    <xf numFmtId="0" fontId="3" fillId="0" borderId="2" xfId="0" applyFont="1" applyFill="1" applyBorder="1" applyAlignment="1">
      <alignment horizontal="left" vertical="center"/>
    </xf>
    <xf numFmtId="0" fontId="3" fillId="4" borderId="2" xfId="0" applyFont="1" applyFill="1" applyBorder="1" applyAlignment="1">
      <alignment horizontal="center" vertical="center"/>
    </xf>
    <xf numFmtId="0" fontId="3" fillId="7" borderId="2" xfId="0" applyFont="1" applyFill="1" applyBorder="1" applyAlignment="1">
      <alignment horizontal="center" vertical="center"/>
    </xf>
    <xf numFmtId="0" fontId="21" fillId="13" borderId="2" xfId="0" applyFont="1" applyFill="1" applyBorder="1" applyAlignment="1">
      <alignment horizontal="left" vertical="center"/>
    </xf>
    <xf numFmtId="0" fontId="1" fillId="17" borderId="2" xfId="0" applyFont="1" applyFill="1" applyBorder="1" applyAlignment="1">
      <alignment vertical="center" wrapText="1"/>
    </xf>
    <xf numFmtId="0" fontId="15" fillId="17" borderId="2" xfId="0" applyFont="1" applyFill="1" applyBorder="1" applyAlignment="1">
      <alignment vertical="center" wrapText="1"/>
    </xf>
    <xf numFmtId="0" fontId="0" fillId="12" borderId="2" xfId="0" applyFont="1" applyFill="1" applyBorder="1" applyAlignment="1">
      <alignment vertical="center" wrapText="1"/>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13" fillId="13" borderId="2" xfId="0" applyFont="1" applyFill="1" applyBorder="1">
      <alignment vertical="center"/>
    </xf>
    <xf numFmtId="0" fontId="49" fillId="17" borderId="3" xfId="0" applyFont="1" applyFill="1" applyBorder="1" applyAlignment="1">
      <alignment horizontal="left" vertical="center" wrapText="1"/>
    </xf>
    <xf numFmtId="0" fontId="50" fillId="17" borderId="3" xfId="0" applyFont="1" applyFill="1" applyBorder="1" applyAlignment="1">
      <alignment horizontal="left" vertical="center" wrapText="1"/>
    </xf>
    <xf numFmtId="0" fontId="50" fillId="17" borderId="3" xfId="0" applyFont="1" applyFill="1" applyBorder="1" applyAlignment="1">
      <alignment horizontal="left" vertical="center"/>
    </xf>
    <xf numFmtId="0" fontId="0" fillId="4" borderId="3" xfId="0" applyFont="1" applyFill="1" applyBorder="1" applyAlignment="1">
      <alignment horizontal="center" vertical="center"/>
    </xf>
    <xf numFmtId="0" fontId="0" fillId="7" borderId="3" xfId="0" applyFont="1" applyFill="1" applyBorder="1" applyAlignment="1">
      <alignment horizontal="center" vertical="center"/>
    </xf>
    <xf numFmtId="0" fontId="13" fillId="13" borderId="3" xfId="0" applyFont="1" applyFill="1" applyBorder="1">
      <alignment vertical="center"/>
    </xf>
    <xf numFmtId="0" fontId="36" fillId="17" borderId="1" xfId="0" applyFont="1" applyFill="1" applyBorder="1" applyAlignment="1">
      <alignment vertical="center" wrapText="1"/>
    </xf>
    <xf numFmtId="0" fontId="32" fillId="17" borderId="1" xfId="0" applyFont="1" applyFill="1" applyBorder="1" applyAlignment="1">
      <alignment vertical="center" wrapText="1"/>
    </xf>
    <xf numFmtId="0" fontId="0" fillId="12" borderId="1" xfId="0" applyFont="1" applyFill="1" applyBorder="1" applyAlignment="1">
      <alignment vertical="center" wrapText="1"/>
    </xf>
    <xf numFmtId="0" fontId="0" fillId="4" borderId="1" xfId="0" applyFont="1" applyFill="1" applyBorder="1" applyAlignment="1">
      <alignment horizontal="center" vertical="center"/>
    </xf>
    <xf numFmtId="0" fontId="0" fillId="7" borderId="1" xfId="0" applyFont="1" applyFill="1" applyBorder="1" applyAlignment="1">
      <alignment horizontal="center" vertical="center"/>
    </xf>
    <xf numFmtId="0" fontId="13" fillId="13" borderId="1" xfId="0" applyFont="1" applyFill="1" applyBorder="1">
      <alignment vertical="center"/>
    </xf>
    <xf numFmtId="0" fontId="1" fillId="17" borderId="1" xfId="0" applyFont="1" applyFill="1" applyBorder="1" applyAlignment="1">
      <alignment vertical="center" wrapText="1"/>
    </xf>
    <xf numFmtId="0" fontId="15" fillId="17" borderId="1" xfId="0" applyFont="1" applyFill="1" applyBorder="1" applyAlignment="1">
      <alignment vertical="center" wrapText="1"/>
    </xf>
    <xf numFmtId="0" fontId="18" fillId="0" borderId="1" xfId="0" applyFont="1" applyFill="1" applyBorder="1" applyAlignment="1">
      <alignment vertical="center" wrapText="1"/>
    </xf>
    <xf numFmtId="0" fontId="18" fillId="7" borderId="1" xfId="0" applyFont="1" applyFill="1" applyBorder="1" applyAlignment="1">
      <alignment horizontal="center" vertical="center"/>
    </xf>
    <xf numFmtId="0" fontId="51" fillId="13" borderId="1" xfId="0" applyFont="1" applyFill="1" applyBorder="1" applyAlignment="1">
      <alignment horizontal="left" vertical="center"/>
    </xf>
    <xf numFmtId="0" fontId="3" fillId="0" borderId="1" xfId="0" applyFont="1" applyFill="1" applyBorder="1" applyAlignment="1">
      <alignment vertical="center" wrapText="1"/>
    </xf>
    <xf numFmtId="0" fontId="3" fillId="7" borderId="1" xfId="0" applyFont="1" applyFill="1" applyBorder="1" applyAlignment="1">
      <alignment horizontal="center" vertical="center"/>
    </xf>
    <xf numFmtId="0" fontId="21" fillId="13" borderId="1" xfId="0" applyFont="1" applyFill="1" applyBorder="1" applyAlignment="1">
      <alignment horizontal="left" vertical="center"/>
    </xf>
    <xf numFmtId="0" fontId="3" fillId="4"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0" fillId="17" borderId="1" xfId="0" applyFill="1" applyBorder="1" applyAlignment="1">
      <alignment vertical="center" wrapText="1"/>
    </xf>
    <xf numFmtId="0" fontId="1" fillId="12" borderId="1" xfId="0" applyFont="1" applyFill="1" applyBorder="1" applyAlignment="1">
      <alignment vertical="center" wrapText="1"/>
    </xf>
    <xf numFmtId="0" fontId="1" fillId="4" borderId="1" xfId="0" applyFont="1" applyFill="1" applyBorder="1" applyAlignment="1">
      <alignment horizontal="center" vertical="center"/>
    </xf>
    <xf numFmtId="0" fontId="1" fillId="7" borderId="1" xfId="0" applyFont="1" applyFill="1" applyBorder="1" applyAlignment="1">
      <alignment horizontal="center" vertical="center"/>
    </xf>
    <xf numFmtId="0" fontId="12" fillId="13" borderId="1" xfId="0" applyFont="1" applyFill="1" applyBorder="1">
      <alignment vertical="center"/>
    </xf>
    <xf numFmtId="0" fontId="1" fillId="0" borderId="1" xfId="0" applyFont="1" applyBorder="1" applyAlignment="1">
      <alignment horizontal="left" vertical="center" wrapText="1"/>
    </xf>
    <xf numFmtId="0" fontId="49" fillId="17" borderId="1" xfId="0" applyFont="1" applyFill="1" applyBorder="1" applyAlignment="1">
      <alignment horizontal="left" vertical="center" wrapText="1"/>
    </xf>
    <xf numFmtId="0" fontId="50" fillId="17" borderId="1" xfId="0" applyFont="1" applyFill="1" applyBorder="1" applyAlignment="1">
      <alignment horizontal="left" vertical="center" wrapText="1"/>
    </xf>
    <xf numFmtId="0" fontId="18" fillId="0" borderId="0" xfId="0" applyFont="1" applyFill="1" applyBorder="1" applyAlignment="1">
      <alignment vertical="center" wrapText="1"/>
    </xf>
    <xf numFmtId="0" fontId="3" fillId="0" borderId="0" xfId="0" applyFont="1" applyFill="1" applyBorder="1" applyAlignment="1">
      <alignment vertical="center" wrapText="1"/>
    </xf>
    <xf numFmtId="0" fontId="3" fillId="7"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7" borderId="2" xfId="0" applyFont="1" applyFill="1" applyBorder="1" applyAlignment="1">
      <alignment horizontal="center" vertical="center"/>
    </xf>
    <xf numFmtId="0" fontId="16" fillId="7" borderId="2" xfId="0" applyFont="1" applyFill="1" applyBorder="1" applyAlignment="1">
      <alignment horizontal="center" vertical="center"/>
    </xf>
    <xf numFmtId="0" fontId="18" fillId="0" borderId="2" xfId="0" applyFont="1" applyFill="1" applyBorder="1" applyAlignment="1">
      <alignment horizontal="left" vertical="center"/>
    </xf>
    <xf numFmtId="0" fontId="16" fillId="4" borderId="2" xfId="0" applyFont="1" applyFill="1" applyBorder="1" applyAlignment="1">
      <alignment horizontal="center" vertical="center"/>
    </xf>
    <xf numFmtId="0" fontId="18" fillId="7" borderId="2" xfId="0" applyFont="1" applyFill="1" applyBorder="1" applyAlignment="1">
      <alignment horizontal="center" vertical="center"/>
    </xf>
    <xf numFmtId="0" fontId="51" fillId="13" borderId="2" xfId="0" applyFont="1" applyFill="1" applyBorder="1" applyAlignment="1">
      <alignment horizontal="left" vertical="center"/>
    </xf>
    <xf numFmtId="0" fontId="49" fillId="17" borderId="2" xfId="0" applyFont="1" applyFill="1" applyBorder="1" applyAlignment="1">
      <alignment horizontal="left" vertical="center" wrapText="1"/>
    </xf>
    <xf numFmtId="0" fontId="50" fillId="17" borderId="2"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8" fillId="4" borderId="2" xfId="0" applyFont="1" applyFill="1" applyBorder="1" applyAlignment="1">
      <alignment horizontal="center" vertical="center"/>
    </xf>
    <xf numFmtId="0" fontId="18" fillId="7" borderId="2" xfId="0" applyFont="1" applyFill="1" applyBorder="1" applyAlignment="1">
      <alignment horizontal="center" vertical="center" wrapText="1"/>
    </xf>
    <xf numFmtId="0" fontId="1" fillId="17" borderId="2" xfId="0" applyFont="1" applyFill="1" applyBorder="1" applyAlignment="1">
      <alignment horizontal="left" vertical="center" wrapText="1"/>
    </xf>
    <xf numFmtId="0" fontId="0" fillId="17" borderId="2" xfId="0" applyFont="1" applyFill="1" applyBorder="1" applyAlignment="1">
      <alignment horizontal="left" vertical="center" wrapText="1"/>
    </xf>
    <xf numFmtId="0" fontId="52" fillId="17" borderId="2" xfId="0" applyFont="1" applyFill="1" applyBorder="1" applyAlignment="1">
      <alignment horizontal="left" vertical="center" wrapText="1"/>
    </xf>
    <xf numFmtId="0" fontId="53" fillId="17" borderId="2" xfId="0" applyFont="1" applyFill="1" applyBorder="1" applyAlignment="1">
      <alignment horizontal="left" vertical="center" wrapText="1"/>
    </xf>
    <xf numFmtId="0" fontId="17" fillId="12" borderId="2" xfId="0" applyFont="1" applyFill="1" applyBorder="1" applyAlignment="1">
      <alignment vertical="center" wrapText="1"/>
    </xf>
    <xf numFmtId="0" fontId="17" fillId="4" borderId="2" xfId="0" applyFont="1" applyFill="1" applyBorder="1" applyAlignment="1">
      <alignment horizontal="center" vertical="center"/>
    </xf>
    <xf numFmtId="0" fontId="17" fillId="7" borderId="2" xfId="0" applyFont="1" applyFill="1" applyBorder="1" applyAlignment="1">
      <alignment horizontal="center" vertical="center"/>
    </xf>
    <xf numFmtId="0" fontId="54" fillId="13" borderId="2" xfId="0" applyFont="1" applyFill="1" applyBorder="1">
      <alignment vertical="center"/>
    </xf>
    <xf numFmtId="0" fontId="55" fillId="4" borderId="1" xfId="0" applyFont="1" applyFill="1" applyBorder="1" applyAlignment="1">
      <alignment horizontal="center" vertical="center"/>
    </xf>
    <xf numFmtId="0" fontId="55" fillId="4" borderId="1" xfId="0" applyFont="1" applyFill="1" applyBorder="1" applyAlignment="1">
      <alignment horizontal="left" vertical="center"/>
    </xf>
    <xf numFmtId="0" fontId="25" fillId="0" borderId="5" xfId="0" applyFont="1" applyFill="1" applyBorder="1" applyAlignment="1">
      <alignment horizontal="left"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left" vertical="center"/>
    </xf>
    <xf numFmtId="0" fontId="25" fillId="0" borderId="2" xfId="0" applyFont="1" applyFill="1" applyBorder="1" applyAlignment="1">
      <alignment horizontal="left" vertical="center" wrapText="1"/>
    </xf>
    <xf numFmtId="0" fontId="3" fillId="4" borderId="2" xfId="0" applyFont="1" applyFill="1" applyBorder="1" applyAlignment="1">
      <alignment horizontal="left" vertical="center"/>
    </xf>
    <xf numFmtId="0" fontId="26" fillId="0" borderId="2" xfId="0" applyFont="1" applyFill="1" applyBorder="1" applyAlignment="1">
      <alignment vertical="center"/>
    </xf>
    <xf numFmtId="0" fontId="0" fillId="4" borderId="2" xfId="0" applyFont="1" applyFill="1" applyBorder="1">
      <alignment vertical="center"/>
    </xf>
    <xf numFmtId="0" fontId="26" fillId="0" borderId="3" xfId="0" applyFont="1" applyFill="1" applyBorder="1" applyAlignment="1">
      <alignment vertical="center"/>
    </xf>
    <xf numFmtId="0" fontId="3" fillId="4" borderId="3" xfId="0" applyFont="1" applyFill="1" applyBorder="1" applyAlignment="1">
      <alignment horizontal="center" vertical="center"/>
    </xf>
    <xf numFmtId="0" fontId="0" fillId="4" borderId="3" xfId="0" applyFont="1" applyFill="1" applyBorder="1">
      <alignment vertical="center"/>
    </xf>
    <xf numFmtId="0" fontId="0" fillId="4" borderId="1" xfId="0" applyFont="1" applyFill="1" applyBorder="1">
      <alignment vertical="center"/>
    </xf>
    <xf numFmtId="0" fontId="29" fillId="0" borderId="1" xfId="0" applyFont="1" applyBorder="1">
      <alignment vertical="center"/>
    </xf>
    <xf numFmtId="0" fontId="30" fillId="0" borderId="1" xfId="51" applyFont="1" applyFill="1" applyBorder="1" applyAlignment="1">
      <alignment horizontal="left"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left" vertical="center"/>
    </xf>
    <xf numFmtId="0" fontId="3" fillId="4" borderId="1" xfId="0" applyFont="1" applyFill="1" applyBorder="1" applyAlignment="1">
      <alignment horizontal="left" vertical="center"/>
    </xf>
    <xf numFmtId="0" fontId="1" fillId="4" borderId="1" xfId="0" applyFont="1" applyFill="1" applyBorder="1">
      <alignment vertical="center"/>
    </xf>
    <xf numFmtId="0" fontId="25" fillId="0" borderId="2" xfId="0" applyFont="1" applyFill="1" applyBorder="1" applyAlignment="1">
      <alignment horizontal="left" vertical="center"/>
    </xf>
    <xf numFmtId="0" fontId="34" fillId="5" borderId="2" xfId="0" applyFont="1" applyFill="1" applyBorder="1">
      <alignment vertical="center"/>
    </xf>
    <xf numFmtId="0" fontId="25" fillId="0" borderId="2" xfId="51" applyFont="1" applyFill="1" applyBorder="1" applyAlignment="1">
      <alignment horizontal="left" vertical="center" wrapText="1"/>
    </xf>
    <xf numFmtId="0" fontId="30" fillId="0" borderId="2" xfId="0" applyFont="1" applyFill="1" applyBorder="1" applyAlignment="1">
      <alignment horizontal="left" vertical="center" wrapText="1"/>
    </xf>
    <xf numFmtId="0" fontId="18" fillId="4" borderId="2" xfId="0" applyFont="1" applyFill="1" applyBorder="1" applyAlignment="1">
      <alignment horizontal="left" vertical="center"/>
    </xf>
    <xf numFmtId="0" fontId="0" fillId="14" borderId="2" xfId="0" applyFont="1" applyFill="1" applyBorder="1" applyAlignment="1">
      <alignment horizontal="left"/>
    </xf>
    <xf numFmtId="0" fontId="1" fillId="0" borderId="2" xfId="0" applyFont="1" applyFill="1" applyBorder="1">
      <alignment vertical="center"/>
    </xf>
    <xf numFmtId="0" fontId="37" fillId="16" borderId="2" xfId="0" applyFont="1" applyFill="1" applyBorder="1" applyAlignment="1">
      <alignment horizontal="left" vertical="center" wrapText="1"/>
    </xf>
    <xf numFmtId="0" fontId="30" fillId="0" borderId="2" xfId="0" applyFont="1" applyFill="1" applyBorder="1" applyAlignment="1">
      <alignment horizontal="left" vertical="center"/>
    </xf>
    <xf numFmtId="0" fontId="38" fillId="0" borderId="2" xfId="0" applyFont="1" applyFill="1" applyBorder="1">
      <alignment vertical="center"/>
    </xf>
    <xf numFmtId="0" fontId="17" fillId="14" borderId="2" xfId="0" applyNumberFormat="1" applyFont="1" applyFill="1" applyBorder="1" applyAlignment="1"/>
    <xf numFmtId="0" fontId="20" fillId="4" borderId="2" xfId="0" applyFont="1" applyFill="1" applyBorder="1" applyAlignment="1">
      <alignment horizontal="center" vertical="center"/>
    </xf>
    <xf numFmtId="0" fontId="17" fillId="4" borderId="2" xfId="0" applyFont="1" applyFill="1" applyBorder="1">
      <alignment vertical="center"/>
    </xf>
    <xf numFmtId="0" fontId="0" fillId="14" borderId="2" xfId="0" applyNumberFormat="1" applyFont="1" applyFill="1" applyBorder="1" applyAlignment="1"/>
    <xf numFmtId="0" fontId="30" fillId="0" borderId="2" xfId="51" applyFont="1" applyFill="1" applyBorder="1" applyAlignment="1">
      <alignment horizontal="left" vertical="center" wrapText="1"/>
    </xf>
    <xf numFmtId="0" fontId="0" fillId="0" borderId="9" xfId="0" applyFont="1" applyFill="1" applyBorder="1" applyAlignment="1">
      <alignment vertical="center"/>
    </xf>
    <xf numFmtId="0" fontId="29" fillId="0" borderId="9" xfId="0" applyFont="1" applyBorder="1" applyAlignment="1">
      <alignment vertical="center"/>
    </xf>
    <xf numFmtId="0" fontId="15" fillId="0" borderId="9" xfId="0" applyFont="1" applyBorder="1" applyAlignment="1">
      <alignment vertical="center"/>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25" fillId="0" borderId="0" xfId="0" applyFont="1" applyFill="1" applyBorder="1" applyAlignment="1">
      <alignment horizontal="left" vertical="center"/>
    </xf>
    <xf numFmtId="0" fontId="56" fillId="0" borderId="1" xfId="0" applyFont="1" applyFill="1" applyBorder="1" applyAlignment="1"/>
    <xf numFmtId="0" fontId="3" fillId="0" borderId="9" xfId="0" applyFont="1" applyFill="1" applyBorder="1" applyAlignment="1">
      <alignment horizontal="left" vertical="center"/>
    </xf>
    <xf numFmtId="0" fontId="1" fillId="0" borderId="10" xfId="0" applyFont="1" applyFill="1" applyBorder="1" applyAlignment="1">
      <alignment vertical="center"/>
    </xf>
    <xf numFmtId="0" fontId="36" fillId="0" borderId="11" xfId="0" applyFont="1" applyFill="1" applyBorder="1" applyAlignment="1">
      <alignment vertical="center"/>
    </xf>
    <xf numFmtId="0" fontId="36" fillId="0" borderId="11" xfId="0" applyFont="1" applyFill="1" applyBorder="1" applyAlignment="1">
      <alignment vertical="center" wrapText="1"/>
    </xf>
    <xf numFmtId="0" fontId="0" fillId="0" borderId="1" xfId="0" applyFont="1" applyFill="1" applyBorder="1" applyAlignment="1">
      <alignment vertical="center"/>
    </xf>
    <xf numFmtId="0" fontId="0" fillId="0" borderId="1" xfId="0" applyFill="1" applyBorder="1" applyAlignment="1">
      <alignment vertical="center"/>
    </xf>
    <xf numFmtId="0" fontId="57" fillId="0" borderId="1" xfId="0" applyFont="1" applyFill="1" applyBorder="1" applyAlignment="1">
      <alignment horizontal="left" vertical="center"/>
    </xf>
    <xf numFmtId="0" fontId="20"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4" fillId="0" borderId="1" xfId="0" applyFont="1" applyFill="1" applyBorder="1" applyAlignment="1">
      <alignment horizontal="left" vertical="center"/>
    </xf>
    <xf numFmtId="0" fontId="25" fillId="11" borderId="1" xfId="0" applyFont="1" applyFill="1" applyBorder="1" applyAlignment="1">
      <alignment horizontal="left" vertical="center"/>
    </xf>
    <xf numFmtId="0" fontId="28" fillId="18" borderId="1" xfId="0" applyFont="1" applyFill="1" applyBorder="1" applyAlignment="1">
      <alignment horizontal="left" vertical="top"/>
    </xf>
    <xf numFmtId="0" fontId="3" fillId="0" borderId="4" xfId="0" applyFont="1" applyFill="1" applyBorder="1" applyAlignment="1">
      <alignment horizontal="center" vertical="center" wrapText="1"/>
    </xf>
    <xf numFmtId="0" fontId="0" fillId="10" borderId="2" xfId="0" applyFont="1" applyFill="1" applyBorder="1" applyAlignment="1">
      <alignment horizontal="center" vertical="center"/>
    </xf>
    <xf numFmtId="0" fontId="1" fillId="0" borderId="4" xfId="0" applyFont="1" applyBorder="1">
      <alignment vertical="center"/>
    </xf>
    <xf numFmtId="0" fontId="1" fillId="0" borderId="2" xfId="0" applyFont="1" applyBorder="1" applyAlignment="1">
      <alignment vertical="center" wrapText="1"/>
    </xf>
    <xf numFmtId="0" fontId="27" fillId="0" borderId="4" xfId="52" applyFont="1" applyFill="1" applyBorder="1">
      <alignment vertical="center"/>
    </xf>
    <xf numFmtId="0" fontId="27" fillId="0" borderId="2" xfId="52" applyFont="1" applyFill="1" applyBorder="1">
      <alignment vertical="center"/>
    </xf>
    <xf numFmtId="0" fontId="27" fillId="0" borderId="2" xfId="52" applyFont="1" applyFill="1" applyBorder="1" applyAlignment="1">
      <alignment vertical="center" wrapText="1"/>
    </xf>
    <xf numFmtId="0" fontId="27" fillId="0" borderId="2" xfId="0" applyFont="1" applyFill="1" applyBorder="1">
      <alignment vertical="center"/>
    </xf>
    <xf numFmtId="0" fontId="43" fillId="0" borderId="4" xfId="52" applyFont="1" applyFill="1" applyBorder="1">
      <alignment vertical="center"/>
    </xf>
    <xf numFmtId="0" fontId="43" fillId="0" borderId="2" xfId="52" applyFont="1" applyFill="1" applyBorder="1">
      <alignment vertical="center"/>
    </xf>
    <xf numFmtId="0" fontId="59" fillId="0" borderId="2" xfId="52" applyFont="1" applyFill="1" applyBorder="1">
      <alignment vertical="center"/>
    </xf>
    <xf numFmtId="0" fontId="43" fillId="10" borderId="2" xfId="52" applyFont="1" applyFill="1" applyBorder="1" applyAlignment="1">
      <alignment vertical="center" wrapText="1"/>
    </xf>
    <xf numFmtId="0" fontId="43" fillId="10" borderId="2" xfId="0" applyFont="1" applyFill="1" applyBorder="1">
      <alignment vertical="center"/>
    </xf>
    <xf numFmtId="0" fontId="13" fillId="10" borderId="2" xfId="0" applyFont="1" applyFill="1" applyBorder="1">
      <alignment vertical="center"/>
    </xf>
    <xf numFmtId="0" fontId="44" fillId="0" borderId="2" xfId="52" applyFont="1" applyFill="1" applyBorder="1" applyAlignment="1">
      <alignment vertical="center" wrapText="1"/>
    </xf>
    <xf numFmtId="0" fontId="43" fillId="10" borderId="2" xfId="0" applyFont="1" applyFill="1" applyBorder="1" applyAlignment="1">
      <alignment horizontal="center" vertical="center"/>
    </xf>
    <xf numFmtId="0" fontId="18" fillId="0" borderId="13" xfId="0" applyFont="1" applyFill="1" applyBorder="1" applyAlignment="1">
      <alignment horizontal="left" vertical="center"/>
    </xf>
    <xf numFmtId="0" fontId="1" fillId="0" borderId="3" xfId="52" applyFont="1" applyFill="1" applyBorder="1">
      <alignment vertical="center"/>
    </xf>
    <xf numFmtId="0" fontId="23" fillId="0" borderId="3" xfId="0" applyFont="1" applyFill="1" applyBorder="1">
      <alignment vertical="center"/>
    </xf>
    <xf numFmtId="0" fontId="1" fillId="10" borderId="3" xfId="52" applyFont="1" applyFill="1" applyBorder="1" applyAlignment="1">
      <alignment vertical="center" wrapText="1"/>
    </xf>
    <xf numFmtId="0" fontId="1" fillId="10" borderId="3" xfId="0" applyFont="1" applyFill="1" applyBorder="1" applyAlignment="1">
      <alignment horizontal="center" vertical="center"/>
    </xf>
    <xf numFmtId="0" fontId="1" fillId="10" borderId="3" xfId="0" applyFont="1" applyFill="1" applyBorder="1">
      <alignment vertical="center"/>
    </xf>
    <xf numFmtId="0" fontId="18" fillId="0" borderId="3" xfId="0" applyFont="1" applyFill="1" applyBorder="1" applyAlignment="1">
      <alignment horizontal="left" vertical="center" wrapText="1"/>
    </xf>
    <xf numFmtId="0" fontId="13" fillId="10" borderId="1" xfId="0" applyFont="1" applyFill="1" applyBorder="1">
      <alignment vertical="center"/>
    </xf>
    <xf numFmtId="0" fontId="42" fillId="0" borderId="1" xfId="52" applyFont="1" applyFill="1" applyBorder="1">
      <alignment vertical="center"/>
    </xf>
    <xf numFmtId="0" fontId="13" fillId="10" borderId="1" xfId="52" applyFont="1" applyFill="1" applyBorder="1" applyAlignment="1">
      <alignment vertical="center" wrapText="1"/>
    </xf>
    <xf numFmtId="0" fontId="13" fillId="10" borderId="1" xfId="0" applyFont="1" applyFill="1" applyBorder="1" applyAlignment="1">
      <alignment horizontal="center" vertical="center"/>
    </xf>
    <xf numFmtId="0" fontId="27" fillId="0" borderId="1" xfId="52" applyFont="1" applyFill="1" applyBorder="1">
      <alignment vertical="center"/>
    </xf>
    <xf numFmtId="0" fontId="27" fillId="10" borderId="1" xfId="52" applyFont="1" applyFill="1" applyBorder="1" applyAlignment="1">
      <alignment vertical="center" wrapText="1"/>
    </xf>
    <xf numFmtId="0" fontId="27" fillId="10" borderId="1" xfId="0" applyFont="1" applyFill="1" applyBorder="1">
      <alignment vertical="center"/>
    </xf>
    <xf numFmtId="0" fontId="1" fillId="10" borderId="1" xfId="0" applyFont="1" applyFill="1" applyBorder="1">
      <alignment vertical="center"/>
    </xf>
    <xf numFmtId="0" fontId="21" fillId="0" borderId="1" xfId="0" applyFont="1" applyFill="1" applyBorder="1" applyAlignment="1">
      <alignment horizontal="left" vertical="center" wrapText="1"/>
    </xf>
    <xf numFmtId="0" fontId="17" fillId="0" borderId="1" xfId="52" applyFont="1" applyFill="1" applyBorder="1">
      <alignment vertical="center"/>
    </xf>
    <xf numFmtId="0" fontId="60" fillId="0" borderId="0" xfId="0" applyFont="1">
      <alignment vertical="center"/>
    </xf>
    <xf numFmtId="0" fontId="46" fillId="0" borderId="1" xfId="52" applyFont="1" applyFill="1" applyBorder="1" applyAlignment="1">
      <alignment vertical="center" wrapText="1"/>
    </xf>
    <xf numFmtId="0" fontId="17" fillId="10" borderId="1" xfId="52" applyFont="1" applyFill="1" applyBorder="1" applyAlignment="1">
      <alignment vertical="center" wrapText="1"/>
    </xf>
    <xf numFmtId="0" fontId="17" fillId="10" borderId="1" xfId="0" applyFont="1" applyFill="1" applyBorder="1">
      <alignment vertical="center"/>
    </xf>
    <xf numFmtId="0" fontId="28" fillId="18" borderId="1" xfId="0" applyFont="1" applyFill="1" applyBorder="1" applyAlignment="1">
      <alignment horizontal="left" vertical="top" wrapText="1"/>
    </xf>
    <xf numFmtId="0" fontId="1" fillId="17" borderId="0" xfId="0" applyFont="1" applyFill="1" applyBorder="1" applyAlignment="1">
      <alignment vertical="center" wrapText="1"/>
    </xf>
    <xf numFmtId="0" fontId="15" fillId="17" borderId="0" xfId="0" applyFont="1" applyFill="1" applyBorder="1" applyAlignment="1">
      <alignment vertical="center" wrapText="1"/>
    </xf>
    <xf numFmtId="0" fontId="0" fillId="7" borderId="2" xfId="0" applyFont="1" applyFill="1" applyBorder="1">
      <alignment vertical="center"/>
    </xf>
    <xf numFmtId="0" fontId="36" fillId="17" borderId="0" xfId="0" applyFont="1" applyFill="1" applyAlignment="1">
      <alignment vertical="center" wrapText="1"/>
    </xf>
    <xf numFmtId="0" fontId="32" fillId="17" borderId="0" xfId="0" applyFont="1" applyFill="1" applyAlignment="1">
      <alignment vertical="center" wrapText="1"/>
    </xf>
    <xf numFmtId="0" fontId="1" fillId="17" borderId="0" xfId="0" applyFont="1" applyFill="1" applyAlignment="1">
      <alignment vertical="center" wrapText="1"/>
    </xf>
    <xf numFmtId="0" fontId="15" fillId="17" borderId="0" xfId="0" applyFont="1" applyFill="1" applyAlignment="1">
      <alignment vertical="center" wrapText="1"/>
    </xf>
    <xf numFmtId="0" fontId="0" fillId="17" borderId="0" xfId="0" applyFill="1" applyAlignment="1">
      <alignment vertical="center" wrapText="1"/>
    </xf>
    <xf numFmtId="0" fontId="1" fillId="12" borderId="2" xfId="0" applyFont="1" applyFill="1" applyBorder="1" applyAlignment="1">
      <alignment vertical="center" wrapText="1"/>
    </xf>
    <xf numFmtId="0" fontId="1" fillId="0" borderId="2" xfId="0" applyFont="1" applyBorder="1">
      <alignment vertical="center"/>
    </xf>
    <xf numFmtId="0" fontId="1" fillId="4" borderId="2" xfId="0" applyFont="1" applyFill="1" applyBorder="1" applyAlignment="1">
      <alignment horizontal="center" vertical="center"/>
    </xf>
    <xf numFmtId="0" fontId="1" fillId="7" borderId="2" xfId="0" applyFont="1" applyFill="1" applyBorder="1" applyAlignment="1">
      <alignment horizontal="center" vertical="center"/>
    </xf>
    <xf numFmtId="0" fontId="12" fillId="13" borderId="2" xfId="0" applyFont="1" applyFill="1" applyBorder="1">
      <alignment vertical="center"/>
    </xf>
    <xf numFmtId="0" fontId="4"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18" fillId="0" borderId="3" xfId="0" applyFont="1" applyFill="1" applyBorder="1" applyAlignment="1">
      <alignment vertical="center" wrapText="1"/>
    </xf>
    <xf numFmtId="0" fontId="18" fillId="0" borderId="3" xfId="0" applyFont="1" applyFill="1" applyBorder="1" applyAlignment="1">
      <alignment horizontal="left" vertical="center"/>
    </xf>
    <xf numFmtId="0" fontId="18" fillId="4" borderId="3"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3" xfId="0" applyFont="1" applyFill="1" applyBorder="1" applyAlignment="1">
      <alignment horizontal="center" vertical="center" wrapText="1"/>
    </xf>
    <xf numFmtId="0" fontId="51" fillId="13" borderId="3" xfId="0" applyFont="1" applyFill="1" applyBorder="1" applyAlignment="1">
      <alignment horizontal="left" vertical="center"/>
    </xf>
    <xf numFmtId="0" fontId="3" fillId="13" borderId="1" xfId="0" applyFont="1" applyFill="1" applyBorder="1" applyAlignment="1">
      <alignment horizontal="left" vertical="center"/>
    </xf>
    <xf numFmtId="0" fontId="51" fillId="0" borderId="1" xfId="0" applyFont="1" applyFill="1" applyBorder="1" applyAlignment="1">
      <alignment vertical="center" wrapText="1"/>
    </xf>
    <xf numFmtId="0" fontId="21" fillId="0" borderId="1" xfId="0" applyFont="1" applyFill="1" applyBorder="1" applyAlignment="1">
      <alignment vertical="center" wrapText="1"/>
    </xf>
    <xf numFmtId="0" fontId="19" fillId="0" borderId="1" xfId="0" applyFont="1" applyFill="1" applyBorder="1" applyAlignment="1">
      <alignment vertical="center" wrapText="1"/>
    </xf>
    <xf numFmtId="0" fontId="20" fillId="0" borderId="1" xfId="0" applyFont="1" applyFill="1" applyBorder="1" applyAlignment="1">
      <alignment vertical="center" wrapText="1"/>
    </xf>
    <xf numFmtId="0" fontId="61" fillId="4" borderId="1" xfId="0" applyFont="1" applyFill="1" applyBorder="1" applyAlignment="1">
      <alignment horizontal="center" vertical="center"/>
    </xf>
    <xf numFmtId="0" fontId="61" fillId="7" borderId="1" xfId="0" applyFont="1" applyFill="1" applyBorder="1" applyAlignment="1">
      <alignment horizontal="center" vertical="center"/>
    </xf>
    <xf numFmtId="0" fontId="62" fillId="7" borderId="1" xfId="0" applyFont="1" applyFill="1" applyBorder="1" applyAlignment="1">
      <alignment horizontal="center" vertical="center"/>
    </xf>
    <xf numFmtId="0" fontId="63" fillId="13" borderId="1" xfId="0" applyFont="1" applyFill="1" applyBorder="1" applyAlignment="1">
      <alignment horizontal="left" vertical="center"/>
    </xf>
    <xf numFmtId="0" fontId="64" fillId="18" borderId="1" xfId="0" applyFont="1" applyFill="1" applyBorder="1" applyAlignment="1">
      <alignment horizontal="left" vertical="top" wrapText="1"/>
    </xf>
    <xf numFmtId="0" fontId="0" fillId="0" borderId="2" xfId="0" applyFont="1" applyFill="1" applyBorder="1">
      <alignment vertical="center"/>
    </xf>
    <xf numFmtId="0" fontId="29" fillId="0" borderId="2" xfId="0" applyFont="1" applyBorder="1">
      <alignment vertical="center"/>
    </xf>
    <xf numFmtId="0" fontId="15" fillId="0" borderId="2" xfId="0" applyFont="1" applyBorder="1" applyAlignment="1">
      <alignment vertical="center" wrapText="1"/>
    </xf>
    <xf numFmtId="0" fontId="1" fillId="4" borderId="2" xfId="0" applyFont="1" applyFill="1" applyBorder="1">
      <alignment vertical="center"/>
    </xf>
    <xf numFmtId="0" fontId="3" fillId="0" borderId="2" xfId="0" applyFont="1" applyFill="1" applyBorder="1" applyAlignment="1">
      <alignment horizontal="left" vertical="top" wrapText="1"/>
    </xf>
    <xf numFmtId="0" fontId="1" fillId="0" borderId="3" xfId="0" applyFont="1" applyFill="1" applyBorder="1">
      <alignment vertical="center"/>
    </xf>
    <xf numFmtId="0" fontId="0" fillId="0" borderId="1" xfId="0" applyFill="1" applyBorder="1" applyAlignment="1">
      <alignment vertical="center" wrapText="1"/>
    </xf>
    <xf numFmtId="0" fontId="57" fillId="0" borderId="1" xfId="0" applyFont="1" applyFill="1" applyBorder="1" applyAlignment="1">
      <alignment horizontal="left"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25" fillId="0" borderId="1" xfId="51" applyFont="1" applyFill="1" applyBorder="1" applyAlignment="1">
      <alignment horizontal="left" vertical="center" wrapText="1"/>
    </xf>
    <xf numFmtId="0" fontId="65" fillId="0" borderId="0" xfId="0" applyFont="1">
      <alignment vertical="center"/>
    </xf>
    <xf numFmtId="0" fontId="33" fillId="19" borderId="1" xfId="0" applyFont="1" applyFill="1" applyBorder="1" applyAlignment="1">
      <alignment horizontal="center" vertical="center" wrapText="1"/>
    </xf>
    <xf numFmtId="0" fontId="33" fillId="15" borderId="1" xfId="0" applyFont="1" applyFill="1" applyBorder="1" applyAlignment="1">
      <alignment vertical="center" wrapText="1"/>
    </xf>
    <xf numFmtId="0" fontId="28" fillId="0" borderId="1" xfId="0" applyFont="1" applyBorder="1" applyAlignment="1">
      <alignment vertical="center" wrapText="1"/>
    </xf>
    <xf numFmtId="0" fontId="0" fillId="14" borderId="1" xfId="0" applyNumberFormat="1" applyFont="1" applyFill="1" applyBorder="1" applyAlignment="1" quotePrefix="1"/>
    <xf numFmtId="0" fontId="27" fillId="0" borderId="1" xfId="0" applyFont="1" applyFill="1" applyBorder="1" quotePrefix="1">
      <alignment vertical="center"/>
    </xf>
    <xf numFmtId="0" fontId="27" fillId="0" borderId="1" xfId="0" applyNumberFormat="1" applyFont="1" applyFill="1" applyBorder="1" applyAlignment="1" quotePrefix="1"/>
    <xf numFmtId="0" fontId="17" fillId="14" borderId="9" xfId="0" applyNumberFormat="1" applyFont="1" applyFill="1" applyBorder="1" applyAlignment="1" quotePrefix="1"/>
    <xf numFmtId="0" fontId="39" fillId="0" borderId="1" xfId="0" applyNumberFormat="1" applyFont="1" applyFill="1" applyBorder="1" applyAlignment="1" quotePrefix="1"/>
    <xf numFmtId="0" fontId="17" fillId="14" borderId="2" xfId="0" applyNumberFormat="1" applyFont="1" applyFill="1" applyBorder="1" applyAlignment="1" quotePrefix="1"/>
    <xf numFmtId="0" fontId="0" fillId="14" borderId="9" xfId="0" applyNumberFormat="1" applyFont="1" applyFill="1" applyBorder="1" applyAlignment="1" quotePrefix="1"/>
    <xf numFmtId="0" fontId="0" fillId="14" borderId="2" xfId="0" applyNumberFormat="1" applyFont="1" applyFill="1" applyBorder="1" applyAlignment="1" quotePrefix="1"/>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2" xfId="49"/>
    <cellStyle name="常规 2 2" xfId="50"/>
    <cellStyle name="常规 2" xfId="51"/>
    <cellStyle name="常规 3" xfId="52"/>
    <cellStyle name="常规 4" xfId="53"/>
    <cellStyle name="常规 4 2" xfId="54"/>
    <cellStyle name="常规 5" xfId="55"/>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colors>
    <mruColors>
      <color rgb="00F6F6F4"/>
      <color rgb="00F7EDEC"/>
      <color rgb="00A2F3E1"/>
      <color rgb="0079CFFB"/>
      <color rgb="00BFEAFE"/>
      <color rgb="00A8E2FD"/>
      <color rgb="00D8F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870526315789474"/>
          <c:y val="0.10408014571949"/>
          <c:w val="0.829052631578947"/>
          <c:h val="0.79183970856102"/>
        </c:manualLayout>
      </c:layout>
      <c:pie3DChart>
        <c:varyColors val="1"/>
        <c:ser>
          <c:idx val="0"/>
          <c:order val="0"/>
          <c:spPr>
            <a:scene3d>
              <a:camera prst="orthographicFront"/>
              <a:lightRig rig="threePt" dir="t"/>
            </a:scene3d>
            <a:sp3d contourW="9525"/>
          </c:spPr>
          <c:explosion val="0"/>
          <c:dPt>
            <c:idx val="0"/>
            <c:bubble3D val="0"/>
            <c:spPr>
              <a:solidFill>
                <a:schemeClr val="accent6"/>
              </a:solidFill>
              <a:ln>
                <a:solidFill>
                  <a:schemeClr val="bg1"/>
                </a:solidFill>
              </a:ln>
              <a:effectLst/>
              <a:scene3d>
                <a:camera prst="orthographicFront"/>
                <a:lightRig rig="threePt" dir="t"/>
              </a:scene3d>
              <a:sp3d contourW="9525"/>
            </c:spPr>
          </c:dPt>
          <c:dPt>
            <c:idx val="1"/>
            <c:bubble3D val="0"/>
            <c:spPr>
              <a:solidFill>
                <a:schemeClr val="accent5"/>
              </a:solidFill>
              <a:ln>
                <a:solidFill>
                  <a:schemeClr val="bg1"/>
                </a:solidFill>
              </a:ln>
              <a:effectLst/>
              <a:scene3d>
                <a:camera prst="orthographicFront"/>
                <a:lightRig rig="threePt" dir="t"/>
              </a:scene3d>
              <a:sp3d contourW="9525"/>
            </c:spPr>
          </c:dPt>
          <c:dPt>
            <c:idx val="2"/>
            <c:bubble3D val="0"/>
            <c:spPr>
              <a:solidFill>
                <a:schemeClr val="accent4"/>
              </a:solidFill>
              <a:ln>
                <a:solidFill>
                  <a:schemeClr val="bg1"/>
                </a:solidFill>
              </a:ln>
              <a:effectLst/>
              <a:scene3d>
                <a:camera prst="orthographicFront"/>
                <a:lightRig rig="threePt" dir="t"/>
              </a:scene3d>
              <a:sp3d contourW="9525"/>
            </c:spPr>
          </c:dPt>
          <c:dPt>
            <c:idx val="3"/>
            <c:bubble3D val="0"/>
            <c:spPr>
              <a:solidFill>
                <a:schemeClr val="accent6">
                  <a:lumMod val="60000"/>
                </a:schemeClr>
              </a:solidFill>
              <a:ln>
                <a:solidFill>
                  <a:schemeClr val="bg1"/>
                </a:solidFill>
              </a:ln>
              <a:effectLst/>
              <a:scene3d>
                <a:camera prst="orthographicFront"/>
                <a:lightRig rig="threePt" dir="t"/>
              </a:scene3d>
              <a:sp3d contourW="9525"/>
            </c:spPr>
          </c:dPt>
          <c:dLbls>
            <c:dLbl>
              <c:idx val="0"/>
              <c:layout>
                <c:manualLayout>
                  <c:x val="0.153157894736842"/>
                  <c:y val="-0.0219489981785064"/>
                </c:manualLayout>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olidFill>
                      <a:latin typeface="+mn-lt"/>
                      <a:ea typeface="+mn-ea"/>
                      <a:cs typeface="+mn-cs"/>
                    </a:defRPr>
                  </a:pPr>
                </a:p>
              </c:txPr>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5"/>
                      </a:solidFill>
                      <a:latin typeface="+mn-lt"/>
                      <a:ea typeface="+mn-ea"/>
                      <a:cs typeface="+mn-cs"/>
                    </a:defRPr>
                  </a:pPr>
                </a:p>
              </c:txPr>
              <c:dLblPos val="outEnd"/>
              <c:showLegendKey val="0"/>
              <c:showVal val="1"/>
              <c:showCatName val="1"/>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4"/>
                      </a:solidFill>
                      <a:latin typeface="+mn-lt"/>
                      <a:ea typeface="+mn-ea"/>
                      <a:cs typeface="+mn-cs"/>
                    </a:defRPr>
                  </a:pPr>
                </a:p>
              </c:txPr>
              <c:dLblPos val="outEnd"/>
              <c:showLegendKey val="0"/>
              <c:showVal val="1"/>
              <c:showCatName val="1"/>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lumMod val="60000"/>
                        </a:schemeClr>
                      </a:solidFill>
                      <a:latin typeface="+mn-lt"/>
                      <a:ea typeface="+mn-ea"/>
                      <a:cs typeface="+mn-cs"/>
                    </a:defRPr>
                  </a:pPr>
                </a:p>
              </c:txPr>
              <c:dLblPos val="outEnd"/>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olidFill>
                    <a:latin typeface="+mn-lt"/>
                    <a:ea typeface="+mn-ea"/>
                    <a:cs typeface="+mn-cs"/>
                  </a:defRPr>
                </a:pPr>
              </a:p>
            </c:txPr>
            <c:dLblPos val="outEnd"/>
            <c:showLegendKey val="0"/>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统计!$AV$24:$AV$27</c:f>
              <c:strCache>
                <c:ptCount val="4"/>
                <c:pt idx="0">
                  <c:v>基础标准</c:v>
                </c:pt>
                <c:pt idx="1">
                  <c:v>过程标准</c:v>
                </c:pt>
                <c:pt idx="2">
                  <c:v>产品标准</c:v>
                </c:pt>
                <c:pt idx="3">
                  <c:v>管理体系标准</c:v>
                </c:pt>
              </c:strCache>
            </c:strRef>
          </c:cat>
          <c:val>
            <c:numRef>
              <c:f>统计!$AW$24:$AW$27</c:f>
              <c:numCache>
                <c:formatCode>General</c:formatCode>
                <c:ptCount val="4"/>
                <c:pt idx="0">
                  <c:v>3</c:v>
                </c:pt>
                <c:pt idx="1">
                  <c:v>93</c:v>
                </c:pt>
                <c:pt idx="2">
                  <c:v>38</c:v>
                </c:pt>
                <c:pt idx="3">
                  <c:v>4</c:v>
                </c:pt>
              </c:numCache>
            </c:numRef>
          </c:val>
        </c:ser>
        <c:dLbls>
          <c:showLegendKey val="0"/>
          <c:showVal val="1"/>
          <c:showCatName val="1"/>
          <c:showSerName val="0"/>
          <c:showPercent val="1"/>
          <c:showBubbleSize val="0"/>
        </c:dLbls>
      </c:pie3DChart>
      <c:spPr>
        <a:noFill/>
        <a:ln>
          <a:noFill/>
        </a:ln>
        <a:effectLst/>
      </c:spPr>
    </c:plotArea>
    <c:plotVisOnly val="1"/>
    <c:dispBlanksAs val="gap"/>
    <c:showDLblsOverMax val="0"/>
    <c:extLst>
      <c:ext uri="{0b15fc19-7d7d-44ad-8c2d-2c3a37ce22c3}">
        <chartProps xmlns="https://web.wps.cn/et/2018/main" chartId="{1f57f6cb-61b2-4303-bdb8-440cad16bbfe}"/>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spPr>
            <a:scene3d>
              <a:camera prst="orthographicFront"/>
              <a:lightRig rig="threePt" dir="t"/>
            </a:scene3d>
            <a:sp3d contourW="9525"/>
          </c:spPr>
          <c:explosion val="0"/>
          <c:dPt>
            <c:idx val="0"/>
            <c:bubble3D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scene3d>
                <a:camera prst="orthographicFront"/>
                <a:lightRig rig="threePt" dir="t"/>
              </a:scene3d>
              <a:sp3d contourW="9525"/>
            </c:spPr>
          </c:dPt>
          <c:dPt>
            <c:idx val="1"/>
            <c:bubble3D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scene3d>
                <a:camera prst="orthographicFront"/>
                <a:lightRig rig="threePt" dir="t"/>
              </a:scene3d>
              <a:sp3d contourW="9525"/>
            </c:spPr>
          </c:dPt>
          <c:dPt>
            <c:idx val="2"/>
            <c:bubble3D val="0"/>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scene3d>
                <a:camera prst="orthographicFront"/>
                <a:lightRig rig="threePt" dir="t"/>
              </a:scene3d>
              <a:sp3d contourW="9525"/>
            </c:spPr>
          </c:dPt>
          <c:dPt>
            <c:idx val="3"/>
            <c:bubble3D val="0"/>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scene3d>
                <a:camera prst="orthographicFront"/>
                <a:lightRig rig="threePt" dir="t"/>
              </a:scene3d>
              <a:sp3d contourW="9525"/>
            </c:spPr>
          </c:dPt>
          <c:dPt>
            <c:idx val="4"/>
            <c:bubble3D val="0"/>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a:scene3d>
                <a:camera prst="orthographicFront"/>
                <a:lightRig rig="threePt" dir="t"/>
              </a:scene3d>
              <a:sp3d contourW="9525"/>
            </c:spPr>
          </c:dPt>
          <c:dLbls>
            <c:dLbl>
              <c:idx val="0"/>
              <c:layout>
                <c:manualLayout>
                  <c:x val="0.0978947368421053"/>
                  <c:y val="0"/>
                </c:manualLayout>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2"/>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3"/>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4"/>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统计!$BJ$33:$BJ$37</c:f>
              <c:strCache>
                <c:ptCount val="5"/>
                <c:pt idx="0">
                  <c:v>基础标准</c:v>
                </c:pt>
                <c:pt idx="1">
                  <c:v>过程标准</c:v>
                </c:pt>
                <c:pt idx="2">
                  <c:v>化工类产品标准</c:v>
                </c:pt>
                <c:pt idx="3">
                  <c:v>装备工具产品标准</c:v>
                </c:pt>
                <c:pt idx="4">
                  <c:v>管理体系标准</c:v>
                </c:pt>
              </c:strCache>
            </c:strRef>
          </c:cat>
          <c:val>
            <c:numRef>
              <c:f>统计!$BK$33:$BK$37</c:f>
              <c:numCache>
                <c:formatCode>General</c:formatCode>
                <c:ptCount val="5"/>
                <c:pt idx="0">
                  <c:v>3</c:v>
                </c:pt>
                <c:pt idx="1">
                  <c:v>94</c:v>
                </c:pt>
                <c:pt idx="2">
                  <c:v>23</c:v>
                </c:pt>
                <c:pt idx="3">
                  <c:v>15</c:v>
                </c:pt>
                <c:pt idx="4">
                  <c:v>4</c:v>
                </c:pt>
              </c:numCache>
            </c:numRef>
          </c:val>
        </c:ser>
        <c:dLbls>
          <c:showLegendKey val="0"/>
          <c:showVal val="0"/>
          <c:showCatName val="0"/>
          <c:showSerName val="0"/>
          <c:showPercent val="1"/>
          <c:showBubbleSize val="0"/>
        </c:dLbls>
      </c:pie3DChart>
      <c:spPr>
        <a:noFill/>
        <a:ln>
          <a:noFill/>
        </a:ln>
        <a:effectLst/>
      </c:spPr>
    </c:plotArea>
    <c:plotVisOnly val="1"/>
    <c:dispBlanksAs val="gap"/>
    <c:showDLblsOverMax val="0"/>
    <c:extLst>
      <c:ext uri="{0b15fc19-7d7d-44ad-8c2d-2c3a37ce22c3}">
        <chartProps xmlns="https://web.wps.cn/et/2018/main" chartId="{412cd2b6-c5d2-446f-abd2-8e22fb63b2f4}"/>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9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9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51</xdr:col>
      <xdr:colOff>337820</xdr:colOff>
      <xdr:row>34</xdr:row>
      <xdr:rowOff>10160</xdr:rowOff>
    </xdr:from>
    <xdr:to>
      <xdr:col>59</xdr:col>
      <xdr:colOff>66040</xdr:colOff>
      <xdr:row>46</xdr:row>
      <xdr:rowOff>10160</xdr:rowOff>
    </xdr:to>
    <xdr:graphicFrame>
      <xdr:nvGraphicFramePr>
        <xdr:cNvPr id="2" name="图表 1"/>
        <xdr:cNvGraphicFramePr/>
      </xdr:nvGraphicFramePr>
      <xdr:xfrm>
        <a:off x="22980650" y="8247380"/>
        <a:ext cx="4831080" cy="278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454660</xdr:colOff>
      <xdr:row>27</xdr:row>
      <xdr:rowOff>154940</xdr:rowOff>
    </xdr:from>
    <xdr:to>
      <xdr:col>70</xdr:col>
      <xdr:colOff>1127760</xdr:colOff>
      <xdr:row>40</xdr:row>
      <xdr:rowOff>185420</xdr:rowOff>
    </xdr:to>
    <xdr:graphicFrame>
      <xdr:nvGraphicFramePr>
        <xdr:cNvPr id="3" name="图表 2"/>
        <xdr:cNvGraphicFramePr/>
      </xdr:nvGraphicFramePr>
      <xdr:xfrm>
        <a:off x="32056070" y="7020560"/>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114.251.111.103:18080/zxd/portal/std?keyword=%E5%8E%8B%E8%A3%8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S29"/>
  <sheetViews>
    <sheetView workbookViewId="0">
      <selection activeCell="D10" sqref="D10:E13"/>
    </sheetView>
  </sheetViews>
  <sheetFormatPr defaultColWidth="8.88888888888889" defaultRowHeight="13.8"/>
  <cols>
    <col min="3" max="3" width="18.7777777777778" customWidth="1"/>
    <col min="5" max="5" width="20.8888888888889" customWidth="1"/>
    <col min="6" max="6" width="8.77777777777778" customWidth="1"/>
    <col min="7" max="7" width="14.2222222222222" customWidth="1"/>
    <col min="17" max="17" width="24" customWidth="1"/>
  </cols>
  <sheetData>
    <row r="1" spans="6:6">
      <c r="F1">
        <f>F3+F9+F7+F14+F19+F22+F26</f>
        <v>138</v>
      </c>
    </row>
    <row r="2" ht="40.05" customHeight="1" spans="2:19">
      <c r="B2" s="435" t="s">
        <v>0</v>
      </c>
      <c r="C2" s="435" t="s">
        <v>1</v>
      </c>
      <c r="D2" s="435" t="s">
        <v>2</v>
      </c>
      <c r="E2" s="435" t="s">
        <v>3</v>
      </c>
      <c r="F2" s="435" t="s">
        <v>4</v>
      </c>
      <c r="G2" s="435" t="s">
        <v>5</v>
      </c>
      <c r="H2" t="s">
        <v>6</v>
      </c>
      <c r="I2" t="s">
        <v>7</v>
      </c>
      <c r="P2" s="435" t="s">
        <v>8</v>
      </c>
      <c r="Q2" s="435" t="s">
        <v>9</v>
      </c>
      <c r="R2" t="s">
        <v>10</v>
      </c>
      <c r="S2" s="435" t="s">
        <v>4</v>
      </c>
    </row>
    <row r="3" ht="19.05" customHeight="1" spans="2:18">
      <c r="B3" s="127">
        <v>101</v>
      </c>
      <c r="C3" s="128" t="s">
        <v>11</v>
      </c>
      <c r="D3" s="128"/>
      <c r="E3" s="128"/>
      <c r="F3" s="127">
        <f>COUNTIF(储层改造标准目录!E:E,B3)</f>
        <v>14</v>
      </c>
      <c r="O3">
        <v>1</v>
      </c>
      <c r="P3" s="127">
        <v>101</v>
      </c>
      <c r="Q3" s="128" t="s">
        <v>11</v>
      </c>
      <c r="R3">
        <v>1</v>
      </c>
    </row>
    <row r="4" ht="19.05" customHeight="1" spans="2:18">
      <c r="B4" s="101"/>
      <c r="C4" s="102"/>
      <c r="D4" s="101">
        <v>101.1</v>
      </c>
      <c r="E4" s="102" t="s">
        <v>12</v>
      </c>
      <c r="F4" s="101">
        <f>COUNTIF(储层改造标准目录!G:G,D4)</f>
        <v>2</v>
      </c>
      <c r="O4">
        <v>2</v>
      </c>
      <c r="P4" s="127">
        <v>102</v>
      </c>
      <c r="Q4" s="436" t="s">
        <v>13</v>
      </c>
      <c r="R4">
        <v>1</v>
      </c>
    </row>
    <row r="5" ht="19.05" customHeight="1" spans="2:18">
      <c r="B5" s="101"/>
      <c r="C5" s="102"/>
      <c r="D5" s="101">
        <v>101.2</v>
      </c>
      <c r="E5" s="102" t="s">
        <v>14</v>
      </c>
      <c r="F5" s="101">
        <f>COUNTIF(储层改造标准目录!G:G,D5)</f>
        <v>7</v>
      </c>
      <c r="O5">
        <v>3</v>
      </c>
      <c r="P5" s="127">
        <v>103</v>
      </c>
      <c r="Q5" s="436" t="s">
        <v>15</v>
      </c>
      <c r="R5">
        <v>1</v>
      </c>
    </row>
    <row r="6" ht="19.05" customHeight="1" spans="2:18">
      <c r="B6" s="101"/>
      <c r="C6" s="102"/>
      <c r="D6" s="101">
        <v>101.3</v>
      </c>
      <c r="E6" s="102" t="s">
        <v>16</v>
      </c>
      <c r="F6" s="101">
        <f>COUNTIF(储层改造标准目录!G:G,D6)</f>
        <v>5</v>
      </c>
      <c r="O6">
        <v>4</v>
      </c>
      <c r="P6" s="127">
        <v>104</v>
      </c>
      <c r="Q6" s="436" t="s">
        <v>17</v>
      </c>
      <c r="R6">
        <v>1</v>
      </c>
    </row>
    <row r="7" ht="19.05" customHeight="1" spans="2:18">
      <c r="B7" s="127">
        <v>102</v>
      </c>
      <c r="C7" s="436" t="s">
        <v>18</v>
      </c>
      <c r="D7" s="128"/>
      <c r="E7" s="436"/>
      <c r="F7" s="127">
        <f>COUNTIF(储层改造标准目录!E:E,B7)</f>
        <v>2</v>
      </c>
      <c r="O7">
        <v>5</v>
      </c>
      <c r="P7" s="127">
        <v>105</v>
      </c>
      <c r="Q7" s="436" t="s">
        <v>19</v>
      </c>
      <c r="R7">
        <v>1</v>
      </c>
    </row>
    <row r="8" ht="19.05" customHeight="1" spans="2:18">
      <c r="B8" s="101"/>
      <c r="C8" s="437"/>
      <c r="D8" s="101">
        <v>102.1</v>
      </c>
      <c r="E8" s="437" t="s">
        <v>13</v>
      </c>
      <c r="F8" s="101">
        <f>COUNTIF(储层改造标准目录!G:G,D8)</f>
        <v>2</v>
      </c>
      <c r="O8">
        <v>6</v>
      </c>
      <c r="P8" s="127">
        <v>106</v>
      </c>
      <c r="Q8" s="436" t="s">
        <v>20</v>
      </c>
      <c r="R8">
        <v>1</v>
      </c>
    </row>
    <row r="9" ht="19.05" customHeight="1" spans="2:18">
      <c r="B9" s="127">
        <v>103</v>
      </c>
      <c r="C9" s="436" t="s">
        <v>15</v>
      </c>
      <c r="D9" s="128"/>
      <c r="E9" s="436"/>
      <c r="F9" s="127">
        <f>COUNTIF(储层改造标准目录!E:E,B9)</f>
        <v>17</v>
      </c>
      <c r="O9">
        <v>7</v>
      </c>
      <c r="P9" s="127">
        <v>107</v>
      </c>
      <c r="Q9" s="436" t="s">
        <v>21</v>
      </c>
      <c r="R9">
        <v>1</v>
      </c>
    </row>
    <row r="10" ht="19.05" customHeight="1" spans="2:18">
      <c r="B10" s="101"/>
      <c r="C10" s="437"/>
      <c r="D10" s="101">
        <v>103.1</v>
      </c>
      <c r="E10" s="102" t="s">
        <v>22</v>
      </c>
      <c r="F10" s="101">
        <f>COUNTIF(储层改造标准目录!G:G,D10)</f>
        <v>1</v>
      </c>
      <c r="O10">
        <v>8</v>
      </c>
      <c r="P10" s="101">
        <v>101.1</v>
      </c>
      <c r="Q10" s="102" t="s">
        <v>12</v>
      </c>
      <c r="R10">
        <v>2</v>
      </c>
    </row>
    <row r="11" ht="19.05" customHeight="1" spans="2:18">
      <c r="B11" s="101"/>
      <c r="C11" s="437"/>
      <c r="D11" s="101">
        <v>103.2</v>
      </c>
      <c r="E11" s="102" t="s">
        <v>23</v>
      </c>
      <c r="F11" s="101">
        <f>COUNTIF(储层改造标准目录!G:G,D11)</f>
        <v>14</v>
      </c>
      <c r="O11">
        <v>9</v>
      </c>
      <c r="P11" s="101">
        <v>101.2</v>
      </c>
      <c r="Q11" s="102" t="s">
        <v>14</v>
      </c>
      <c r="R11">
        <v>2</v>
      </c>
    </row>
    <row r="12" ht="19.05" customHeight="1" spans="2:18">
      <c r="B12" s="101"/>
      <c r="C12" s="437"/>
      <c r="D12" s="101">
        <v>103.3</v>
      </c>
      <c r="E12" s="102" t="s">
        <v>24</v>
      </c>
      <c r="F12" s="101">
        <f>COUNTIF(储层改造标准目录!G:G,D12)</f>
        <v>2</v>
      </c>
      <c r="O12">
        <v>10</v>
      </c>
      <c r="P12" s="101">
        <v>101.3</v>
      </c>
      <c r="Q12" s="102" t="s">
        <v>16</v>
      </c>
      <c r="R12">
        <v>2</v>
      </c>
    </row>
    <row r="13" ht="19.05" customHeight="1" spans="2:18">
      <c r="B13" s="101"/>
      <c r="C13" s="437"/>
      <c r="D13" s="101">
        <v>103.4</v>
      </c>
      <c r="E13" s="102" t="s">
        <v>25</v>
      </c>
      <c r="F13" s="101">
        <f>COUNTIF(储层改造标准目录!G:G,D13)</f>
        <v>0</v>
      </c>
      <c r="O13">
        <v>11</v>
      </c>
      <c r="P13" s="101">
        <v>102.1</v>
      </c>
      <c r="Q13" s="437" t="s">
        <v>13</v>
      </c>
      <c r="R13">
        <v>2</v>
      </c>
    </row>
    <row r="14" ht="19.05" customHeight="1" spans="2:18">
      <c r="B14" s="127">
        <v>104</v>
      </c>
      <c r="C14" s="436" t="s">
        <v>17</v>
      </c>
      <c r="D14" s="128"/>
      <c r="E14" s="436"/>
      <c r="F14" s="127">
        <f>COUNTIF(储层改造标准目录!E:E,B14)</f>
        <v>44</v>
      </c>
      <c r="O14">
        <v>12</v>
      </c>
      <c r="P14" s="101">
        <v>103.1</v>
      </c>
      <c r="Q14" s="102" t="s">
        <v>22</v>
      </c>
      <c r="R14">
        <v>2</v>
      </c>
    </row>
    <row r="15" ht="19.05" customHeight="1" spans="2:18">
      <c r="B15" s="101"/>
      <c r="C15" s="437"/>
      <c r="D15" s="101">
        <v>104.1</v>
      </c>
      <c r="E15" s="437" t="s">
        <v>26</v>
      </c>
      <c r="F15" s="101">
        <f>COUNTIF(储层改造标准目录!G:G,D15)</f>
        <v>17</v>
      </c>
      <c r="O15">
        <v>13</v>
      </c>
      <c r="P15" s="101">
        <v>103.2</v>
      </c>
      <c r="Q15" s="102" t="s">
        <v>23</v>
      </c>
      <c r="R15">
        <v>2</v>
      </c>
    </row>
    <row r="16" ht="19.05" customHeight="1" spans="2:18">
      <c r="B16" s="101"/>
      <c r="C16" s="437"/>
      <c r="D16" s="101">
        <v>104.2</v>
      </c>
      <c r="E16" s="437" t="s">
        <v>27</v>
      </c>
      <c r="F16" s="101">
        <f>COUNTIF(储层改造标准目录!G:G,D16)</f>
        <v>18</v>
      </c>
      <c r="O16">
        <v>14</v>
      </c>
      <c r="P16" s="101">
        <v>103.3</v>
      </c>
      <c r="Q16" s="102" t="s">
        <v>24</v>
      </c>
      <c r="R16">
        <v>2</v>
      </c>
    </row>
    <row r="17" ht="19.05" customHeight="1" spans="2:18">
      <c r="B17" s="101"/>
      <c r="C17" s="437"/>
      <c r="D17" s="101">
        <v>104.3</v>
      </c>
      <c r="E17" s="437" t="s">
        <v>28</v>
      </c>
      <c r="F17" s="101">
        <f>COUNTIF(储层改造标准目录!G:G,D17)</f>
        <v>6</v>
      </c>
      <c r="O17">
        <v>15</v>
      </c>
      <c r="P17" s="101">
        <v>103.4</v>
      </c>
      <c r="Q17" s="102" t="s">
        <v>25</v>
      </c>
      <c r="R17">
        <v>2</v>
      </c>
    </row>
    <row r="18" ht="19.05" customHeight="1" spans="2:18">
      <c r="B18" s="101"/>
      <c r="C18" s="437"/>
      <c r="D18" s="101">
        <v>104.4</v>
      </c>
      <c r="E18" s="437" t="s">
        <v>29</v>
      </c>
      <c r="F18" s="101">
        <f>COUNTIF(储层改造标准目录!G:G,D18)</f>
        <v>3</v>
      </c>
      <c r="O18">
        <v>16</v>
      </c>
      <c r="P18" s="101">
        <v>104.1</v>
      </c>
      <c r="Q18" s="437" t="s">
        <v>26</v>
      </c>
      <c r="R18">
        <v>2</v>
      </c>
    </row>
    <row r="19" ht="19.05" customHeight="1" spans="2:18">
      <c r="B19" s="127">
        <v>105</v>
      </c>
      <c r="C19" s="436" t="s">
        <v>19</v>
      </c>
      <c r="D19" s="128"/>
      <c r="E19" s="436"/>
      <c r="F19" s="127">
        <f>COUNTIF(储层改造标准目录!E:E,B19)</f>
        <v>25</v>
      </c>
      <c r="O19">
        <v>17</v>
      </c>
      <c r="P19" s="101">
        <v>104.2</v>
      </c>
      <c r="Q19" s="437" t="s">
        <v>27</v>
      </c>
      <c r="R19">
        <v>2</v>
      </c>
    </row>
    <row r="20" ht="19.05" customHeight="1" spans="2:18">
      <c r="B20" s="101"/>
      <c r="C20" s="437"/>
      <c r="D20" s="101">
        <v>105.1</v>
      </c>
      <c r="E20" s="437" t="s">
        <v>30</v>
      </c>
      <c r="F20" s="101">
        <f>COUNTIF(储层改造标准目录!G:G,D20)</f>
        <v>12</v>
      </c>
      <c r="O20">
        <v>18</v>
      </c>
      <c r="P20" s="101">
        <v>104.3</v>
      </c>
      <c r="Q20" s="437" t="s">
        <v>28</v>
      </c>
      <c r="R20">
        <v>2</v>
      </c>
    </row>
    <row r="21" ht="19.05" customHeight="1" spans="2:18">
      <c r="B21" s="101"/>
      <c r="C21" s="437"/>
      <c r="D21" s="101">
        <v>105.2</v>
      </c>
      <c r="E21" s="437" t="s">
        <v>31</v>
      </c>
      <c r="F21" s="101">
        <f>COUNTIF(储层改造标准目录!G:G,D21)</f>
        <v>13</v>
      </c>
      <c r="O21">
        <v>19</v>
      </c>
      <c r="P21" s="101">
        <v>104.4</v>
      </c>
      <c r="Q21" s="437" t="s">
        <v>29</v>
      </c>
      <c r="R21">
        <v>2</v>
      </c>
    </row>
    <row r="22" ht="19.05" customHeight="1" spans="2:18">
      <c r="B22" s="127">
        <v>106</v>
      </c>
      <c r="C22" s="436" t="s">
        <v>20</v>
      </c>
      <c r="D22" s="128"/>
      <c r="E22" s="436"/>
      <c r="F22" s="127">
        <f>COUNTIF(储层改造标准目录!E:E,B22)</f>
        <v>30</v>
      </c>
      <c r="O22">
        <v>20</v>
      </c>
      <c r="P22" s="101">
        <v>105.1</v>
      </c>
      <c r="Q22" s="437" t="s">
        <v>30</v>
      </c>
      <c r="R22">
        <v>2</v>
      </c>
    </row>
    <row r="23" ht="19.05" customHeight="1" spans="2:18">
      <c r="B23" s="101"/>
      <c r="C23" s="437"/>
      <c r="D23" s="101">
        <v>106.1</v>
      </c>
      <c r="E23" s="437" t="s">
        <v>32</v>
      </c>
      <c r="F23" s="101">
        <f>COUNTIF(储层改造标准目录!G:G,D23)</f>
        <v>17</v>
      </c>
      <c r="O23">
        <v>21</v>
      </c>
      <c r="P23" s="101">
        <v>105.2</v>
      </c>
      <c r="Q23" s="437" t="s">
        <v>31</v>
      </c>
      <c r="R23">
        <v>2</v>
      </c>
    </row>
    <row r="24" ht="19.05" customHeight="1" spans="2:18">
      <c r="B24" s="101"/>
      <c r="C24" s="437"/>
      <c r="D24" s="101">
        <v>106.2</v>
      </c>
      <c r="E24" s="437" t="s">
        <v>33</v>
      </c>
      <c r="F24" s="101">
        <f>COUNTIF(储层改造标准目录!G:G,D24)</f>
        <v>7</v>
      </c>
      <c r="O24">
        <v>22</v>
      </c>
      <c r="P24" s="101">
        <v>106.1</v>
      </c>
      <c r="Q24" s="437" t="s">
        <v>34</v>
      </c>
      <c r="R24">
        <v>2</v>
      </c>
    </row>
    <row r="25" ht="19.05" customHeight="1" spans="2:18">
      <c r="B25" s="101"/>
      <c r="C25" s="437"/>
      <c r="D25" s="101">
        <v>106.3</v>
      </c>
      <c r="E25" s="437" t="s">
        <v>35</v>
      </c>
      <c r="F25" s="101">
        <f>COUNTIF(储层改造标准目录!G:G,D25)</f>
        <v>6</v>
      </c>
      <c r="O25">
        <v>23</v>
      </c>
      <c r="P25" s="101">
        <v>106.2</v>
      </c>
      <c r="Q25" s="437" t="s">
        <v>32</v>
      </c>
      <c r="R25">
        <v>2</v>
      </c>
    </row>
    <row r="26" ht="19.05" customHeight="1" spans="2:18">
      <c r="B26" s="127">
        <v>107</v>
      </c>
      <c r="C26" s="436" t="s">
        <v>21</v>
      </c>
      <c r="D26" s="128"/>
      <c r="E26" s="436"/>
      <c r="F26" s="127">
        <f>COUNTIF(储层改造标准目录!E:E,B26)</f>
        <v>6</v>
      </c>
      <c r="O26">
        <v>24</v>
      </c>
      <c r="P26" s="101">
        <v>106.3</v>
      </c>
      <c r="Q26" s="437" t="s">
        <v>33</v>
      </c>
      <c r="R26">
        <v>2</v>
      </c>
    </row>
    <row r="27" ht="19.05" customHeight="1" spans="2:18">
      <c r="B27" s="102"/>
      <c r="C27" s="102"/>
      <c r="D27" s="101">
        <v>107.1</v>
      </c>
      <c r="E27" s="437" t="s">
        <v>36</v>
      </c>
      <c r="F27" s="101">
        <f>COUNTIF(储层改造标准目录!G:G,D27)</f>
        <v>3</v>
      </c>
      <c r="O27">
        <v>25</v>
      </c>
      <c r="P27" s="101">
        <v>107.1</v>
      </c>
      <c r="Q27" s="437" t="s">
        <v>36</v>
      </c>
      <c r="R27">
        <v>2</v>
      </c>
    </row>
    <row r="28" ht="19.05" customHeight="1" spans="2:18">
      <c r="B28" s="102"/>
      <c r="C28" s="102"/>
      <c r="D28" s="101">
        <v>107.2</v>
      </c>
      <c r="E28" s="437" t="s">
        <v>37</v>
      </c>
      <c r="F28" s="101">
        <f>COUNTIF(储层改造标准目录!G:G,D28)</f>
        <v>2</v>
      </c>
      <c r="O28">
        <v>26</v>
      </c>
      <c r="P28" s="101">
        <v>107.2</v>
      </c>
      <c r="Q28" s="437" t="s">
        <v>37</v>
      </c>
      <c r="R28">
        <v>2</v>
      </c>
    </row>
    <row r="29" ht="19.05" customHeight="1" spans="2:18">
      <c r="B29" s="102"/>
      <c r="C29" s="102"/>
      <c r="D29" s="101">
        <v>107.3</v>
      </c>
      <c r="E29" s="437" t="s">
        <v>38</v>
      </c>
      <c r="F29" s="101">
        <f>COUNTIF(储层改造标准目录!G:G,D29)</f>
        <v>1</v>
      </c>
      <c r="O29">
        <v>27</v>
      </c>
      <c r="P29" s="101">
        <v>107.3</v>
      </c>
      <c r="Q29" s="437" t="s">
        <v>38</v>
      </c>
      <c r="R29">
        <v>2</v>
      </c>
    </row>
  </sheetData>
  <sortState ref="P9:Q32">
    <sortCondition ref="P9"/>
  </sortState>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pageSetUpPr fitToPage="1"/>
  </sheetPr>
  <dimension ref="A1:AD139"/>
  <sheetViews>
    <sheetView tabSelected="1" zoomScale="90" zoomScaleNormal="90" workbookViewId="0">
      <pane xSplit="8" ySplit="1" topLeftCell="I2" activePane="bottomRight" state="frozen"/>
      <selection/>
      <selection pane="topRight"/>
      <selection pane="bottomLeft"/>
      <selection pane="bottomRight" activeCell="AE1" sqref="AE$1:AO$1048576"/>
    </sheetView>
  </sheetViews>
  <sheetFormatPr defaultColWidth="9" defaultRowHeight="59" customHeight="1"/>
  <cols>
    <col min="1" max="1" width="4.7037037037037" style="74" customWidth="1"/>
    <col min="2" max="2" width="5.22222222222222" style="75" customWidth="1"/>
    <col min="3" max="3" width="24.1944444444444" style="76" customWidth="1"/>
    <col min="4" max="4" width="38.8796296296296" style="77" customWidth="1"/>
    <col min="5" max="5" width="5.14814814814815" style="78" customWidth="1"/>
    <col min="6" max="6" width="10" style="78" customWidth="1"/>
    <col min="7" max="7" width="7.15740740740741" style="78" customWidth="1"/>
    <col min="8" max="8" width="8.38888888888889" style="78" customWidth="1"/>
    <col min="9" max="9" width="7.44444444444444" style="8" customWidth="1"/>
    <col min="10" max="10" width="10.6666666666667" style="8" customWidth="1"/>
    <col min="11" max="11" width="11.8888888888889" style="8" customWidth="1"/>
    <col min="12" max="12" width="7.85185185185185" style="79" customWidth="1"/>
    <col min="13" max="13" width="11.3240740740741" style="80" customWidth="1"/>
    <col min="14" max="14" width="10.6666666666667" style="81" customWidth="1"/>
    <col min="15" max="15" width="20.4907407407407" style="81" customWidth="1"/>
    <col min="16" max="16" width="39.0092592592593" style="82" customWidth="1"/>
    <col min="17" max="17" width="38.1481481481481" style="83" customWidth="1"/>
    <col min="18" max="18" width="26.9074074074074" style="83" customWidth="1"/>
    <col min="19" max="19" width="8.55555555555556" style="83" customWidth="1"/>
    <col min="20" max="20" width="5.22222222222222" style="8" customWidth="1"/>
    <col min="21" max="21" width="5.30555555555556" style="84" customWidth="1"/>
    <col min="22" max="23" width="5.30555555555556" style="85" customWidth="1"/>
    <col min="24" max="24" width="6.78703703703704" style="86" customWidth="1"/>
    <col min="25" max="25" width="4.55555555555556" style="8" customWidth="1"/>
    <col min="26" max="26" width="8.75925925925926" style="8" customWidth="1"/>
    <col min="27" max="27" width="7.40740740740741" style="84" customWidth="1"/>
    <col min="28" max="28" width="7.15740740740741" style="87" customWidth="1"/>
    <col min="29" max="29" width="6.41666666666667" style="87" customWidth="1"/>
    <col min="30" max="30" width="6.28703703703704" style="87" customWidth="1"/>
    <col min="31" max="16384" width="9" style="8"/>
  </cols>
  <sheetData>
    <row r="1" s="53" customFormat="1" customHeight="1" spans="1:30">
      <c r="A1" s="88" t="s">
        <v>39</v>
      </c>
      <c r="B1" s="89" t="s">
        <v>40</v>
      </c>
      <c r="C1" s="88" t="s">
        <v>39</v>
      </c>
      <c r="D1" s="90" t="s">
        <v>41</v>
      </c>
      <c r="E1" s="91" t="s">
        <v>0</v>
      </c>
      <c r="F1" s="91" t="s">
        <v>1</v>
      </c>
      <c r="G1" s="91" t="s">
        <v>2</v>
      </c>
      <c r="H1" s="91" t="s">
        <v>3</v>
      </c>
      <c r="I1" s="62" t="s">
        <v>42</v>
      </c>
      <c r="J1" s="62" t="s">
        <v>43</v>
      </c>
      <c r="K1" s="62" t="s">
        <v>44</v>
      </c>
      <c r="L1" s="153" t="s">
        <v>45</v>
      </c>
      <c r="M1" s="154" t="s">
        <v>46</v>
      </c>
      <c r="N1" s="155" t="s">
        <v>47</v>
      </c>
      <c r="O1" s="155" t="s">
        <v>48</v>
      </c>
      <c r="P1" s="156" t="s">
        <v>49</v>
      </c>
      <c r="Q1" s="221" t="s">
        <v>50</v>
      </c>
      <c r="R1" s="221" t="s">
        <v>51</v>
      </c>
      <c r="S1" s="221" t="s">
        <v>52</v>
      </c>
      <c r="T1" s="88" t="s">
        <v>53</v>
      </c>
      <c r="U1" s="222" t="s">
        <v>54</v>
      </c>
      <c r="V1" s="223" t="s">
        <v>55</v>
      </c>
      <c r="W1" s="223" t="s">
        <v>56</v>
      </c>
      <c r="X1" s="224" t="s">
        <v>57</v>
      </c>
      <c r="Y1" s="88" t="s">
        <v>58</v>
      </c>
      <c r="Z1" s="89" t="s">
        <v>39</v>
      </c>
      <c r="AA1" s="297" t="s">
        <v>59</v>
      </c>
      <c r="AB1" s="298" t="s">
        <v>60</v>
      </c>
      <c r="AC1" s="298" t="s">
        <v>61</v>
      </c>
      <c r="AD1" s="298" t="s">
        <v>62</v>
      </c>
    </row>
    <row r="2" s="58" customFormat="1" customHeight="1" spans="1:30">
      <c r="A2" s="92" t="s">
        <v>63</v>
      </c>
      <c r="B2" s="93">
        <v>1</v>
      </c>
      <c r="C2" s="94" t="s">
        <v>63</v>
      </c>
      <c r="D2" s="95" t="s">
        <v>64</v>
      </c>
      <c r="E2" s="95">
        <v>101</v>
      </c>
      <c r="F2" s="95" t="s">
        <v>11</v>
      </c>
      <c r="G2" s="95">
        <v>101.1</v>
      </c>
      <c r="H2" s="95" t="s">
        <v>12</v>
      </c>
      <c r="I2" s="157"/>
      <c r="J2" s="158" t="s">
        <v>65</v>
      </c>
      <c r="K2" s="63" t="s">
        <v>66</v>
      </c>
      <c r="L2" s="159" t="s">
        <v>67</v>
      </c>
      <c r="M2" s="63" t="s">
        <v>68</v>
      </c>
      <c r="N2" s="63" t="s">
        <v>69</v>
      </c>
      <c r="O2" s="63" t="s">
        <v>69</v>
      </c>
      <c r="P2" s="160" t="s">
        <v>70</v>
      </c>
      <c r="Q2" s="225" t="s">
        <v>71</v>
      </c>
      <c r="R2" s="226" t="s">
        <v>72</v>
      </c>
      <c r="S2" s="226"/>
      <c r="T2" s="227" t="s">
        <v>73</v>
      </c>
      <c r="U2" s="228" t="s">
        <v>74</v>
      </c>
      <c r="V2" s="229" t="s">
        <v>55</v>
      </c>
      <c r="W2" s="230" t="s">
        <v>56</v>
      </c>
      <c r="X2" s="231"/>
      <c r="Y2" s="227"/>
      <c r="Z2" s="299" t="s">
        <v>63</v>
      </c>
      <c r="AA2" s="300">
        <v>2</v>
      </c>
      <c r="AB2" s="301" t="s">
        <v>75</v>
      </c>
      <c r="AC2" s="301">
        <v>5510</v>
      </c>
      <c r="AD2" s="301">
        <v>2021</v>
      </c>
    </row>
    <row r="3" s="58" customFormat="1" customHeight="1" spans="1:30">
      <c r="A3" s="96" t="s">
        <v>76</v>
      </c>
      <c r="B3" s="12">
        <v>2</v>
      </c>
      <c r="C3" s="97" t="s">
        <v>76</v>
      </c>
      <c r="D3" s="98" t="s">
        <v>77</v>
      </c>
      <c r="E3" s="98">
        <v>101</v>
      </c>
      <c r="F3" s="98" t="s">
        <v>11</v>
      </c>
      <c r="G3" s="98">
        <v>101.1</v>
      </c>
      <c r="H3" s="98" t="s">
        <v>12</v>
      </c>
      <c r="I3" s="161"/>
      <c r="J3" s="162" t="s">
        <v>65</v>
      </c>
      <c r="K3" s="44" t="s">
        <v>78</v>
      </c>
      <c r="L3" s="163" t="s">
        <v>79</v>
      </c>
      <c r="M3" s="44" t="s">
        <v>68</v>
      </c>
      <c r="N3" s="44" t="s">
        <v>69</v>
      </c>
      <c r="O3" s="63" t="s">
        <v>69</v>
      </c>
      <c r="P3" s="31" t="s">
        <v>80</v>
      </c>
      <c r="Q3" s="232" t="s">
        <v>81</v>
      </c>
      <c r="R3" s="233" t="s">
        <v>82</v>
      </c>
      <c r="S3" s="233"/>
      <c r="T3" s="234" t="s">
        <v>73</v>
      </c>
      <c r="U3" s="235"/>
      <c r="V3" s="236"/>
      <c r="W3" s="236"/>
      <c r="X3" s="237"/>
      <c r="Y3" s="234"/>
      <c r="Z3" s="302" t="s">
        <v>76</v>
      </c>
      <c r="AA3" s="235">
        <v>2</v>
      </c>
      <c r="AB3" s="303" t="s">
        <v>75</v>
      </c>
      <c r="AC3" s="303">
        <v>5745</v>
      </c>
      <c r="AD3" s="303">
        <v>2008</v>
      </c>
    </row>
    <row r="4" s="58" customFormat="1" customHeight="1" spans="1:30">
      <c r="A4" s="99" t="s">
        <v>83</v>
      </c>
      <c r="B4" s="93">
        <v>3</v>
      </c>
      <c r="C4" s="100" t="s">
        <v>83</v>
      </c>
      <c r="D4" s="100" t="s">
        <v>84</v>
      </c>
      <c r="E4" s="98">
        <v>101</v>
      </c>
      <c r="F4" s="98" t="s">
        <v>11</v>
      </c>
      <c r="G4" s="101">
        <v>101.2</v>
      </c>
      <c r="H4" s="102" t="s">
        <v>14</v>
      </c>
      <c r="I4" s="164"/>
      <c r="J4" s="165" t="s">
        <v>85</v>
      </c>
      <c r="K4" s="44" t="s">
        <v>86</v>
      </c>
      <c r="L4" s="166"/>
      <c r="M4" s="27" t="s">
        <v>87</v>
      </c>
      <c r="N4" s="27" t="s">
        <v>88</v>
      </c>
      <c r="O4" s="167" t="s">
        <v>89</v>
      </c>
      <c r="P4" s="168" t="s">
        <v>90</v>
      </c>
      <c r="Q4" s="238" t="s">
        <v>91</v>
      </c>
      <c r="R4" s="239" t="s">
        <v>92</v>
      </c>
      <c r="S4" s="240"/>
      <c r="T4" s="165"/>
      <c r="U4" s="241"/>
      <c r="V4" s="242"/>
      <c r="W4" s="242"/>
      <c r="X4" s="243" t="s">
        <v>93</v>
      </c>
      <c r="Y4" s="165"/>
      <c r="Z4" s="304" t="s">
        <v>83</v>
      </c>
      <c r="AA4" s="235">
        <v>1</v>
      </c>
      <c r="AB4" s="305" t="s">
        <v>94</v>
      </c>
      <c r="AC4" s="305">
        <v>1884</v>
      </c>
      <c r="AD4" s="305">
        <v>2000</v>
      </c>
    </row>
    <row r="5" s="58" customFormat="1" customHeight="1" spans="1:30">
      <c r="A5" s="103" t="s">
        <v>95</v>
      </c>
      <c r="B5" s="12">
        <v>4</v>
      </c>
      <c r="C5" s="104" t="s">
        <v>95</v>
      </c>
      <c r="D5" s="104" t="s">
        <v>96</v>
      </c>
      <c r="E5" s="105">
        <v>101</v>
      </c>
      <c r="F5" s="105" t="s">
        <v>11</v>
      </c>
      <c r="G5" s="106">
        <v>101.2</v>
      </c>
      <c r="H5" s="107" t="s">
        <v>14</v>
      </c>
      <c r="I5" s="169"/>
      <c r="J5" s="170" t="s">
        <v>85</v>
      </c>
      <c r="K5" s="65" t="s">
        <v>97</v>
      </c>
      <c r="L5" s="171"/>
      <c r="M5" s="172" t="s">
        <v>87</v>
      </c>
      <c r="N5" s="172" t="s">
        <v>88</v>
      </c>
      <c r="O5" s="173" t="s">
        <v>89</v>
      </c>
      <c r="P5" s="174" t="s">
        <v>98</v>
      </c>
      <c r="Q5" s="244" t="s">
        <v>99</v>
      </c>
      <c r="R5" s="245" t="s">
        <v>100</v>
      </c>
      <c r="S5" s="246" t="s">
        <v>101</v>
      </c>
      <c r="T5" s="170"/>
      <c r="U5" s="247"/>
      <c r="V5" s="248"/>
      <c r="W5" s="248"/>
      <c r="X5" s="249" t="s">
        <v>93</v>
      </c>
      <c r="Y5" s="170"/>
      <c r="Z5" s="306" t="s">
        <v>95</v>
      </c>
      <c r="AA5" s="307">
        <v>1</v>
      </c>
      <c r="AB5" s="308" t="s">
        <v>94</v>
      </c>
      <c r="AC5" s="308">
        <v>4472</v>
      </c>
      <c r="AD5" s="308">
        <v>2011</v>
      </c>
    </row>
    <row r="6" s="58" customFormat="1" customHeight="1" spans="1:30">
      <c r="A6" s="108" t="s">
        <v>102</v>
      </c>
      <c r="B6" s="93">
        <v>5</v>
      </c>
      <c r="C6" s="100" t="s">
        <v>102</v>
      </c>
      <c r="D6" s="100" t="s">
        <v>103</v>
      </c>
      <c r="E6" s="98">
        <v>101</v>
      </c>
      <c r="F6" s="98" t="s">
        <v>11</v>
      </c>
      <c r="G6" s="101">
        <v>101.2</v>
      </c>
      <c r="H6" s="102" t="s">
        <v>14</v>
      </c>
      <c r="I6" s="175"/>
      <c r="J6" s="175" t="s">
        <v>85</v>
      </c>
      <c r="K6" s="66" t="s">
        <v>97</v>
      </c>
      <c r="L6" s="176"/>
      <c r="M6" s="177" t="s">
        <v>87</v>
      </c>
      <c r="N6" s="177" t="s">
        <v>88</v>
      </c>
      <c r="O6" s="178" t="s">
        <v>89</v>
      </c>
      <c r="P6" s="179" t="s">
        <v>104</v>
      </c>
      <c r="Q6" s="250" t="s">
        <v>105</v>
      </c>
      <c r="R6" s="251" t="s">
        <v>106</v>
      </c>
      <c r="S6" s="252"/>
      <c r="T6" s="175"/>
      <c r="U6" s="253"/>
      <c r="V6" s="254"/>
      <c r="W6" s="254"/>
      <c r="X6" s="255" t="s">
        <v>93</v>
      </c>
      <c r="Y6" s="175"/>
      <c r="Z6" s="108" t="s">
        <v>102</v>
      </c>
      <c r="AA6" s="264">
        <v>1</v>
      </c>
      <c r="AB6" s="309" t="s">
        <v>94</v>
      </c>
      <c r="AC6" s="309">
        <v>9724</v>
      </c>
      <c r="AD6" s="309">
        <v>2007</v>
      </c>
    </row>
    <row r="7" s="58" customFormat="1" customHeight="1" spans="1:30">
      <c r="A7" s="109" t="s">
        <v>107</v>
      </c>
      <c r="B7" s="12">
        <v>6</v>
      </c>
      <c r="C7" s="100" t="s">
        <v>107</v>
      </c>
      <c r="D7" s="110" t="s">
        <v>108</v>
      </c>
      <c r="E7" s="98">
        <v>101</v>
      </c>
      <c r="F7" s="98" t="s">
        <v>11</v>
      </c>
      <c r="G7" s="101">
        <v>101.2</v>
      </c>
      <c r="H7" s="102" t="s">
        <v>14</v>
      </c>
      <c r="I7" s="175"/>
      <c r="J7" s="175" t="s">
        <v>65</v>
      </c>
      <c r="K7" s="66" t="s">
        <v>78</v>
      </c>
      <c r="L7" s="176"/>
      <c r="M7" s="177" t="s">
        <v>87</v>
      </c>
      <c r="N7" s="177" t="s">
        <v>88</v>
      </c>
      <c r="O7" s="178" t="s">
        <v>89</v>
      </c>
      <c r="P7" s="179" t="s">
        <v>109</v>
      </c>
      <c r="Q7" s="256" t="s">
        <v>110</v>
      </c>
      <c r="R7" s="257" t="s">
        <v>111</v>
      </c>
      <c r="S7" s="252"/>
      <c r="T7" s="175"/>
      <c r="U7" s="253"/>
      <c r="V7" s="254"/>
      <c r="W7" s="254"/>
      <c r="X7" s="255" t="s">
        <v>93</v>
      </c>
      <c r="Y7" s="175"/>
      <c r="Z7" s="310" t="s">
        <v>107</v>
      </c>
      <c r="AA7" s="264">
        <v>2</v>
      </c>
      <c r="AB7" s="309" t="s">
        <v>75</v>
      </c>
      <c r="AC7" s="309">
        <v>532</v>
      </c>
      <c r="AD7" s="309">
        <v>2012</v>
      </c>
    </row>
    <row r="8" s="58" customFormat="1" customHeight="1" spans="1:30">
      <c r="A8" s="438" t="s">
        <v>112</v>
      </c>
      <c r="B8" s="93">
        <v>7</v>
      </c>
      <c r="C8" s="439" t="s">
        <v>112</v>
      </c>
      <c r="D8" s="110" t="s">
        <v>113</v>
      </c>
      <c r="E8" s="98">
        <v>101</v>
      </c>
      <c r="F8" s="98" t="s">
        <v>11</v>
      </c>
      <c r="G8" s="101">
        <v>101.2</v>
      </c>
      <c r="H8" s="102" t="s">
        <v>14</v>
      </c>
      <c r="I8" s="175"/>
      <c r="J8" s="175" t="s">
        <v>65</v>
      </c>
      <c r="K8" s="66" t="s">
        <v>114</v>
      </c>
      <c r="L8" s="176"/>
      <c r="M8" s="177" t="s">
        <v>87</v>
      </c>
      <c r="N8" s="180" t="s">
        <v>88</v>
      </c>
      <c r="O8" s="178" t="s">
        <v>89</v>
      </c>
      <c r="P8" s="179" t="s">
        <v>115</v>
      </c>
      <c r="Q8" s="256" t="s">
        <v>116</v>
      </c>
      <c r="R8" s="257" t="s">
        <v>117</v>
      </c>
      <c r="S8" s="252"/>
      <c r="T8" s="175"/>
      <c r="U8" s="253"/>
      <c r="V8" s="254"/>
      <c r="W8" s="254"/>
      <c r="X8" s="255" t="s">
        <v>93</v>
      </c>
      <c r="Y8" s="175"/>
      <c r="Z8" s="438" t="s">
        <v>112</v>
      </c>
      <c r="AA8" s="264">
        <v>2</v>
      </c>
      <c r="AB8" s="309" t="s">
        <v>75</v>
      </c>
      <c r="AC8" s="309">
        <v>5153</v>
      </c>
      <c r="AD8" s="309">
        <v>2017</v>
      </c>
    </row>
    <row r="9" s="58" customFormat="1" customHeight="1" spans="1:30">
      <c r="A9" s="438" t="s">
        <v>118</v>
      </c>
      <c r="B9" s="12">
        <v>8</v>
      </c>
      <c r="C9" s="439" t="s">
        <v>118</v>
      </c>
      <c r="D9" s="110" t="s">
        <v>119</v>
      </c>
      <c r="E9" s="98">
        <v>101</v>
      </c>
      <c r="F9" s="98" t="s">
        <v>11</v>
      </c>
      <c r="G9" s="101">
        <v>101.2</v>
      </c>
      <c r="H9" s="102" t="s">
        <v>14</v>
      </c>
      <c r="I9" s="175"/>
      <c r="J9" s="175" t="s">
        <v>65</v>
      </c>
      <c r="K9" s="66" t="s">
        <v>114</v>
      </c>
      <c r="L9" s="176"/>
      <c r="M9" s="177" t="s">
        <v>87</v>
      </c>
      <c r="N9" s="180" t="s">
        <v>88</v>
      </c>
      <c r="O9" s="178" t="s">
        <v>89</v>
      </c>
      <c r="P9" s="179" t="s">
        <v>120</v>
      </c>
      <c r="Q9" s="256" t="s">
        <v>121</v>
      </c>
      <c r="R9" s="257" t="s">
        <v>122</v>
      </c>
      <c r="S9" s="252"/>
      <c r="T9" s="175"/>
      <c r="U9" s="253"/>
      <c r="V9" s="254"/>
      <c r="W9" s="254"/>
      <c r="X9" s="255" t="s">
        <v>93</v>
      </c>
      <c r="Y9" s="175"/>
      <c r="Z9" s="438" t="s">
        <v>118</v>
      </c>
      <c r="AA9" s="264">
        <v>2</v>
      </c>
      <c r="AB9" s="309" t="s">
        <v>75</v>
      </c>
      <c r="AC9" s="309">
        <v>5370</v>
      </c>
      <c r="AD9" s="309">
        <v>2018</v>
      </c>
    </row>
    <row r="10" s="58" customFormat="1" customHeight="1" spans="1:30">
      <c r="A10" s="108" t="s">
        <v>123</v>
      </c>
      <c r="B10" s="93">
        <v>9</v>
      </c>
      <c r="C10" s="100" t="s">
        <v>123</v>
      </c>
      <c r="D10" s="100" t="s">
        <v>124</v>
      </c>
      <c r="E10" s="98">
        <v>101</v>
      </c>
      <c r="F10" s="98" t="s">
        <v>11</v>
      </c>
      <c r="G10" s="101">
        <v>101.2</v>
      </c>
      <c r="H10" s="102" t="s">
        <v>14</v>
      </c>
      <c r="I10" s="175"/>
      <c r="J10" s="175" t="s">
        <v>85</v>
      </c>
      <c r="K10" s="66" t="s">
        <v>86</v>
      </c>
      <c r="L10" s="176"/>
      <c r="M10" s="177" t="s">
        <v>87</v>
      </c>
      <c r="N10" s="180" t="s">
        <v>88</v>
      </c>
      <c r="O10" s="178" t="s">
        <v>89</v>
      </c>
      <c r="P10" s="179" t="s">
        <v>125</v>
      </c>
      <c r="Q10" s="250" t="s">
        <v>126</v>
      </c>
      <c r="R10" s="251" t="s">
        <v>127</v>
      </c>
      <c r="S10" s="252"/>
      <c r="T10" s="175"/>
      <c r="U10" s="253"/>
      <c r="V10" s="254"/>
      <c r="W10" s="254"/>
      <c r="X10" s="255" t="s">
        <v>93</v>
      </c>
      <c r="Y10" s="175"/>
      <c r="Z10" s="108" t="s">
        <v>123</v>
      </c>
      <c r="AA10" s="264">
        <v>1</v>
      </c>
      <c r="AB10" s="309" t="s">
        <v>94</v>
      </c>
      <c r="AC10" s="309">
        <v>261</v>
      </c>
      <c r="AD10" s="309">
        <v>2021</v>
      </c>
    </row>
    <row r="11" s="58" customFormat="1" customHeight="1" spans="1:30">
      <c r="A11" s="112" t="s">
        <v>128</v>
      </c>
      <c r="B11" s="12">
        <v>10</v>
      </c>
      <c r="C11" s="113" t="s">
        <v>128</v>
      </c>
      <c r="D11" s="114" t="s">
        <v>129</v>
      </c>
      <c r="E11" s="115">
        <v>101</v>
      </c>
      <c r="F11" s="115" t="s">
        <v>11</v>
      </c>
      <c r="G11" s="101">
        <v>101.3</v>
      </c>
      <c r="H11" s="102" t="s">
        <v>16</v>
      </c>
      <c r="I11" s="101"/>
      <c r="J11" s="181" t="s">
        <v>65</v>
      </c>
      <c r="K11" s="66" t="s">
        <v>130</v>
      </c>
      <c r="L11" s="182" t="s">
        <v>131</v>
      </c>
      <c r="M11" s="178" t="s">
        <v>132</v>
      </c>
      <c r="N11" s="180" t="s">
        <v>88</v>
      </c>
      <c r="O11" s="178" t="s">
        <v>89</v>
      </c>
      <c r="P11" s="183" t="s">
        <v>133</v>
      </c>
      <c r="Q11" s="258" t="s">
        <v>134</v>
      </c>
      <c r="R11" s="258" t="s">
        <v>135</v>
      </c>
      <c r="S11" s="258"/>
      <c r="T11" s="135" t="s">
        <v>73</v>
      </c>
      <c r="U11" s="222"/>
      <c r="V11" s="17" t="s">
        <v>55</v>
      </c>
      <c r="W11" s="259"/>
      <c r="X11" s="260"/>
      <c r="Y11" s="135"/>
      <c r="Z11" s="311" t="s">
        <v>128</v>
      </c>
      <c r="AA11" s="312">
        <v>3</v>
      </c>
      <c r="AB11" s="313" t="s">
        <v>136</v>
      </c>
      <c r="AC11" s="313">
        <v>10025</v>
      </c>
      <c r="AD11" s="313">
        <v>2016</v>
      </c>
    </row>
    <row r="12" s="58" customFormat="1" customHeight="1" spans="1:30">
      <c r="A12" s="108" t="s">
        <v>137</v>
      </c>
      <c r="B12" s="93">
        <v>11</v>
      </c>
      <c r="C12" s="100" t="s">
        <v>137</v>
      </c>
      <c r="D12" s="100" t="s">
        <v>138</v>
      </c>
      <c r="E12" s="116">
        <v>101</v>
      </c>
      <c r="F12" s="116" t="s">
        <v>11</v>
      </c>
      <c r="G12" s="101">
        <v>101.3</v>
      </c>
      <c r="H12" s="102" t="s">
        <v>16</v>
      </c>
      <c r="I12" s="175"/>
      <c r="J12" s="175" t="s">
        <v>85</v>
      </c>
      <c r="K12" s="66" t="s">
        <v>97</v>
      </c>
      <c r="L12" s="176"/>
      <c r="M12" s="177" t="s">
        <v>132</v>
      </c>
      <c r="N12" s="180" t="s">
        <v>88</v>
      </c>
      <c r="O12" s="178" t="s">
        <v>89</v>
      </c>
      <c r="P12" s="179" t="s">
        <v>139</v>
      </c>
      <c r="Q12" s="250" t="s">
        <v>140</v>
      </c>
      <c r="R12" s="251" t="s">
        <v>141</v>
      </c>
      <c r="S12" s="252"/>
      <c r="T12" s="175"/>
      <c r="U12" s="253"/>
      <c r="V12" s="254"/>
      <c r="W12" s="254"/>
      <c r="X12" s="255" t="s">
        <v>93</v>
      </c>
      <c r="Y12" s="175"/>
      <c r="Z12" s="108" t="s">
        <v>137</v>
      </c>
      <c r="AA12" s="264">
        <v>1</v>
      </c>
      <c r="AB12" s="309" t="s">
        <v>94</v>
      </c>
      <c r="AC12" s="309">
        <v>6679</v>
      </c>
      <c r="AD12" s="309">
        <v>2003</v>
      </c>
    </row>
    <row r="13" s="58" customFormat="1" hidden="1" customHeight="1" spans="1:30">
      <c r="A13" s="117" t="s">
        <v>142</v>
      </c>
      <c r="B13" s="12">
        <v>12</v>
      </c>
      <c r="C13" s="97" t="s">
        <v>142</v>
      </c>
      <c r="D13" s="98" t="s">
        <v>143</v>
      </c>
      <c r="E13" s="98">
        <v>102</v>
      </c>
      <c r="F13" s="98" t="s">
        <v>13</v>
      </c>
      <c r="G13" s="98">
        <v>102.1</v>
      </c>
      <c r="H13" s="98" t="s">
        <v>13</v>
      </c>
      <c r="I13" s="39"/>
      <c r="J13" s="39" t="s">
        <v>65</v>
      </c>
      <c r="K13" s="66" t="s">
        <v>144</v>
      </c>
      <c r="L13" s="184" t="s">
        <v>145</v>
      </c>
      <c r="M13" s="66" t="s">
        <v>132</v>
      </c>
      <c r="N13" s="66" t="s">
        <v>88</v>
      </c>
      <c r="O13" s="66" t="s">
        <v>89</v>
      </c>
      <c r="P13" s="98" t="s">
        <v>146</v>
      </c>
      <c r="Q13" s="258" t="s">
        <v>147</v>
      </c>
      <c r="R13" s="261" t="s">
        <v>148</v>
      </c>
      <c r="S13" s="261"/>
      <c r="T13" s="97" t="s">
        <v>73</v>
      </c>
      <c r="U13" s="18"/>
      <c r="V13" s="17" t="s">
        <v>55</v>
      </c>
      <c r="W13" s="262"/>
      <c r="X13" s="263"/>
      <c r="Y13" s="97"/>
      <c r="Z13" s="117" t="s">
        <v>142</v>
      </c>
      <c r="AA13" s="264">
        <v>2</v>
      </c>
      <c r="AB13" s="314" t="s">
        <v>75</v>
      </c>
      <c r="AC13" s="314">
        <v>7617</v>
      </c>
      <c r="AD13" s="314">
        <v>2021</v>
      </c>
    </row>
    <row r="14" s="58" customFormat="1" hidden="1" customHeight="1" spans="1:30">
      <c r="A14" s="117" t="s">
        <v>149</v>
      </c>
      <c r="B14" s="93">
        <v>13</v>
      </c>
      <c r="C14" s="97" t="s">
        <v>149</v>
      </c>
      <c r="D14" s="98" t="s">
        <v>150</v>
      </c>
      <c r="E14" s="98">
        <v>102</v>
      </c>
      <c r="F14" s="98" t="s">
        <v>13</v>
      </c>
      <c r="G14" s="98">
        <v>102.1</v>
      </c>
      <c r="H14" s="98" t="s">
        <v>13</v>
      </c>
      <c r="I14" s="39"/>
      <c r="J14" s="39" t="s">
        <v>151</v>
      </c>
      <c r="K14" s="66" t="s">
        <v>66</v>
      </c>
      <c r="L14" s="184" t="s">
        <v>152</v>
      </c>
      <c r="M14" s="66" t="s">
        <v>132</v>
      </c>
      <c r="N14" s="66" t="s">
        <v>88</v>
      </c>
      <c r="O14" s="66" t="s">
        <v>89</v>
      </c>
      <c r="P14" s="98" t="s">
        <v>153</v>
      </c>
      <c r="Q14" s="258" t="s">
        <v>154</v>
      </c>
      <c r="R14" s="261" t="s">
        <v>155</v>
      </c>
      <c r="S14" s="261"/>
      <c r="T14" s="97" t="s">
        <v>73</v>
      </c>
      <c r="U14" s="18"/>
      <c r="V14" s="17" t="s">
        <v>55</v>
      </c>
      <c r="W14" s="262"/>
      <c r="X14" s="263"/>
      <c r="Y14" s="97"/>
      <c r="Z14" s="117" t="s">
        <v>149</v>
      </c>
      <c r="AA14" s="264">
        <v>5</v>
      </c>
      <c r="AB14" s="314" t="s">
        <v>156</v>
      </c>
      <c r="AC14" s="314">
        <v>1017</v>
      </c>
      <c r="AD14" s="314">
        <v>2018</v>
      </c>
    </row>
    <row r="15" s="58" customFormat="1" hidden="1" customHeight="1" spans="1:30">
      <c r="A15" s="118" t="s">
        <v>157</v>
      </c>
      <c r="B15" s="12">
        <v>14</v>
      </c>
      <c r="C15" s="97" t="s">
        <v>157</v>
      </c>
      <c r="D15" s="98" t="s">
        <v>158</v>
      </c>
      <c r="E15" s="98">
        <v>103</v>
      </c>
      <c r="F15" s="98" t="s">
        <v>15</v>
      </c>
      <c r="G15" s="98">
        <v>103.1</v>
      </c>
      <c r="H15" s="98" t="s">
        <v>22</v>
      </c>
      <c r="I15" s="39"/>
      <c r="J15" s="39" t="s">
        <v>65</v>
      </c>
      <c r="K15" s="66" t="s">
        <v>159</v>
      </c>
      <c r="L15" s="184" t="s">
        <v>160</v>
      </c>
      <c r="M15" s="177" t="s">
        <v>132</v>
      </c>
      <c r="N15" s="177" t="s">
        <v>88</v>
      </c>
      <c r="O15" s="177" t="s">
        <v>89</v>
      </c>
      <c r="P15" s="98" t="s">
        <v>161</v>
      </c>
      <c r="Q15" s="258" t="s">
        <v>162</v>
      </c>
      <c r="R15" s="261" t="s">
        <v>163</v>
      </c>
      <c r="S15" s="261"/>
      <c r="T15" s="97" t="s">
        <v>73</v>
      </c>
      <c r="U15" s="264"/>
      <c r="V15" s="262"/>
      <c r="W15" s="262"/>
      <c r="X15" s="263"/>
      <c r="Y15" s="97"/>
      <c r="Z15" s="118" t="s">
        <v>157</v>
      </c>
      <c r="AA15" s="264">
        <v>3</v>
      </c>
      <c r="AB15" s="314" t="s">
        <v>136</v>
      </c>
      <c r="AC15" s="314">
        <v>10838</v>
      </c>
      <c r="AD15" s="314">
        <v>2021</v>
      </c>
    </row>
    <row r="16" s="58" customFormat="1" hidden="1" customHeight="1" spans="1:30">
      <c r="A16" s="117" t="s">
        <v>164</v>
      </c>
      <c r="B16" s="93">
        <v>15</v>
      </c>
      <c r="C16" s="97" t="s">
        <v>164</v>
      </c>
      <c r="D16" s="98" t="s">
        <v>165</v>
      </c>
      <c r="E16" s="119">
        <v>103</v>
      </c>
      <c r="F16" s="120" t="s">
        <v>15</v>
      </c>
      <c r="G16" s="119">
        <v>103.2</v>
      </c>
      <c r="H16" s="120" t="s">
        <v>23</v>
      </c>
      <c r="I16" s="185"/>
      <c r="J16" s="186" t="s">
        <v>65</v>
      </c>
      <c r="K16" s="66" t="s">
        <v>78</v>
      </c>
      <c r="L16" s="187" t="s">
        <v>166</v>
      </c>
      <c r="M16" s="188" t="s">
        <v>132</v>
      </c>
      <c r="N16" s="188" t="s">
        <v>88</v>
      </c>
      <c r="O16" s="188" t="s">
        <v>89</v>
      </c>
      <c r="P16" s="98" t="s">
        <v>167</v>
      </c>
      <c r="Q16" s="258" t="s">
        <v>168</v>
      </c>
      <c r="R16" s="261" t="s">
        <v>169</v>
      </c>
      <c r="S16" s="261"/>
      <c r="T16" s="97" t="s">
        <v>73</v>
      </c>
      <c r="U16" s="18"/>
      <c r="V16" s="17" t="s">
        <v>55</v>
      </c>
      <c r="W16" s="262"/>
      <c r="X16" s="263"/>
      <c r="Y16" s="97"/>
      <c r="Z16" s="117" t="s">
        <v>164</v>
      </c>
      <c r="AA16" s="264">
        <v>2</v>
      </c>
      <c r="AB16" s="314" t="s">
        <v>75</v>
      </c>
      <c r="AC16" s="314">
        <v>5289</v>
      </c>
      <c r="AD16" s="314">
        <v>2016</v>
      </c>
    </row>
    <row r="17" s="58" customFormat="1" hidden="1" customHeight="1" spans="1:30">
      <c r="A17" s="117" t="s">
        <v>170</v>
      </c>
      <c r="B17" s="12">
        <v>16</v>
      </c>
      <c r="C17" s="97" t="s">
        <v>170</v>
      </c>
      <c r="D17" s="98" t="s">
        <v>171</v>
      </c>
      <c r="E17" s="98">
        <v>103</v>
      </c>
      <c r="F17" s="98" t="s">
        <v>15</v>
      </c>
      <c r="G17" s="98">
        <v>103.2</v>
      </c>
      <c r="H17" s="98" t="s">
        <v>23</v>
      </c>
      <c r="I17" s="39"/>
      <c r="J17" s="39" t="s">
        <v>65</v>
      </c>
      <c r="K17" s="66" t="s">
        <v>78</v>
      </c>
      <c r="L17" s="184" t="s">
        <v>172</v>
      </c>
      <c r="M17" s="177" t="s">
        <v>132</v>
      </c>
      <c r="N17" s="177" t="s">
        <v>88</v>
      </c>
      <c r="O17" s="178" t="s">
        <v>89</v>
      </c>
      <c r="P17" s="98" t="s">
        <v>173</v>
      </c>
      <c r="Q17" s="258" t="s">
        <v>174</v>
      </c>
      <c r="R17" s="261" t="s">
        <v>175</v>
      </c>
      <c r="S17" s="261"/>
      <c r="T17" s="97" t="s">
        <v>73</v>
      </c>
      <c r="U17" s="18"/>
      <c r="V17" s="17" t="s">
        <v>55</v>
      </c>
      <c r="W17" s="262"/>
      <c r="X17" s="263"/>
      <c r="Y17" s="97"/>
      <c r="Z17" s="117" t="s">
        <v>170</v>
      </c>
      <c r="AA17" s="264">
        <v>2</v>
      </c>
      <c r="AB17" s="314" t="s">
        <v>75</v>
      </c>
      <c r="AC17" s="314">
        <v>6847</v>
      </c>
      <c r="AD17" s="314">
        <v>2012</v>
      </c>
    </row>
    <row r="18" s="58" customFormat="1" hidden="1" customHeight="1" spans="1:30">
      <c r="A18" s="117" t="s">
        <v>176</v>
      </c>
      <c r="B18" s="93">
        <v>17</v>
      </c>
      <c r="C18" s="97" t="s">
        <v>176</v>
      </c>
      <c r="D18" s="98" t="s">
        <v>177</v>
      </c>
      <c r="E18" s="98">
        <v>103</v>
      </c>
      <c r="F18" s="98" t="s">
        <v>15</v>
      </c>
      <c r="G18" s="98">
        <v>103.2</v>
      </c>
      <c r="H18" s="98" t="s">
        <v>23</v>
      </c>
      <c r="I18" s="189">
        <v>1</v>
      </c>
      <c r="J18" s="39" t="s">
        <v>65</v>
      </c>
      <c r="K18" s="66" t="s">
        <v>78</v>
      </c>
      <c r="L18" s="184" t="s">
        <v>172</v>
      </c>
      <c r="M18" s="177" t="s">
        <v>132</v>
      </c>
      <c r="N18" s="177" t="s">
        <v>88</v>
      </c>
      <c r="O18" s="177" t="s">
        <v>89</v>
      </c>
      <c r="P18" s="98" t="s">
        <v>178</v>
      </c>
      <c r="Q18" s="258" t="s">
        <v>179</v>
      </c>
      <c r="R18" s="261" t="s">
        <v>180</v>
      </c>
      <c r="S18" s="261"/>
      <c r="T18" s="97" t="s">
        <v>73</v>
      </c>
      <c r="U18" s="18"/>
      <c r="V18" s="17" t="s">
        <v>55</v>
      </c>
      <c r="W18" s="262"/>
      <c r="X18" s="263"/>
      <c r="Y18" s="97"/>
      <c r="Z18" s="117" t="s">
        <v>176</v>
      </c>
      <c r="AA18" s="264">
        <v>2</v>
      </c>
      <c r="AB18" s="314" t="s">
        <v>75</v>
      </c>
      <c r="AC18" s="314">
        <v>7493</v>
      </c>
      <c r="AD18" s="314">
        <v>2020</v>
      </c>
    </row>
    <row r="19" s="58" customFormat="1" hidden="1" customHeight="1" spans="1:30">
      <c r="A19" s="121" t="s">
        <v>181</v>
      </c>
      <c r="B19" s="12">
        <v>18</v>
      </c>
      <c r="C19" s="100" t="s">
        <v>181</v>
      </c>
      <c r="D19" s="122" t="s">
        <v>182</v>
      </c>
      <c r="E19" s="98">
        <v>103</v>
      </c>
      <c r="F19" s="98" t="s">
        <v>15</v>
      </c>
      <c r="G19" s="98">
        <v>103.2</v>
      </c>
      <c r="H19" s="98" t="s">
        <v>23</v>
      </c>
      <c r="I19" s="190"/>
      <c r="J19" s="39" t="s">
        <v>65</v>
      </c>
      <c r="K19" s="66" t="s">
        <v>130</v>
      </c>
      <c r="L19" s="191"/>
      <c r="M19" s="177" t="s">
        <v>132</v>
      </c>
      <c r="N19" s="192" t="s">
        <v>88</v>
      </c>
      <c r="O19" s="178" t="s">
        <v>89</v>
      </c>
      <c r="P19" s="98" t="s">
        <v>183</v>
      </c>
      <c r="Q19" s="258" t="s">
        <v>184</v>
      </c>
      <c r="R19" s="261" t="s">
        <v>185</v>
      </c>
      <c r="S19" s="261"/>
      <c r="T19" s="97" t="s">
        <v>73</v>
      </c>
      <c r="U19" s="264"/>
      <c r="V19" s="17" t="s">
        <v>55</v>
      </c>
      <c r="W19" s="254"/>
      <c r="X19" s="263"/>
      <c r="Y19" s="97"/>
      <c r="Z19" s="121" t="s">
        <v>181</v>
      </c>
      <c r="AA19" s="264">
        <v>3</v>
      </c>
      <c r="AB19" s="175" t="s">
        <v>136</v>
      </c>
      <c r="AC19" s="97">
        <v>10017</v>
      </c>
      <c r="AD19" s="97">
        <v>2014</v>
      </c>
    </row>
    <row r="20" s="58" customFormat="1" hidden="1" customHeight="1" spans="1:30">
      <c r="A20" s="121" t="s">
        <v>186</v>
      </c>
      <c r="B20" s="93">
        <v>19</v>
      </c>
      <c r="C20" s="100" t="s">
        <v>186</v>
      </c>
      <c r="D20" s="122" t="s">
        <v>187</v>
      </c>
      <c r="E20" s="98">
        <v>103</v>
      </c>
      <c r="F20" s="98" t="s">
        <v>15</v>
      </c>
      <c r="G20" s="98">
        <v>103.2</v>
      </c>
      <c r="H20" s="98" t="s">
        <v>23</v>
      </c>
      <c r="I20" s="12"/>
      <c r="J20" s="39" t="s">
        <v>65</v>
      </c>
      <c r="K20" s="66" t="s">
        <v>130</v>
      </c>
      <c r="L20" s="191"/>
      <c r="M20" s="177" t="s">
        <v>132</v>
      </c>
      <c r="N20" s="192" t="s">
        <v>88</v>
      </c>
      <c r="O20" s="178" t="s">
        <v>89</v>
      </c>
      <c r="P20" s="98" t="s">
        <v>188</v>
      </c>
      <c r="Q20" s="258" t="s">
        <v>189</v>
      </c>
      <c r="R20" s="261" t="s">
        <v>190</v>
      </c>
      <c r="S20" s="261"/>
      <c r="T20" s="97" t="s">
        <v>73</v>
      </c>
      <c r="U20" s="264"/>
      <c r="V20" s="17" t="s">
        <v>55</v>
      </c>
      <c r="W20" s="265"/>
      <c r="X20" s="263"/>
      <c r="Y20" s="97"/>
      <c r="Z20" s="121" t="s">
        <v>186</v>
      </c>
      <c r="AA20" s="264">
        <v>3</v>
      </c>
      <c r="AB20" s="98" t="s">
        <v>136</v>
      </c>
      <c r="AC20" s="97">
        <v>10038</v>
      </c>
      <c r="AD20" s="97">
        <v>2017</v>
      </c>
    </row>
    <row r="21" s="58" customFormat="1" hidden="1" customHeight="1" spans="1:30">
      <c r="A21" s="123" t="s">
        <v>191</v>
      </c>
      <c r="B21" s="12">
        <v>20</v>
      </c>
      <c r="C21" s="124" t="s">
        <v>191</v>
      </c>
      <c r="D21" s="125" t="s">
        <v>192</v>
      </c>
      <c r="E21" s="98">
        <v>103</v>
      </c>
      <c r="F21" s="98" t="s">
        <v>15</v>
      </c>
      <c r="G21" s="98">
        <v>103.2</v>
      </c>
      <c r="H21" s="98" t="s">
        <v>23</v>
      </c>
      <c r="I21" s="193"/>
      <c r="J21" s="39" t="s">
        <v>65</v>
      </c>
      <c r="K21" s="66" t="s">
        <v>130</v>
      </c>
      <c r="L21" s="194"/>
      <c r="M21" s="177" t="s">
        <v>132</v>
      </c>
      <c r="N21" s="192" t="s">
        <v>88</v>
      </c>
      <c r="O21" s="177" t="s">
        <v>89</v>
      </c>
      <c r="P21" s="195" t="s">
        <v>193</v>
      </c>
      <c r="Q21" s="256" t="s">
        <v>194</v>
      </c>
      <c r="R21" s="266" t="s">
        <v>195</v>
      </c>
      <c r="S21" s="267"/>
      <c r="T21" s="193"/>
      <c r="U21" s="268"/>
      <c r="V21" s="269"/>
      <c r="W21" s="269"/>
      <c r="X21" s="270"/>
      <c r="Y21" s="193"/>
      <c r="Z21" s="123" t="s">
        <v>191</v>
      </c>
      <c r="AA21" s="264">
        <v>3</v>
      </c>
      <c r="AB21" s="315" t="s">
        <v>136</v>
      </c>
      <c r="AC21" s="315">
        <v>11124</v>
      </c>
      <c r="AD21" s="315">
        <v>2023</v>
      </c>
    </row>
    <row r="22" s="58" customFormat="1" hidden="1" customHeight="1" spans="1:30">
      <c r="A22" s="123" t="s">
        <v>196</v>
      </c>
      <c r="B22" s="93">
        <v>21</v>
      </c>
      <c r="C22" s="124" t="s">
        <v>196</v>
      </c>
      <c r="D22" s="125" t="s">
        <v>197</v>
      </c>
      <c r="E22" s="98">
        <v>103</v>
      </c>
      <c r="F22" s="98" t="s">
        <v>15</v>
      </c>
      <c r="G22" s="98">
        <v>103.2</v>
      </c>
      <c r="H22" s="98" t="s">
        <v>23</v>
      </c>
      <c r="I22" s="193"/>
      <c r="J22" s="39" t="s">
        <v>65</v>
      </c>
      <c r="K22" s="66" t="s">
        <v>130</v>
      </c>
      <c r="L22" s="194"/>
      <c r="M22" s="177" t="s">
        <v>132</v>
      </c>
      <c r="N22" s="192" t="s">
        <v>88</v>
      </c>
      <c r="O22" s="177" t="s">
        <v>89</v>
      </c>
      <c r="P22" s="195" t="s">
        <v>198</v>
      </c>
      <c r="Q22" s="271" t="s">
        <v>199</v>
      </c>
      <c r="R22" s="271" t="s">
        <v>200</v>
      </c>
      <c r="S22" s="267"/>
      <c r="T22" s="193"/>
      <c r="U22" s="268"/>
      <c r="V22" s="269"/>
      <c r="W22" s="269"/>
      <c r="X22" s="270"/>
      <c r="Y22" s="193"/>
      <c r="Z22" s="123" t="s">
        <v>196</v>
      </c>
      <c r="AA22" s="264">
        <v>3</v>
      </c>
      <c r="AB22" s="315" t="s">
        <v>136</v>
      </c>
      <c r="AC22" s="315">
        <v>11293</v>
      </c>
      <c r="AD22" s="315">
        <v>2023</v>
      </c>
    </row>
    <row r="23" s="69" customFormat="1" hidden="1" customHeight="1" spans="1:30">
      <c r="A23" s="126" t="s">
        <v>201</v>
      </c>
      <c r="B23" s="12">
        <v>22</v>
      </c>
      <c r="C23" s="100" t="s">
        <v>201</v>
      </c>
      <c r="D23" s="122" t="s">
        <v>202</v>
      </c>
      <c r="E23" s="98">
        <v>103</v>
      </c>
      <c r="F23" s="98" t="s">
        <v>15</v>
      </c>
      <c r="G23" s="98">
        <v>103.2</v>
      </c>
      <c r="H23" s="98" t="s">
        <v>23</v>
      </c>
      <c r="I23" s="190"/>
      <c r="J23" s="39" t="s">
        <v>65</v>
      </c>
      <c r="K23" s="66" t="s">
        <v>159</v>
      </c>
      <c r="L23" s="191"/>
      <c r="M23" s="177" t="s">
        <v>132</v>
      </c>
      <c r="N23" s="192" t="s">
        <v>88</v>
      </c>
      <c r="O23" s="178" t="s">
        <v>89</v>
      </c>
      <c r="P23" s="98" t="s">
        <v>203</v>
      </c>
      <c r="Q23" s="272" t="s">
        <v>204</v>
      </c>
      <c r="R23" s="273" t="s">
        <v>205</v>
      </c>
      <c r="S23" s="261"/>
      <c r="T23" s="97" t="s">
        <v>73</v>
      </c>
      <c r="U23" s="264"/>
      <c r="V23" s="17" t="s">
        <v>55</v>
      </c>
      <c r="W23" s="254"/>
      <c r="X23" s="263"/>
      <c r="Y23" s="97" t="s">
        <v>206</v>
      </c>
      <c r="Z23" s="126" t="s">
        <v>201</v>
      </c>
      <c r="AA23" s="264">
        <v>3</v>
      </c>
      <c r="AB23" s="175" t="s">
        <v>136</v>
      </c>
      <c r="AC23" s="97">
        <v>14002.1</v>
      </c>
      <c r="AD23" s="97">
        <v>2022</v>
      </c>
    </row>
    <row r="24" s="69" customFormat="1" hidden="1" customHeight="1" spans="1:30">
      <c r="A24" s="117" t="s">
        <v>207</v>
      </c>
      <c r="B24" s="93">
        <v>23</v>
      </c>
      <c r="C24" s="97" t="s">
        <v>207</v>
      </c>
      <c r="D24" s="98" t="s">
        <v>208</v>
      </c>
      <c r="E24" s="98">
        <v>103</v>
      </c>
      <c r="F24" s="98" t="s">
        <v>15</v>
      </c>
      <c r="G24" s="98">
        <v>103.2</v>
      </c>
      <c r="H24" s="98" t="s">
        <v>23</v>
      </c>
      <c r="I24" s="39"/>
      <c r="J24" s="39" t="s">
        <v>151</v>
      </c>
      <c r="K24" s="66" t="s">
        <v>209</v>
      </c>
      <c r="L24" s="184" t="s">
        <v>152</v>
      </c>
      <c r="M24" s="177" t="s">
        <v>132</v>
      </c>
      <c r="N24" s="177" t="s">
        <v>88</v>
      </c>
      <c r="O24" s="178" t="s">
        <v>89</v>
      </c>
      <c r="P24" s="98" t="s">
        <v>210</v>
      </c>
      <c r="Q24" s="258" t="s">
        <v>211</v>
      </c>
      <c r="R24" s="261" t="s">
        <v>212</v>
      </c>
      <c r="S24" s="261"/>
      <c r="T24" s="97" t="s">
        <v>73</v>
      </c>
      <c r="U24" s="18"/>
      <c r="V24" s="17" t="s">
        <v>55</v>
      </c>
      <c r="W24" s="262"/>
      <c r="X24" s="263"/>
      <c r="Y24" s="97"/>
      <c r="Z24" s="117" t="s">
        <v>207</v>
      </c>
      <c r="AA24" s="264">
        <v>5</v>
      </c>
      <c r="AB24" s="314" t="s">
        <v>156</v>
      </c>
      <c r="AC24" s="314">
        <v>1460</v>
      </c>
      <c r="AD24" s="314">
        <v>2018</v>
      </c>
    </row>
    <row r="25" s="69" customFormat="1" hidden="1" customHeight="1" spans="1:30">
      <c r="A25" s="92" t="s">
        <v>213</v>
      </c>
      <c r="B25" s="12">
        <v>24</v>
      </c>
      <c r="C25" s="94" t="s">
        <v>213</v>
      </c>
      <c r="D25" s="95" t="s">
        <v>214</v>
      </c>
      <c r="E25" s="98">
        <v>103</v>
      </c>
      <c r="F25" s="98" t="s">
        <v>15</v>
      </c>
      <c r="G25" s="98">
        <v>103.2</v>
      </c>
      <c r="H25" s="98" t="s">
        <v>23</v>
      </c>
      <c r="I25" s="157"/>
      <c r="J25" s="158" t="s">
        <v>151</v>
      </c>
      <c r="K25" s="63" t="s">
        <v>209</v>
      </c>
      <c r="L25" s="159" t="s">
        <v>215</v>
      </c>
      <c r="M25" s="196" t="s">
        <v>132</v>
      </c>
      <c r="N25" s="196" t="s">
        <v>88</v>
      </c>
      <c r="O25" s="197" t="s">
        <v>89</v>
      </c>
      <c r="P25" s="160" t="s">
        <v>216</v>
      </c>
      <c r="Q25" s="274" t="s">
        <v>217</v>
      </c>
      <c r="R25" s="275" t="s">
        <v>218</v>
      </c>
      <c r="S25" s="226"/>
      <c r="T25" s="227" t="s">
        <v>73</v>
      </c>
      <c r="U25" s="228"/>
      <c r="V25" s="229" t="s">
        <v>55</v>
      </c>
      <c r="W25" s="276"/>
      <c r="X25" s="231"/>
      <c r="Y25" s="227"/>
      <c r="Z25" s="299" t="s">
        <v>213</v>
      </c>
      <c r="AA25" s="300">
        <v>5</v>
      </c>
      <c r="AB25" s="301" t="s">
        <v>156</v>
      </c>
      <c r="AC25" s="301">
        <v>1742</v>
      </c>
      <c r="AD25" s="301">
        <v>2019</v>
      </c>
    </row>
    <row r="26" s="69" customFormat="1" hidden="1" customHeight="1" spans="1:30">
      <c r="A26" s="96" t="s">
        <v>219</v>
      </c>
      <c r="B26" s="93">
        <v>25</v>
      </c>
      <c r="C26" s="97" t="s">
        <v>219</v>
      </c>
      <c r="D26" s="98" t="s">
        <v>220</v>
      </c>
      <c r="E26" s="98">
        <v>103</v>
      </c>
      <c r="F26" s="98" t="s">
        <v>15</v>
      </c>
      <c r="G26" s="98">
        <v>103.2</v>
      </c>
      <c r="H26" s="98" t="s">
        <v>23</v>
      </c>
      <c r="I26" s="161"/>
      <c r="J26" s="162" t="s">
        <v>151</v>
      </c>
      <c r="K26" s="44" t="s">
        <v>209</v>
      </c>
      <c r="L26" s="163" t="s">
        <v>152</v>
      </c>
      <c r="M26" s="27" t="s">
        <v>132</v>
      </c>
      <c r="N26" s="27" t="s">
        <v>88</v>
      </c>
      <c r="O26" s="167" t="s">
        <v>89</v>
      </c>
      <c r="P26" s="31" t="s">
        <v>221</v>
      </c>
      <c r="Q26" s="274" t="s">
        <v>222</v>
      </c>
      <c r="R26" s="275" t="s">
        <v>223</v>
      </c>
      <c r="S26" s="275"/>
      <c r="T26" s="234" t="s">
        <v>73</v>
      </c>
      <c r="U26" s="277"/>
      <c r="V26" s="278" t="s">
        <v>55</v>
      </c>
      <c r="W26" s="236"/>
      <c r="X26" s="237"/>
      <c r="Y26" s="234"/>
      <c r="Z26" s="302" t="s">
        <v>219</v>
      </c>
      <c r="AA26" s="235">
        <v>5</v>
      </c>
      <c r="AB26" s="303" t="s">
        <v>156</v>
      </c>
      <c r="AC26" s="303">
        <v>1748</v>
      </c>
      <c r="AD26" s="303">
        <v>2019</v>
      </c>
    </row>
    <row r="27" s="69" customFormat="1" hidden="1" customHeight="1" spans="1:30">
      <c r="A27" s="96" t="s">
        <v>224</v>
      </c>
      <c r="B27" s="12">
        <v>26</v>
      </c>
      <c r="C27" s="97" t="s">
        <v>224</v>
      </c>
      <c r="D27" s="98" t="s">
        <v>225</v>
      </c>
      <c r="E27" s="98">
        <v>103</v>
      </c>
      <c r="F27" s="98" t="s">
        <v>15</v>
      </c>
      <c r="G27" s="98">
        <v>103.2</v>
      </c>
      <c r="H27" s="98" t="s">
        <v>23</v>
      </c>
      <c r="I27" s="161"/>
      <c r="J27" s="162" t="s">
        <v>151</v>
      </c>
      <c r="K27" s="44" t="s">
        <v>226</v>
      </c>
      <c r="L27" s="163" t="s">
        <v>227</v>
      </c>
      <c r="M27" s="27" t="s">
        <v>132</v>
      </c>
      <c r="N27" s="27" t="s">
        <v>88</v>
      </c>
      <c r="O27" s="167" t="s">
        <v>89</v>
      </c>
      <c r="P27" s="31" t="s">
        <v>228</v>
      </c>
      <c r="Q27" s="274" t="s">
        <v>229</v>
      </c>
      <c r="R27" s="275" t="s">
        <v>230</v>
      </c>
      <c r="S27" s="233"/>
      <c r="T27" s="234" t="s">
        <v>73</v>
      </c>
      <c r="U27" s="277"/>
      <c r="V27" s="278" t="s">
        <v>55</v>
      </c>
      <c r="W27" s="236"/>
      <c r="X27" s="237"/>
      <c r="Y27" s="234"/>
      <c r="Z27" s="302" t="s">
        <v>224</v>
      </c>
      <c r="AA27" s="235">
        <v>5</v>
      </c>
      <c r="AB27" s="303" t="s">
        <v>156</v>
      </c>
      <c r="AC27" s="303">
        <v>2025</v>
      </c>
      <c r="AD27" s="303">
        <v>2017</v>
      </c>
    </row>
    <row r="28" s="69" customFormat="1" customHeight="1" spans="1:30">
      <c r="A28" s="96" t="s">
        <v>231</v>
      </c>
      <c r="B28" s="93">
        <v>27</v>
      </c>
      <c r="C28" s="97" t="s">
        <v>231</v>
      </c>
      <c r="D28" s="98" t="s">
        <v>232</v>
      </c>
      <c r="E28" s="127">
        <v>101</v>
      </c>
      <c r="F28" s="128" t="s">
        <v>11</v>
      </c>
      <c r="G28" s="101">
        <v>101.3</v>
      </c>
      <c r="H28" s="102" t="s">
        <v>16</v>
      </c>
      <c r="I28" s="161"/>
      <c r="J28" s="162" t="s">
        <v>151</v>
      </c>
      <c r="K28" s="44" t="s">
        <v>233</v>
      </c>
      <c r="L28" s="163" t="s">
        <v>234</v>
      </c>
      <c r="M28" s="27" t="s">
        <v>132</v>
      </c>
      <c r="N28" s="27" t="s">
        <v>88</v>
      </c>
      <c r="O28" s="167" t="s">
        <v>89</v>
      </c>
      <c r="P28" s="31" t="s">
        <v>235</v>
      </c>
      <c r="Q28" s="274" t="s">
        <v>236</v>
      </c>
      <c r="R28" s="275" t="s">
        <v>237</v>
      </c>
      <c r="S28" s="233"/>
      <c r="T28" s="234" t="s">
        <v>73</v>
      </c>
      <c r="U28" s="277" t="s">
        <v>74</v>
      </c>
      <c r="V28" s="278" t="s">
        <v>55</v>
      </c>
      <c r="W28" s="279" t="s">
        <v>56</v>
      </c>
      <c r="X28" s="237"/>
      <c r="Y28" s="234"/>
      <c r="Z28" s="302" t="s">
        <v>231</v>
      </c>
      <c r="AA28" s="235">
        <v>5</v>
      </c>
      <c r="AB28" s="303" t="s">
        <v>156</v>
      </c>
      <c r="AC28" s="303">
        <v>11067</v>
      </c>
      <c r="AD28" s="303">
        <v>2020</v>
      </c>
    </row>
    <row r="29" s="69" customFormat="1" hidden="1" customHeight="1" spans="1:30">
      <c r="A29" s="129" t="s">
        <v>238</v>
      </c>
      <c r="B29" s="12">
        <v>28</v>
      </c>
      <c r="C29" s="97" t="s">
        <v>238</v>
      </c>
      <c r="D29" s="98" t="s">
        <v>239</v>
      </c>
      <c r="E29" s="98">
        <v>103</v>
      </c>
      <c r="F29" s="98" t="s">
        <v>15</v>
      </c>
      <c r="G29" s="98">
        <v>103.2</v>
      </c>
      <c r="H29" s="98" t="s">
        <v>23</v>
      </c>
      <c r="I29" s="161"/>
      <c r="J29" s="162" t="s">
        <v>151</v>
      </c>
      <c r="K29" s="44" t="s">
        <v>240</v>
      </c>
      <c r="L29" s="163" t="s">
        <v>227</v>
      </c>
      <c r="M29" s="27" t="s">
        <v>132</v>
      </c>
      <c r="N29" s="27" t="s">
        <v>88</v>
      </c>
      <c r="O29" s="167" t="s">
        <v>89</v>
      </c>
      <c r="P29" s="31" t="s">
        <v>241</v>
      </c>
      <c r="Q29" s="232" t="s">
        <v>242</v>
      </c>
      <c r="R29" s="233" t="s">
        <v>243</v>
      </c>
      <c r="S29" s="233"/>
      <c r="T29" s="234" t="s">
        <v>73</v>
      </c>
      <c r="U29" s="277"/>
      <c r="V29" s="278" t="s">
        <v>55</v>
      </c>
      <c r="W29" s="236"/>
      <c r="X29" s="237"/>
      <c r="Y29" s="234"/>
      <c r="Z29" s="316" t="s">
        <v>238</v>
      </c>
      <c r="AA29" s="235">
        <v>5</v>
      </c>
      <c r="AB29" s="303" t="s">
        <v>156</v>
      </c>
      <c r="AC29" s="303">
        <v>16016</v>
      </c>
      <c r="AD29" s="303">
        <v>2019</v>
      </c>
    </row>
    <row r="30" s="69" customFormat="1" hidden="1" customHeight="1" spans="1:30">
      <c r="A30" s="130" t="s">
        <v>244</v>
      </c>
      <c r="B30" s="93">
        <v>29</v>
      </c>
      <c r="C30" s="131" t="s">
        <v>244</v>
      </c>
      <c r="D30" s="98" t="s">
        <v>245</v>
      </c>
      <c r="E30" s="98">
        <v>103</v>
      </c>
      <c r="F30" s="98" t="s">
        <v>15</v>
      </c>
      <c r="G30" s="98">
        <v>103.2</v>
      </c>
      <c r="H30" s="98" t="s">
        <v>23</v>
      </c>
      <c r="I30" s="198">
        <v>1</v>
      </c>
      <c r="J30" s="162" t="s">
        <v>151</v>
      </c>
      <c r="K30" s="44" t="s">
        <v>159</v>
      </c>
      <c r="L30" s="163" t="s">
        <v>227</v>
      </c>
      <c r="M30" s="27" t="s">
        <v>132</v>
      </c>
      <c r="N30" s="27" t="s">
        <v>88</v>
      </c>
      <c r="O30" s="167" t="s">
        <v>89</v>
      </c>
      <c r="P30" s="31" t="s">
        <v>246</v>
      </c>
      <c r="Q30" s="274" t="s">
        <v>247</v>
      </c>
      <c r="R30" s="275" t="s">
        <v>248</v>
      </c>
      <c r="S30" s="233"/>
      <c r="T30" s="234" t="s">
        <v>73</v>
      </c>
      <c r="U30" s="277"/>
      <c r="V30" s="278" t="s">
        <v>55</v>
      </c>
      <c r="W30" s="236"/>
      <c r="X30" s="237"/>
      <c r="Y30" s="234"/>
      <c r="Z30" s="317" t="s">
        <v>244</v>
      </c>
      <c r="AA30" s="235">
        <v>5</v>
      </c>
      <c r="AB30" s="303" t="s">
        <v>156</v>
      </c>
      <c r="AC30" s="303">
        <v>16852</v>
      </c>
      <c r="AD30" s="303">
        <v>2020</v>
      </c>
    </row>
    <row r="31" s="69" customFormat="1" customHeight="1" spans="1:30">
      <c r="A31" s="96" t="s">
        <v>249</v>
      </c>
      <c r="B31" s="12">
        <v>30</v>
      </c>
      <c r="C31" s="97" t="s">
        <v>249</v>
      </c>
      <c r="D31" s="98" t="s">
        <v>250</v>
      </c>
      <c r="E31" s="127">
        <v>101</v>
      </c>
      <c r="F31" s="128" t="s">
        <v>11</v>
      </c>
      <c r="G31" s="101">
        <v>101.3</v>
      </c>
      <c r="H31" s="102" t="s">
        <v>16</v>
      </c>
      <c r="I31" s="161"/>
      <c r="J31" s="162" t="s">
        <v>151</v>
      </c>
      <c r="K31" s="44" t="s">
        <v>251</v>
      </c>
      <c r="L31" s="163" t="s">
        <v>252</v>
      </c>
      <c r="M31" s="27" t="s">
        <v>132</v>
      </c>
      <c r="N31" s="27" t="s">
        <v>88</v>
      </c>
      <c r="O31" s="167" t="s">
        <v>89</v>
      </c>
      <c r="P31" s="31" t="s">
        <v>253</v>
      </c>
      <c r="Q31" s="232" t="s">
        <v>254</v>
      </c>
      <c r="R31" s="233" t="s">
        <v>255</v>
      </c>
      <c r="S31" s="233"/>
      <c r="T31" s="234" t="s">
        <v>73</v>
      </c>
      <c r="U31" s="277"/>
      <c r="V31" s="278" t="s">
        <v>55</v>
      </c>
      <c r="W31" s="236"/>
      <c r="X31" s="237"/>
      <c r="Y31" s="234"/>
      <c r="Z31" s="302" t="s">
        <v>249</v>
      </c>
      <c r="AA31" s="235">
        <v>5</v>
      </c>
      <c r="AB31" s="303" t="s">
        <v>156</v>
      </c>
      <c r="AC31" s="303">
        <v>20772</v>
      </c>
      <c r="AD31" s="303">
        <v>2019</v>
      </c>
    </row>
    <row r="32" s="69" customFormat="1" hidden="1" customHeight="1" spans="1:30">
      <c r="A32" s="132" t="s">
        <v>256</v>
      </c>
      <c r="B32" s="93">
        <v>31</v>
      </c>
      <c r="C32" s="133" t="s">
        <v>256</v>
      </c>
      <c r="D32" s="114" t="s">
        <v>257</v>
      </c>
      <c r="E32" s="98">
        <v>103</v>
      </c>
      <c r="F32" s="98" t="s">
        <v>15</v>
      </c>
      <c r="G32" s="98">
        <v>103.3</v>
      </c>
      <c r="H32" s="98" t="s">
        <v>24</v>
      </c>
      <c r="I32" s="161"/>
      <c r="J32" s="162" t="s">
        <v>65</v>
      </c>
      <c r="K32" s="44" t="s">
        <v>78</v>
      </c>
      <c r="L32" s="163" t="s">
        <v>166</v>
      </c>
      <c r="M32" s="27" t="s">
        <v>132</v>
      </c>
      <c r="N32" s="27" t="s">
        <v>88</v>
      </c>
      <c r="O32" s="167" t="s">
        <v>89</v>
      </c>
      <c r="P32" s="31" t="s">
        <v>258</v>
      </c>
      <c r="Q32" s="274" t="s">
        <v>259</v>
      </c>
      <c r="R32" s="275" t="s">
        <v>260</v>
      </c>
      <c r="S32" s="233"/>
      <c r="T32" s="234" t="s">
        <v>73</v>
      </c>
      <c r="U32" s="277"/>
      <c r="V32" s="236"/>
      <c r="W32" s="279" t="s">
        <v>56</v>
      </c>
      <c r="X32" s="237"/>
      <c r="Y32" s="234"/>
      <c r="Z32" s="318" t="s">
        <v>256</v>
      </c>
      <c r="AA32" s="235">
        <v>2</v>
      </c>
      <c r="AB32" s="303" t="s">
        <v>75</v>
      </c>
      <c r="AC32" s="303">
        <v>6334</v>
      </c>
      <c r="AD32" s="303">
        <v>2013</v>
      </c>
    </row>
    <row r="33" s="69" customFormat="1" hidden="1" customHeight="1" spans="1:30">
      <c r="A33" s="132" t="s">
        <v>261</v>
      </c>
      <c r="B33" s="12">
        <v>32</v>
      </c>
      <c r="C33" s="133" t="s">
        <v>261</v>
      </c>
      <c r="D33" s="114" t="s">
        <v>262</v>
      </c>
      <c r="E33" s="98">
        <v>103</v>
      </c>
      <c r="F33" s="98" t="s">
        <v>15</v>
      </c>
      <c r="G33" s="98">
        <v>103.3</v>
      </c>
      <c r="H33" s="98" t="s">
        <v>24</v>
      </c>
      <c r="I33" s="161"/>
      <c r="J33" s="162" t="s">
        <v>65</v>
      </c>
      <c r="K33" s="44" t="s">
        <v>78</v>
      </c>
      <c r="L33" s="163" t="s">
        <v>172</v>
      </c>
      <c r="M33" s="27" t="s">
        <v>132</v>
      </c>
      <c r="N33" s="27" t="s">
        <v>88</v>
      </c>
      <c r="O33" s="167" t="s">
        <v>89</v>
      </c>
      <c r="P33" s="31" t="s">
        <v>263</v>
      </c>
      <c r="Q33" s="274" t="s">
        <v>264</v>
      </c>
      <c r="R33" s="275" t="s">
        <v>265</v>
      </c>
      <c r="S33" s="233"/>
      <c r="T33" s="234" t="s">
        <v>73</v>
      </c>
      <c r="U33" s="277"/>
      <c r="V33" s="236"/>
      <c r="W33" s="279" t="s">
        <v>56</v>
      </c>
      <c r="X33" s="237"/>
      <c r="Y33" s="234"/>
      <c r="Z33" s="318" t="s">
        <v>261</v>
      </c>
      <c r="AA33" s="235">
        <v>2</v>
      </c>
      <c r="AB33" s="303" t="s">
        <v>75</v>
      </c>
      <c r="AC33" s="303">
        <v>6887</v>
      </c>
      <c r="AD33" s="303">
        <v>2012</v>
      </c>
    </row>
    <row r="34" s="69" customFormat="1" hidden="1" customHeight="1" spans="1:30">
      <c r="A34" s="134" t="s">
        <v>266</v>
      </c>
      <c r="B34" s="93">
        <v>33</v>
      </c>
      <c r="C34" s="135" t="s">
        <v>266</v>
      </c>
      <c r="D34" s="98" t="s">
        <v>267</v>
      </c>
      <c r="E34" s="115">
        <v>104</v>
      </c>
      <c r="F34" s="115" t="s">
        <v>268</v>
      </c>
      <c r="G34" s="115">
        <v>104.1</v>
      </c>
      <c r="H34" s="115" t="s">
        <v>26</v>
      </c>
      <c r="I34" s="199"/>
      <c r="J34" s="200" t="s">
        <v>65</v>
      </c>
      <c r="K34" s="44" t="s">
        <v>78</v>
      </c>
      <c r="L34" s="201" t="s">
        <v>166</v>
      </c>
      <c r="M34" s="27" t="s">
        <v>87</v>
      </c>
      <c r="N34" s="202" t="s">
        <v>88</v>
      </c>
      <c r="O34" s="167" t="s">
        <v>89</v>
      </c>
      <c r="P34" s="203" t="s">
        <v>269</v>
      </c>
      <c r="Q34" s="232" t="s">
        <v>270</v>
      </c>
      <c r="R34" s="232" t="s">
        <v>271</v>
      </c>
      <c r="S34" s="232"/>
      <c r="T34" s="280" t="s">
        <v>73</v>
      </c>
      <c r="U34" s="281"/>
      <c r="V34" s="278" t="s">
        <v>55</v>
      </c>
      <c r="W34" s="282"/>
      <c r="X34" s="283"/>
      <c r="Y34" s="280"/>
      <c r="Z34" s="319" t="s">
        <v>266</v>
      </c>
      <c r="AA34" s="287">
        <v>2</v>
      </c>
      <c r="AB34" s="320" t="s">
        <v>75</v>
      </c>
      <c r="AC34" s="320">
        <v>5107</v>
      </c>
      <c r="AD34" s="320">
        <v>2016</v>
      </c>
    </row>
    <row r="35" s="69" customFormat="1" hidden="1" customHeight="1" spans="1:30">
      <c r="A35" s="134" t="s">
        <v>272</v>
      </c>
      <c r="B35" s="12">
        <v>34</v>
      </c>
      <c r="C35" s="135" t="s">
        <v>272</v>
      </c>
      <c r="D35" s="98" t="s">
        <v>273</v>
      </c>
      <c r="E35" s="115">
        <v>104</v>
      </c>
      <c r="F35" s="115" t="s">
        <v>268</v>
      </c>
      <c r="G35" s="115">
        <v>104.1</v>
      </c>
      <c r="H35" s="115" t="s">
        <v>26</v>
      </c>
      <c r="I35" s="204"/>
      <c r="J35" s="200" t="s">
        <v>65</v>
      </c>
      <c r="K35" s="44" t="s">
        <v>78</v>
      </c>
      <c r="L35" s="201" t="s">
        <v>166</v>
      </c>
      <c r="M35" s="27" t="s">
        <v>87</v>
      </c>
      <c r="N35" s="202" t="s">
        <v>88</v>
      </c>
      <c r="O35" s="167" t="s">
        <v>89</v>
      </c>
      <c r="P35" s="203" t="s">
        <v>274</v>
      </c>
      <c r="Q35" s="232" t="s">
        <v>275</v>
      </c>
      <c r="R35" s="232" t="s">
        <v>276</v>
      </c>
      <c r="S35" s="232"/>
      <c r="T35" s="280" t="s">
        <v>73</v>
      </c>
      <c r="U35" s="281"/>
      <c r="V35" s="278" t="s">
        <v>55</v>
      </c>
      <c r="W35" s="282"/>
      <c r="X35" s="283"/>
      <c r="Y35" s="280"/>
      <c r="Z35" s="319" t="s">
        <v>272</v>
      </c>
      <c r="AA35" s="287">
        <v>2</v>
      </c>
      <c r="AB35" s="320" t="s">
        <v>75</v>
      </c>
      <c r="AC35" s="320">
        <v>5185</v>
      </c>
      <c r="AD35" s="320">
        <v>2016</v>
      </c>
    </row>
    <row r="36" s="69" customFormat="1" hidden="1" customHeight="1" spans="1:30">
      <c r="A36" s="134" t="s">
        <v>277</v>
      </c>
      <c r="B36" s="93">
        <v>35</v>
      </c>
      <c r="C36" s="135" t="s">
        <v>277</v>
      </c>
      <c r="D36" s="98" t="s">
        <v>278</v>
      </c>
      <c r="E36" s="115">
        <v>104</v>
      </c>
      <c r="F36" s="115" t="s">
        <v>268</v>
      </c>
      <c r="G36" s="115">
        <v>104.1</v>
      </c>
      <c r="H36" s="115" t="s">
        <v>26</v>
      </c>
      <c r="I36" s="204"/>
      <c r="J36" s="200" t="s">
        <v>65</v>
      </c>
      <c r="K36" s="44" t="s">
        <v>78</v>
      </c>
      <c r="L36" s="201" t="s">
        <v>279</v>
      </c>
      <c r="M36" s="27" t="s">
        <v>87</v>
      </c>
      <c r="N36" s="202" t="s">
        <v>88</v>
      </c>
      <c r="O36" s="205" t="s">
        <v>280</v>
      </c>
      <c r="P36" s="203" t="s">
        <v>281</v>
      </c>
      <c r="Q36" s="232" t="s">
        <v>282</v>
      </c>
      <c r="R36" s="232" t="s">
        <v>283</v>
      </c>
      <c r="S36" s="232"/>
      <c r="T36" s="280" t="s">
        <v>73</v>
      </c>
      <c r="U36" s="281"/>
      <c r="V36" s="278" t="s">
        <v>55</v>
      </c>
      <c r="W36" s="282"/>
      <c r="X36" s="283"/>
      <c r="Y36" s="280"/>
      <c r="Z36" s="319" t="s">
        <v>277</v>
      </c>
      <c r="AA36" s="287">
        <v>2</v>
      </c>
      <c r="AB36" s="320" t="s">
        <v>75</v>
      </c>
      <c r="AC36" s="320">
        <v>5764</v>
      </c>
      <c r="AD36" s="320">
        <v>2007</v>
      </c>
    </row>
    <row r="37" s="69" customFormat="1" hidden="1" customHeight="1" spans="1:30">
      <c r="A37" s="134" t="s">
        <v>284</v>
      </c>
      <c r="B37" s="12">
        <v>36</v>
      </c>
      <c r="C37" s="135" t="s">
        <v>284</v>
      </c>
      <c r="D37" s="98" t="s">
        <v>285</v>
      </c>
      <c r="E37" s="115">
        <v>104</v>
      </c>
      <c r="F37" s="115" t="s">
        <v>268</v>
      </c>
      <c r="G37" s="115">
        <v>104.1</v>
      </c>
      <c r="H37" s="136" t="s">
        <v>26</v>
      </c>
      <c r="I37" s="204"/>
      <c r="J37" s="200" t="s">
        <v>65</v>
      </c>
      <c r="K37" s="44" t="s">
        <v>66</v>
      </c>
      <c r="L37" s="201" t="s">
        <v>279</v>
      </c>
      <c r="M37" s="27" t="s">
        <v>87</v>
      </c>
      <c r="N37" s="202" t="s">
        <v>88</v>
      </c>
      <c r="O37" s="167" t="s">
        <v>89</v>
      </c>
      <c r="P37" s="203" t="s">
        <v>286</v>
      </c>
      <c r="Q37" s="232" t="s">
        <v>287</v>
      </c>
      <c r="R37" s="232" t="s">
        <v>288</v>
      </c>
      <c r="S37" s="232"/>
      <c r="T37" s="280" t="s">
        <v>73</v>
      </c>
      <c r="U37" s="281"/>
      <c r="V37" s="278" t="s">
        <v>55</v>
      </c>
      <c r="W37" s="282"/>
      <c r="X37" s="283"/>
      <c r="Y37" s="280"/>
      <c r="Z37" s="319" t="s">
        <v>284</v>
      </c>
      <c r="AA37" s="287">
        <v>2</v>
      </c>
      <c r="AB37" s="320" t="s">
        <v>75</v>
      </c>
      <c r="AC37" s="320">
        <v>6216</v>
      </c>
      <c r="AD37" s="320">
        <v>1996</v>
      </c>
    </row>
    <row r="38" s="69" customFormat="1" hidden="1" customHeight="1" spans="1:30">
      <c r="A38" s="134" t="s">
        <v>289</v>
      </c>
      <c r="B38" s="93">
        <v>37</v>
      </c>
      <c r="C38" s="135" t="s">
        <v>289</v>
      </c>
      <c r="D38" s="98" t="s">
        <v>290</v>
      </c>
      <c r="E38" s="115">
        <v>104</v>
      </c>
      <c r="F38" s="115" t="s">
        <v>268</v>
      </c>
      <c r="G38" s="115">
        <v>104.1</v>
      </c>
      <c r="H38" s="115" t="s">
        <v>26</v>
      </c>
      <c r="I38" s="204"/>
      <c r="J38" s="200" t="s">
        <v>65</v>
      </c>
      <c r="K38" s="44" t="s">
        <v>78</v>
      </c>
      <c r="L38" s="201" t="s">
        <v>279</v>
      </c>
      <c r="M38" s="27" t="s">
        <v>87</v>
      </c>
      <c r="N38" s="202" t="s">
        <v>88</v>
      </c>
      <c r="O38" s="167" t="s">
        <v>89</v>
      </c>
      <c r="P38" s="203" t="s">
        <v>291</v>
      </c>
      <c r="Q38" s="274" t="s">
        <v>292</v>
      </c>
      <c r="R38" s="274" t="s">
        <v>293</v>
      </c>
      <c r="S38" s="232"/>
      <c r="T38" s="280" t="s">
        <v>73</v>
      </c>
      <c r="U38" s="281"/>
      <c r="V38" s="278" t="s">
        <v>55</v>
      </c>
      <c r="W38" s="282"/>
      <c r="X38" s="283"/>
      <c r="Y38" s="280"/>
      <c r="Z38" s="319" t="s">
        <v>289</v>
      </c>
      <c r="AA38" s="287">
        <v>2</v>
      </c>
      <c r="AB38" s="320" t="s">
        <v>75</v>
      </c>
      <c r="AC38" s="320">
        <v>6296</v>
      </c>
      <c r="AD38" s="320">
        <v>2013</v>
      </c>
    </row>
    <row r="39" s="69" customFormat="1" hidden="1" customHeight="1" spans="1:30">
      <c r="A39" s="134" t="s">
        <v>294</v>
      </c>
      <c r="B39" s="12">
        <v>38</v>
      </c>
      <c r="C39" s="135" t="s">
        <v>294</v>
      </c>
      <c r="D39" s="98" t="s">
        <v>295</v>
      </c>
      <c r="E39" s="115">
        <v>104</v>
      </c>
      <c r="F39" s="115" t="s">
        <v>268</v>
      </c>
      <c r="G39" s="115">
        <v>104.1</v>
      </c>
      <c r="H39" s="136" t="s">
        <v>26</v>
      </c>
      <c r="I39" s="204"/>
      <c r="J39" s="200" t="s">
        <v>65</v>
      </c>
      <c r="K39" s="44" t="s">
        <v>78</v>
      </c>
      <c r="L39" s="201" t="s">
        <v>279</v>
      </c>
      <c r="M39" s="27" t="s">
        <v>87</v>
      </c>
      <c r="N39" s="202" t="s">
        <v>88</v>
      </c>
      <c r="O39" s="167" t="s">
        <v>89</v>
      </c>
      <c r="P39" s="203" t="s">
        <v>296</v>
      </c>
      <c r="Q39" s="232" t="s">
        <v>297</v>
      </c>
      <c r="R39" s="232" t="s">
        <v>298</v>
      </c>
      <c r="S39" s="232"/>
      <c r="T39" s="280" t="s">
        <v>73</v>
      </c>
      <c r="U39" s="281"/>
      <c r="V39" s="278" t="s">
        <v>55</v>
      </c>
      <c r="W39" s="282"/>
      <c r="X39" s="283"/>
      <c r="Y39" s="280"/>
      <c r="Z39" s="319" t="s">
        <v>294</v>
      </c>
      <c r="AA39" s="287">
        <v>2</v>
      </c>
      <c r="AB39" s="320" t="s">
        <v>75</v>
      </c>
      <c r="AC39" s="320">
        <v>6380</v>
      </c>
      <c r="AD39" s="320">
        <v>2008</v>
      </c>
    </row>
    <row r="40" s="69" customFormat="1" hidden="1" customHeight="1" spans="1:30">
      <c r="A40" s="137" t="s">
        <v>299</v>
      </c>
      <c r="B40" s="93">
        <v>39</v>
      </c>
      <c r="C40" s="138" t="s">
        <v>299</v>
      </c>
      <c r="D40" s="440" t="s">
        <v>300</v>
      </c>
      <c r="E40" s="116">
        <v>104</v>
      </c>
      <c r="F40" s="116" t="s">
        <v>268</v>
      </c>
      <c r="G40" s="116">
        <v>104.1</v>
      </c>
      <c r="H40" s="136" t="s">
        <v>26</v>
      </c>
      <c r="I40" s="175"/>
      <c r="J40" s="165" t="s">
        <v>65</v>
      </c>
      <c r="K40" s="44" t="s">
        <v>78</v>
      </c>
      <c r="L40" s="206"/>
      <c r="M40" s="27" t="s">
        <v>87</v>
      </c>
      <c r="N40" s="202" t="s">
        <v>88</v>
      </c>
      <c r="O40" s="167" t="s">
        <v>89</v>
      </c>
      <c r="P40" s="168" t="s">
        <v>301</v>
      </c>
      <c r="Q40" s="284" t="s">
        <v>302</v>
      </c>
      <c r="R40" s="285" t="s">
        <v>303</v>
      </c>
      <c r="S40" s="240"/>
      <c r="T40" s="165"/>
      <c r="U40" s="241"/>
      <c r="V40" s="242"/>
      <c r="W40" s="242"/>
      <c r="X40" s="243" t="s">
        <v>93</v>
      </c>
      <c r="Y40" s="165"/>
      <c r="Z40" s="321" t="s">
        <v>299</v>
      </c>
      <c r="AA40" s="235">
        <v>2</v>
      </c>
      <c r="AB40" s="305" t="s">
        <v>75</v>
      </c>
      <c r="AC40" s="305">
        <v>6465</v>
      </c>
      <c r="AD40" s="305">
        <v>2000</v>
      </c>
    </row>
    <row r="41" s="69" customFormat="1" hidden="1" customHeight="1" spans="1:30">
      <c r="A41" s="134" t="s">
        <v>304</v>
      </c>
      <c r="B41" s="12">
        <v>40</v>
      </c>
      <c r="C41" s="135" t="s">
        <v>304</v>
      </c>
      <c r="D41" s="98" t="s">
        <v>305</v>
      </c>
      <c r="E41" s="115">
        <v>104</v>
      </c>
      <c r="F41" s="115" t="s">
        <v>268</v>
      </c>
      <c r="G41" s="115">
        <v>104.1</v>
      </c>
      <c r="H41" s="115" t="s">
        <v>26</v>
      </c>
      <c r="I41" s="204"/>
      <c r="J41" s="200" t="s">
        <v>65</v>
      </c>
      <c r="K41" s="44" t="s">
        <v>66</v>
      </c>
      <c r="L41" s="201" t="s">
        <v>279</v>
      </c>
      <c r="M41" s="27" t="s">
        <v>306</v>
      </c>
      <c r="N41" s="202" t="s">
        <v>88</v>
      </c>
      <c r="O41" s="205" t="s">
        <v>280</v>
      </c>
      <c r="P41" s="203" t="s">
        <v>307</v>
      </c>
      <c r="Q41" s="232" t="s">
        <v>308</v>
      </c>
      <c r="R41" s="232" t="s">
        <v>309</v>
      </c>
      <c r="S41" s="232"/>
      <c r="T41" s="280" t="s">
        <v>73</v>
      </c>
      <c r="U41" s="281"/>
      <c r="V41" s="278" t="s">
        <v>55</v>
      </c>
      <c r="W41" s="282"/>
      <c r="X41" s="283"/>
      <c r="Y41" s="280"/>
      <c r="Z41" s="319" t="s">
        <v>304</v>
      </c>
      <c r="AA41" s="287">
        <v>2</v>
      </c>
      <c r="AB41" s="320" t="s">
        <v>75</v>
      </c>
      <c r="AC41" s="320">
        <v>7627</v>
      </c>
      <c r="AD41" s="320">
        <v>2021</v>
      </c>
    </row>
    <row r="42" s="69" customFormat="1" hidden="1" customHeight="1" spans="1:30">
      <c r="A42" s="140" t="s">
        <v>310</v>
      </c>
      <c r="B42" s="93">
        <v>41</v>
      </c>
      <c r="C42" s="141" t="s">
        <v>310</v>
      </c>
      <c r="D42" s="122" t="s">
        <v>311</v>
      </c>
      <c r="E42" s="115">
        <v>104</v>
      </c>
      <c r="F42" s="115" t="s">
        <v>268</v>
      </c>
      <c r="G42" s="115">
        <v>104.1</v>
      </c>
      <c r="H42" s="115" t="s">
        <v>26</v>
      </c>
      <c r="I42" s="207"/>
      <c r="J42" s="200" t="s">
        <v>65</v>
      </c>
      <c r="K42" s="44" t="s">
        <v>130</v>
      </c>
      <c r="L42" s="208"/>
      <c r="M42" s="27" t="s">
        <v>87</v>
      </c>
      <c r="N42" s="209" t="s">
        <v>88</v>
      </c>
      <c r="O42" s="205" t="s">
        <v>89</v>
      </c>
      <c r="P42" s="203" t="s">
        <v>312</v>
      </c>
      <c r="Q42" s="286" t="s">
        <v>313</v>
      </c>
      <c r="R42" s="286" t="s">
        <v>314</v>
      </c>
      <c r="S42" s="232"/>
      <c r="T42" s="280" t="s">
        <v>73</v>
      </c>
      <c r="U42" s="287"/>
      <c r="V42" s="278" t="s">
        <v>55</v>
      </c>
      <c r="W42" s="288"/>
      <c r="X42" s="283"/>
      <c r="Y42" s="280" t="s">
        <v>206</v>
      </c>
      <c r="Z42" s="322" t="s">
        <v>310</v>
      </c>
      <c r="AA42" s="287">
        <v>3</v>
      </c>
      <c r="AB42" s="203" t="s">
        <v>136</v>
      </c>
      <c r="AC42" s="280">
        <v>10034</v>
      </c>
      <c r="AD42" s="280">
        <v>2016</v>
      </c>
    </row>
    <row r="43" s="69" customFormat="1" hidden="1" customHeight="1" spans="1:30">
      <c r="A43" s="142" t="s">
        <v>315</v>
      </c>
      <c r="B43" s="12">
        <v>42</v>
      </c>
      <c r="C43" s="143" t="s">
        <v>315</v>
      </c>
      <c r="D43" s="97" t="s">
        <v>316</v>
      </c>
      <c r="E43" s="115">
        <v>104</v>
      </c>
      <c r="F43" s="115" t="s">
        <v>268</v>
      </c>
      <c r="G43" s="115">
        <v>104.1</v>
      </c>
      <c r="H43" s="115" t="s">
        <v>26</v>
      </c>
      <c r="I43" s="204"/>
      <c r="J43" s="200" t="s">
        <v>65</v>
      </c>
      <c r="K43" s="44" t="s">
        <v>317</v>
      </c>
      <c r="L43" s="210"/>
      <c r="M43" s="27" t="s">
        <v>132</v>
      </c>
      <c r="N43" s="202" t="s">
        <v>88</v>
      </c>
      <c r="O43" s="205" t="s">
        <v>89</v>
      </c>
      <c r="P43" s="203" t="s">
        <v>318</v>
      </c>
      <c r="Q43" s="289" t="s">
        <v>319</v>
      </c>
      <c r="R43" s="290" t="s">
        <v>320</v>
      </c>
      <c r="S43" s="232"/>
      <c r="T43" s="280"/>
      <c r="U43" s="281"/>
      <c r="V43" s="278"/>
      <c r="W43" s="282"/>
      <c r="X43" s="283"/>
      <c r="Y43" s="280"/>
      <c r="Z43" s="323" t="s">
        <v>315</v>
      </c>
      <c r="AA43" s="235">
        <v>3</v>
      </c>
      <c r="AB43" s="320" t="s">
        <v>136</v>
      </c>
      <c r="AC43" s="320">
        <v>11280</v>
      </c>
      <c r="AD43" s="320">
        <v>2023</v>
      </c>
    </row>
    <row r="44" s="69" customFormat="1" hidden="1" customHeight="1" spans="1:30">
      <c r="A44" s="144" t="s">
        <v>321</v>
      </c>
      <c r="B44" s="93">
        <v>43</v>
      </c>
      <c r="C44" s="135" t="s">
        <v>321</v>
      </c>
      <c r="D44" s="97" t="s">
        <v>322</v>
      </c>
      <c r="E44" s="115">
        <v>104</v>
      </c>
      <c r="F44" s="115" t="s">
        <v>268</v>
      </c>
      <c r="G44" s="115">
        <v>104.1</v>
      </c>
      <c r="H44" s="115" t="s">
        <v>26</v>
      </c>
      <c r="I44" s="204"/>
      <c r="J44" s="200" t="s">
        <v>65</v>
      </c>
      <c r="K44" s="44" t="s">
        <v>159</v>
      </c>
      <c r="L44" s="201" t="s">
        <v>323</v>
      </c>
      <c r="M44" s="27" t="s">
        <v>306</v>
      </c>
      <c r="N44" s="202" t="s">
        <v>88</v>
      </c>
      <c r="O44" s="205" t="s">
        <v>280</v>
      </c>
      <c r="P44" s="203" t="s">
        <v>324</v>
      </c>
      <c r="Q44" s="203" t="s">
        <v>325</v>
      </c>
      <c r="R44" s="203" t="s">
        <v>326</v>
      </c>
      <c r="S44" s="232"/>
      <c r="T44" s="280" t="s">
        <v>73</v>
      </c>
      <c r="U44" s="281"/>
      <c r="V44" s="278" t="s">
        <v>55</v>
      </c>
      <c r="W44" s="282"/>
      <c r="X44" s="283"/>
      <c r="Y44" s="280" t="s">
        <v>206</v>
      </c>
      <c r="Z44" s="280" t="s">
        <v>321</v>
      </c>
      <c r="AA44" s="287">
        <v>3</v>
      </c>
      <c r="AB44" s="320" t="s">
        <v>136</v>
      </c>
      <c r="AC44" s="320">
        <v>14003.1</v>
      </c>
      <c r="AD44" s="320">
        <v>2015</v>
      </c>
    </row>
    <row r="45" s="69" customFormat="1" hidden="1" customHeight="1" spans="1:30">
      <c r="A45" s="145" t="s">
        <v>327</v>
      </c>
      <c r="B45" s="12">
        <v>44</v>
      </c>
      <c r="C45" s="135" t="s">
        <v>327</v>
      </c>
      <c r="D45" s="97" t="s">
        <v>328</v>
      </c>
      <c r="E45" s="115">
        <v>104</v>
      </c>
      <c r="F45" s="115" t="s">
        <v>268</v>
      </c>
      <c r="G45" s="115">
        <v>104.1</v>
      </c>
      <c r="H45" s="115" t="s">
        <v>26</v>
      </c>
      <c r="I45" s="204"/>
      <c r="J45" s="200" t="s">
        <v>65</v>
      </c>
      <c r="K45" s="44" t="s">
        <v>159</v>
      </c>
      <c r="L45" s="201" t="s">
        <v>329</v>
      </c>
      <c r="M45" s="27" t="s">
        <v>306</v>
      </c>
      <c r="N45" s="202" t="s">
        <v>88</v>
      </c>
      <c r="O45" s="205" t="s">
        <v>280</v>
      </c>
      <c r="P45" s="203" t="s">
        <v>330</v>
      </c>
      <c r="Q45" s="203" t="s">
        <v>331</v>
      </c>
      <c r="R45" s="203" t="s">
        <v>332</v>
      </c>
      <c r="S45" s="232"/>
      <c r="T45" s="280" t="s">
        <v>73</v>
      </c>
      <c r="U45" s="281"/>
      <c r="V45" s="278" t="s">
        <v>55</v>
      </c>
      <c r="W45" s="282"/>
      <c r="X45" s="283"/>
      <c r="Y45" s="280"/>
      <c r="Z45" s="145" t="s">
        <v>327</v>
      </c>
      <c r="AA45" s="287">
        <v>3</v>
      </c>
      <c r="AB45" s="320" t="s">
        <v>136</v>
      </c>
      <c r="AC45" s="320">
        <v>14003.2</v>
      </c>
      <c r="AD45" s="320">
        <v>2016</v>
      </c>
    </row>
    <row r="46" s="69" customFormat="1" hidden="1" customHeight="1" spans="1:30">
      <c r="A46" s="134" t="s">
        <v>333</v>
      </c>
      <c r="B46" s="93">
        <v>45</v>
      </c>
      <c r="C46" s="135" t="s">
        <v>333</v>
      </c>
      <c r="D46" s="97" t="s">
        <v>334</v>
      </c>
      <c r="E46" s="115">
        <v>104</v>
      </c>
      <c r="F46" s="115" t="s">
        <v>268</v>
      </c>
      <c r="G46" s="115">
        <v>104.1</v>
      </c>
      <c r="H46" s="115" t="s">
        <v>26</v>
      </c>
      <c r="I46" s="204"/>
      <c r="J46" s="200" t="s">
        <v>65</v>
      </c>
      <c r="K46" s="44" t="s">
        <v>159</v>
      </c>
      <c r="L46" s="201" t="s">
        <v>335</v>
      </c>
      <c r="M46" s="27" t="s">
        <v>306</v>
      </c>
      <c r="N46" s="202" t="s">
        <v>88</v>
      </c>
      <c r="O46" s="205" t="s">
        <v>280</v>
      </c>
      <c r="P46" s="203" t="s">
        <v>336</v>
      </c>
      <c r="Q46" s="203" t="s">
        <v>337</v>
      </c>
      <c r="R46" s="203" t="s">
        <v>338</v>
      </c>
      <c r="S46" s="232"/>
      <c r="T46" s="280" t="s">
        <v>73</v>
      </c>
      <c r="U46" s="281"/>
      <c r="V46" s="278" t="s">
        <v>55</v>
      </c>
      <c r="W46" s="282"/>
      <c r="X46" s="283"/>
      <c r="Y46" s="280"/>
      <c r="Z46" s="324" t="s">
        <v>333</v>
      </c>
      <c r="AA46" s="287">
        <v>3</v>
      </c>
      <c r="AB46" s="320" t="s">
        <v>136</v>
      </c>
      <c r="AC46" s="320">
        <v>14003.3</v>
      </c>
      <c r="AD46" s="320">
        <v>2017</v>
      </c>
    </row>
    <row r="47" s="69" customFormat="1" hidden="1" customHeight="1" spans="1:30">
      <c r="A47" s="134" t="s">
        <v>339</v>
      </c>
      <c r="B47" s="12">
        <v>46</v>
      </c>
      <c r="C47" s="135" t="s">
        <v>339</v>
      </c>
      <c r="D47" s="98" t="s">
        <v>340</v>
      </c>
      <c r="E47" s="115">
        <v>104</v>
      </c>
      <c r="F47" s="115" t="s">
        <v>268</v>
      </c>
      <c r="G47" s="115">
        <v>104.1</v>
      </c>
      <c r="H47" s="115" t="s">
        <v>26</v>
      </c>
      <c r="I47" s="204"/>
      <c r="J47" s="200" t="s">
        <v>151</v>
      </c>
      <c r="K47" s="44" t="s">
        <v>240</v>
      </c>
      <c r="L47" s="201" t="s">
        <v>341</v>
      </c>
      <c r="M47" s="27" t="s">
        <v>306</v>
      </c>
      <c r="N47" s="202" t="s">
        <v>88</v>
      </c>
      <c r="O47" s="205" t="s">
        <v>280</v>
      </c>
      <c r="P47" s="203" t="s">
        <v>342</v>
      </c>
      <c r="Q47" s="232" t="s">
        <v>343</v>
      </c>
      <c r="R47" s="232" t="s">
        <v>344</v>
      </c>
      <c r="S47" s="232"/>
      <c r="T47" s="280" t="s">
        <v>73</v>
      </c>
      <c r="U47" s="281"/>
      <c r="V47" s="278" t="s">
        <v>55</v>
      </c>
      <c r="W47" s="282"/>
      <c r="X47" s="283"/>
      <c r="Y47" s="280"/>
      <c r="Z47" s="324" t="s">
        <v>339</v>
      </c>
      <c r="AA47" s="235">
        <v>5</v>
      </c>
      <c r="AB47" s="320" t="s">
        <v>156</v>
      </c>
      <c r="AC47" s="320">
        <v>16011</v>
      </c>
      <c r="AD47" s="320">
        <v>2018</v>
      </c>
    </row>
    <row r="48" s="69" customFormat="1" hidden="1" customHeight="1" spans="1:30">
      <c r="A48" s="134" t="s">
        <v>345</v>
      </c>
      <c r="B48" s="93">
        <v>47</v>
      </c>
      <c r="C48" s="135" t="s">
        <v>345</v>
      </c>
      <c r="D48" s="98" t="s">
        <v>346</v>
      </c>
      <c r="E48" s="115">
        <v>104</v>
      </c>
      <c r="F48" s="115" t="s">
        <v>268</v>
      </c>
      <c r="G48" s="115">
        <v>104.1</v>
      </c>
      <c r="H48" s="115" t="s">
        <v>26</v>
      </c>
      <c r="I48" s="204"/>
      <c r="J48" s="200" t="s">
        <v>151</v>
      </c>
      <c r="K48" s="44" t="s">
        <v>347</v>
      </c>
      <c r="L48" s="201" t="s">
        <v>152</v>
      </c>
      <c r="M48" s="27" t="s">
        <v>306</v>
      </c>
      <c r="N48" s="202" t="s">
        <v>88</v>
      </c>
      <c r="O48" s="205" t="s">
        <v>280</v>
      </c>
      <c r="P48" s="203" t="s">
        <v>348</v>
      </c>
      <c r="Q48" s="232" t="s">
        <v>349</v>
      </c>
      <c r="R48" s="232" t="s">
        <v>350</v>
      </c>
      <c r="S48" s="232"/>
      <c r="T48" s="280" t="s">
        <v>73</v>
      </c>
      <c r="U48" s="281"/>
      <c r="V48" s="278" t="s">
        <v>55</v>
      </c>
      <c r="W48" s="282"/>
      <c r="X48" s="283"/>
      <c r="Y48" s="280"/>
      <c r="Z48" s="324" t="s">
        <v>345</v>
      </c>
      <c r="AA48" s="235">
        <v>5</v>
      </c>
      <c r="AB48" s="320" t="s">
        <v>156</v>
      </c>
      <c r="AC48" s="320">
        <v>17005</v>
      </c>
      <c r="AD48" s="320">
        <v>2017</v>
      </c>
    </row>
    <row r="49" s="69" customFormat="1" hidden="1" customHeight="1" spans="1:30">
      <c r="A49" s="134" t="s">
        <v>351</v>
      </c>
      <c r="B49" s="12">
        <v>48</v>
      </c>
      <c r="C49" s="135" t="s">
        <v>351</v>
      </c>
      <c r="D49" s="98" t="s">
        <v>352</v>
      </c>
      <c r="E49" s="115">
        <v>104</v>
      </c>
      <c r="F49" s="115" t="s">
        <v>268</v>
      </c>
      <c r="G49" s="115">
        <v>104.1</v>
      </c>
      <c r="H49" s="115" t="s">
        <v>26</v>
      </c>
      <c r="I49" s="204"/>
      <c r="J49" s="200" t="s">
        <v>151</v>
      </c>
      <c r="K49" s="44" t="s">
        <v>347</v>
      </c>
      <c r="L49" s="201" t="s">
        <v>152</v>
      </c>
      <c r="M49" s="27" t="s">
        <v>306</v>
      </c>
      <c r="N49" s="202" t="s">
        <v>88</v>
      </c>
      <c r="O49" s="205" t="s">
        <v>280</v>
      </c>
      <c r="P49" s="203" t="s">
        <v>353</v>
      </c>
      <c r="Q49" s="232" t="s">
        <v>354</v>
      </c>
      <c r="R49" s="232" t="s">
        <v>355</v>
      </c>
      <c r="S49" s="232"/>
      <c r="T49" s="280" t="s">
        <v>73</v>
      </c>
      <c r="U49" s="281"/>
      <c r="V49" s="278" t="s">
        <v>55</v>
      </c>
      <c r="W49" s="282"/>
      <c r="X49" s="283"/>
      <c r="Y49" s="280"/>
      <c r="Z49" s="324" t="s">
        <v>351</v>
      </c>
      <c r="AA49" s="235">
        <v>5</v>
      </c>
      <c r="AB49" s="320" t="s">
        <v>156</v>
      </c>
      <c r="AC49" s="320">
        <v>17750</v>
      </c>
      <c r="AD49" s="320">
        <v>2020</v>
      </c>
    </row>
    <row r="50" s="69" customFormat="1" hidden="1" customHeight="1" spans="1:30">
      <c r="A50" s="134" t="s">
        <v>356</v>
      </c>
      <c r="B50" s="93">
        <v>49</v>
      </c>
      <c r="C50" s="135" t="s">
        <v>356</v>
      </c>
      <c r="D50" s="98" t="s">
        <v>357</v>
      </c>
      <c r="E50" s="115">
        <v>104</v>
      </c>
      <c r="F50" s="115" t="s">
        <v>268</v>
      </c>
      <c r="G50" s="115">
        <v>104.1</v>
      </c>
      <c r="H50" s="115" t="s">
        <v>26</v>
      </c>
      <c r="I50" s="204"/>
      <c r="J50" s="200" t="s">
        <v>151</v>
      </c>
      <c r="K50" s="44" t="s">
        <v>347</v>
      </c>
      <c r="L50" s="201" t="s">
        <v>152</v>
      </c>
      <c r="M50" s="27" t="s">
        <v>306</v>
      </c>
      <c r="N50" s="202" t="s">
        <v>88</v>
      </c>
      <c r="O50" s="205" t="s">
        <v>280</v>
      </c>
      <c r="P50" s="203" t="s">
        <v>358</v>
      </c>
      <c r="Q50" s="232" t="s">
        <v>359</v>
      </c>
      <c r="R50" s="232" t="s">
        <v>360</v>
      </c>
      <c r="S50" s="232"/>
      <c r="T50" s="280" t="s">
        <v>73</v>
      </c>
      <c r="U50" s="281"/>
      <c r="V50" s="278" t="s">
        <v>55</v>
      </c>
      <c r="W50" s="282"/>
      <c r="X50" s="283"/>
      <c r="Y50" s="280"/>
      <c r="Z50" s="324" t="s">
        <v>356</v>
      </c>
      <c r="AA50" s="235">
        <v>5</v>
      </c>
      <c r="AB50" s="320" t="s">
        <v>156</v>
      </c>
      <c r="AC50" s="320">
        <v>17818</v>
      </c>
      <c r="AD50" s="320">
        <v>2020</v>
      </c>
    </row>
    <row r="51" s="69" customFormat="1" hidden="1" customHeight="1" spans="1:30">
      <c r="A51" s="146" t="s">
        <v>361</v>
      </c>
      <c r="B51" s="12">
        <v>50</v>
      </c>
      <c r="C51" s="141" t="s">
        <v>361</v>
      </c>
      <c r="D51" s="122" t="s">
        <v>362</v>
      </c>
      <c r="E51" s="115">
        <v>104</v>
      </c>
      <c r="F51" s="115" t="s">
        <v>268</v>
      </c>
      <c r="G51" s="115">
        <v>104.2</v>
      </c>
      <c r="H51" s="115" t="s">
        <v>27</v>
      </c>
      <c r="I51" s="207"/>
      <c r="J51" s="200" t="s">
        <v>85</v>
      </c>
      <c r="K51" s="44" t="s">
        <v>97</v>
      </c>
      <c r="L51" s="211"/>
      <c r="M51" s="27" t="s">
        <v>306</v>
      </c>
      <c r="N51" s="209" t="s">
        <v>88</v>
      </c>
      <c r="O51" s="205" t="s">
        <v>280</v>
      </c>
      <c r="P51" s="203" t="s">
        <v>363</v>
      </c>
      <c r="Q51" s="203" t="s">
        <v>364</v>
      </c>
      <c r="R51" s="203" t="s">
        <v>365</v>
      </c>
      <c r="S51" s="232"/>
      <c r="T51" s="280" t="s">
        <v>73</v>
      </c>
      <c r="U51" s="287"/>
      <c r="V51" s="282"/>
      <c r="W51" s="282"/>
      <c r="X51" s="283"/>
      <c r="Y51" s="280"/>
      <c r="Z51" s="325" t="s">
        <v>361</v>
      </c>
      <c r="AA51" s="235">
        <v>1</v>
      </c>
      <c r="AB51" s="203" t="s">
        <v>94</v>
      </c>
      <c r="AC51" s="280">
        <v>320</v>
      </c>
      <c r="AD51" s="280">
        <v>2006</v>
      </c>
    </row>
    <row r="52" s="69" customFormat="1" hidden="1" customHeight="1" spans="1:30">
      <c r="A52" s="146" t="s">
        <v>366</v>
      </c>
      <c r="B52" s="93">
        <v>51</v>
      </c>
      <c r="C52" s="141" t="s">
        <v>366</v>
      </c>
      <c r="D52" s="122" t="s">
        <v>367</v>
      </c>
      <c r="E52" s="115">
        <v>104</v>
      </c>
      <c r="F52" s="115" t="s">
        <v>268</v>
      </c>
      <c r="G52" s="115">
        <v>104.2</v>
      </c>
      <c r="H52" s="115" t="s">
        <v>27</v>
      </c>
      <c r="I52" s="207"/>
      <c r="J52" s="200" t="s">
        <v>85</v>
      </c>
      <c r="K52" s="44" t="s">
        <v>97</v>
      </c>
      <c r="L52" s="211"/>
      <c r="M52" s="27" t="s">
        <v>306</v>
      </c>
      <c r="N52" s="209" t="s">
        <v>88</v>
      </c>
      <c r="O52" s="205" t="s">
        <v>280</v>
      </c>
      <c r="P52" s="203" t="s">
        <v>368</v>
      </c>
      <c r="Q52" s="203" t="s">
        <v>369</v>
      </c>
      <c r="R52" s="203" t="s">
        <v>370</v>
      </c>
      <c r="S52" s="232"/>
      <c r="T52" s="280" t="s">
        <v>73</v>
      </c>
      <c r="U52" s="287"/>
      <c r="V52" s="282"/>
      <c r="W52" s="282"/>
      <c r="X52" s="283"/>
      <c r="Y52" s="280"/>
      <c r="Z52" s="325" t="s">
        <v>366</v>
      </c>
      <c r="AA52" s="235">
        <v>1</v>
      </c>
      <c r="AB52" s="203" t="s">
        <v>94</v>
      </c>
      <c r="AC52" s="280">
        <v>2091</v>
      </c>
      <c r="AD52" s="280">
        <v>2008</v>
      </c>
    </row>
    <row r="53" s="69" customFormat="1" hidden="1" customHeight="1" spans="1:30">
      <c r="A53" s="146" t="s">
        <v>371</v>
      </c>
      <c r="B53" s="12">
        <v>52</v>
      </c>
      <c r="C53" s="141" t="s">
        <v>371</v>
      </c>
      <c r="D53" s="122" t="s">
        <v>372</v>
      </c>
      <c r="E53" s="115">
        <v>104</v>
      </c>
      <c r="F53" s="115" t="s">
        <v>268</v>
      </c>
      <c r="G53" s="115">
        <v>104.2</v>
      </c>
      <c r="H53" s="115" t="s">
        <v>27</v>
      </c>
      <c r="I53" s="207"/>
      <c r="J53" s="200" t="s">
        <v>85</v>
      </c>
      <c r="K53" s="44" t="s">
        <v>97</v>
      </c>
      <c r="L53" s="211"/>
      <c r="M53" s="27" t="s">
        <v>306</v>
      </c>
      <c r="N53" s="209" t="s">
        <v>88</v>
      </c>
      <c r="O53" s="205" t="s">
        <v>280</v>
      </c>
      <c r="P53" s="203" t="s">
        <v>373</v>
      </c>
      <c r="Q53" s="203" t="s">
        <v>374</v>
      </c>
      <c r="R53" s="203" t="s">
        <v>375</v>
      </c>
      <c r="S53" s="232"/>
      <c r="T53" s="280" t="s">
        <v>73</v>
      </c>
      <c r="U53" s="287"/>
      <c r="V53" s="282"/>
      <c r="W53" s="282"/>
      <c r="X53" s="283"/>
      <c r="Y53" s="280"/>
      <c r="Z53" s="325" t="s">
        <v>371</v>
      </c>
      <c r="AA53" s="235">
        <v>1</v>
      </c>
      <c r="AB53" s="203" t="s">
        <v>94</v>
      </c>
      <c r="AC53" s="280">
        <v>7744</v>
      </c>
      <c r="AD53" s="280">
        <v>2008</v>
      </c>
    </row>
    <row r="54" s="69" customFormat="1" hidden="1" customHeight="1" spans="1:30">
      <c r="A54" s="134" t="s">
        <v>376</v>
      </c>
      <c r="B54" s="93">
        <v>53</v>
      </c>
      <c r="C54" s="135" t="s">
        <v>376</v>
      </c>
      <c r="D54" s="98" t="s">
        <v>377</v>
      </c>
      <c r="E54" s="115">
        <v>104</v>
      </c>
      <c r="F54" s="115" t="s">
        <v>268</v>
      </c>
      <c r="G54" s="115">
        <v>104.2</v>
      </c>
      <c r="H54" s="115" t="s">
        <v>27</v>
      </c>
      <c r="I54" s="204"/>
      <c r="J54" s="200" t="s">
        <v>65</v>
      </c>
      <c r="K54" s="44" t="s">
        <v>66</v>
      </c>
      <c r="L54" s="201" t="s">
        <v>279</v>
      </c>
      <c r="M54" s="33" t="s">
        <v>87</v>
      </c>
      <c r="N54" s="202" t="s">
        <v>88</v>
      </c>
      <c r="O54" s="212" t="s">
        <v>280</v>
      </c>
      <c r="P54" s="203" t="s">
        <v>378</v>
      </c>
      <c r="Q54" s="274" t="s">
        <v>379</v>
      </c>
      <c r="R54" s="274" t="s">
        <v>380</v>
      </c>
      <c r="S54" s="232"/>
      <c r="T54" s="280" t="s">
        <v>73</v>
      </c>
      <c r="U54" s="281"/>
      <c r="V54" s="282"/>
      <c r="W54" s="279" t="s">
        <v>56</v>
      </c>
      <c r="X54" s="283"/>
      <c r="Y54" s="280"/>
      <c r="Z54" s="319" t="s">
        <v>376</v>
      </c>
      <c r="AA54" s="235">
        <v>2</v>
      </c>
      <c r="AB54" s="320" t="s">
        <v>75</v>
      </c>
      <c r="AC54" s="320">
        <v>5405</v>
      </c>
      <c r="AD54" s="320">
        <v>2019</v>
      </c>
    </row>
    <row r="55" s="70" customFormat="1" hidden="1" customHeight="1" spans="1:30">
      <c r="A55" s="441" t="s">
        <v>381</v>
      </c>
      <c r="B55" s="148">
        <v>54</v>
      </c>
      <c r="C55" s="442" t="s">
        <v>381</v>
      </c>
      <c r="D55" s="442" t="s">
        <v>382</v>
      </c>
      <c r="E55" s="150">
        <v>104</v>
      </c>
      <c r="F55" s="150" t="s">
        <v>268</v>
      </c>
      <c r="G55" s="150">
        <v>104.2</v>
      </c>
      <c r="H55" s="150" t="s">
        <v>27</v>
      </c>
      <c r="I55" s="213"/>
      <c r="J55" s="214" t="s">
        <v>65</v>
      </c>
      <c r="K55" s="68" t="s">
        <v>144</v>
      </c>
      <c r="L55" s="215"/>
      <c r="M55" s="216" t="s">
        <v>87</v>
      </c>
      <c r="N55" s="217" t="s">
        <v>88</v>
      </c>
      <c r="O55" s="218" t="s">
        <v>89</v>
      </c>
      <c r="P55" s="219" t="s">
        <v>383</v>
      </c>
      <c r="Q55" s="291" t="s">
        <v>384</v>
      </c>
      <c r="R55" s="292" t="s">
        <v>385</v>
      </c>
      <c r="S55" s="293"/>
      <c r="T55" s="214"/>
      <c r="U55" s="294"/>
      <c r="V55" s="295"/>
      <c r="W55" s="295"/>
      <c r="X55" s="296" t="s">
        <v>93</v>
      </c>
      <c r="Y55" s="214"/>
      <c r="Z55" s="443" t="s">
        <v>381</v>
      </c>
      <c r="AA55" s="327">
        <v>2</v>
      </c>
      <c r="AB55" s="328" t="s">
        <v>75</v>
      </c>
      <c r="AC55" s="328">
        <v>5516</v>
      </c>
      <c r="AD55" s="328">
        <v>2000</v>
      </c>
    </row>
    <row r="56" s="69" customFormat="1" hidden="1" customHeight="1" spans="1:30">
      <c r="A56" s="134" t="s">
        <v>386</v>
      </c>
      <c r="B56" s="93">
        <v>55</v>
      </c>
      <c r="C56" s="135" t="s">
        <v>386</v>
      </c>
      <c r="D56" s="98" t="s">
        <v>387</v>
      </c>
      <c r="E56" s="115">
        <v>104</v>
      </c>
      <c r="F56" s="115" t="s">
        <v>268</v>
      </c>
      <c r="G56" s="115">
        <v>104.2</v>
      </c>
      <c r="H56" s="115" t="s">
        <v>27</v>
      </c>
      <c r="I56" s="204"/>
      <c r="J56" s="200" t="s">
        <v>65</v>
      </c>
      <c r="K56" s="44" t="s">
        <v>66</v>
      </c>
      <c r="L56" s="201" t="s">
        <v>279</v>
      </c>
      <c r="M56" s="27" t="s">
        <v>87</v>
      </c>
      <c r="N56" s="202" t="s">
        <v>88</v>
      </c>
      <c r="O56" s="205" t="s">
        <v>89</v>
      </c>
      <c r="P56" s="203" t="s">
        <v>388</v>
      </c>
      <c r="Q56" s="232" t="s">
        <v>389</v>
      </c>
      <c r="R56" s="232" t="s">
        <v>390</v>
      </c>
      <c r="S56" s="232"/>
      <c r="T56" s="280" t="s">
        <v>73</v>
      </c>
      <c r="U56" s="281"/>
      <c r="V56" s="282"/>
      <c r="W56" s="279" t="s">
        <v>56</v>
      </c>
      <c r="X56" s="283"/>
      <c r="Y56" s="280"/>
      <c r="Z56" s="319" t="s">
        <v>386</v>
      </c>
      <c r="AA56" s="235">
        <v>2</v>
      </c>
      <c r="AB56" s="320" t="s">
        <v>75</v>
      </c>
      <c r="AC56" s="320">
        <v>5753</v>
      </c>
      <c r="AD56" s="320">
        <v>2016</v>
      </c>
    </row>
    <row r="57" s="69" customFormat="1" hidden="1" customHeight="1" spans="1:30">
      <c r="A57" s="134" t="s">
        <v>391</v>
      </c>
      <c r="B57" s="12">
        <v>56</v>
      </c>
      <c r="C57" s="135" t="s">
        <v>391</v>
      </c>
      <c r="D57" s="98" t="s">
        <v>392</v>
      </c>
      <c r="E57" s="115">
        <v>104</v>
      </c>
      <c r="F57" s="115" t="s">
        <v>268</v>
      </c>
      <c r="G57" s="115">
        <v>104.2</v>
      </c>
      <c r="H57" s="115" t="s">
        <v>27</v>
      </c>
      <c r="I57" s="204"/>
      <c r="J57" s="200" t="s">
        <v>65</v>
      </c>
      <c r="K57" s="44" t="s">
        <v>66</v>
      </c>
      <c r="L57" s="201" t="s">
        <v>279</v>
      </c>
      <c r="M57" s="27" t="s">
        <v>87</v>
      </c>
      <c r="N57" s="202" t="s">
        <v>88</v>
      </c>
      <c r="O57" s="205" t="s">
        <v>89</v>
      </c>
      <c r="P57" s="203" t="s">
        <v>393</v>
      </c>
      <c r="Q57" s="232" t="s">
        <v>394</v>
      </c>
      <c r="R57" s="232" t="s">
        <v>395</v>
      </c>
      <c r="S57" s="232"/>
      <c r="T57" s="280" t="s">
        <v>73</v>
      </c>
      <c r="U57" s="281"/>
      <c r="V57" s="282"/>
      <c r="W57" s="279" t="s">
        <v>56</v>
      </c>
      <c r="X57" s="283"/>
      <c r="Y57" s="280"/>
      <c r="Z57" s="319" t="s">
        <v>391</v>
      </c>
      <c r="AA57" s="235">
        <v>2</v>
      </c>
      <c r="AB57" s="320" t="s">
        <v>75</v>
      </c>
      <c r="AC57" s="320">
        <v>5754</v>
      </c>
      <c r="AD57" s="320">
        <v>2016</v>
      </c>
    </row>
    <row r="58" s="69" customFormat="1" hidden="1" customHeight="1" spans="1:30">
      <c r="A58" s="134" t="s">
        <v>396</v>
      </c>
      <c r="B58" s="93">
        <v>57</v>
      </c>
      <c r="C58" s="135" t="s">
        <v>396</v>
      </c>
      <c r="D58" s="98" t="s">
        <v>397</v>
      </c>
      <c r="E58" s="115">
        <v>104</v>
      </c>
      <c r="F58" s="115" t="s">
        <v>268</v>
      </c>
      <c r="G58" s="115">
        <v>104.2</v>
      </c>
      <c r="H58" s="115" t="s">
        <v>27</v>
      </c>
      <c r="I58" s="204"/>
      <c r="J58" s="200" t="s">
        <v>65</v>
      </c>
      <c r="K58" s="44" t="s">
        <v>66</v>
      </c>
      <c r="L58" s="201" t="s">
        <v>279</v>
      </c>
      <c r="M58" s="27" t="s">
        <v>87</v>
      </c>
      <c r="N58" s="202" t="s">
        <v>88</v>
      </c>
      <c r="O58" s="205" t="s">
        <v>89</v>
      </c>
      <c r="P58" s="203" t="s">
        <v>398</v>
      </c>
      <c r="Q58" s="232" t="s">
        <v>399</v>
      </c>
      <c r="R58" s="232" t="s">
        <v>400</v>
      </c>
      <c r="S58" s="232"/>
      <c r="T58" s="280" t="s">
        <v>73</v>
      </c>
      <c r="U58" s="277" t="s">
        <v>74</v>
      </c>
      <c r="V58" s="278" t="s">
        <v>55</v>
      </c>
      <c r="W58" s="279" t="s">
        <v>56</v>
      </c>
      <c r="X58" s="283"/>
      <c r="Y58" s="280"/>
      <c r="Z58" s="319" t="s">
        <v>396</v>
      </c>
      <c r="AA58" s="235">
        <v>2</v>
      </c>
      <c r="AB58" s="320" t="s">
        <v>75</v>
      </c>
      <c r="AC58" s="320">
        <v>5755</v>
      </c>
      <c r="AD58" s="320">
        <v>2016</v>
      </c>
    </row>
    <row r="59" s="69" customFormat="1" hidden="1" customHeight="1" spans="1:30">
      <c r="A59" s="134" t="s">
        <v>401</v>
      </c>
      <c r="B59" s="12">
        <v>58</v>
      </c>
      <c r="C59" s="135" t="s">
        <v>401</v>
      </c>
      <c r="D59" s="98" t="s">
        <v>402</v>
      </c>
      <c r="E59" s="115">
        <v>104</v>
      </c>
      <c r="F59" s="115" t="s">
        <v>268</v>
      </c>
      <c r="G59" s="115">
        <v>104.2</v>
      </c>
      <c r="H59" s="115" t="s">
        <v>27</v>
      </c>
      <c r="I59" s="204"/>
      <c r="J59" s="200" t="s">
        <v>65</v>
      </c>
      <c r="K59" s="44" t="s">
        <v>66</v>
      </c>
      <c r="L59" s="201" t="s">
        <v>279</v>
      </c>
      <c r="M59" s="27" t="s">
        <v>87</v>
      </c>
      <c r="N59" s="202" t="s">
        <v>88</v>
      </c>
      <c r="O59" s="205" t="s">
        <v>89</v>
      </c>
      <c r="P59" s="203" t="s">
        <v>403</v>
      </c>
      <c r="Q59" s="232" t="s">
        <v>404</v>
      </c>
      <c r="R59" s="232" t="s">
        <v>283</v>
      </c>
      <c r="S59" s="232"/>
      <c r="T59" s="280" t="s">
        <v>73</v>
      </c>
      <c r="U59" s="277" t="s">
        <v>74</v>
      </c>
      <c r="V59" s="278" t="s">
        <v>55</v>
      </c>
      <c r="W59" s="279" t="s">
        <v>56</v>
      </c>
      <c r="X59" s="283"/>
      <c r="Y59" s="280"/>
      <c r="Z59" s="319" t="s">
        <v>401</v>
      </c>
      <c r="AA59" s="235">
        <v>2</v>
      </c>
      <c r="AB59" s="320" t="s">
        <v>75</v>
      </c>
      <c r="AC59" s="320">
        <v>5886</v>
      </c>
      <c r="AD59" s="320">
        <v>2018</v>
      </c>
    </row>
    <row r="60" s="69" customFormat="1" hidden="1" customHeight="1" spans="1:30">
      <c r="A60" s="134" t="s">
        <v>405</v>
      </c>
      <c r="B60" s="93">
        <v>59</v>
      </c>
      <c r="C60" s="135" t="s">
        <v>405</v>
      </c>
      <c r="D60" s="98" t="s">
        <v>406</v>
      </c>
      <c r="E60" s="115">
        <v>104</v>
      </c>
      <c r="F60" s="115" t="s">
        <v>268</v>
      </c>
      <c r="G60" s="115">
        <v>104.2</v>
      </c>
      <c r="H60" s="115" t="s">
        <v>27</v>
      </c>
      <c r="I60" s="204"/>
      <c r="J60" s="200" t="s">
        <v>65</v>
      </c>
      <c r="K60" s="44" t="s">
        <v>66</v>
      </c>
      <c r="L60" s="201" t="s">
        <v>279</v>
      </c>
      <c r="M60" s="27" t="s">
        <v>87</v>
      </c>
      <c r="N60" s="202" t="s">
        <v>88</v>
      </c>
      <c r="O60" s="205" t="s">
        <v>89</v>
      </c>
      <c r="P60" s="203" t="s">
        <v>407</v>
      </c>
      <c r="Q60" s="232" t="s">
        <v>408</v>
      </c>
      <c r="R60" s="232" t="s">
        <v>283</v>
      </c>
      <c r="S60" s="232"/>
      <c r="T60" s="280" t="s">
        <v>73</v>
      </c>
      <c r="U60" s="277" t="s">
        <v>74</v>
      </c>
      <c r="V60" s="278" t="s">
        <v>55</v>
      </c>
      <c r="W60" s="279" t="s">
        <v>56</v>
      </c>
      <c r="X60" s="283"/>
      <c r="Y60" s="280"/>
      <c r="Z60" s="319" t="s">
        <v>405</v>
      </c>
      <c r="AA60" s="235">
        <v>2</v>
      </c>
      <c r="AB60" s="320" t="s">
        <v>75</v>
      </c>
      <c r="AC60" s="320">
        <v>5971</v>
      </c>
      <c r="AD60" s="320">
        <v>2016</v>
      </c>
    </row>
    <row r="61" s="69" customFormat="1" hidden="1" customHeight="1" spans="1:30">
      <c r="A61" s="134" t="s">
        <v>409</v>
      </c>
      <c r="B61" s="12">
        <v>60</v>
      </c>
      <c r="C61" s="135" t="s">
        <v>409</v>
      </c>
      <c r="D61" s="98" t="s">
        <v>410</v>
      </c>
      <c r="E61" s="115">
        <v>104</v>
      </c>
      <c r="F61" s="115" t="s">
        <v>268</v>
      </c>
      <c r="G61" s="115">
        <v>104.2</v>
      </c>
      <c r="H61" s="115" t="s">
        <v>27</v>
      </c>
      <c r="I61" s="204"/>
      <c r="J61" s="200" t="s">
        <v>65</v>
      </c>
      <c r="K61" s="44" t="s">
        <v>66</v>
      </c>
      <c r="L61" s="220"/>
      <c r="M61" s="27" t="s">
        <v>306</v>
      </c>
      <c r="N61" s="202" t="s">
        <v>88</v>
      </c>
      <c r="O61" s="205" t="s">
        <v>280</v>
      </c>
      <c r="P61" s="203" t="s">
        <v>411</v>
      </c>
      <c r="Q61" s="274" t="s">
        <v>412</v>
      </c>
      <c r="R61" s="274" t="s">
        <v>413</v>
      </c>
      <c r="S61" s="232"/>
      <c r="T61" s="280" t="s">
        <v>73</v>
      </c>
      <c r="U61" s="281"/>
      <c r="V61" s="282"/>
      <c r="W61" s="279" t="s">
        <v>56</v>
      </c>
      <c r="X61" s="283"/>
      <c r="Y61" s="280"/>
      <c r="Z61" s="319" t="s">
        <v>409</v>
      </c>
      <c r="AA61" s="235">
        <v>2</v>
      </c>
      <c r="AB61" s="320" t="s">
        <v>75</v>
      </c>
      <c r="AC61" s="320">
        <v>6213</v>
      </c>
      <c r="AD61" s="320">
        <v>2016</v>
      </c>
    </row>
    <row r="62" s="69" customFormat="1" hidden="1" customHeight="1" spans="1:30">
      <c r="A62" s="444" t="s">
        <v>414</v>
      </c>
      <c r="B62" s="93">
        <v>61</v>
      </c>
      <c r="C62" s="440" t="s">
        <v>414</v>
      </c>
      <c r="D62" s="440" t="s">
        <v>415</v>
      </c>
      <c r="E62" s="115">
        <v>104</v>
      </c>
      <c r="F62" s="115" t="s">
        <v>268</v>
      </c>
      <c r="G62" s="115">
        <v>104.2</v>
      </c>
      <c r="H62" s="115" t="s">
        <v>27</v>
      </c>
      <c r="I62" s="164"/>
      <c r="J62" s="165" t="s">
        <v>65</v>
      </c>
      <c r="K62" s="44" t="s">
        <v>66</v>
      </c>
      <c r="L62" s="206"/>
      <c r="M62" s="27" t="s">
        <v>306</v>
      </c>
      <c r="N62" s="202" t="s">
        <v>88</v>
      </c>
      <c r="O62" s="205" t="s">
        <v>280</v>
      </c>
      <c r="P62" s="168" t="s">
        <v>416</v>
      </c>
      <c r="Q62" s="284" t="s">
        <v>417</v>
      </c>
      <c r="R62" s="285" t="s">
        <v>418</v>
      </c>
      <c r="S62" s="240"/>
      <c r="T62" s="165"/>
      <c r="U62" s="241"/>
      <c r="V62" s="242"/>
      <c r="W62" s="242"/>
      <c r="X62" s="243" t="s">
        <v>93</v>
      </c>
      <c r="Y62" s="165"/>
      <c r="Z62" s="445" t="s">
        <v>414</v>
      </c>
      <c r="AA62" s="235">
        <v>2</v>
      </c>
      <c r="AB62" s="305" t="s">
        <v>75</v>
      </c>
      <c r="AC62" s="305">
        <v>6214</v>
      </c>
      <c r="AD62" s="305">
        <v>2016</v>
      </c>
    </row>
    <row r="63" s="69" customFormat="1" hidden="1" customHeight="1" spans="1:30">
      <c r="A63" s="152" t="s">
        <v>419</v>
      </c>
      <c r="B63" s="12">
        <v>62</v>
      </c>
      <c r="C63" s="113" t="s">
        <v>419</v>
      </c>
      <c r="D63" s="114" t="s">
        <v>420</v>
      </c>
      <c r="E63" s="115">
        <v>104</v>
      </c>
      <c r="F63" s="115" t="s">
        <v>268</v>
      </c>
      <c r="G63" s="115">
        <v>104.2</v>
      </c>
      <c r="H63" s="115" t="s">
        <v>27</v>
      </c>
      <c r="I63" s="204"/>
      <c r="J63" s="200" t="s">
        <v>65</v>
      </c>
      <c r="K63" s="44" t="s">
        <v>78</v>
      </c>
      <c r="L63" s="210" t="s">
        <v>421</v>
      </c>
      <c r="M63" s="27" t="s">
        <v>87</v>
      </c>
      <c r="N63" s="202" t="s">
        <v>88</v>
      </c>
      <c r="O63" s="205" t="s">
        <v>89</v>
      </c>
      <c r="P63" s="203" t="s">
        <v>422</v>
      </c>
      <c r="Q63" s="232" t="s">
        <v>423</v>
      </c>
      <c r="R63" s="232" t="s">
        <v>424</v>
      </c>
      <c r="S63" s="232"/>
      <c r="T63" s="280" t="s">
        <v>73</v>
      </c>
      <c r="U63" s="281"/>
      <c r="V63" s="282"/>
      <c r="W63" s="279" t="s">
        <v>56</v>
      </c>
      <c r="X63" s="283"/>
      <c r="Y63" s="280"/>
      <c r="Z63" s="330" t="s">
        <v>419</v>
      </c>
      <c r="AA63" s="235">
        <v>2</v>
      </c>
      <c r="AB63" s="320" t="s">
        <v>75</v>
      </c>
      <c r="AC63" s="320">
        <v>6526</v>
      </c>
      <c r="AD63" s="320">
        <v>2019</v>
      </c>
    </row>
    <row r="64" s="58" customFormat="1" hidden="1" customHeight="1" spans="1:30">
      <c r="A64" s="134" t="s">
        <v>425</v>
      </c>
      <c r="B64" s="93">
        <v>63</v>
      </c>
      <c r="C64" s="135" t="s">
        <v>425</v>
      </c>
      <c r="D64" s="98" t="s">
        <v>426</v>
      </c>
      <c r="E64" s="115">
        <v>104</v>
      </c>
      <c r="F64" s="115" t="s">
        <v>268</v>
      </c>
      <c r="G64" s="115">
        <v>104.2</v>
      </c>
      <c r="H64" s="115" t="s">
        <v>27</v>
      </c>
      <c r="I64" s="204"/>
      <c r="J64" s="200" t="s">
        <v>65</v>
      </c>
      <c r="K64" s="44" t="s">
        <v>78</v>
      </c>
      <c r="L64" s="201" t="s">
        <v>279</v>
      </c>
      <c r="M64" s="27" t="s">
        <v>87</v>
      </c>
      <c r="N64" s="202" t="s">
        <v>88</v>
      </c>
      <c r="O64" s="205" t="s">
        <v>89</v>
      </c>
      <c r="P64" s="203" t="s">
        <v>427</v>
      </c>
      <c r="Q64" s="232" t="s">
        <v>428</v>
      </c>
      <c r="R64" s="232" t="s">
        <v>429</v>
      </c>
      <c r="S64" s="232"/>
      <c r="T64" s="280" t="s">
        <v>73</v>
      </c>
      <c r="U64" s="281"/>
      <c r="V64" s="282"/>
      <c r="W64" s="279" t="s">
        <v>56</v>
      </c>
      <c r="X64" s="283"/>
      <c r="Y64" s="280"/>
      <c r="Z64" s="319" t="s">
        <v>425</v>
      </c>
      <c r="AA64" s="235">
        <v>2</v>
      </c>
      <c r="AB64" s="320" t="s">
        <v>75</v>
      </c>
      <c r="AC64" s="320">
        <v>6571</v>
      </c>
      <c r="AD64" s="320">
        <v>2012</v>
      </c>
    </row>
    <row r="65" s="58" customFormat="1" hidden="1" customHeight="1" spans="1:30">
      <c r="A65" s="140" t="s">
        <v>430</v>
      </c>
      <c r="B65" s="12">
        <v>64</v>
      </c>
      <c r="C65" s="141" t="s">
        <v>430</v>
      </c>
      <c r="D65" s="122" t="s">
        <v>431</v>
      </c>
      <c r="E65" s="115">
        <v>104</v>
      </c>
      <c r="F65" s="115" t="s">
        <v>268</v>
      </c>
      <c r="G65" s="115">
        <v>104.2</v>
      </c>
      <c r="H65" s="115" t="s">
        <v>27</v>
      </c>
      <c r="I65" s="207"/>
      <c r="J65" s="200" t="s">
        <v>151</v>
      </c>
      <c r="K65" s="44" t="s">
        <v>347</v>
      </c>
      <c r="L65" s="211"/>
      <c r="M65" s="27" t="s">
        <v>306</v>
      </c>
      <c r="N65" s="209" t="s">
        <v>88</v>
      </c>
      <c r="O65" s="205" t="s">
        <v>280</v>
      </c>
      <c r="P65" s="203" t="s">
        <v>432</v>
      </c>
      <c r="Q65" s="203" t="s">
        <v>433</v>
      </c>
      <c r="R65" s="203" t="s">
        <v>434</v>
      </c>
      <c r="S65" s="232"/>
      <c r="T65" s="280" t="s">
        <v>73</v>
      </c>
      <c r="U65" s="287"/>
      <c r="V65" s="282"/>
      <c r="W65" s="282"/>
      <c r="X65" s="283"/>
      <c r="Y65" s="280" t="s">
        <v>206</v>
      </c>
      <c r="Z65" s="322" t="s">
        <v>430</v>
      </c>
      <c r="AA65" s="235">
        <v>5</v>
      </c>
      <c r="AB65" s="203" t="s">
        <v>156</v>
      </c>
      <c r="AC65" s="280">
        <v>17003</v>
      </c>
      <c r="AD65" s="280">
        <v>2017</v>
      </c>
    </row>
    <row r="66" s="58" customFormat="1" hidden="1" customHeight="1" spans="1:30">
      <c r="A66" s="134" t="s">
        <v>435</v>
      </c>
      <c r="B66" s="93">
        <v>65</v>
      </c>
      <c r="C66" s="135" t="s">
        <v>435</v>
      </c>
      <c r="D66" s="98" t="s">
        <v>436</v>
      </c>
      <c r="E66" s="115">
        <v>104</v>
      </c>
      <c r="F66" s="115" t="s">
        <v>268</v>
      </c>
      <c r="G66" s="115">
        <v>104.2</v>
      </c>
      <c r="H66" s="115" t="s">
        <v>27</v>
      </c>
      <c r="I66" s="204"/>
      <c r="J66" s="200" t="s">
        <v>151</v>
      </c>
      <c r="K66" s="44" t="s">
        <v>347</v>
      </c>
      <c r="L66" s="201" t="s">
        <v>152</v>
      </c>
      <c r="M66" s="27" t="s">
        <v>306</v>
      </c>
      <c r="N66" s="209" t="s">
        <v>88</v>
      </c>
      <c r="O66" s="205" t="s">
        <v>280</v>
      </c>
      <c r="P66" s="203" t="s">
        <v>437</v>
      </c>
      <c r="Q66" s="232" t="s">
        <v>438</v>
      </c>
      <c r="R66" s="232" t="s">
        <v>439</v>
      </c>
      <c r="S66" s="232"/>
      <c r="T66" s="280" t="s">
        <v>73</v>
      </c>
      <c r="U66" s="277" t="s">
        <v>74</v>
      </c>
      <c r="V66" s="278" t="s">
        <v>55</v>
      </c>
      <c r="W66" s="279" t="s">
        <v>56</v>
      </c>
      <c r="X66" s="283"/>
      <c r="Y66" s="280"/>
      <c r="Z66" s="324" t="s">
        <v>435</v>
      </c>
      <c r="AA66" s="235">
        <v>5</v>
      </c>
      <c r="AB66" s="320" t="s">
        <v>156</v>
      </c>
      <c r="AC66" s="320">
        <v>17006</v>
      </c>
      <c r="AD66" s="320">
        <v>2017</v>
      </c>
    </row>
    <row r="67" s="58" customFormat="1" hidden="1" customHeight="1" spans="1:30">
      <c r="A67" s="134" t="s">
        <v>440</v>
      </c>
      <c r="B67" s="12">
        <v>66</v>
      </c>
      <c r="C67" s="135" t="s">
        <v>440</v>
      </c>
      <c r="D67" s="98" t="s">
        <v>441</v>
      </c>
      <c r="E67" s="115">
        <v>104</v>
      </c>
      <c r="F67" s="115" t="s">
        <v>268</v>
      </c>
      <c r="G67" s="115">
        <v>104.2</v>
      </c>
      <c r="H67" s="115" t="s">
        <v>27</v>
      </c>
      <c r="I67" s="204"/>
      <c r="J67" s="200" t="s">
        <v>151</v>
      </c>
      <c r="K67" s="44" t="s">
        <v>347</v>
      </c>
      <c r="L67" s="201" t="s">
        <v>152</v>
      </c>
      <c r="M67" s="27" t="s">
        <v>306</v>
      </c>
      <c r="N67" s="209" t="s">
        <v>88</v>
      </c>
      <c r="O67" s="205" t="s">
        <v>280</v>
      </c>
      <c r="P67" s="203" t="s">
        <v>442</v>
      </c>
      <c r="Q67" s="232" t="s">
        <v>443</v>
      </c>
      <c r="R67" s="232" t="s">
        <v>444</v>
      </c>
      <c r="S67" s="232"/>
      <c r="T67" s="280" t="s">
        <v>73</v>
      </c>
      <c r="U67" s="277" t="s">
        <v>74</v>
      </c>
      <c r="V67" s="278" t="s">
        <v>55</v>
      </c>
      <c r="W67" s="279" t="s">
        <v>56</v>
      </c>
      <c r="X67" s="283"/>
      <c r="Y67" s="280"/>
      <c r="Z67" s="324" t="s">
        <v>440</v>
      </c>
      <c r="AA67" s="235">
        <v>5</v>
      </c>
      <c r="AB67" s="320" t="s">
        <v>156</v>
      </c>
      <c r="AC67" s="320">
        <v>17376</v>
      </c>
      <c r="AD67" s="320">
        <v>2017</v>
      </c>
    </row>
    <row r="68" s="58" customFormat="1" hidden="1" customHeight="1" spans="1:30">
      <c r="A68" s="331" t="s">
        <v>445</v>
      </c>
      <c r="B68" s="93">
        <v>67</v>
      </c>
      <c r="C68" s="100" t="s">
        <v>445</v>
      </c>
      <c r="D68" s="122" t="s">
        <v>446</v>
      </c>
      <c r="E68" s="98">
        <v>104</v>
      </c>
      <c r="F68" s="98" t="s">
        <v>268</v>
      </c>
      <c r="G68" s="47">
        <v>104.2</v>
      </c>
      <c r="H68" s="261" t="s">
        <v>27</v>
      </c>
      <c r="I68" s="351"/>
      <c r="J68" s="162" t="s">
        <v>151</v>
      </c>
      <c r="K68" s="44" t="s">
        <v>347</v>
      </c>
      <c r="L68" s="211"/>
      <c r="M68" s="27" t="s">
        <v>306</v>
      </c>
      <c r="N68" s="352" t="s">
        <v>88</v>
      </c>
      <c r="O68" s="167" t="s">
        <v>280</v>
      </c>
      <c r="P68" s="31" t="s">
        <v>447</v>
      </c>
      <c r="Q68" s="203" t="s">
        <v>448</v>
      </c>
      <c r="R68" s="31" t="s">
        <v>449</v>
      </c>
      <c r="S68" s="233"/>
      <c r="T68" s="234" t="s">
        <v>73</v>
      </c>
      <c r="U68" s="235"/>
      <c r="V68" s="236"/>
      <c r="W68" s="279" t="s">
        <v>56</v>
      </c>
      <c r="X68" s="237"/>
      <c r="Y68" s="234" t="s">
        <v>206</v>
      </c>
      <c r="Z68" s="421" t="s">
        <v>445</v>
      </c>
      <c r="AA68" s="235">
        <v>5</v>
      </c>
      <c r="AB68" s="31" t="s">
        <v>156</v>
      </c>
      <c r="AC68" s="234">
        <v>17814</v>
      </c>
      <c r="AD68" s="234">
        <v>2021</v>
      </c>
    </row>
    <row r="69" s="58" customFormat="1" hidden="1" customHeight="1" spans="1:30">
      <c r="A69" s="134" t="s">
        <v>450</v>
      </c>
      <c r="B69" s="12">
        <v>68</v>
      </c>
      <c r="C69" s="135" t="s">
        <v>450</v>
      </c>
      <c r="D69" s="97" t="s">
        <v>451</v>
      </c>
      <c r="E69" s="115">
        <v>104</v>
      </c>
      <c r="F69" s="115" t="s">
        <v>268</v>
      </c>
      <c r="G69" s="115">
        <v>104.3</v>
      </c>
      <c r="H69" s="115" t="s">
        <v>28</v>
      </c>
      <c r="I69" s="199"/>
      <c r="J69" s="200" t="s">
        <v>65</v>
      </c>
      <c r="K69" s="44" t="s">
        <v>66</v>
      </c>
      <c r="L69" s="201" t="s">
        <v>279</v>
      </c>
      <c r="M69" s="27" t="s">
        <v>87</v>
      </c>
      <c r="N69" s="202" t="s">
        <v>88</v>
      </c>
      <c r="O69" s="205" t="s">
        <v>280</v>
      </c>
      <c r="P69" s="203" t="s">
        <v>452</v>
      </c>
      <c r="Q69" s="232" t="s">
        <v>453</v>
      </c>
      <c r="R69" s="232" t="s">
        <v>454</v>
      </c>
      <c r="S69" s="232"/>
      <c r="T69" s="280" t="s">
        <v>73</v>
      </c>
      <c r="U69" s="281"/>
      <c r="V69" s="278" t="s">
        <v>55</v>
      </c>
      <c r="W69" s="282"/>
      <c r="X69" s="283"/>
      <c r="Y69" s="280"/>
      <c r="Z69" s="324" t="s">
        <v>450</v>
      </c>
      <c r="AA69" s="235">
        <v>2</v>
      </c>
      <c r="AB69" s="320" t="s">
        <v>75</v>
      </c>
      <c r="AC69" s="320">
        <v>5108</v>
      </c>
      <c r="AD69" s="320">
        <v>2014</v>
      </c>
    </row>
    <row r="70" s="71" customFormat="1" hidden="1" customHeight="1" spans="1:30">
      <c r="A70" s="134" t="s">
        <v>455</v>
      </c>
      <c r="B70" s="93">
        <v>69</v>
      </c>
      <c r="C70" s="135" t="s">
        <v>455</v>
      </c>
      <c r="D70" s="98" t="s">
        <v>456</v>
      </c>
      <c r="E70" s="115">
        <v>104</v>
      </c>
      <c r="F70" s="115" t="s">
        <v>268</v>
      </c>
      <c r="G70" s="115">
        <v>104.3</v>
      </c>
      <c r="H70" s="115" t="s">
        <v>28</v>
      </c>
      <c r="I70" s="204"/>
      <c r="J70" s="200" t="s">
        <v>65</v>
      </c>
      <c r="K70" s="44" t="s">
        <v>78</v>
      </c>
      <c r="L70" s="201" t="s">
        <v>279</v>
      </c>
      <c r="M70" s="27" t="s">
        <v>87</v>
      </c>
      <c r="N70" s="202" t="s">
        <v>88</v>
      </c>
      <c r="O70" s="205" t="s">
        <v>89</v>
      </c>
      <c r="P70" s="203" t="s">
        <v>457</v>
      </c>
      <c r="Q70" s="232" t="s">
        <v>458</v>
      </c>
      <c r="R70" s="232" t="s">
        <v>459</v>
      </c>
      <c r="S70" s="232"/>
      <c r="T70" s="280" t="s">
        <v>73</v>
      </c>
      <c r="U70" s="281"/>
      <c r="V70" s="278" t="s">
        <v>55</v>
      </c>
      <c r="W70" s="282"/>
      <c r="X70" s="283"/>
      <c r="Y70" s="280"/>
      <c r="Z70" s="319" t="s">
        <v>455</v>
      </c>
      <c r="AA70" s="235">
        <v>2</v>
      </c>
      <c r="AB70" s="320" t="s">
        <v>75</v>
      </c>
      <c r="AC70" s="320">
        <v>6302</v>
      </c>
      <c r="AD70" s="320">
        <v>2019</v>
      </c>
    </row>
    <row r="71" s="58" customFormat="1" hidden="1" customHeight="1" spans="1:30">
      <c r="A71" s="140" t="s">
        <v>460</v>
      </c>
      <c r="B71" s="93">
        <v>71</v>
      </c>
      <c r="C71" s="141" t="s">
        <v>460</v>
      </c>
      <c r="D71" s="122" t="s">
        <v>461</v>
      </c>
      <c r="E71" s="115">
        <v>104</v>
      </c>
      <c r="F71" s="115" t="s">
        <v>268</v>
      </c>
      <c r="G71" s="115">
        <v>104.3</v>
      </c>
      <c r="H71" s="115" t="s">
        <v>28</v>
      </c>
      <c r="I71" s="207"/>
      <c r="J71" s="200" t="s">
        <v>65</v>
      </c>
      <c r="K71" s="44" t="s">
        <v>159</v>
      </c>
      <c r="L71" s="211"/>
      <c r="M71" s="27" t="s">
        <v>87</v>
      </c>
      <c r="N71" s="202" t="s">
        <v>88</v>
      </c>
      <c r="O71" s="205" t="s">
        <v>89</v>
      </c>
      <c r="P71" s="203" t="s">
        <v>462</v>
      </c>
      <c r="Q71" s="203" t="s">
        <v>463</v>
      </c>
      <c r="R71" s="203" t="s">
        <v>464</v>
      </c>
      <c r="S71" s="232"/>
      <c r="T71" s="280" t="s">
        <v>73</v>
      </c>
      <c r="U71" s="287"/>
      <c r="V71" s="278" t="s">
        <v>55</v>
      </c>
      <c r="W71" s="288"/>
      <c r="X71" s="283"/>
      <c r="Y71" s="280" t="s">
        <v>206</v>
      </c>
      <c r="Z71" s="322" t="s">
        <v>460</v>
      </c>
      <c r="AA71" s="235">
        <v>3</v>
      </c>
      <c r="AB71" s="203" t="s">
        <v>136</v>
      </c>
      <c r="AC71" s="280">
        <v>10120</v>
      </c>
      <c r="AD71" s="280">
        <v>2018</v>
      </c>
    </row>
    <row r="72" s="58" customFormat="1" hidden="1" customHeight="1" spans="1:30">
      <c r="A72" s="140" t="s">
        <v>465</v>
      </c>
      <c r="B72" s="12">
        <v>72</v>
      </c>
      <c r="C72" s="141" t="s">
        <v>465</v>
      </c>
      <c r="D72" s="122" t="s">
        <v>466</v>
      </c>
      <c r="E72" s="115">
        <v>104</v>
      </c>
      <c r="F72" s="115" t="s">
        <v>268</v>
      </c>
      <c r="G72" s="115">
        <v>104.3</v>
      </c>
      <c r="H72" s="115" t="s">
        <v>28</v>
      </c>
      <c r="I72" s="207"/>
      <c r="J72" s="200" t="s">
        <v>65</v>
      </c>
      <c r="K72" s="44" t="s">
        <v>159</v>
      </c>
      <c r="L72" s="208"/>
      <c r="M72" s="27" t="s">
        <v>87</v>
      </c>
      <c r="N72" s="202" t="s">
        <v>88</v>
      </c>
      <c r="O72" s="205" t="s">
        <v>89</v>
      </c>
      <c r="P72" s="203" t="s">
        <v>467</v>
      </c>
      <c r="Q72" s="203" t="s">
        <v>468</v>
      </c>
      <c r="R72" s="203" t="s">
        <v>469</v>
      </c>
      <c r="S72" s="232"/>
      <c r="T72" s="280" t="s">
        <v>73</v>
      </c>
      <c r="U72" s="287"/>
      <c r="V72" s="282"/>
      <c r="W72" s="288"/>
      <c r="X72" s="283"/>
      <c r="Y72" s="280" t="s">
        <v>206</v>
      </c>
      <c r="Z72" s="322" t="s">
        <v>465</v>
      </c>
      <c r="AA72" s="235">
        <v>3</v>
      </c>
      <c r="AB72" s="203" t="s">
        <v>136</v>
      </c>
      <c r="AC72" s="280">
        <v>14023</v>
      </c>
      <c r="AD72" s="280">
        <v>2017</v>
      </c>
    </row>
    <row r="73" s="58" customFormat="1" hidden="1" customHeight="1" spans="1:30">
      <c r="A73" s="134" t="s">
        <v>470</v>
      </c>
      <c r="B73" s="93">
        <v>73</v>
      </c>
      <c r="C73" s="135" t="s">
        <v>470</v>
      </c>
      <c r="D73" s="98" t="s">
        <v>471</v>
      </c>
      <c r="E73" s="115">
        <v>104</v>
      </c>
      <c r="F73" s="115" t="s">
        <v>268</v>
      </c>
      <c r="G73" s="115">
        <v>104.3</v>
      </c>
      <c r="H73" s="115" t="s">
        <v>28</v>
      </c>
      <c r="I73" s="204"/>
      <c r="J73" s="200" t="s">
        <v>151</v>
      </c>
      <c r="K73" s="44" t="s">
        <v>347</v>
      </c>
      <c r="L73" s="201" t="s">
        <v>472</v>
      </c>
      <c r="M73" s="27" t="s">
        <v>306</v>
      </c>
      <c r="N73" s="202" t="s">
        <v>88</v>
      </c>
      <c r="O73" s="205" t="s">
        <v>280</v>
      </c>
      <c r="P73" s="203" t="s">
        <v>473</v>
      </c>
      <c r="Q73" s="232" t="s">
        <v>474</v>
      </c>
      <c r="R73" s="232" t="s">
        <v>475</v>
      </c>
      <c r="S73" s="232"/>
      <c r="T73" s="280" t="s">
        <v>73</v>
      </c>
      <c r="U73" s="281"/>
      <c r="V73" s="278" t="s">
        <v>55</v>
      </c>
      <c r="W73" s="282"/>
      <c r="X73" s="283"/>
      <c r="Y73" s="280"/>
      <c r="Z73" s="324" t="s">
        <v>470</v>
      </c>
      <c r="AA73" s="235">
        <v>5</v>
      </c>
      <c r="AB73" s="320" t="s">
        <v>156</v>
      </c>
      <c r="AC73" s="320">
        <v>17007</v>
      </c>
      <c r="AD73" s="320">
        <v>2018</v>
      </c>
    </row>
    <row r="74" s="58" customFormat="1" hidden="1" customHeight="1" spans="1:30">
      <c r="A74" s="134" t="s">
        <v>476</v>
      </c>
      <c r="B74" s="12">
        <v>74</v>
      </c>
      <c r="C74" s="135" t="s">
        <v>476</v>
      </c>
      <c r="D74" s="98" t="s">
        <v>477</v>
      </c>
      <c r="E74" s="115">
        <v>104</v>
      </c>
      <c r="F74" s="115" t="s">
        <v>268</v>
      </c>
      <c r="G74" s="115">
        <v>104.3</v>
      </c>
      <c r="H74" s="115" t="s">
        <v>28</v>
      </c>
      <c r="I74" s="204"/>
      <c r="J74" s="200" t="s">
        <v>151</v>
      </c>
      <c r="K74" s="44" t="s">
        <v>347</v>
      </c>
      <c r="L74" s="201" t="s">
        <v>279</v>
      </c>
      <c r="M74" s="27" t="s">
        <v>306</v>
      </c>
      <c r="N74" s="202" t="s">
        <v>88</v>
      </c>
      <c r="O74" s="205" t="s">
        <v>89</v>
      </c>
      <c r="P74" s="203" t="s">
        <v>478</v>
      </c>
      <c r="Q74" s="274" t="s">
        <v>479</v>
      </c>
      <c r="R74" s="274" t="s">
        <v>480</v>
      </c>
      <c r="S74" s="232" t="s">
        <v>481</v>
      </c>
      <c r="T74" s="280" t="s">
        <v>73</v>
      </c>
      <c r="U74" s="281"/>
      <c r="V74" s="278" t="s">
        <v>55</v>
      </c>
      <c r="W74" s="282"/>
      <c r="X74" s="283"/>
      <c r="Y74" s="280"/>
      <c r="Z74" s="324" t="s">
        <v>476</v>
      </c>
      <c r="AA74" s="235">
        <v>5</v>
      </c>
      <c r="AB74" s="320" t="s">
        <v>156</v>
      </c>
      <c r="AC74" s="320">
        <v>17125</v>
      </c>
      <c r="AD74" s="320">
        <v>2019</v>
      </c>
    </row>
    <row r="75" s="58" customFormat="1" hidden="1" customHeight="1" spans="1:30">
      <c r="A75" s="332" t="s">
        <v>482</v>
      </c>
      <c r="B75" s="93">
        <v>75</v>
      </c>
      <c r="C75" s="100" t="s">
        <v>482</v>
      </c>
      <c r="D75" s="110" t="s">
        <v>483</v>
      </c>
      <c r="E75" s="116">
        <v>104</v>
      </c>
      <c r="F75" s="116" t="s">
        <v>268</v>
      </c>
      <c r="G75" s="116">
        <v>104.4</v>
      </c>
      <c r="H75" s="116" t="s">
        <v>29</v>
      </c>
      <c r="I75" s="164"/>
      <c r="J75" s="165" t="s">
        <v>65</v>
      </c>
      <c r="K75" s="44" t="s">
        <v>78</v>
      </c>
      <c r="L75" s="206"/>
      <c r="M75" s="167" t="s">
        <v>306</v>
      </c>
      <c r="N75" s="202" t="s">
        <v>88</v>
      </c>
      <c r="O75" s="205" t="s">
        <v>280</v>
      </c>
      <c r="P75" s="168" t="s">
        <v>484</v>
      </c>
      <c r="Q75" s="389" t="s">
        <v>485</v>
      </c>
      <c r="R75" s="390" t="s">
        <v>486</v>
      </c>
      <c r="S75" s="391"/>
      <c r="T75" s="165"/>
      <c r="U75" s="241"/>
      <c r="V75" s="241"/>
      <c r="W75" s="241"/>
      <c r="X75" s="243" t="s">
        <v>93</v>
      </c>
      <c r="Y75" s="165"/>
      <c r="Z75" s="422" t="s">
        <v>482</v>
      </c>
      <c r="AA75" s="235">
        <v>2</v>
      </c>
      <c r="AB75" s="165" t="s">
        <v>75</v>
      </c>
      <c r="AC75" s="165">
        <v>5757</v>
      </c>
      <c r="AD75" s="165">
        <v>2010</v>
      </c>
    </row>
    <row r="76" s="58" customFormat="1" hidden="1" customHeight="1" spans="1:30">
      <c r="A76" s="99" t="s">
        <v>487</v>
      </c>
      <c r="B76" s="12">
        <v>76</v>
      </c>
      <c r="C76" s="100" t="s">
        <v>487</v>
      </c>
      <c r="D76" s="100" t="s">
        <v>488</v>
      </c>
      <c r="E76" s="116">
        <v>104</v>
      </c>
      <c r="F76" s="116" t="s">
        <v>268</v>
      </c>
      <c r="G76" s="116">
        <v>104.4</v>
      </c>
      <c r="H76" s="116" t="s">
        <v>29</v>
      </c>
      <c r="I76" s="164"/>
      <c r="J76" s="165" t="s">
        <v>85</v>
      </c>
      <c r="K76" s="44" t="s">
        <v>97</v>
      </c>
      <c r="L76" s="166"/>
      <c r="M76" s="27" t="s">
        <v>87</v>
      </c>
      <c r="N76" s="202" t="s">
        <v>88</v>
      </c>
      <c r="O76" s="205" t="s">
        <v>89</v>
      </c>
      <c r="P76" s="168" t="s">
        <v>489</v>
      </c>
      <c r="Q76" s="392" t="s">
        <v>490</v>
      </c>
      <c r="R76" s="393" t="s">
        <v>491</v>
      </c>
      <c r="S76" s="240"/>
      <c r="T76" s="165"/>
      <c r="U76" s="241"/>
      <c r="V76" s="242"/>
      <c r="W76" s="242"/>
      <c r="X76" s="243" t="s">
        <v>93</v>
      </c>
      <c r="Y76" s="165"/>
      <c r="Z76" s="304" t="s">
        <v>487</v>
      </c>
      <c r="AA76" s="235">
        <v>1</v>
      </c>
      <c r="AB76" s="305" t="s">
        <v>94</v>
      </c>
      <c r="AC76" s="305">
        <v>6682</v>
      </c>
      <c r="AD76" s="305">
        <v>2008</v>
      </c>
    </row>
    <row r="77" s="58" customFormat="1" hidden="1" customHeight="1" spans="1:30">
      <c r="A77" s="444" t="s">
        <v>492</v>
      </c>
      <c r="B77" s="93">
        <v>77</v>
      </c>
      <c r="C77" s="440" t="s">
        <v>492</v>
      </c>
      <c r="D77" s="440" t="s">
        <v>493</v>
      </c>
      <c r="E77" s="116">
        <v>104</v>
      </c>
      <c r="F77" s="116" t="s">
        <v>268</v>
      </c>
      <c r="G77" s="116">
        <v>104.4</v>
      </c>
      <c r="H77" s="116" t="s">
        <v>29</v>
      </c>
      <c r="I77" s="164"/>
      <c r="J77" s="165" t="s">
        <v>65</v>
      </c>
      <c r="K77" s="44" t="s">
        <v>66</v>
      </c>
      <c r="L77" s="206"/>
      <c r="M77" s="27" t="s">
        <v>306</v>
      </c>
      <c r="N77" s="202" t="s">
        <v>88</v>
      </c>
      <c r="O77" s="205" t="s">
        <v>280</v>
      </c>
      <c r="P77" s="168" t="s">
        <v>494</v>
      </c>
      <c r="Q77" s="394" t="s">
        <v>495</v>
      </c>
      <c r="R77" s="395" t="s">
        <v>496</v>
      </c>
      <c r="S77" s="240"/>
      <c r="T77" s="165"/>
      <c r="U77" s="241"/>
      <c r="V77" s="242"/>
      <c r="W77" s="242"/>
      <c r="X77" s="243" t="s">
        <v>93</v>
      </c>
      <c r="Y77" s="165"/>
      <c r="Z77" s="445" t="s">
        <v>492</v>
      </c>
      <c r="AA77" s="235">
        <v>2</v>
      </c>
      <c r="AB77" s="305" t="s">
        <v>75</v>
      </c>
      <c r="AC77" s="305">
        <v>5490</v>
      </c>
      <c r="AD77" s="305">
        <v>2016</v>
      </c>
    </row>
    <row r="78" s="58" customFormat="1" hidden="1" customHeight="1" spans="1:30">
      <c r="A78" s="333" t="s">
        <v>497</v>
      </c>
      <c r="B78" s="12">
        <v>78</v>
      </c>
      <c r="C78" s="124" t="s">
        <v>497</v>
      </c>
      <c r="D78" s="110" t="s">
        <v>498</v>
      </c>
      <c r="E78" s="98">
        <v>105</v>
      </c>
      <c r="F78" s="98" t="s">
        <v>19</v>
      </c>
      <c r="G78" s="98">
        <v>105.1</v>
      </c>
      <c r="H78" s="98" t="s">
        <v>30</v>
      </c>
      <c r="I78" s="353"/>
      <c r="J78" s="162" t="s">
        <v>85</v>
      </c>
      <c r="K78" s="44" t="s">
        <v>499</v>
      </c>
      <c r="L78" s="206"/>
      <c r="M78" s="212" t="s">
        <v>306</v>
      </c>
      <c r="N78" s="33" t="s">
        <v>88</v>
      </c>
      <c r="O78" s="33" t="s">
        <v>280</v>
      </c>
      <c r="P78" s="354" t="s">
        <v>500</v>
      </c>
      <c r="Q78" s="394" t="s">
        <v>501</v>
      </c>
      <c r="R78" s="396" t="s">
        <v>502</v>
      </c>
      <c r="S78" s="397"/>
      <c r="T78" s="398"/>
      <c r="U78" s="399"/>
      <c r="V78" s="400"/>
      <c r="W78" s="400"/>
      <c r="X78" s="401"/>
      <c r="Y78" s="398"/>
      <c r="Z78" s="423" t="s">
        <v>497</v>
      </c>
      <c r="AA78" s="235">
        <v>1</v>
      </c>
      <c r="AB78" s="424" t="s">
        <v>94</v>
      </c>
      <c r="AC78" s="424">
        <v>42440</v>
      </c>
      <c r="AD78" s="424">
        <v>2023</v>
      </c>
    </row>
    <row r="79" s="58" customFormat="1" hidden="1" customHeight="1" spans="1:30">
      <c r="A79" s="129" t="s">
        <v>503</v>
      </c>
      <c r="B79" s="93">
        <v>79</v>
      </c>
      <c r="C79" s="97" t="s">
        <v>503</v>
      </c>
      <c r="D79" s="98" t="s">
        <v>504</v>
      </c>
      <c r="E79" s="98">
        <v>105</v>
      </c>
      <c r="F79" s="98" t="s">
        <v>19</v>
      </c>
      <c r="G79" s="98">
        <v>105.1</v>
      </c>
      <c r="H79" s="98" t="s">
        <v>30</v>
      </c>
      <c r="I79" s="161"/>
      <c r="J79" s="162" t="s">
        <v>65</v>
      </c>
      <c r="K79" s="44" t="s">
        <v>499</v>
      </c>
      <c r="L79" s="220"/>
      <c r="M79" s="27" t="s">
        <v>306</v>
      </c>
      <c r="N79" s="27" t="s">
        <v>88</v>
      </c>
      <c r="O79" s="167" t="s">
        <v>280</v>
      </c>
      <c r="P79" s="31" t="s">
        <v>505</v>
      </c>
      <c r="Q79" s="232" t="s">
        <v>506</v>
      </c>
      <c r="R79" s="233" t="s">
        <v>507</v>
      </c>
      <c r="S79" s="233"/>
      <c r="T79" s="234" t="s">
        <v>73</v>
      </c>
      <c r="U79" s="277"/>
      <c r="V79" s="278" t="s">
        <v>55</v>
      </c>
      <c r="W79" s="236"/>
      <c r="X79" s="237"/>
      <c r="Y79" s="234"/>
      <c r="Z79" s="302" t="s">
        <v>503</v>
      </c>
      <c r="AA79" s="235">
        <v>2</v>
      </c>
      <c r="AB79" s="303" t="s">
        <v>75</v>
      </c>
      <c r="AC79" s="303">
        <v>5211</v>
      </c>
      <c r="AD79" s="303">
        <v>2016</v>
      </c>
    </row>
    <row r="80" s="58" customFormat="1" hidden="1" customHeight="1" spans="1:30">
      <c r="A80" s="129" t="s">
        <v>508</v>
      </c>
      <c r="B80" s="12">
        <v>80</v>
      </c>
      <c r="C80" s="97" t="s">
        <v>508</v>
      </c>
      <c r="D80" s="97" t="s">
        <v>509</v>
      </c>
      <c r="E80" s="98">
        <v>105</v>
      </c>
      <c r="F80" s="98" t="s">
        <v>19</v>
      </c>
      <c r="G80" s="98">
        <v>105.1</v>
      </c>
      <c r="H80" s="98" t="s">
        <v>30</v>
      </c>
      <c r="I80" s="161"/>
      <c r="J80" s="162" t="s">
        <v>65</v>
      </c>
      <c r="K80" s="44" t="s">
        <v>499</v>
      </c>
      <c r="L80" s="220"/>
      <c r="M80" s="27" t="s">
        <v>306</v>
      </c>
      <c r="N80" s="27" t="s">
        <v>88</v>
      </c>
      <c r="O80" s="167" t="s">
        <v>280</v>
      </c>
      <c r="P80" s="31" t="s">
        <v>510</v>
      </c>
      <c r="Q80" s="203" t="s">
        <v>511</v>
      </c>
      <c r="R80" s="233" t="s">
        <v>512</v>
      </c>
      <c r="S80" s="233" t="s">
        <v>513</v>
      </c>
      <c r="T80" s="234" t="s">
        <v>73</v>
      </c>
      <c r="U80" s="235"/>
      <c r="V80" s="236"/>
      <c r="W80" s="236"/>
      <c r="X80" s="237"/>
      <c r="Y80" s="234"/>
      <c r="Z80" s="316" t="s">
        <v>508</v>
      </c>
      <c r="AA80" s="235">
        <v>2</v>
      </c>
      <c r="AB80" s="303" t="s">
        <v>75</v>
      </c>
      <c r="AC80" s="303">
        <v>5323</v>
      </c>
      <c r="AD80" s="303">
        <v>2016</v>
      </c>
    </row>
    <row r="81" s="58" customFormat="1" hidden="1" customHeight="1" spans="1:30">
      <c r="A81" s="129" t="s">
        <v>514</v>
      </c>
      <c r="B81" s="93">
        <v>81</v>
      </c>
      <c r="C81" s="97" t="s">
        <v>514</v>
      </c>
      <c r="D81" s="97" t="s">
        <v>515</v>
      </c>
      <c r="E81" s="98">
        <v>105</v>
      </c>
      <c r="F81" s="98" t="s">
        <v>19</v>
      </c>
      <c r="G81" s="98">
        <v>105.1</v>
      </c>
      <c r="H81" s="98" t="s">
        <v>30</v>
      </c>
      <c r="I81" s="198"/>
      <c r="J81" s="162" t="s">
        <v>65</v>
      </c>
      <c r="K81" s="44" t="s">
        <v>499</v>
      </c>
      <c r="L81" s="201" t="s">
        <v>516</v>
      </c>
      <c r="M81" s="27" t="s">
        <v>306</v>
      </c>
      <c r="N81" s="27" t="s">
        <v>88</v>
      </c>
      <c r="O81" s="167" t="s">
        <v>89</v>
      </c>
      <c r="P81" s="31" t="s">
        <v>517</v>
      </c>
      <c r="Q81" s="232" t="s">
        <v>518</v>
      </c>
      <c r="R81" s="233" t="s">
        <v>519</v>
      </c>
      <c r="S81" s="233"/>
      <c r="T81" s="234" t="s">
        <v>73</v>
      </c>
      <c r="U81" s="277"/>
      <c r="V81" s="278" t="s">
        <v>55</v>
      </c>
      <c r="W81" s="236"/>
      <c r="X81" s="237"/>
      <c r="Y81" s="234"/>
      <c r="Z81" s="316" t="s">
        <v>514</v>
      </c>
      <c r="AA81" s="235">
        <v>2</v>
      </c>
      <c r="AB81" s="303" t="s">
        <v>75</v>
      </c>
      <c r="AC81" s="303">
        <v>6270</v>
      </c>
      <c r="AD81" s="303">
        <v>2017</v>
      </c>
    </row>
    <row r="82" s="58" customFormat="1" hidden="1" customHeight="1" spans="1:30">
      <c r="A82" s="129" t="s">
        <v>520</v>
      </c>
      <c r="B82" s="12">
        <v>82</v>
      </c>
      <c r="C82" s="97" t="s">
        <v>520</v>
      </c>
      <c r="D82" s="98" t="s">
        <v>521</v>
      </c>
      <c r="E82" s="98">
        <v>105</v>
      </c>
      <c r="F82" s="98" t="s">
        <v>19</v>
      </c>
      <c r="G82" s="98">
        <v>105.1</v>
      </c>
      <c r="H82" s="98" t="s">
        <v>30</v>
      </c>
      <c r="I82" s="161"/>
      <c r="J82" s="162" t="s">
        <v>65</v>
      </c>
      <c r="K82" s="44" t="s">
        <v>499</v>
      </c>
      <c r="L82" s="220"/>
      <c r="M82" s="27" t="s">
        <v>306</v>
      </c>
      <c r="N82" s="27" t="s">
        <v>88</v>
      </c>
      <c r="O82" s="167" t="s">
        <v>280</v>
      </c>
      <c r="P82" s="31" t="s">
        <v>522</v>
      </c>
      <c r="Q82" s="232" t="s">
        <v>523</v>
      </c>
      <c r="R82" s="233" t="s">
        <v>524</v>
      </c>
      <c r="S82" s="233"/>
      <c r="T82" s="234" t="s">
        <v>73</v>
      </c>
      <c r="U82" s="277" t="s">
        <v>74</v>
      </c>
      <c r="V82" s="278" t="s">
        <v>55</v>
      </c>
      <c r="W82" s="279" t="s">
        <v>56</v>
      </c>
      <c r="X82" s="237"/>
      <c r="Y82" s="234"/>
      <c r="Z82" s="302" t="s">
        <v>520</v>
      </c>
      <c r="AA82" s="235">
        <v>2</v>
      </c>
      <c r="AB82" s="303" t="s">
        <v>75</v>
      </c>
      <c r="AC82" s="303">
        <v>7015</v>
      </c>
      <c r="AD82" s="303">
        <v>2020</v>
      </c>
    </row>
    <row r="83" s="58" customFormat="1" hidden="1" customHeight="1" spans="1:30">
      <c r="A83" s="129" t="s">
        <v>525</v>
      </c>
      <c r="B83" s="93">
        <v>83</v>
      </c>
      <c r="C83" s="97" t="s">
        <v>525</v>
      </c>
      <c r="D83" s="98" t="s">
        <v>526</v>
      </c>
      <c r="E83" s="98">
        <v>105</v>
      </c>
      <c r="F83" s="98" t="s">
        <v>19</v>
      </c>
      <c r="G83" s="98">
        <v>105.1</v>
      </c>
      <c r="H83" s="98" t="s">
        <v>30</v>
      </c>
      <c r="I83" s="161"/>
      <c r="J83" s="162" t="s">
        <v>65</v>
      </c>
      <c r="K83" s="44" t="s">
        <v>499</v>
      </c>
      <c r="L83" s="220"/>
      <c r="M83" s="27" t="s">
        <v>306</v>
      </c>
      <c r="N83" s="27" t="s">
        <v>88</v>
      </c>
      <c r="O83" s="167" t="s">
        <v>280</v>
      </c>
      <c r="P83" s="31" t="s">
        <v>527</v>
      </c>
      <c r="Q83" s="232" t="s">
        <v>528</v>
      </c>
      <c r="R83" s="233" t="s">
        <v>529</v>
      </c>
      <c r="S83" s="233"/>
      <c r="T83" s="234" t="s">
        <v>73</v>
      </c>
      <c r="U83" s="277"/>
      <c r="V83" s="278" t="s">
        <v>55</v>
      </c>
      <c r="W83" s="236"/>
      <c r="X83" s="237"/>
      <c r="Y83" s="234"/>
      <c r="Z83" s="302" t="s">
        <v>525</v>
      </c>
      <c r="AA83" s="235">
        <v>2</v>
      </c>
      <c r="AB83" s="303" t="s">
        <v>75</v>
      </c>
      <c r="AC83" s="303">
        <v>7086</v>
      </c>
      <c r="AD83" s="303">
        <v>2016</v>
      </c>
    </row>
    <row r="84" s="58" customFormat="1" hidden="1" customHeight="1" spans="1:30">
      <c r="A84" s="129" t="s">
        <v>530</v>
      </c>
      <c r="B84" s="12">
        <v>84</v>
      </c>
      <c r="C84" s="97" t="s">
        <v>530</v>
      </c>
      <c r="D84" s="98" t="s">
        <v>531</v>
      </c>
      <c r="E84" s="98">
        <v>105</v>
      </c>
      <c r="F84" s="98" t="s">
        <v>19</v>
      </c>
      <c r="G84" s="98">
        <v>105.1</v>
      </c>
      <c r="H84" s="98" t="s">
        <v>30</v>
      </c>
      <c r="I84" s="161"/>
      <c r="J84" s="162" t="s">
        <v>65</v>
      </c>
      <c r="K84" s="44" t="s">
        <v>499</v>
      </c>
      <c r="L84" s="220"/>
      <c r="M84" s="27" t="s">
        <v>306</v>
      </c>
      <c r="N84" s="27" t="s">
        <v>88</v>
      </c>
      <c r="O84" s="167" t="s">
        <v>280</v>
      </c>
      <c r="P84" s="31" t="s">
        <v>532</v>
      </c>
      <c r="Q84" s="232" t="s">
        <v>533</v>
      </c>
      <c r="R84" s="233" t="s">
        <v>534</v>
      </c>
      <c r="S84" s="233"/>
      <c r="T84" s="234" t="s">
        <v>73</v>
      </c>
      <c r="U84" s="277"/>
      <c r="V84" s="278" t="s">
        <v>55</v>
      </c>
      <c r="W84" s="236"/>
      <c r="X84" s="237"/>
      <c r="Y84" s="234"/>
      <c r="Z84" s="302" t="s">
        <v>530</v>
      </c>
      <c r="AA84" s="235">
        <v>2</v>
      </c>
      <c r="AB84" s="303" t="s">
        <v>75</v>
      </c>
      <c r="AC84" s="303">
        <v>7334</v>
      </c>
      <c r="AD84" s="303">
        <v>2016</v>
      </c>
    </row>
    <row r="85" s="72" customFormat="1" hidden="1" customHeight="1" spans="1:30">
      <c r="A85" s="129" t="s">
        <v>535</v>
      </c>
      <c r="B85" s="93">
        <v>85</v>
      </c>
      <c r="C85" s="97" t="s">
        <v>535</v>
      </c>
      <c r="D85" s="98" t="s">
        <v>536</v>
      </c>
      <c r="E85" s="98">
        <v>105</v>
      </c>
      <c r="F85" s="98" t="s">
        <v>19</v>
      </c>
      <c r="G85" s="98">
        <v>105.1</v>
      </c>
      <c r="H85" s="98" t="s">
        <v>30</v>
      </c>
      <c r="I85" s="161"/>
      <c r="J85" s="162" t="s">
        <v>65</v>
      </c>
      <c r="K85" s="44" t="s">
        <v>499</v>
      </c>
      <c r="L85" s="220"/>
      <c r="M85" s="27" t="s">
        <v>306</v>
      </c>
      <c r="N85" s="27" t="s">
        <v>88</v>
      </c>
      <c r="O85" s="167" t="s">
        <v>89</v>
      </c>
      <c r="P85" s="31" t="s">
        <v>537</v>
      </c>
      <c r="Q85" s="232" t="s">
        <v>538</v>
      </c>
      <c r="R85" s="233" t="s">
        <v>539</v>
      </c>
      <c r="S85" s="233"/>
      <c r="T85" s="234" t="s">
        <v>73</v>
      </c>
      <c r="U85" s="277"/>
      <c r="V85" s="278" t="s">
        <v>55</v>
      </c>
      <c r="W85" s="236"/>
      <c r="X85" s="237"/>
      <c r="Y85" s="234"/>
      <c r="Z85" s="302" t="s">
        <v>535</v>
      </c>
      <c r="AA85" s="235">
        <v>2</v>
      </c>
      <c r="AB85" s="303" t="s">
        <v>75</v>
      </c>
      <c r="AC85" s="303">
        <v>7427</v>
      </c>
      <c r="AD85" s="303">
        <v>2018</v>
      </c>
    </row>
    <row r="86" s="58" customFormat="1" hidden="1" customHeight="1" spans="1:30">
      <c r="A86" s="129" t="s">
        <v>540</v>
      </c>
      <c r="B86" s="12">
        <v>86</v>
      </c>
      <c r="C86" s="97" t="s">
        <v>540</v>
      </c>
      <c r="D86" s="98" t="s">
        <v>541</v>
      </c>
      <c r="E86" s="98">
        <v>105</v>
      </c>
      <c r="F86" s="98" t="s">
        <v>19</v>
      </c>
      <c r="G86" s="98">
        <v>105.1</v>
      </c>
      <c r="H86" s="98" t="s">
        <v>30</v>
      </c>
      <c r="I86" s="161"/>
      <c r="J86" s="162" t="s">
        <v>65</v>
      </c>
      <c r="K86" s="44" t="s">
        <v>499</v>
      </c>
      <c r="L86" s="220"/>
      <c r="M86" s="27" t="s">
        <v>306</v>
      </c>
      <c r="N86" s="27" t="s">
        <v>88</v>
      </c>
      <c r="O86" s="167" t="s">
        <v>89</v>
      </c>
      <c r="P86" s="31" t="s">
        <v>542</v>
      </c>
      <c r="Q86" s="232" t="s">
        <v>543</v>
      </c>
      <c r="R86" s="233" t="s">
        <v>544</v>
      </c>
      <c r="S86" s="233"/>
      <c r="T86" s="234" t="s">
        <v>73</v>
      </c>
      <c r="U86" s="277"/>
      <c r="V86" s="278" t="s">
        <v>55</v>
      </c>
      <c r="W86" s="236"/>
      <c r="X86" s="237"/>
      <c r="Y86" s="234"/>
      <c r="Z86" s="302" t="s">
        <v>540</v>
      </c>
      <c r="AA86" s="235">
        <v>2</v>
      </c>
      <c r="AB86" s="303" t="s">
        <v>75</v>
      </c>
      <c r="AC86" s="303">
        <v>7461</v>
      </c>
      <c r="AD86" s="303">
        <v>2019</v>
      </c>
    </row>
    <row r="87" s="58" customFormat="1" hidden="1" customHeight="1" spans="1:30">
      <c r="A87" s="129" t="s">
        <v>545</v>
      </c>
      <c r="B87" s="93">
        <v>87</v>
      </c>
      <c r="C87" s="97" t="s">
        <v>545</v>
      </c>
      <c r="D87" s="98" t="s">
        <v>546</v>
      </c>
      <c r="E87" s="98">
        <v>105</v>
      </c>
      <c r="F87" s="98" t="s">
        <v>19</v>
      </c>
      <c r="G87" s="98">
        <v>105.1</v>
      </c>
      <c r="H87" s="98" t="s">
        <v>30</v>
      </c>
      <c r="I87" s="161"/>
      <c r="J87" s="162" t="s">
        <v>65</v>
      </c>
      <c r="K87" s="44" t="s">
        <v>499</v>
      </c>
      <c r="L87" s="220"/>
      <c r="M87" s="27" t="s">
        <v>306</v>
      </c>
      <c r="N87" s="27" t="s">
        <v>88</v>
      </c>
      <c r="O87" s="167" t="s">
        <v>89</v>
      </c>
      <c r="P87" s="31" t="s">
        <v>547</v>
      </c>
      <c r="Q87" s="232" t="s">
        <v>548</v>
      </c>
      <c r="R87" s="233" t="s">
        <v>549</v>
      </c>
      <c r="S87" s="233"/>
      <c r="T87" s="234" t="s">
        <v>73</v>
      </c>
      <c r="U87" s="277"/>
      <c r="V87" s="278" t="s">
        <v>55</v>
      </c>
      <c r="W87" s="236"/>
      <c r="X87" s="237"/>
      <c r="Y87" s="234"/>
      <c r="Z87" s="302" t="s">
        <v>545</v>
      </c>
      <c r="AA87" s="235">
        <v>2</v>
      </c>
      <c r="AB87" s="303" t="s">
        <v>75</v>
      </c>
      <c r="AC87" s="303">
        <v>7610</v>
      </c>
      <c r="AD87" s="303">
        <v>2020</v>
      </c>
    </row>
    <row r="88" s="58" customFormat="1" hidden="1" customHeight="1" spans="1:30">
      <c r="A88" s="334" t="s">
        <v>550</v>
      </c>
      <c r="B88" s="12">
        <v>88</v>
      </c>
      <c r="C88" s="335" t="s">
        <v>550</v>
      </c>
      <c r="D88" s="120" t="s">
        <v>551</v>
      </c>
      <c r="E88" s="119">
        <v>105</v>
      </c>
      <c r="F88" s="120" t="s">
        <v>19</v>
      </c>
      <c r="G88" s="119">
        <v>105.1</v>
      </c>
      <c r="H88" s="120" t="s">
        <v>30</v>
      </c>
      <c r="I88" s="355"/>
      <c r="J88" s="356" t="s">
        <v>151</v>
      </c>
      <c r="K88" s="357" t="s">
        <v>226</v>
      </c>
      <c r="L88" s="356"/>
      <c r="M88" s="357" t="s">
        <v>306</v>
      </c>
      <c r="N88" s="357" t="s">
        <v>88</v>
      </c>
      <c r="O88" s="358" t="s">
        <v>89</v>
      </c>
      <c r="P88" s="31" t="s">
        <v>552</v>
      </c>
      <c r="Q88" s="394" t="s">
        <v>553</v>
      </c>
      <c r="R88" s="395" t="s">
        <v>554</v>
      </c>
      <c r="S88" s="233"/>
      <c r="T88" s="234"/>
      <c r="U88" s="402"/>
      <c r="V88" s="402" t="s">
        <v>55</v>
      </c>
      <c r="W88" s="403"/>
      <c r="X88" s="234" t="s">
        <v>93</v>
      </c>
      <c r="Y88" s="234"/>
      <c r="Z88" s="425" t="s">
        <v>550</v>
      </c>
      <c r="AA88" s="403">
        <v>5</v>
      </c>
      <c r="AB88" s="234" t="s">
        <v>156</v>
      </c>
      <c r="AC88" s="234">
        <v>2026</v>
      </c>
      <c r="AD88" s="234">
        <v>2018</v>
      </c>
    </row>
    <row r="89" s="58" customFormat="1" hidden="1" customHeight="1" spans="1:30">
      <c r="A89" s="129" t="s">
        <v>555</v>
      </c>
      <c r="B89" s="93">
        <v>89</v>
      </c>
      <c r="C89" s="97" t="s">
        <v>555</v>
      </c>
      <c r="D89" s="98" t="s">
        <v>556</v>
      </c>
      <c r="E89" s="98">
        <v>105</v>
      </c>
      <c r="F89" s="98" t="s">
        <v>19</v>
      </c>
      <c r="G89" s="98">
        <v>105.1</v>
      </c>
      <c r="H89" s="98" t="s">
        <v>30</v>
      </c>
      <c r="I89" s="161"/>
      <c r="J89" s="162" t="s">
        <v>151</v>
      </c>
      <c r="K89" s="357" t="s">
        <v>226</v>
      </c>
      <c r="L89" s="201" t="s">
        <v>557</v>
      </c>
      <c r="M89" s="27" t="s">
        <v>132</v>
      </c>
      <c r="N89" s="27" t="s">
        <v>88</v>
      </c>
      <c r="O89" s="167" t="s">
        <v>89</v>
      </c>
      <c r="P89" s="31" t="s">
        <v>558</v>
      </c>
      <c r="Q89" s="232" t="s">
        <v>559</v>
      </c>
      <c r="R89" s="233" t="s">
        <v>560</v>
      </c>
      <c r="S89" s="233"/>
      <c r="T89" s="234" t="s">
        <v>73</v>
      </c>
      <c r="U89" s="277" t="s">
        <v>74</v>
      </c>
      <c r="V89" s="278" t="s">
        <v>55</v>
      </c>
      <c r="W89" s="279" t="s">
        <v>56</v>
      </c>
      <c r="X89" s="237"/>
      <c r="Y89" s="234"/>
      <c r="Z89" s="302" t="s">
        <v>555</v>
      </c>
      <c r="AA89" s="235">
        <v>5</v>
      </c>
      <c r="AB89" s="303" t="s">
        <v>156</v>
      </c>
      <c r="AC89" s="303">
        <v>2626</v>
      </c>
      <c r="AD89" s="303">
        <v>2022</v>
      </c>
    </row>
    <row r="90" s="58" customFormat="1" hidden="1" customHeight="1" spans="1:30">
      <c r="A90" s="129" t="s">
        <v>561</v>
      </c>
      <c r="B90" s="93">
        <v>91</v>
      </c>
      <c r="C90" s="97" t="s">
        <v>561</v>
      </c>
      <c r="D90" s="97" t="s">
        <v>562</v>
      </c>
      <c r="E90" s="98">
        <v>105</v>
      </c>
      <c r="F90" s="98" t="s">
        <v>19</v>
      </c>
      <c r="G90" s="98">
        <v>105.2</v>
      </c>
      <c r="H90" s="98" t="s">
        <v>31</v>
      </c>
      <c r="I90" s="359"/>
      <c r="J90" s="360" t="s">
        <v>85</v>
      </c>
      <c r="K90" s="44" t="s">
        <v>499</v>
      </c>
      <c r="L90" s="361"/>
      <c r="M90" s="362" t="s">
        <v>306</v>
      </c>
      <c r="N90" s="362" t="s">
        <v>88</v>
      </c>
      <c r="O90" s="363" t="s">
        <v>280</v>
      </c>
      <c r="P90" s="31" t="s">
        <v>563</v>
      </c>
      <c r="Q90" s="203" t="s">
        <v>564</v>
      </c>
      <c r="R90" s="31" t="s">
        <v>565</v>
      </c>
      <c r="S90" s="233"/>
      <c r="T90" s="234" t="s">
        <v>73</v>
      </c>
      <c r="U90" s="235"/>
      <c r="V90" s="236"/>
      <c r="W90" s="236"/>
      <c r="X90" s="237"/>
      <c r="Y90" s="234"/>
      <c r="Z90" s="316" t="s">
        <v>561</v>
      </c>
      <c r="AA90" s="235">
        <v>1</v>
      </c>
      <c r="AB90" s="303" t="s">
        <v>94</v>
      </c>
      <c r="AC90" s="303">
        <v>20970</v>
      </c>
      <c r="AD90" s="303">
        <v>2015</v>
      </c>
    </row>
    <row r="91" s="73" customFormat="1" hidden="1" customHeight="1" spans="1:30">
      <c r="A91" s="129" t="s">
        <v>566</v>
      </c>
      <c r="B91" s="12">
        <v>92</v>
      </c>
      <c r="C91" s="97" t="s">
        <v>566</v>
      </c>
      <c r="D91" s="97" t="s">
        <v>567</v>
      </c>
      <c r="E91" s="98">
        <v>105</v>
      </c>
      <c r="F91" s="98" t="s">
        <v>19</v>
      </c>
      <c r="G91" s="98">
        <v>105.2</v>
      </c>
      <c r="H91" s="98" t="s">
        <v>31</v>
      </c>
      <c r="I91" s="161"/>
      <c r="J91" s="162" t="s">
        <v>65</v>
      </c>
      <c r="K91" s="44" t="s">
        <v>499</v>
      </c>
      <c r="L91" s="220"/>
      <c r="M91" s="27" t="s">
        <v>306</v>
      </c>
      <c r="N91" s="27" t="s">
        <v>88</v>
      </c>
      <c r="O91" s="167" t="s">
        <v>280</v>
      </c>
      <c r="P91" s="31" t="s">
        <v>568</v>
      </c>
      <c r="Q91" s="232" t="s">
        <v>569</v>
      </c>
      <c r="R91" s="233" t="s">
        <v>570</v>
      </c>
      <c r="S91" s="233"/>
      <c r="T91" s="234" t="s">
        <v>73</v>
      </c>
      <c r="U91" s="235"/>
      <c r="V91" s="236"/>
      <c r="W91" s="236"/>
      <c r="X91" s="237"/>
      <c r="Y91" s="234"/>
      <c r="Z91" s="316" t="s">
        <v>566</v>
      </c>
      <c r="AA91" s="235">
        <v>2</v>
      </c>
      <c r="AB91" s="303" t="s">
        <v>75</v>
      </c>
      <c r="AC91" s="303">
        <v>5562</v>
      </c>
      <c r="AD91" s="303">
        <v>2016</v>
      </c>
    </row>
    <row r="92" s="58" customFormat="1" hidden="1" customHeight="1" spans="1:30">
      <c r="A92" s="129" t="s">
        <v>571</v>
      </c>
      <c r="B92" s="93">
        <v>93</v>
      </c>
      <c r="C92" s="97" t="s">
        <v>571</v>
      </c>
      <c r="D92" s="98" t="s">
        <v>572</v>
      </c>
      <c r="E92" s="98">
        <v>105</v>
      </c>
      <c r="F92" s="98" t="s">
        <v>19</v>
      </c>
      <c r="G92" s="98">
        <v>105.2</v>
      </c>
      <c r="H92" s="98" t="s">
        <v>31</v>
      </c>
      <c r="I92" s="161"/>
      <c r="J92" s="162" t="s">
        <v>65</v>
      </c>
      <c r="K92" s="44" t="s">
        <v>78</v>
      </c>
      <c r="L92" s="201" t="s">
        <v>573</v>
      </c>
      <c r="M92" s="27" t="s">
        <v>306</v>
      </c>
      <c r="N92" s="27" t="s">
        <v>88</v>
      </c>
      <c r="O92" s="167" t="s">
        <v>280</v>
      </c>
      <c r="P92" s="31" t="s">
        <v>574</v>
      </c>
      <c r="Q92" s="232" t="s">
        <v>575</v>
      </c>
      <c r="R92" s="233" t="s">
        <v>576</v>
      </c>
      <c r="S92" s="233"/>
      <c r="T92" s="234" t="s">
        <v>73</v>
      </c>
      <c r="U92" s="277"/>
      <c r="V92" s="278" t="s">
        <v>55</v>
      </c>
      <c r="W92" s="236"/>
      <c r="X92" s="237"/>
      <c r="Y92" s="234"/>
      <c r="Z92" s="302" t="s">
        <v>571</v>
      </c>
      <c r="AA92" s="235">
        <v>2</v>
      </c>
      <c r="AB92" s="303" t="s">
        <v>75</v>
      </c>
      <c r="AC92" s="303">
        <v>5627</v>
      </c>
      <c r="AD92" s="303">
        <v>2016</v>
      </c>
    </row>
    <row r="93" s="58" customFormat="1" hidden="1" customHeight="1" spans="1:30">
      <c r="A93" s="129" t="s">
        <v>577</v>
      </c>
      <c r="B93" s="12">
        <v>94</v>
      </c>
      <c r="C93" s="97" t="s">
        <v>577</v>
      </c>
      <c r="D93" s="97" t="s">
        <v>578</v>
      </c>
      <c r="E93" s="98">
        <v>105</v>
      </c>
      <c r="F93" s="98" t="s">
        <v>19</v>
      </c>
      <c r="G93" s="98">
        <v>105.2</v>
      </c>
      <c r="H93" s="98" t="s">
        <v>31</v>
      </c>
      <c r="I93" s="161"/>
      <c r="J93" s="162" t="s">
        <v>65</v>
      </c>
      <c r="K93" s="44" t="s">
        <v>78</v>
      </c>
      <c r="L93" s="163" t="s">
        <v>579</v>
      </c>
      <c r="M93" s="27" t="s">
        <v>580</v>
      </c>
      <c r="N93" s="27" t="s">
        <v>69</v>
      </c>
      <c r="O93" s="364" t="s">
        <v>69</v>
      </c>
      <c r="P93" s="31" t="s">
        <v>581</v>
      </c>
      <c r="Q93" s="232" t="s">
        <v>582</v>
      </c>
      <c r="R93" s="233" t="s">
        <v>583</v>
      </c>
      <c r="S93" s="233"/>
      <c r="T93" s="234" t="s">
        <v>73</v>
      </c>
      <c r="U93" s="235"/>
      <c r="V93" s="236"/>
      <c r="W93" s="236"/>
      <c r="X93" s="237"/>
      <c r="Y93" s="234"/>
      <c r="Z93" s="316" t="s">
        <v>577</v>
      </c>
      <c r="AA93" s="235">
        <v>2</v>
      </c>
      <c r="AB93" s="303" t="s">
        <v>75</v>
      </c>
      <c r="AC93" s="303">
        <v>5952</v>
      </c>
      <c r="AD93" s="303">
        <v>2014</v>
      </c>
    </row>
    <row r="94" s="58" customFormat="1" hidden="1" customHeight="1" spans="1:30">
      <c r="A94" s="129" t="s">
        <v>584</v>
      </c>
      <c r="B94" s="93">
        <v>95</v>
      </c>
      <c r="C94" s="97" t="s">
        <v>584</v>
      </c>
      <c r="D94" s="97" t="s">
        <v>585</v>
      </c>
      <c r="E94" s="98">
        <v>105</v>
      </c>
      <c r="F94" s="98" t="s">
        <v>19</v>
      </c>
      <c r="G94" s="98">
        <v>105.2</v>
      </c>
      <c r="H94" s="98" t="s">
        <v>31</v>
      </c>
      <c r="I94" s="359"/>
      <c r="J94" s="360" t="s">
        <v>65</v>
      </c>
      <c r="K94" s="44" t="s">
        <v>586</v>
      </c>
      <c r="L94" s="365" t="s">
        <v>160</v>
      </c>
      <c r="M94" s="362" t="s">
        <v>132</v>
      </c>
      <c r="N94" s="366" t="s">
        <v>88</v>
      </c>
      <c r="O94" s="363" t="s">
        <v>89</v>
      </c>
      <c r="P94" s="31" t="s">
        <v>587</v>
      </c>
      <c r="Q94" s="232" t="s">
        <v>588</v>
      </c>
      <c r="R94" s="233" t="s">
        <v>589</v>
      </c>
      <c r="S94" s="233"/>
      <c r="T94" s="234" t="s">
        <v>73</v>
      </c>
      <c r="U94" s="235"/>
      <c r="V94" s="236"/>
      <c r="W94" s="236"/>
      <c r="X94" s="237"/>
      <c r="Y94" s="234"/>
      <c r="Z94" s="316" t="s">
        <v>584</v>
      </c>
      <c r="AA94" s="235">
        <v>2</v>
      </c>
      <c r="AB94" s="303" t="s">
        <v>75</v>
      </c>
      <c r="AC94" s="303">
        <v>6308</v>
      </c>
      <c r="AD94" s="303">
        <v>2012</v>
      </c>
    </row>
    <row r="95" s="58" customFormat="1" hidden="1" customHeight="1" spans="1:30">
      <c r="A95" s="129" t="s">
        <v>590</v>
      </c>
      <c r="B95" s="12">
        <v>96</v>
      </c>
      <c r="C95" s="97" t="s">
        <v>590</v>
      </c>
      <c r="D95" s="97" t="s">
        <v>591</v>
      </c>
      <c r="E95" s="98">
        <v>105</v>
      </c>
      <c r="F95" s="98" t="s">
        <v>19</v>
      </c>
      <c r="G95" s="98">
        <v>105.2</v>
      </c>
      <c r="H95" s="98" t="s">
        <v>31</v>
      </c>
      <c r="I95" s="359"/>
      <c r="J95" s="360" t="s">
        <v>65</v>
      </c>
      <c r="K95" s="44" t="s">
        <v>592</v>
      </c>
      <c r="L95" s="365" t="s">
        <v>152</v>
      </c>
      <c r="M95" s="362" t="s">
        <v>306</v>
      </c>
      <c r="N95" s="362" t="s">
        <v>88</v>
      </c>
      <c r="O95" s="363" t="s">
        <v>89</v>
      </c>
      <c r="P95" s="31" t="s">
        <v>593</v>
      </c>
      <c r="Q95" s="232" t="s">
        <v>594</v>
      </c>
      <c r="R95" s="233" t="s">
        <v>595</v>
      </c>
      <c r="S95" s="233"/>
      <c r="T95" s="234" t="s">
        <v>73</v>
      </c>
      <c r="U95" s="235"/>
      <c r="V95" s="236"/>
      <c r="W95" s="236"/>
      <c r="X95" s="237"/>
      <c r="Y95" s="234"/>
      <c r="Z95" s="316" t="s">
        <v>590</v>
      </c>
      <c r="AA95" s="235">
        <v>2</v>
      </c>
      <c r="AB95" s="303" t="s">
        <v>75</v>
      </c>
      <c r="AC95" s="303">
        <v>6548</v>
      </c>
      <c r="AD95" s="303">
        <v>2018</v>
      </c>
    </row>
    <row r="96" s="58" customFormat="1" hidden="1" customHeight="1" spans="1:30">
      <c r="A96" s="129" t="s">
        <v>596</v>
      </c>
      <c r="B96" s="93">
        <v>97</v>
      </c>
      <c r="C96" s="97" t="s">
        <v>596</v>
      </c>
      <c r="D96" s="98" t="s">
        <v>597</v>
      </c>
      <c r="E96" s="98">
        <v>105</v>
      </c>
      <c r="F96" s="98" t="s">
        <v>19</v>
      </c>
      <c r="G96" s="98">
        <v>105.2</v>
      </c>
      <c r="H96" s="98" t="s">
        <v>31</v>
      </c>
      <c r="I96" s="161"/>
      <c r="J96" s="162" t="s">
        <v>65</v>
      </c>
      <c r="K96" s="44" t="s">
        <v>499</v>
      </c>
      <c r="L96" s="220"/>
      <c r="M96" s="27" t="s">
        <v>306</v>
      </c>
      <c r="N96" s="27" t="s">
        <v>88</v>
      </c>
      <c r="O96" s="167" t="s">
        <v>280</v>
      </c>
      <c r="P96" s="31" t="s">
        <v>598</v>
      </c>
      <c r="Q96" s="232" t="s">
        <v>599</v>
      </c>
      <c r="R96" s="233" t="s">
        <v>600</v>
      </c>
      <c r="S96" s="233"/>
      <c r="T96" s="234" t="s">
        <v>73</v>
      </c>
      <c r="U96" s="277"/>
      <c r="V96" s="278" t="s">
        <v>55</v>
      </c>
      <c r="W96" s="236"/>
      <c r="X96" s="237"/>
      <c r="Y96" s="234"/>
      <c r="Z96" s="302" t="s">
        <v>596</v>
      </c>
      <c r="AA96" s="235">
        <v>2</v>
      </c>
      <c r="AB96" s="303" t="s">
        <v>75</v>
      </c>
      <c r="AC96" s="303">
        <v>7014</v>
      </c>
      <c r="AD96" s="303">
        <v>2014</v>
      </c>
    </row>
    <row r="97" s="58" customFormat="1" hidden="1" customHeight="1" spans="1:30">
      <c r="A97" s="129" t="s">
        <v>601</v>
      </c>
      <c r="B97" s="12">
        <v>98</v>
      </c>
      <c r="C97" s="97" t="s">
        <v>601</v>
      </c>
      <c r="D97" s="98" t="s">
        <v>602</v>
      </c>
      <c r="E97" s="98">
        <v>105</v>
      </c>
      <c r="F97" s="98" t="s">
        <v>19</v>
      </c>
      <c r="G97" s="98">
        <v>105.2</v>
      </c>
      <c r="H97" s="98" t="s">
        <v>31</v>
      </c>
      <c r="I97" s="161"/>
      <c r="J97" s="162" t="s">
        <v>65</v>
      </c>
      <c r="K97" s="44" t="s">
        <v>499</v>
      </c>
      <c r="L97" s="220"/>
      <c r="M97" s="27" t="s">
        <v>306</v>
      </c>
      <c r="N97" s="27" t="s">
        <v>88</v>
      </c>
      <c r="O97" s="167" t="s">
        <v>280</v>
      </c>
      <c r="P97" s="31" t="s">
        <v>603</v>
      </c>
      <c r="Q97" s="232" t="s">
        <v>604</v>
      </c>
      <c r="R97" s="233" t="s">
        <v>605</v>
      </c>
      <c r="S97" s="233"/>
      <c r="T97" s="234" t="s">
        <v>73</v>
      </c>
      <c r="U97" s="277"/>
      <c r="V97" s="278" t="s">
        <v>55</v>
      </c>
      <c r="W97" s="236"/>
      <c r="X97" s="237"/>
      <c r="Y97" s="234"/>
      <c r="Z97" s="302" t="s">
        <v>601</v>
      </c>
      <c r="AA97" s="235">
        <v>2</v>
      </c>
      <c r="AB97" s="303" t="s">
        <v>75</v>
      </c>
      <c r="AC97" s="303">
        <v>7462</v>
      </c>
      <c r="AD97" s="303">
        <v>2019</v>
      </c>
    </row>
    <row r="98" s="58" customFormat="1" hidden="1" customHeight="1" spans="1:30">
      <c r="A98" s="331" t="s">
        <v>606</v>
      </c>
      <c r="B98" s="93">
        <v>99</v>
      </c>
      <c r="C98" s="100" t="s">
        <v>606</v>
      </c>
      <c r="D98" s="122" t="s">
        <v>607</v>
      </c>
      <c r="E98" s="98">
        <v>105</v>
      </c>
      <c r="F98" s="98" t="s">
        <v>19</v>
      </c>
      <c r="G98" s="98">
        <v>105.2</v>
      </c>
      <c r="H98" s="98" t="s">
        <v>31</v>
      </c>
      <c r="I98" s="351"/>
      <c r="J98" s="162" t="s">
        <v>65</v>
      </c>
      <c r="K98" s="44" t="s">
        <v>159</v>
      </c>
      <c r="L98" s="211"/>
      <c r="M98" s="27" t="s">
        <v>306</v>
      </c>
      <c r="N98" s="352" t="s">
        <v>88</v>
      </c>
      <c r="O98" s="167" t="s">
        <v>280</v>
      </c>
      <c r="P98" s="31" t="s">
        <v>608</v>
      </c>
      <c r="Q98" s="203" t="s">
        <v>609</v>
      </c>
      <c r="R98" s="31" t="s">
        <v>610</v>
      </c>
      <c r="S98" s="233"/>
      <c r="T98" s="234" t="s">
        <v>73</v>
      </c>
      <c r="U98" s="235"/>
      <c r="V98" s="236"/>
      <c r="W98" s="404"/>
      <c r="X98" s="237"/>
      <c r="Y98" s="234" t="s">
        <v>206</v>
      </c>
      <c r="Z98" s="421" t="s">
        <v>606</v>
      </c>
      <c r="AA98" s="235">
        <v>3</v>
      </c>
      <c r="AB98" s="31" t="s">
        <v>136</v>
      </c>
      <c r="AC98" s="234">
        <v>14020.1</v>
      </c>
      <c r="AD98" s="234">
        <v>2017</v>
      </c>
    </row>
    <row r="99" s="58" customFormat="1" hidden="1" customHeight="1" spans="1:30">
      <c r="A99" s="336" t="s">
        <v>611</v>
      </c>
      <c r="B99" s="12">
        <v>100</v>
      </c>
      <c r="C99" s="97" t="s">
        <v>611</v>
      </c>
      <c r="D99" s="98" t="s">
        <v>612</v>
      </c>
      <c r="E99" s="98">
        <v>105</v>
      </c>
      <c r="F99" s="98" t="s">
        <v>19</v>
      </c>
      <c r="G99" s="98">
        <v>105.2</v>
      </c>
      <c r="H99" s="98" t="s">
        <v>31</v>
      </c>
      <c r="I99" s="161"/>
      <c r="J99" s="162" t="s">
        <v>65</v>
      </c>
      <c r="K99" s="44" t="s">
        <v>159</v>
      </c>
      <c r="L99" s="201" t="s">
        <v>613</v>
      </c>
      <c r="M99" s="27" t="s">
        <v>132</v>
      </c>
      <c r="N99" s="27" t="s">
        <v>88</v>
      </c>
      <c r="O99" s="167" t="s">
        <v>89</v>
      </c>
      <c r="P99" s="31" t="s">
        <v>614</v>
      </c>
      <c r="Q99" s="203" t="s">
        <v>615</v>
      </c>
      <c r="R99" s="31" t="s">
        <v>616</v>
      </c>
      <c r="S99" s="233"/>
      <c r="T99" s="234" t="s">
        <v>73</v>
      </c>
      <c r="U99" s="277"/>
      <c r="V99" s="278" t="s">
        <v>55</v>
      </c>
      <c r="W99" s="236"/>
      <c r="X99" s="237"/>
      <c r="Y99" s="234"/>
      <c r="Z99" s="336" t="s">
        <v>611</v>
      </c>
      <c r="AA99" s="235">
        <v>3</v>
      </c>
      <c r="AB99" s="303" t="s">
        <v>136</v>
      </c>
      <c r="AC99" s="303">
        <v>14020.2</v>
      </c>
      <c r="AD99" s="303">
        <v>2020</v>
      </c>
    </row>
    <row r="100" s="58" customFormat="1" hidden="1" customHeight="1" spans="1:30">
      <c r="A100" s="142" t="s">
        <v>617</v>
      </c>
      <c r="B100" s="93">
        <v>101</v>
      </c>
      <c r="C100" s="143" t="s">
        <v>617</v>
      </c>
      <c r="D100" s="337" t="s">
        <v>618</v>
      </c>
      <c r="E100" s="98">
        <v>105</v>
      </c>
      <c r="F100" s="98" t="s">
        <v>19</v>
      </c>
      <c r="G100" s="98">
        <v>105.2</v>
      </c>
      <c r="H100" s="98" t="s">
        <v>31</v>
      </c>
      <c r="I100" s="161"/>
      <c r="J100" s="200" t="s">
        <v>65</v>
      </c>
      <c r="K100" s="44" t="s">
        <v>159</v>
      </c>
      <c r="L100" s="201"/>
      <c r="M100" s="27" t="s">
        <v>306</v>
      </c>
      <c r="N100" s="27" t="s">
        <v>88</v>
      </c>
      <c r="O100" s="167" t="s">
        <v>280</v>
      </c>
      <c r="P100" s="31" t="s">
        <v>619</v>
      </c>
      <c r="Q100" s="394" t="s">
        <v>620</v>
      </c>
      <c r="R100" s="396" t="s">
        <v>621</v>
      </c>
      <c r="S100" s="233"/>
      <c r="T100" s="234"/>
      <c r="U100" s="277"/>
      <c r="V100" s="278"/>
      <c r="W100" s="236"/>
      <c r="X100" s="237"/>
      <c r="Y100" s="234"/>
      <c r="Z100" s="323" t="s">
        <v>617</v>
      </c>
      <c r="AA100" s="235">
        <v>3</v>
      </c>
      <c r="AB100" s="303" t="s">
        <v>136</v>
      </c>
      <c r="AC100" s="303">
        <v>14020.3</v>
      </c>
      <c r="AD100" s="303">
        <v>2022</v>
      </c>
    </row>
    <row r="101" s="58" customFormat="1" hidden="1" customHeight="1" spans="1:30">
      <c r="A101" s="338" t="s">
        <v>622</v>
      </c>
      <c r="B101" s="12">
        <v>102</v>
      </c>
      <c r="C101" s="97" t="s">
        <v>622</v>
      </c>
      <c r="D101" s="97" t="s">
        <v>623</v>
      </c>
      <c r="E101" s="98">
        <v>105</v>
      </c>
      <c r="F101" s="98" t="s">
        <v>19</v>
      </c>
      <c r="G101" s="98">
        <v>105.2</v>
      </c>
      <c r="H101" s="98" t="s">
        <v>31</v>
      </c>
      <c r="I101" s="161"/>
      <c r="J101" s="162" t="s">
        <v>65</v>
      </c>
      <c r="K101" s="44" t="s">
        <v>624</v>
      </c>
      <c r="L101" s="220"/>
      <c r="M101" s="27" t="s">
        <v>306</v>
      </c>
      <c r="N101" s="27" t="s">
        <v>88</v>
      </c>
      <c r="O101" s="167" t="s">
        <v>280</v>
      </c>
      <c r="P101" s="31" t="s">
        <v>625</v>
      </c>
      <c r="Q101" s="203" t="s">
        <v>626</v>
      </c>
      <c r="R101" s="31" t="s">
        <v>627</v>
      </c>
      <c r="S101" s="233"/>
      <c r="T101" s="234" t="s">
        <v>73</v>
      </c>
      <c r="U101" s="277" t="s">
        <v>74</v>
      </c>
      <c r="V101" s="278" t="s">
        <v>55</v>
      </c>
      <c r="W101" s="279" t="s">
        <v>56</v>
      </c>
      <c r="X101" s="237"/>
      <c r="Y101" s="234" t="s">
        <v>206</v>
      </c>
      <c r="Z101" s="234" t="s">
        <v>622</v>
      </c>
      <c r="AA101" s="235">
        <v>4</v>
      </c>
      <c r="AB101" s="303" t="s">
        <v>628</v>
      </c>
      <c r="AC101" s="303">
        <v>2701</v>
      </c>
      <c r="AD101" s="303">
        <v>2022</v>
      </c>
    </row>
    <row r="102" s="58" customFormat="1" hidden="1" customHeight="1" spans="1:30">
      <c r="A102" s="339" t="s">
        <v>629</v>
      </c>
      <c r="B102" s="93">
        <v>103</v>
      </c>
      <c r="C102" s="340" t="s">
        <v>629</v>
      </c>
      <c r="D102" s="341" t="s">
        <v>630</v>
      </c>
      <c r="E102" s="105">
        <v>105</v>
      </c>
      <c r="F102" s="105" t="s">
        <v>19</v>
      </c>
      <c r="G102" s="105">
        <v>105.2</v>
      </c>
      <c r="H102" s="105" t="s">
        <v>31</v>
      </c>
      <c r="I102" s="367"/>
      <c r="J102" s="368" t="s">
        <v>151</v>
      </c>
      <c r="K102" s="44" t="s">
        <v>499</v>
      </c>
      <c r="L102" s="369"/>
      <c r="M102" s="370" t="s">
        <v>306</v>
      </c>
      <c r="N102" s="371" t="s">
        <v>88</v>
      </c>
      <c r="O102" s="372" t="s">
        <v>280</v>
      </c>
      <c r="P102" s="373" t="s">
        <v>631</v>
      </c>
      <c r="Q102" s="373" t="s">
        <v>632</v>
      </c>
      <c r="R102" s="373" t="s">
        <v>633</v>
      </c>
      <c r="S102" s="405"/>
      <c r="T102" s="406" t="s">
        <v>73</v>
      </c>
      <c r="U102" s="407"/>
      <c r="V102" s="408"/>
      <c r="W102" s="409"/>
      <c r="X102" s="410"/>
      <c r="Y102" s="406" t="s">
        <v>206</v>
      </c>
      <c r="Z102" s="426" t="s">
        <v>629</v>
      </c>
      <c r="AA102" s="307">
        <v>5</v>
      </c>
      <c r="AB102" s="373" t="s">
        <v>156</v>
      </c>
      <c r="AC102" s="406">
        <v>7007</v>
      </c>
      <c r="AD102" s="406">
        <v>2017</v>
      </c>
    </row>
    <row r="103" s="58" customFormat="1" hidden="1" customHeight="1" spans="1:30">
      <c r="A103" s="118" t="s">
        <v>634</v>
      </c>
      <c r="B103" s="12">
        <v>104</v>
      </c>
      <c r="C103" s="97" t="s">
        <v>634</v>
      </c>
      <c r="D103" s="97" t="s">
        <v>635</v>
      </c>
      <c r="E103" s="98">
        <v>106</v>
      </c>
      <c r="F103" s="98" t="s">
        <v>20</v>
      </c>
      <c r="G103" s="101">
        <v>106.3</v>
      </c>
      <c r="H103" s="261" t="s">
        <v>35</v>
      </c>
      <c r="I103" s="39"/>
      <c r="J103" s="39" t="s">
        <v>65</v>
      </c>
      <c r="K103" s="66" t="s">
        <v>78</v>
      </c>
      <c r="L103" s="184" t="s">
        <v>636</v>
      </c>
      <c r="M103" s="177" t="s">
        <v>132</v>
      </c>
      <c r="N103" s="177" t="s">
        <v>88</v>
      </c>
      <c r="O103" s="178" t="s">
        <v>89</v>
      </c>
      <c r="P103" s="98" t="s">
        <v>637</v>
      </c>
      <c r="Q103" s="258" t="s">
        <v>638</v>
      </c>
      <c r="R103" s="261" t="s">
        <v>639</v>
      </c>
      <c r="S103" s="261"/>
      <c r="T103" s="97" t="s">
        <v>73</v>
      </c>
      <c r="U103" s="18" t="s">
        <v>74</v>
      </c>
      <c r="V103" s="17" t="s">
        <v>55</v>
      </c>
      <c r="W103" s="223" t="s">
        <v>56</v>
      </c>
      <c r="X103" s="263"/>
      <c r="Y103" s="97"/>
      <c r="Z103" s="118" t="s">
        <v>634</v>
      </c>
      <c r="AA103" s="264">
        <v>2</v>
      </c>
      <c r="AB103" s="314" t="s">
        <v>75</v>
      </c>
      <c r="AC103" s="314">
        <v>6120</v>
      </c>
      <c r="AD103" s="314">
        <v>2013</v>
      </c>
    </row>
    <row r="104" s="58" customFormat="1" customHeight="1" spans="1:30">
      <c r="A104" s="118" t="s">
        <v>640</v>
      </c>
      <c r="B104" s="93">
        <v>105</v>
      </c>
      <c r="C104" s="97" t="s">
        <v>640</v>
      </c>
      <c r="D104" s="97" t="s">
        <v>641</v>
      </c>
      <c r="E104" s="127">
        <v>101</v>
      </c>
      <c r="F104" s="128" t="s">
        <v>11</v>
      </c>
      <c r="G104" s="101">
        <v>101.3</v>
      </c>
      <c r="H104" s="102" t="s">
        <v>16</v>
      </c>
      <c r="I104" s="39"/>
      <c r="J104" s="39" t="s">
        <v>65</v>
      </c>
      <c r="K104" s="66" t="s">
        <v>586</v>
      </c>
      <c r="L104" s="184" t="s">
        <v>642</v>
      </c>
      <c r="M104" s="177" t="s">
        <v>306</v>
      </c>
      <c r="N104" s="177" t="s">
        <v>69</v>
      </c>
      <c r="O104" s="374" t="s">
        <v>643</v>
      </c>
      <c r="P104" s="98" t="s">
        <v>644</v>
      </c>
      <c r="Q104" s="258" t="s">
        <v>645</v>
      </c>
      <c r="R104" s="261" t="s">
        <v>646</v>
      </c>
      <c r="S104" s="261"/>
      <c r="T104" s="97" t="s">
        <v>73</v>
      </c>
      <c r="U104" s="264"/>
      <c r="V104" s="262"/>
      <c r="W104" s="262"/>
      <c r="X104" s="263"/>
      <c r="Y104" s="97"/>
      <c r="Z104" s="118" t="s">
        <v>640</v>
      </c>
      <c r="AA104" s="264">
        <v>2</v>
      </c>
      <c r="AB104" s="314" t="s">
        <v>75</v>
      </c>
      <c r="AC104" s="314">
        <v>6276</v>
      </c>
      <c r="AD104" s="314">
        <v>2014</v>
      </c>
    </row>
    <row r="105" s="58" customFormat="1" hidden="1" customHeight="1" spans="1:30">
      <c r="A105" s="118" t="s">
        <v>647</v>
      </c>
      <c r="B105" s="12">
        <v>106</v>
      </c>
      <c r="C105" s="97" t="s">
        <v>647</v>
      </c>
      <c r="D105" s="97" t="s">
        <v>648</v>
      </c>
      <c r="E105" s="98">
        <v>106</v>
      </c>
      <c r="F105" s="98" t="s">
        <v>20</v>
      </c>
      <c r="G105" s="101">
        <v>106.3</v>
      </c>
      <c r="H105" s="261" t="s">
        <v>35</v>
      </c>
      <c r="I105" s="189"/>
      <c r="J105" s="39" t="s">
        <v>65</v>
      </c>
      <c r="K105" s="66" t="s">
        <v>586</v>
      </c>
      <c r="L105" s="184" t="s">
        <v>649</v>
      </c>
      <c r="M105" s="177" t="s">
        <v>132</v>
      </c>
      <c r="N105" s="192" t="s">
        <v>88</v>
      </c>
      <c r="O105" s="374" t="s">
        <v>643</v>
      </c>
      <c r="P105" s="98" t="s">
        <v>650</v>
      </c>
      <c r="Q105" s="258" t="s">
        <v>651</v>
      </c>
      <c r="R105" s="261" t="s">
        <v>652</v>
      </c>
      <c r="S105" s="261"/>
      <c r="T105" s="97" t="s">
        <v>73</v>
      </c>
      <c r="U105" s="264"/>
      <c r="V105" s="262"/>
      <c r="W105" s="262"/>
      <c r="X105" s="263"/>
      <c r="Y105" s="97"/>
      <c r="Z105" s="118" t="s">
        <v>647</v>
      </c>
      <c r="AA105" s="264">
        <v>2</v>
      </c>
      <c r="AB105" s="314" t="s">
        <v>75</v>
      </c>
      <c r="AC105" s="314">
        <v>6277</v>
      </c>
      <c r="AD105" s="314">
        <v>2017</v>
      </c>
    </row>
    <row r="106" s="58" customFormat="1" hidden="1" customHeight="1" spans="1:30">
      <c r="A106" s="118" t="s">
        <v>653</v>
      </c>
      <c r="B106" s="93">
        <v>107</v>
      </c>
      <c r="C106" s="97" t="s">
        <v>653</v>
      </c>
      <c r="D106" s="97" t="s">
        <v>654</v>
      </c>
      <c r="E106" s="98">
        <v>106</v>
      </c>
      <c r="F106" s="98" t="s">
        <v>20</v>
      </c>
      <c r="G106" s="101">
        <v>106.3</v>
      </c>
      <c r="H106" s="261" t="s">
        <v>35</v>
      </c>
      <c r="I106" s="39"/>
      <c r="J106" s="39" t="s">
        <v>65</v>
      </c>
      <c r="K106" s="66" t="s">
        <v>586</v>
      </c>
      <c r="L106" s="184" t="s">
        <v>172</v>
      </c>
      <c r="M106" s="177" t="s">
        <v>132</v>
      </c>
      <c r="N106" s="177" t="s">
        <v>88</v>
      </c>
      <c r="O106" s="178" t="s">
        <v>89</v>
      </c>
      <c r="P106" s="98" t="s">
        <v>655</v>
      </c>
      <c r="Q106" s="258" t="s">
        <v>656</v>
      </c>
      <c r="R106" s="261" t="s">
        <v>657</v>
      </c>
      <c r="S106" s="261"/>
      <c r="T106" s="97" t="s">
        <v>73</v>
      </c>
      <c r="U106" s="264"/>
      <c r="V106" s="262"/>
      <c r="W106" s="262"/>
      <c r="X106" s="263"/>
      <c r="Y106" s="97"/>
      <c r="Z106" s="118" t="s">
        <v>653</v>
      </c>
      <c r="AA106" s="264">
        <v>2</v>
      </c>
      <c r="AB106" s="314" t="s">
        <v>75</v>
      </c>
      <c r="AC106" s="314">
        <v>6432</v>
      </c>
      <c r="AD106" s="314">
        <v>2019</v>
      </c>
    </row>
    <row r="107" s="58" customFormat="1" hidden="1" customHeight="1" spans="1:30">
      <c r="A107" s="118" t="s">
        <v>658</v>
      </c>
      <c r="B107" s="12">
        <v>108</v>
      </c>
      <c r="C107" s="97" t="s">
        <v>658</v>
      </c>
      <c r="D107" s="97" t="s">
        <v>659</v>
      </c>
      <c r="E107" s="98">
        <v>106</v>
      </c>
      <c r="F107" s="98" t="s">
        <v>20</v>
      </c>
      <c r="G107" s="101">
        <v>106.3</v>
      </c>
      <c r="H107" s="261" t="s">
        <v>35</v>
      </c>
      <c r="I107" s="189">
        <v>1</v>
      </c>
      <c r="J107" s="39" t="s">
        <v>65</v>
      </c>
      <c r="K107" s="66" t="s">
        <v>586</v>
      </c>
      <c r="L107" s="184" t="s">
        <v>660</v>
      </c>
      <c r="M107" s="177" t="s">
        <v>132</v>
      </c>
      <c r="N107" s="192" t="s">
        <v>88</v>
      </c>
      <c r="O107" s="178" t="s">
        <v>89</v>
      </c>
      <c r="P107" s="98" t="s">
        <v>661</v>
      </c>
      <c r="Q107" s="258" t="s">
        <v>662</v>
      </c>
      <c r="R107" s="261" t="s">
        <v>663</v>
      </c>
      <c r="S107" s="261"/>
      <c r="T107" s="97" t="s">
        <v>73</v>
      </c>
      <c r="U107" s="264"/>
      <c r="V107" s="262"/>
      <c r="W107" s="262"/>
      <c r="X107" s="263"/>
      <c r="Y107" s="97"/>
      <c r="Z107" s="118" t="s">
        <v>658</v>
      </c>
      <c r="AA107" s="264">
        <v>2</v>
      </c>
      <c r="AB107" s="314" t="s">
        <v>75</v>
      </c>
      <c r="AC107" s="314">
        <v>6610</v>
      </c>
      <c r="AD107" s="314">
        <v>2017</v>
      </c>
    </row>
    <row r="108" s="58" customFormat="1" hidden="1" customHeight="1" spans="1:30">
      <c r="A108" s="118" t="s">
        <v>664</v>
      </c>
      <c r="B108" s="93">
        <v>109</v>
      </c>
      <c r="C108" s="97" t="s">
        <v>664</v>
      </c>
      <c r="D108" s="98" t="s">
        <v>665</v>
      </c>
      <c r="E108" s="98">
        <v>106</v>
      </c>
      <c r="F108" s="98" t="s">
        <v>20</v>
      </c>
      <c r="G108" s="101">
        <v>106.3</v>
      </c>
      <c r="H108" s="261" t="s">
        <v>35</v>
      </c>
      <c r="I108" s="39"/>
      <c r="J108" s="39" t="s">
        <v>151</v>
      </c>
      <c r="K108" s="66" t="s">
        <v>666</v>
      </c>
      <c r="L108" s="375"/>
      <c r="M108" s="376" t="s">
        <v>306</v>
      </c>
      <c r="N108" s="377" t="s">
        <v>88</v>
      </c>
      <c r="O108" s="374" t="s">
        <v>643</v>
      </c>
      <c r="P108" s="98" t="s">
        <v>667</v>
      </c>
      <c r="Q108" s="258" t="s">
        <v>668</v>
      </c>
      <c r="R108" s="261" t="s">
        <v>669</v>
      </c>
      <c r="S108" s="261"/>
      <c r="T108" s="97" t="s">
        <v>73</v>
      </c>
      <c r="U108" s="18"/>
      <c r="V108" s="17" t="s">
        <v>55</v>
      </c>
      <c r="W108" s="262"/>
      <c r="X108" s="263"/>
      <c r="Y108" s="97"/>
      <c r="Z108" s="117" t="s">
        <v>664</v>
      </c>
      <c r="AA108" s="264">
        <v>5</v>
      </c>
      <c r="AB108" s="314" t="s">
        <v>156</v>
      </c>
      <c r="AC108" s="314">
        <v>8527</v>
      </c>
      <c r="AD108" s="314">
        <v>2021</v>
      </c>
    </row>
    <row r="109" s="58" customFormat="1" hidden="1" customHeight="1" spans="1:30">
      <c r="A109" s="118" t="s">
        <v>670</v>
      </c>
      <c r="B109" s="12">
        <v>110</v>
      </c>
      <c r="C109" s="97" t="s">
        <v>670</v>
      </c>
      <c r="D109" s="98" t="s">
        <v>671</v>
      </c>
      <c r="E109" s="98">
        <v>106</v>
      </c>
      <c r="F109" s="98" t="s">
        <v>20</v>
      </c>
      <c r="G109" s="101">
        <v>106.3</v>
      </c>
      <c r="H109" s="261" t="s">
        <v>35</v>
      </c>
      <c r="I109" s="189"/>
      <c r="J109" s="39" t="s">
        <v>65</v>
      </c>
      <c r="K109" s="66" t="s">
        <v>586</v>
      </c>
      <c r="L109" s="184" t="s">
        <v>672</v>
      </c>
      <c r="M109" s="177" t="s">
        <v>132</v>
      </c>
      <c r="N109" s="177" t="s">
        <v>88</v>
      </c>
      <c r="O109" s="374" t="s">
        <v>89</v>
      </c>
      <c r="P109" s="98" t="s">
        <v>673</v>
      </c>
      <c r="Q109" s="258" t="s">
        <v>674</v>
      </c>
      <c r="R109" s="261" t="s">
        <v>675</v>
      </c>
      <c r="S109" s="261"/>
      <c r="T109" s="97" t="s">
        <v>73</v>
      </c>
      <c r="U109" s="18" t="s">
        <v>74</v>
      </c>
      <c r="V109" s="17" t="s">
        <v>55</v>
      </c>
      <c r="W109" s="223" t="s">
        <v>56</v>
      </c>
      <c r="X109" s="263"/>
      <c r="Y109" s="97"/>
      <c r="Z109" s="117" t="s">
        <v>670</v>
      </c>
      <c r="AA109" s="264">
        <v>2</v>
      </c>
      <c r="AB109" s="314" t="s">
        <v>75</v>
      </c>
      <c r="AC109" s="314">
        <v>5727</v>
      </c>
      <c r="AD109" s="314">
        <v>2020</v>
      </c>
    </row>
    <row r="110" s="58" customFormat="1" hidden="1" customHeight="1" spans="1:30">
      <c r="A110" s="118" t="s">
        <v>676</v>
      </c>
      <c r="B110" s="93">
        <v>111</v>
      </c>
      <c r="C110" s="97" t="s">
        <v>676</v>
      </c>
      <c r="D110" s="97" t="s">
        <v>677</v>
      </c>
      <c r="E110" s="98">
        <v>106</v>
      </c>
      <c r="F110" s="98" t="s">
        <v>20</v>
      </c>
      <c r="G110" s="101">
        <v>106.1</v>
      </c>
      <c r="H110" s="98" t="s">
        <v>32</v>
      </c>
      <c r="I110" s="189"/>
      <c r="J110" s="39" t="s">
        <v>65</v>
      </c>
      <c r="K110" s="66" t="s">
        <v>592</v>
      </c>
      <c r="L110" s="184" t="s">
        <v>152</v>
      </c>
      <c r="M110" s="177" t="s">
        <v>306</v>
      </c>
      <c r="N110" s="177" t="s">
        <v>88</v>
      </c>
      <c r="O110" s="178" t="s">
        <v>89</v>
      </c>
      <c r="P110" s="98" t="s">
        <v>678</v>
      </c>
      <c r="Q110" s="258" t="s">
        <v>679</v>
      </c>
      <c r="R110" s="261" t="s">
        <v>680</v>
      </c>
      <c r="S110" s="261"/>
      <c r="T110" s="97" t="s">
        <v>73</v>
      </c>
      <c r="U110" s="264"/>
      <c r="V110" s="262"/>
      <c r="W110" s="262"/>
      <c r="X110" s="263"/>
      <c r="Y110" s="97"/>
      <c r="Z110" s="118" t="s">
        <v>676</v>
      </c>
      <c r="AA110" s="264">
        <v>2</v>
      </c>
      <c r="AB110" s="314" t="s">
        <v>75</v>
      </c>
      <c r="AC110" s="314">
        <v>5325</v>
      </c>
      <c r="AD110" s="314">
        <v>2021</v>
      </c>
    </row>
    <row r="111" s="58" customFormat="1" hidden="1" customHeight="1" spans="1:30">
      <c r="A111" s="97" t="s">
        <v>681</v>
      </c>
      <c r="B111" s="12">
        <v>112</v>
      </c>
      <c r="C111" s="97" t="s">
        <v>681</v>
      </c>
      <c r="D111" s="97" t="s">
        <v>682</v>
      </c>
      <c r="E111" s="98">
        <v>106</v>
      </c>
      <c r="F111" s="98" t="s">
        <v>20</v>
      </c>
      <c r="G111" s="101">
        <v>106.1</v>
      </c>
      <c r="H111" s="98" t="s">
        <v>32</v>
      </c>
      <c r="I111" s="378"/>
      <c r="J111" s="378" t="s">
        <v>65</v>
      </c>
      <c r="K111" s="66" t="s">
        <v>159</v>
      </c>
      <c r="L111" s="378"/>
      <c r="M111" s="379" t="s">
        <v>132</v>
      </c>
      <c r="N111" s="379" t="s">
        <v>88</v>
      </c>
      <c r="O111" s="380" t="s">
        <v>89</v>
      </c>
      <c r="P111" s="98" t="s">
        <v>683</v>
      </c>
      <c r="Q111" s="183" t="s">
        <v>684</v>
      </c>
      <c r="R111" s="98" t="s">
        <v>685</v>
      </c>
      <c r="S111" s="261"/>
      <c r="T111" s="97" t="s">
        <v>73</v>
      </c>
      <c r="U111" s="18"/>
      <c r="V111" s="17" t="s">
        <v>55</v>
      </c>
      <c r="W111" s="262"/>
      <c r="X111" s="411" t="s">
        <v>686</v>
      </c>
      <c r="Y111" s="97"/>
      <c r="Z111" s="97" t="s">
        <v>681</v>
      </c>
      <c r="AA111" s="264">
        <v>3</v>
      </c>
      <c r="AB111" s="314" t="s">
        <v>136</v>
      </c>
      <c r="AC111" s="314">
        <v>14002.3</v>
      </c>
      <c r="AD111" s="314">
        <v>2022</v>
      </c>
    </row>
    <row r="112" s="58" customFormat="1" hidden="1" customHeight="1" spans="1:30">
      <c r="A112" s="118" t="s">
        <v>687</v>
      </c>
      <c r="B112" s="93">
        <v>113</v>
      </c>
      <c r="C112" s="97" t="s">
        <v>687</v>
      </c>
      <c r="D112" s="98" t="s">
        <v>688</v>
      </c>
      <c r="E112" s="98">
        <v>106</v>
      </c>
      <c r="F112" s="98" t="s">
        <v>20</v>
      </c>
      <c r="G112" s="101">
        <v>106.1</v>
      </c>
      <c r="H112" s="98" t="s">
        <v>32</v>
      </c>
      <c r="I112" s="189"/>
      <c r="J112" s="39" t="s">
        <v>65</v>
      </c>
      <c r="K112" s="66" t="s">
        <v>78</v>
      </c>
      <c r="L112" s="184" t="s">
        <v>689</v>
      </c>
      <c r="M112" s="177" t="s">
        <v>132</v>
      </c>
      <c r="N112" s="177" t="s">
        <v>88</v>
      </c>
      <c r="O112" s="178" t="s">
        <v>89</v>
      </c>
      <c r="P112" s="98" t="s">
        <v>690</v>
      </c>
      <c r="Q112" s="258" t="s">
        <v>691</v>
      </c>
      <c r="R112" s="261" t="s">
        <v>692</v>
      </c>
      <c r="S112" s="261"/>
      <c r="T112" s="97" t="s">
        <v>73</v>
      </c>
      <c r="U112" s="18"/>
      <c r="V112" s="17" t="s">
        <v>55</v>
      </c>
      <c r="W112" s="262"/>
      <c r="X112" s="263"/>
      <c r="Y112" s="97"/>
      <c r="Z112" s="117" t="s">
        <v>687</v>
      </c>
      <c r="AA112" s="264">
        <v>2</v>
      </c>
      <c r="AB112" s="314" t="s">
        <v>75</v>
      </c>
      <c r="AC112" s="314">
        <v>5340</v>
      </c>
      <c r="AD112" s="314">
        <v>2020</v>
      </c>
    </row>
    <row r="113" s="58" customFormat="1" hidden="1" customHeight="1" spans="1:30">
      <c r="A113" s="112" t="s">
        <v>693</v>
      </c>
      <c r="B113" s="12">
        <v>114</v>
      </c>
      <c r="C113" s="113" t="s">
        <v>693</v>
      </c>
      <c r="D113" s="114" t="s">
        <v>694</v>
      </c>
      <c r="E113" s="116">
        <v>106</v>
      </c>
      <c r="F113" s="116" t="s">
        <v>20</v>
      </c>
      <c r="G113" s="101">
        <v>106.1</v>
      </c>
      <c r="H113" s="116" t="s">
        <v>32</v>
      </c>
      <c r="I113" s="181"/>
      <c r="J113" s="181" t="s">
        <v>65</v>
      </c>
      <c r="K113" s="66" t="s">
        <v>78</v>
      </c>
      <c r="L113" s="182" t="s">
        <v>166</v>
      </c>
      <c r="M113" s="177" t="s">
        <v>306</v>
      </c>
      <c r="N113" s="180" t="s">
        <v>88</v>
      </c>
      <c r="O113" s="381" t="s">
        <v>89</v>
      </c>
      <c r="P113" s="183" t="s">
        <v>695</v>
      </c>
      <c r="Q113" s="258" t="s">
        <v>696</v>
      </c>
      <c r="R113" s="258" t="s">
        <v>697</v>
      </c>
      <c r="S113" s="258"/>
      <c r="T113" s="135" t="s">
        <v>73</v>
      </c>
      <c r="U113" s="222"/>
      <c r="V113" s="259"/>
      <c r="W113" s="223" t="s">
        <v>56</v>
      </c>
      <c r="X113" s="260"/>
      <c r="Y113" s="135"/>
      <c r="Z113" s="311" t="s">
        <v>693</v>
      </c>
      <c r="AA113" s="264">
        <v>2</v>
      </c>
      <c r="AB113" s="313" t="s">
        <v>75</v>
      </c>
      <c r="AC113" s="313">
        <v>6486</v>
      </c>
      <c r="AD113" s="313">
        <v>2017</v>
      </c>
    </row>
    <row r="114" s="58" customFormat="1" hidden="1" customHeight="1" spans="1:30">
      <c r="A114" s="342" t="s">
        <v>698</v>
      </c>
      <c r="B114" s="93">
        <v>115</v>
      </c>
      <c r="C114" s="100" t="s">
        <v>698</v>
      </c>
      <c r="D114" s="122" t="s">
        <v>699</v>
      </c>
      <c r="E114" s="98">
        <v>106</v>
      </c>
      <c r="F114" s="98" t="s">
        <v>20</v>
      </c>
      <c r="G114" s="101">
        <v>106.1</v>
      </c>
      <c r="H114" s="98" t="s">
        <v>32</v>
      </c>
      <c r="I114" s="190"/>
      <c r="J114" s="39" t="s">
        <v>65</v>
      </c>
      <c r="K114" s="66" t="s">
        <v>130</v>
      </c>
      <c r="L114" s="191"/>
      <c r="M114" s="177" t="s">
        <v>132</v>
      </c>
      <c r="N114" s="192" t="s">
        <v>88</v>
      </c>
      <c r="O114" s="178" t="s">
        <v>89</v>
      </c>
      <c r="P114" s="98" t="s">
        <v>700</v>
      </c>
      <c r="Q114" s="183" t="s">
        <v>701</v>
      </c>
      <c r="R114" s="98" t="s">
        <v>702</v>
      </c>
      <c r="S114" s="261"/>
      <c r="T114" s="97" t="s">
        <v>73</v>
      </c>
      <c r="U114" s="264"/>
      <c r="V114" s="17" t="s">
        <v>55</v>
      </c>
      <c r="W114" s="254"/>
      <c r="X114" s="263"/>
      <c r="Y114" s="97" t="s">
        <v>206</v>
      </c>
      <c r="Z114" s="126" t="s">
        <v>698</v>
      </c>
      <c r="AA114" s="264">
        <v>3</v>
      </c>
      <c r="AB114" s="175" t="s">
        <v>136</v>
      </c>
      <c r="AC114" s="97">
        <v>10001</v>
      </c>
      <c r="AD114" s="97">
        <v>2014</v>
      </c>
    </row>
    <row r="115" s="58" customFormat="1" hidden="1" customHeight="1" spans="1:30">
      <c r="A115" s="118" t="s">
        <v>703</v>
      </c>
      <c r="B115" s="12">
        <v>116</v>
      </c>
      <c r="C115" s="97" t="s">
        <v>703</v>
      </c>
      <c r="D115" s="98" t="s">
        <v>704</v>
      </c>
      <c r="E115" s="98">
        <v>106</v>
      </c>
      <c r="F115" s="98" t="s">
        <v>20</v>
      </c>
      <c r="G115" s="101">
        <v>106.1</v>
      </c>
      <c r="H115" s="98" t="s">
        <v>32</v>
      </c>
      <c r="I115" s="39"/>
      <c r="J115" s="39" t="s">
        <v>65</v>
      </c>
      <c r="K115" s="66" t="s">
        <v>159</v>
      </c>
      <c r="L115" s="184" t="s">
        <v>160</v>
      </c>
      <c r="M115" s="177" t="s">
        <v>132</v>
      </c>
      <c r="N115" s="177" t="s">
        <v>88</v>
      </c>
      <c r="O115" s="178" t="s">
        <v>89</v>
      </c>
      <c r="P115" s="98" t="s">
        <v>705</v>
      </c>
      <c r="Q115" s="183" t="s">
        <v>706</v>
      </c>
      <c r="R115" s="98" t="s">
        <v>707</v>
      </c>
      <c r="S115" s="261"/>
      <c r="T115" s="97" t="s">
        <v>73</v>
      </c>
      <c r="U115" s="264"/>
      <c r="V115" s="17" t="s">
        <v>55</v>
      </c>
      <c r="W115" s="262"/>
      <c r="X115" s="263"/>
      <c r="Y115" s="97"/>
      <c r="Z115" s="118" t="s">
        <v>703</v>
      </c>
      <c r="AA115" s="264">
        <v>3</v>
      </c>
      <c r="AB115" s="314" t="s">
        <v>136</v>
      </c>
      <c r="AC115" s="314">
        <v>10837.1</v>
      </c>
      <c r="AD115" s="314">
        <v>2021</v>
      </c>
    </row>
    <row r="116" s="58" customFormat="1" hidden="1" customHeight="1" spans="1:30">
      <c r="A116" s="343" t="s">
        <v>708</v>
      </c>
      <c r="B116" s="93">
        <v>117</v>
      </c>
      <c r="C116" s="100" t="s">
        <v>708</v>
      </c>
      <c r="D116" s="98" t="s">
        <v>709</v>
      </c>
      <c r="E116" s="98">
        <v>106</v>
      </c>
      <c r="F116" s="98" t="s">
        <v>20</v>
      </c>
      <c r="G116" s="101">
        <v>106.1</v>
      </c>
      <c r="H116" s="98" t="s">
        <v>32</v>
      </c>
      <c r="I116" s="39"/>
      <c r="J116" s="181" t="s">
        <v>65</v>
      </c>
      <c r="K116" s="66" t="s">
        <v>159</v>
      </c>
      <c r="L116" s="184"/>
      <c r="M116" s="177" t="s">
        <v>132</v>
      </c>
      <c r="N116" s="177" t="s">
        <v>88</v>
      </c>
      <c r="O116" s="178" t="s">
        <v>89</v>
      </c>
      <c r="P116" s="98" t="s">
        <v>710</v>
      </c>
      <c r="Q116" s="183" t="s">
        <v>711</v>
      </c>
      <c r="R116" s="98" t="s">
        <v>712</v>
      </c>
      <c r="S116" s="261"/>
      <c r="T116" s="97"/>
      <c r="U116" s="264"/>
      <c r="V116" s="17"/>
      <c r="W116" s="262"/>
      <c r="X116" s="263"/>
      <c r="Y116" s="97"/>
      <c r="Z116" s="427" t="s">
        <v>708</v>
      </c>
      <c r="AA116" s="264">
        <v>3</v>
      </c>
      <c r="AB116" s="314" t="s">
        <v>136</v>
      </c>
      <c r="AC116" s="314">
        <v>14002.2</v>
      </c>
      <c r="AD116" s="314">
        <v>2023</v>
      </c>
    </row>
    <row r="117" s="58" customFormat="1" hidden="1" customHeight="1" spans="1:30">
      <c r="A117" s="118" t="s">
        <v>713</v>
      </c>
      <c r="B117" s="12">
        <v>118</v>
      </c>
      <c r="C117" s="97" t="s">
        <v>713</v>
      </c>
      <c r="D117" s="98" t="s">
        <v>714</v>
      </c>
      <c r="E117" s="98">
        <v>106</v>
      </c>
      <c r="F117" s="98" t="s">
        <v>20</v>
      </c>
      <c r="G117" s="101">
        <v>106.1</v>
      </c>
      <c r="H117" s="98" t="s">
        <v>32</v>
      </c>
      <c r="I117" s="189">
        <v>1</v>
      </c>
      <c r="J117" s="39" t="s">
        <v>151</v>
      </c>
      <c r="K117" s="357" t="s">
        <v>226</v>
      </c>
      <c r="L117" s="184" t="s">
        <v>152</v>
      </c>
      <c r="M117" s="177" t="s">
        <v>132</v>
      </c>
      <c r="N117" s="177" t="s">
        <v>88</v>
      </c>
      <c r="O117" s="178" t="s">
        <v>89</v>
      </c>
      <c r="P117" s="382" t="s">
        <v>715</v>
      </c>
      <c r="Q117" s="412" t="s">
        <v>716</v>
      </c>
      <c r="R117" s="413" t="s">
        <v>717</v>
      </c>
      <c r="S117" s="261"/>
      <c r="T117" s="97" t="s">
        <v>73</v>
      </c>
      <c r="U117" s="18"/>
      <c r="V117" s="17" t="s">
        <v>55</v>
      </c>
      <c r="W117" s="262"/>
      <c r="X117" s="263"/>
      <c r="Y117" s="97"/>
      <c r="Z117" s="117" t="s">
        <v>713</v>
      </c>
      <c r="AA117" s="264">
        <v>5</v>
      </c>
      <c r="AB117" s="314" t="s">
        <v>156</v>
      </c>
      <c r="AC117" s="314">
        <v>1110</v>
      </c>
      <c r="AD117" s="314">
        <v>2021</v>
      </c>
    </row>
    <row r="118" s="71" customFormat="1" hidden="1" customHeight="1" spans="1:30">
      <c r="A118" s="344" t="s">
        <v>718</v>
      </c>
      <c r="B118" s="93">
        <v>119</v>
      </c>
      <c r="C118" s="345" t="s">
        <v>718</v>
      </c>
      <c r="D118" s="346" t="s">
        <v>719</v>
      </c>
      <c r="E118" s="346">
        <v>106</v>
      </c>
      <c r="F118" s="346" t="s">
        <v>20</v>
      </c>
      <c r="G118" s="101">
        <v>106.1</v>
      </c>
      <c r="H118" s="346" t="s">
        <v>32</v>
      </c>
      <c r="I118" s="383"/>
      <c r="J118" s="383" t="s">
        <v>151</v>
      </c>
      <c r="K118" s="384" t="s">
        <v>209</v>
      </c>
      <c r="L118" s="385" t="s">
        <v>720</v>
      </c>
      <c r="M118" s="386" t="s">
        <v>132</v>
      </c>
      <c r="N118" s="386" t="s">
        <v>88</v>
      </c>
      <c r="O118" s="387" t="s">
        <v>89</v>
      </c>
      <c r="P118" s="346" t="s">
        <v>721</v>
      </c>
      <c r="Q118" s="414" t="s">
        <v>722</v>
      </c>
      <c r="R118" s="415" t="s">
        <v>723</v>
      </c>
      <c r="S118" s="415"/>
      <c r="T118" s="345" t="s">
        <v>73</v>
      </c>
      <c r="U118" s="416" t="s">
        <v>74</v>
      </c>
      <c r="V118" s="417" t="s">
        <v>55</v>
      </c>
      <c r="W118" s="418" t="s">
        <v>56</v>
      </c>
      <c r="X118" s="419"/>
      <c r="Y118" s="345"/>
      <c r="Z118" s="428" t="s">
        <v>718</v>
      </c>
      <c r="AA118" s="429">
        <v>5</v>
      </c>
      <c r="AB118" s="430" t="s">
        <v>156</v>
      </c>
      <c r="AC118" s="430">
        <v>1161</v>
      </c>
      <c r="AD118" s="430">
        <v>2019</v>
      </c>
    </row>
    <row r="119" s="58" customFormat="1" hidden="1" customHeight="1" spans="1:30">
      <c r="A119" s="347" t="s">
        <v>724</v>
      </c>
      <c r="B119" s="12">
        <v>120</v>
      </c>
      <c r="C119" s="348" t="s">
        <v>724</v>
      </c>
      <c r="D119" s="98" t="s">
        <v>725</v>
      </c>
      <c r="E119" s="98">
        <v>106</v>
      </c>
      <c r="F119" s="98" t="s">
        <v>20</v>
      </c>
      <c r="G119" s="101">
        <v>106.1</v>
      </c>
      <c r="H119" s="98" t="s">
        <v>32</v>
      </c>
      <c r="I119" s="189">
        <v>1</v>
      </c>
      <c r="J119" s="39" t="s">
        <v>151</v>
      </c>
      <c r="K119" s="66" t="s">
        <v>159</v>
      </c>
      <c r="L119" s="184" t="s">
        <v>152</v>
      </c>
      <c r="M119" s="177" t="s">
        <v>132</v>
      </c>
      <c r="N119" s="177" t="s">
        <v>88</v>
      </c>
      <c r="O119" s="178" t="s">
        <v>89</v>
      </c>
      <c r="P119" s="98" t="s">
        <v>726</v>
      </c>
      <c r="Q119" s="258" t="s">
        <v>727</v>
      </c>
      <c r="R119" s="261" t="s">
        <v>728</v>
      </c>
      <c r="S119" s="261"/>
      <c r="T119" s="97" t="s">
        <v>73</v>
      </c>
      <c r="U119" s="18"/>
      <c r="V119" s="17" t="s">
        <v>55</v>
      </c>
      <c r="W119" s="262"/>
      <c r="X119" s="263"/>
      <c r="Y119" s="97"/>
      <c r="Z119" s="118" t="s">
        <v>729</v>
      </c>
      <c r="AA119" s="264">
        <v>5</v>
      </c>
      <c r="AB119" s="314" t="s">
        <v>156</v>
      </c>
      <c r="AC119" s="314">
        <v>1857</v>
      </c>
      <c r="AD119" s="314">
        <v>2015</v>
      </c>
    </row>
    <row r="120" s="58" customFormat="1" hidden="1" customHeight="1" spans="1:30">
      <c r="A120" s="118" t="s">
        <v>730</v>
      </c>
      <c r="B120" s="93">
        <v>121</v>
      </c>
      <c r="C120" s="97" t="s">
        <v>730</v>
      </c>
      <c r="D120" s="98" t="s">
        <v>731</v>
      </c>
      <c r="E120" s="98">
        <v>106</v>
      </c>
      <c r="F120" s="98" t="s">
        <v>20</v>
      </c>
      <c r="G120" s="101">
        <v>106.1</v>
      </c>
      <c r="H120" s="98" t="s">
        <v>32</v>
      </c>
      <c r="I120" s="39"/>
      <c r="J120" s="39" t="s">
        <v>151</v>
      </c>
      <c r="K120" s="66" t="s">
        <v>226</v>
      </c>
      <c r="L120" s="182" t="s">
        <v>152</v>
      </c>
      <c r="M120" s="177" t="s">
        <v>132</v>
      </c>
      <c r="N120" s="177" t="s">
        <v>88</v>
      </c>
      <c r="O120" s="178" t="s">
        <v>89</v>
      </c>
      <c r="P120" s="98" t="s">
        <v>732</v>
      </c>
      <c r="Q120" s="258" t="s">
        <v>733</v>
      </c>
      <c r="R120" s="261" t="s">
        <v>734</v>
      </c>
      <c r="S120" s="261"/>
      <c r="T120" s="97" t="s">
        <v>73</v>
      </c>
      <c r="U120" s="18" t="s">
        <v>74</v>
      </c>
      <c r="V120" s="17" t="s">
        <v>55</v>
      </c>
      <c r="W120" s="223" t="s">
        <v>56</v>
      </c>
      <c r="X120" s="263"/>
      <c r="Y120" s="97"/>
      <c r="Z120" s="117" t="s">
        <v>730</v>
      </c>
      <c r="AA120" s="264">
        <v>5</v>
      </c>
      <c r="AB120" s="314" t="s">
        <v>156</v>
      </c>
      <c r="AC120" s="314">
        <v>2012</v>
      </c>
      <c r="AD120" s="314">
        <v>2016</v>
      </c>
    </row>
    <row r="121" s="58" customFormat="1" hidden="1" customHeight="1" spans="1:30">
      <c r="A121" s="118" t="s">
        <v>735</v>
      </c>
      <c r="B121" s="12">
        <v>122</v>
      </c>
      <c r="C121" s="97" t="s">
        <v>735</v>
      </c>
      <c r="D121" s="98" t="s">
        <v>736</v>
      </c>
      <c r="E121" s="98">
        <v>106</v>
      </c>
      <c r="F121" s="98" t="s">
        <v>20</v>
      </c>
      <c r="G121" s="101">
        <v>106.1</v>
      </c>
      <c r="H121" s="98" t="s">
        <v>32</v>
      </c>
      <c r="I121" s="39"/>
      <c r="J121" s="39" t="s">
        <v>151</v>
      </c>
      <c r="K121" s="66" t="s">
        <v>226</v>
      </c>
      <c r="L121" s="184" t="s">
        <v>737</v>
      </c>
      <c r="M121" s="177" t="s">
        <v>132</v>
      </c>
      <c r="N121" s="177" t="s">
        <v>88</v>
      </c>
      <c r="O121" s="178" t="s">
        <v>89</v>
      </c>
      <c r="P121" s="98" t="s">
        <v>738</v>
      </c>
      <c r="Q121" s="258" t="s">
        <v>739</v>
      </c>
      <c r="R121" s="261" t="s">
        <v>740</v>
      </c>
      <c r="S121" s="261"/>
      <c r="T121" s="97" t="s">
        <v>73</v>
      </c>
      <c r="U121" s="18"/>
      <c r="V121" s="17" t="s">
        <v>55</v>
      </c>
      <c r="W121" s="262"/>
      <c r="X121" s="263"/>
      <c r="Y121" s="97"/>
      <c r="Z121" s="117" t="s">
        <v>735</v>
      </c>
      <c r="AA121" s="264">
        <v>5</v>
      </c>
      <c r="AB121" s="314" t="s">
        <v>156</v>
      </c>
      <c r="AC121" s="314">
        <v>2021</v>
      </c>
      <c r="AD121" s="314">
        <v>2018</v>
      </c>
    </row>
    <row r="122" s="58" customFormat="1" hidden="1" customHeight="1" spans="1:30">
      <c r="A122" s="118" t="s">
        <v>741</v>
      </c>
      <c r="B122" s="93">
        <v>123</v>
      </c>
      <c r="C122" s="97" t="s">
        <v>741</v>
      </c>
      <c r="D122" s="98" t="s">
        <v>742</v>
      </c>
      <c r="E122" s="98">
        <v>106</v>
      </c>
      <c r="F122" s="98" t="s">
        <v>20</v>
      </c>
      <c r="G122" s="101">
        <v>106.1</v>
      </c>
      <c r="H122" s="98" t="s">
        <v>32</v>
      </c>
      <c r="I122" s="189">
        <v>1</v>
      </c>
      <c r="J122" s="39" t="s">
        <v>151</v>
      </c>
      <c r="K122" s="66" t="s">
        <v>226</v>
      </c>
      <c r="L122" s="184" t="s">
        <v>737</v>
      </c>
      <c r="M122" s="177" t="s">
        <v>132</v>
      </c>
      <c r="N122" s="177" t="s">
        <v>88</v>
      </c>
      <c r="O122" s="178" t="s">
        <v>89</v>
      </c>
      <c r="P122" s="98" t="s">
        <v>743</v>
      </c>
      <c r="Q122" s="258" t="s">
        <v>744</v>
      </c>
      <c r="R122" s="261" t="s">
        <v>745</v>
      </c>
      <c r="S122" s="261"/>
      <c r="T122" s="97" t="s">
        <v>73</v>
      </c>
      <c r="U122" s="18"/>
      <c r="V122" s="17" t="s">
        <v>55</v>
      </c>
      <c r="W122" s="262"/>
      <c r="X122" s="263"/>
      <c r="Y122" s="97"/>
      <c r="Z122" s="117" t="s">
        <v>741</v>
      </c>
      <c r="AA122" s="264">
        <v>5</v>
      </c>
      <c r="AB122" s="314" t="s">
        <v>156</v>
      </c>
      <c r="AC122" s="314">
        <v>2056</v>
      </c>
      <c r="AD122" s="314">
        <v>2019</v>
      </c>
    </row>
    <row r="123" s="6" customFormat="1" hidden="1" customHeight="1" spans="1:30">
      <c r="A123" s="97" t="s">
        <v>746</v>
      </c>
      <c r="B123" s="12">
        <v>124</v>
      </c>
      <c r="C123" s="97" t="s">
        <v>746</v>
      </c>
      <c r="D123" s="98" t="s">
        <v>747</v>
      </c>
      <c r="E123" s="98">
        <v>106</v>
      </c>
      <c r="F123" s="98" t="s">
        <v>20</v>
      </c>
      <c r="G123" s="101">
        <v>106.1</v>
      </c>
      <c r="H123" s="98" t="s">
        <v>32</v>
      </c>
      <c r="I123" s="39"/>
      <c r="J123" s="39" t="s">
        <v>151</v>
      </c>
      <c r="K123" s="66" t="s">
        <v>226</v>
      </c>
      <c r="L123" s="184" t="s">
        <v>636</v>
      </c>
      <c r="M123" s="177" t="s">
        <v>132</v>
      </c>
      <c r="N123" s="177" t="s">
        <v>88</v>
      </c>
      <c r="O123" s="178" t="s">
        <v>89</v>
      </c>
      <c r="P123" s="98" t="s">
        <v>748</v>
      </c>
      <c r="Q123" s="258" t="s">
        <v>749</v>
      </c>
      <c r="R123" s="261" t="s">
        <v>750</v>
      </c>
      <c r="S123" s="261"/>
      <c r="T123" s="97" t="s">
        <v>73</v>
      </c>
      <c r="U123" s="18" t="s">
        <v>74</v>
      </c>
      <c r="V123" s="17" t="s">
        <v>55</v>
      </c>
      <c r="W123" s="223" t="s">
        <v>56</v>
      </c>
      <c r="X123" s="263"/>
      <c r="Y123" s="97" t="s">
        <v>206</v>
      </c>
      <c r="Z123" s="98" t="s">
        <v>746</v>
      </c>
      <c r="AA123" s="264">
        <v>5</v>
      </c>
      <c r="AB123" s="314" t="s">
        <v>156</v>
      </c>
      <c r="AC123" s="314">
        <v>2558</v>
      </c>
      <c r="AD123" s="314">
        <v>2017</v>
      </c>
    </row>
    <row r="124" s="6" customFormat="1" hidden="1" customHeight="1" spans="1:30">
      <c r="A124" s="118" t="s">
        <v>751</v>
      </c>
      <c r="B124" s="93">
        <v>125</v>
      </c>
      <c r="C124" s="97" t="s">
        <v>751</v>
      </c>
      <c r="D124" s="98" t="s">
        <v>752</v>
      </c>
      <c r="E124" s="98">
        <v>106</v>
      </c>
      <c r="F124" s="98" t="s">
        <v>20</v>
      </c>
      <c r="G124" s="101">
        <v>106.1</v>
      </c>
      <c r="H124" s="98" t="s">
        <v>32</v>
      </c>
      <c r="I124" s="189">
        <v>1</v>
      </c>
      <c r="J124" s="39" t="s">
        <v>151</v>
      </c>
      <c r="K124" s="66" t="s">
        <v>130</v>
      </c>
      <c r="L124" s="184" t="s">
        <v>152</v>
      </c>
      <c r="M124" s="177" t="s">
        <v>132</v>
      </c>
      <c r="N124" s="177" t="s">
        <v>88</v>
      </c>
      <c r="O124" s="178" t="s">
        <v>89</v>
      </c>
      <c r="P124" s="98" t="s">
        <v>753</v>
      </c>
      <c r="Q124" s="258" t="s">
        <v>754</v>
      </c>
      <c r="R124" s="261" t="s">
        <v>755</v>
      </c>
      <c r="S124" s="261"/>
      <c r="T124" s="97" t="s">
        <v>73</v>
      </c>
      <c r="U124" s="18"/>
      <c r="V124" s="17" t="s">
        <v>55</v>
      </c>
      <c r="W124" s="262"/>
      <c r="X124" s="263"/>
      <c r="Y124" s="97"/>
      <c r="Z124" s="118" t="s">
        <v>751</v>
      </c>
      <c r="AA124" s="264">
        <v>5</v>
      </c>
      <c r="AB124" s="314" t="s">
        <v>156</v>
      </c>
      <c r="AC124" s="314">
        <v>16457</v>
      </c>
      <c r="AD124" s="314">
        <v>2018</v>
      </c>
    </row>
    <row r="125" s="58" customFormat="1" hidden="1" customHeight="1" spans="1:30">
      <c r="A125" s="349" t="s">
        <v>756</v>
      </c>
      <c r="B125" s="12">
        <v>126</v>
      </c>
      <c r="C125" s="97" t="s">
        <v>756</v>
      </c>
      <c r="D125" s="97" t="s">
        <v>757</v>
      </c>
      <c r="E125" s="98">
        <v>106</v>
      </c>
      <c r="F125" s="98" t="s">
        <v>20</v>
      </c>
      <c r="G125" s="101">
        <v>106.1</v>
      </c>
      <c r="H125" s="98" t="s">
        <v>32</v>
      </c>
      <c r="I125" s="39"/>
      <c r="J125" s="39" t="s">
        <v>151</v>
      </c>
      <c r="K125" s="66" t="s">
        <v>209</v>
      </c>
      <c r="L125" s="184" t="s">
        <v>720</v>
      </c>
      <c r="M125" s="177" t="s">
        <v>132</v>
      </c>
      <c r="N125" s="177" t="s">
        <v>88</v>
      </c>
      <c r="O125" s="178" t="s">
        <v>89</v>
      </c>
      <c r="P125" s="98" t="s">
        <v>758</v>
      </c>
      <c r="Q125" s="258" t="s">
        <v>759</v>
      </c>
      <c r="R125" s="261" t="s">
        <v>760</v>
      </c>
      <c r="S125" s="261"/>
      <c r="T125" s="97" t="s">
        <v>73</v>
      </c>
      <c r="U125" s="18"/>
      <c r="V125" s="17" t="s">
        <v>55</v>
      </c>
      <c r="W125" s="262"/>
      <c r="X125" s="263"/>
      <c r="Y125" s="97"/>
      <c r="Z125" s="349" t="s">
        <v>756</v>
      </c>
      <c r="AA125" s="264">
        <v>5</v>
      </c>
      <c r="AB125" s="314" t="s">
        <v>156</v>
      </c>
      <c r="AC125" s="314">
        <v>16853</v>
      </c>
      <c r="AD125" s="314">
        <v>2021</v>
      </c>
    </row>
    <row r="126" s="6" customFormat="1" hidden="1" customHeight="1" spans="1:30">
      <c r="A126" s="350" t="s">
        <v>761</v>
      </c>
      <c r="B126" s="93">
        <v>127</v>
      </c>
      <c r="C126" s="335" t="s">
        <v>761</v>
      </c>
      <c r="D126" s="120" t="s">
        <v>762</v>
      </c>
      <c r="E126" s="119">
        <v>106</v>
      </c>
      <c r="F126" s="120" t="s">
        <v>20</v>
      </c>
      <c r="G126" s="101">
        <v>106.1</v>
      </c>
      <c r="H126" s="120" t="s">
        <v>32</v>
      </c>
      <c r="I126" s="189"/>
      <c r="J126" s="39" t="s">
        <v>151</v>
      </c>
      <c r="K126" s="66" t="s">
        <v>240</v>
      </c>
      <c r="L126" s="184" t="s">
        <v>720</v>
      </c>
      <c r="M126" s="177" t="s">
        <v>132</v>
      </c>
      <c r="N126" s="177" t="s">
        <v>88</v>
      </c>
      <c r="O126" s="178" t="s">
        <v>89</v>
      </c>
      <c r="P126" s="388" t="s">
        <v>763</v>
      </c>
      <c r="Q126" s="420" t="s">
        <v>764</v>
      </c>
      <c r="R126" s="388" t="s">
        <v>765</v>
      </c>
      <c r="S126" s="261"/>
      <c r="T126" s="97"/>
      <c r="U126" s="18"/>
      <c r="V126" s="17" t="s">
        <v>55</v>
      </c>
      <c r="W126" s="262"/>
      <c r="X126" s="263" t="s">
        <v>93</v>
      </c>
      <c r="Y126" s="97"/>
      <c r="Z126" s="388" t="s">
        <v>761</v>
      </c>
      <c r="AA126" s="264">
        <v>5</v>
      </c>
      <c r="AB126" s="314" t="s">
        <v>156</v>
      </c>
      <c r="AC126" s="314">
        <v>16862</v>
      </c>
      <c r="AD126" s="314">
        <v>2023</v>
      </c>
    </row>
    <row r="127" s="6" customFormat="1" hidden="1" customHeight="1" spans="1:30">
      <c r="A127" s="118" t="s">
        <v>766</v>
      </c>
      <c r="B127" s="12">
        <v>128</v>
      </c>
      <c r="C127" s="97" t="s">
        <v>766</v>
      </c>
      <c r="D127" s="98" t="s">
        <v>767</v>
      </c>
      <c r="E127" s="98">
        <v>106</v>
      </c>
      <c r="F127" s="98" t="s">
        <v>20</v>
      </c>
      <c r="G127" s="101">
        <v>106.2</v>
      </c>
      <c r="H127" s="261" t="s">
        <v>33</v>
      </c>
      <c r="I127" s="39"/>
      <c r="J127" s="39" t="s">
        <v>65</v>
      </c>
      <c r="K127" s="66" t="s">
        <v>768</v>
      </c>
      <c r="L127" s="182" t="s">
        <v>769</v>
      </c>
      <c r="M127" s="177" t="s">
        <v>306</v>
      </c>
      <c r="N127" s="177" t="s">
        <v>88</v>
      </c>
      <c r="O127" s="374" t="s">
        <v>643</v>
      </c>
      <c r="P127" s="98" t="s">
        <v>770</v>
      </c>
      <c r="Q127" s="258" t="s">
        <v>771</v>
      </c>
      <c r="R127" s="261" t="s">
        <v>772</v>
      </c>
      <c r="S127" s="261"/>
      <c r="T127" s="97" t="s">
        <v>73</v>
      </c>
      <c r="U127" s="18" t="s">
        <v>74</v>
      </c>
      <c r="V127" s="17" t="s">
        <v>55</v>
      </c>
      <c r="W127" s="223" t="s">
        <v>56</v>
      </c>
      <c r="X127" s="263"/>
      <c r="Y127" s="97"/>
      <c r="Z127" s="117" t="s">
        <v>766</v>
      </c>
      <c r="AA127" s="264">
        <v>2</v>
      </c>
      <c r="AB127" s="314" t="s">
        <v>75</v>
      </c>
      <c r="AC127" s="314">
        <v>7026</v>
      </c>
      <c r="AD127" s="314">
        <v>2014</v>
      </c>
    </row>
    <row r="128" s="6" customFormat="1" hidden="1" customHeight="1" spans="1:30">
      <c r="A128" s="118" t="s">
        <v>773</v>
      </c>
      <c r="B128" s="93">
        <v>129</v>
      </c>
      <c r="C128" s="97" t="s">
        <v>773</v>
      </c>
      <c r="D128" s="97" t="s">
        <v>774</v>
      </c>
      <c r="E128" s="98">
        <v>106</v>
      </c>
      <c r="F128" s="98" t="s">
        <v>20</v>
      </c>
      <c r="G128" s="101">
        <v>106.2</v>
      </c>
      <c r="H128" s="261" t="s">
        <v>33</v>
      </c>
      <c r="I128" s="39"/>
      <c r="J128" s="39" t="s">
        <v>151</v>
      </c>
      <c r="K128" s="66" t="s">
        <v>209</v>
      </c>
      <c r="L128" s="184" t="s">
        <v>775</v>
      </c>
      <c r="M128" s="177" t="s">
        <v>306</v>
      </c>
      <c r="N128" s="177" t="s">
        <v>88</v>
      </c>
      <c r="O128" s="178" t="s">
        <v>89</v>
      </c>
      <c r="P128" s="98" t="s">
        <v>776</v>
      </c>
      <c r="Q128" s="258" t="s">
        <v>777</v>
      </c>
      <c r="R128" s="261" t="s">
        <v>778</v>
      </c>
      <c r="S128" s="261"/>
      <c r="T128" s="97" t="s">
        <v>73</v>
      </c>
      <c r="U128" s="18"/>
      <c r="V128" s="17" t="s">
        <v>55</v>
      </c>
      <c r="W128" s="262"/>
      <c r="X128" s="263"/>
      <c r="Y128" s="97"/>
      <c r="Z128" s="118" t="s">
        <v>773</v>
      </c>
      <c r="AA128" s="264">
        <v>5</v>
      </c>
      <c r="AB128" s="314" t="s">
        <v>156</v>
      </c>
      <c r="AC128" s="314">
        <v>1145</v>
      </c>
      <c r="AD128" s="314">
        <v>2020</v>
      </c>
    </row>
    <row r="129" s="6" customFormat="1" hidden="1" customHeight="1" spans="1:30">
      <c r="A129" s="133" t="s">
        <v>779</v>
      </c>
      <c r="B129" s="12">
        <v>130</v>
      </c>
      <c r="C129" s="133" t="s">
        <v>779</v>
      </c>
      <c r="D129" s="114" t="s">
        <v>780</v>
      </c>
      <c r="E129" s="98">
        <v>106</v>
      </c>
      <c r="F129" s="98" t="s">
        <v>20</v>
      </c>
      <c r="G129" s="101">
        <v>106.2</v>
      </c>
      <c r="H129" s="98" t="s">
        <v>33</v>
      </c>
      <c r="I129" s="39"/>
      <c r="J129" s="39" t="s">
        <v>65</v>
      </c>
      <c r="K129" s="66" t="s">
        <v>130</v>
      </c>
      <c r="L129" s="184" t="s">
        <v>781</v>
      </c>
      <c r="M129" s="177" t="s">
        <v>306</v>
      </c>
      <c r="N129" s="177" t="s">
        <v>88</v>
      </c>
      <c r="O129" s="178" t="s">
        <v>89</v>
      </c>
      <c r="P129" s="98" t="s">
        <v>782</v>
      </c>
      <c r="Q129" s="183" t="s">
        <v>783</v>
      </c>
      <c r="R129" s="98" t="s">
        <v>784</v>
      </c>
      <c r="S129" s="261"/>
      <c r="T129" s="97" t="s">
        <v>73</v>
      </c>
      <c r="U129" s="18"/>
      <c r="V129" s="17" t="s">
        <v>55</v>
      </c>
      <c r="W129" s="262"/>
      <c r="X129" s="263"/>
      <c r="Y129" s="97" t="s">
        <v>206</v>
      </c>
      <c r="Z129" s="114" t="s">
        <v>779</v>
      </c>
      <c r="AA129" s="264">
        <v>3</v>
      </c>
      <c r="AB129" s="314" t="s">
        <v>136</v>
      </c>
      <c r="AC129" s="314">
        <v>10004</v>
      </c>
      <c r="AD129" s="314">
        <v>2014</v>
      </c>
    </row>
    <row r="130" s="6" customFormat="1" hidden="1" customHeight="1" spans="1:30">
      <c r="A130" s="118" t="s">
        <v>785</v>
      </c>
      <c r="B130" s="93">
        <v>131</v>
      </c>
      <c r="C130" s="97" t="s">
        <v>785</v>
      </c>
      <c r="D130" s="98" t="s">
        <v>786</v>
      </c>
      <c r="E130" s="98">
        <v>106</v>
      </c>
      <c r="F130" s="98" t="s">
        <v>20</v>
      </c>
      <c r="G130" s="101">
        <v>106.2</v>
      </c>
      <c r="H130" s="98" t="s">
        <v>33</v>
      </c>
      <c r="I130" s="39"/>
      <c r="J130" s="39" t="s">
        <v>65</v>
      </c>
      <c r="K130" s="66" t="s">
        <v>159</v>
      </c>
      <c r="L130" s="184" t="s">
        <v>781</v>
      </c>
      <c r="M130" s="177" t="s">
        <v>132</v>
      </c>
      <c r="N130" s="177" t="s">
        <v>88</v>
      </c>
      <c r="O130" s="178" t="s">
        <v>89</v>
      </c>
      <c r="P130" s="98" t="s">
        <v>787</v>
      </c>
      <c r="Q130" s="183" t="s">
        <v>788</v>
      </c>
      <c r="R130" s="98" t="s">
        <v>789</v>
      </c>
      <c r="S130" s="261"/>
      <c r="T130" s="97" t="s">
        <v>73</v>
      </c>
      <c r="U130" s="18"/>
      <c r="V130" s="17" t="s">
        <v>55</v>
      </c>
      <c r="W130" s="262"/>
      <c r="X130" s="263"/>
      <c r="Y130" s="97"/>
      <c r="Z130" s="118" t="s">
        <v>785</v>
      </c>
      <c r="AA130" s="264">
        <v>3</v>
      </c>
      <c r="AB130" s="314" t="s">
        <v>136</v>
      </c>
      <c r="AC130" s="314">
        <v>10396</v>
      </c>
      <c r="AD130" s="314">
        <v>2020</v>
      </c>
    </row>
    <row r="131" s="6" customFormat="1" hidden="1" customHeight="1" spans="1:30">
      <c r="A131" s="118" t="s">
        <v>790</v>
      </c>
      <c r="B131" s="12">
        <v>132</v>
      </c>
      <c r="C131" s="97" t="s">
        <v>790</v>
      </c>
      <c r="D131" s="97" t="s">
        <v>791</v>
      </c>
      <c r="E131" s="98">
        <v>106</v>
      </c>
      <c r="F131" s="98" t="s">
        <v>20</v>
      </c>
      <c r="G131" s="101">
        <v>106.2</v>
      </c>
      <c r="H131" s="98" t="s">
        <v>33</v>
      </c>
      <c r="I131" s="39"/>
      <c r="J131" s="39" t="s">
        <v>151</v>
      </c>
      <c r="K131" s="434" t="s">
        <v>209</v>
      </c>
      <c r="L131" s="184" t="s">
        <v>781</v>
      </c>
      <c r="M131" s="177" t="s">
        <v>306</v>
      </c>
      <c r="N131" s="177" t="s">
        <v>88</v>
      </c>
      <c r="O131" s="178" t="s">
        <v>89</v>
      </c>
      <c r="P131" s="98" t="s">
        <v>792</v>
      </c>
      <c r="Q131" s="258" t="s">
        <v>793</v>
      </c>
      <c r="R131" s="261" t="s">
        <v>794</v>
      </c>
      <c r="S131" s="261"/>
      <c r="T131" s="97" t="s">
        <v>73</v>
      </c>
      <c r="U131" s="18"/>
      <c r="V131" s="17" t="s">
        <v>55</v>
      </c>
      <c r="W131" s="262"/>
      <c r="X131" s="263"/>
      <c r="Y131" s="97"/>
      <c r="Z131" s="118" t="s">
        <v>790</v>
      </c>
      <c r="AA131" s="264">
        <v>5</v>
      </c>
      <c r="AB131" s="314" t="s">
        <v>156</v>
      </c>
      <c r="AC131" s="314">
        <v>1031</v>
      </c>
      <c r="AD131" s="314">
        <v>2019</v>
      </c>
    </row>
    <row r="132" s="6" customFormat="1" hidden="1" customHeight="1" spans="1:30">
      <c r="A132" s="342" t="s">
        <v>795</v>
      </c>
      <c r="B132" s="93">
        <v>133</v>
      </c>
      <c r="C132" s="100" t="s">
        <v>795</v>
      </c>
      <c r="D132" s="122" t="s">
        <v>796</v>
      </c>
      <c r="E132" s="98">
        <v>106</v>
      </c>
      <c r="F132" s="98" t="s">
        <v>20</v>
      </c>
      <c r="G132" s="101">
        <v>106.2</v>
      </c>
      <c r="H132" s="98" t="s">
        <v>33</v>
      </c>
      <c r="I132" s="12"/>
      <c r="J132" s="39" t="s">
        <v>151</v>
      </c>
      <c r="K132" s="434" t="s">
        <v>209</v>
      </c>
      <c r="L132" s="191"/>
      <c r="M132" s="178" t="s">
        <v>306</v>
      </c>
      <c r="N132" s="192" t="s">
        <v>88</v>
      </c>
      <c r="O132" s="178" t="s">
        <v>89</v>
      </c>
      <c r="P132" s="98" t="s">
        <v>797</v>
      </c>
      <c r="Q132" s="183" t="s">
        <v>798</v>
      </c>
      <c r="R132" s="98" t="s">
        <v>799</v>
      </c>
      <c r="S132" s="261"/>
      <c r="T132" s="97" t="s">
        <v>73</v>
      </c>
      <c r="U132" s="264"/>
      <c r="V132" s="262"/>
      <c r="W132" s="223" t="s">
        <v>56</v>
      </c>
      <c r="X132" s="263"/>
      <c r="Y132" s="97" t="s">
        <v>206</v>
      </c>
      <c r="Z132" s="126" t="s">
        <v>795</v>
      </c>
      <c r="AA132" s="264">
        <v>5</v>
      </c>
      <c r="AB132" s="98" t="s">
        <v>156</v>
      </c>
      <c r="AC132" s="97">
        <v>1032</v>
      </c>
      <c r="AD132" s="97">
        <v>2019</v>
      </c>
    </row>
    <row r="133" s="6" customFormat="1" hidden="1" customHeight="1" spans="1:30">
      <c r="A133" s="118" t="s">
        <v>800</v>
      </c>
      <c r="B133" s="12">
        <v>134</v>
      </c>
      <c r="C133" s="97" t="s">
        <v>800</v>
      </c>
      <c r="D133" s="98" t="s">
        <v>801</v>
      </c>
      <c r="E133" s="98">
        <v>106</v>
      </c>
      <c r="F133" s="98" t="s">
        <v>20</v>
      </c>
      <c r="G133" s="101">
        <v>106.2</v>
      </c>
      <c r="H133" s="98" t="s">
        <v>33</v>
      </c>
      <c r="I133" s="39"/>
      <c r="J133" s="39" t="s">
        <v>151</v>
      </c>
      <c r="K133" s="434" t="s">
        <v>209</v>
      </c>
      <c r="L133" s="184" t="s">
        <v>802</v>
      </c>
      <c r="M133" s="177" t="s">
        <v>132</v>
      </c>
      <c r="N133" s="177" t="s">
        <v>88</v>
      </c>
      <c r="O133" s="177" t="s">
        <v>89</v>
      </c>
      <c r="P133" s="98" t="s">
        <v>803</v>
      </c>
      <c r="Q133" s="258" t="s">
        <v>804</v>
      </c>
      <c r="R133" s="261" t="s">
        <v>805</v>
      </c>
      <c r="S133" s="261"/>
      <c r="T133" s="97" t="s">
        <v>73</v>
      </c>
      <c r="U133" s="18"/>
      <c r="V133" s="17" t="s">
        <v>55</v>
      </c>
      <c r="W133" s="262"/>
      <c r="X133" s="263"/>
      <c r="Y133" s="97"/>
      <c r="Z133" s="117" t="s">
        <v>800</v>
      </c>
      <c r="AA133" s="264">
        <v>5</v>
      </c>
      <c r="AB133" s="314" t="s">
        <v>156</v>
      </c>
      <c r="AC133" s="314">
        <v>1091</v>
      </c>
      <c r="AD133" s="314">
        <v>2020</v>
      </c>
    </row>
    <row r="134" s="6" customFormat="1" hidden="1" customHeight="1" spans="1:30">
      <c r="A134" s="117" t="s">
        <v>806</v>
      </c>
      <c r="B134" s="93">
        <v>135</v>
      </c>
      <c r="C134" s="97" t="s">
        <v>806</v>
      </c>
      <c r="D134" s="98" t="s">
        <v>807</v>
      </c>
      <c r="E134" s="98">
        <v>107</v>
      </c>
      <c r="F134" s="98" t="s">
        <v>21</v>
      </c>
      <c r="G134" s="98">
        <v>107.1</v>
      </c>
      <c r="H134" s="98" t="s">
        <v>36</v>
      </c>
      <c r="I134" s="39"/>
      <c r="J134" s="39" t="s">
        <v>65</v>
      </c>
      <c r="K134" s="66" t="s">
        <v>592</v>
      </c>
      <c r="L134" s="184" t="s">
        <v>152</v>
      </c>
      <c r="M134" s="177" t="s">
        <v>132</v>
      </c>
      <c r="N134" s="177" t="s">
        <v>88</v>
      </c>
      <c r="O134" s="177" t="s">
        <v>89</v>
      </c>
      <c r="P134" s="98" t="s">
        <v>808</v>
      </c>
      <c r="Q134" s="258" t="s">
        <v>809</v>
      </c>
      <c r="R134" s="261" t="s">
        <v>810</v>
      </c>
      <c r="S134" s="261"/>
      <c r="T134" s="97" t="s">
        <v>73</v>
      </c>
      <c r="U134" s="18"/>
      <c r="V134" s="17" t="s">
        <v>55</v>
      </c>
      <c r="W134" s="262"/>
      <c r="X134" s="263"/>
      <c r="Y134" s="97"/>
      <c r="Z134" s="117" t="s">
        <v>806</v>
      </c>
      <c r="AA134" s="264">
        <v>2</v>
      </c>
      <c r="AB134" s="314" t="s">
        <v>75</v>
      </c>
      <c r="AC134" s="314">
        <v>5327</v>
      </c>
      <c r="AD134" s="314">
        <v>2008</v>
      </c>
    </row>
    <row r="135" s="6" customFormat="1" hidden="1" customHeight="1" spans="1:30">
      <c r="A135" s="117" t="s">
        <v>811</v>
      </c>
      <c r="B135" s="12">
        <v>136</v>
      </c>
      <c r="C135" s="97" t="s">
        <v>811</v>
      </c>
      <c r="D135" s="98" t="s">
        <v>812</v>
      </c>
      <c r="E135" s="98">
        <v>107</v>
      </c>
      <c r="F135" s="98" t="s">
        <v>21</v>
      </c>
      <c r="G135" s="98">
        <v>107.1</v>
      </c>
      <c r="H135" s="98" t="s">
        <v>36</v>
      </c>
      <c r="I135" s="39"/>
      <c r="J135" s="39" t="s">
        <v>65</v>
      </c>
      <c r="K135" s="66" t="s">
        <v>813</v>
      </c>
      <c r="L135" s="184" t="s">
        <v>636</v>
      </c>
      <c r="M135" s="177" t="s">
        <v>132</v>
      </c>
      <c r="N135" s="177" t="s">
        <v>88</v>
      </c>
      <c r="O135" s="177" t="s">
        <v>89</v>
      </c>
      <c r="P135" s="98" t="s">
        <v>814</v>
      </c>
      <c r="Q135" s="258" t="s">
        <v>815</v>
      </c>
      <c r="R135" s="261" t="s">
        <v>816</v>
      </c>
      <c r="S135" s="261"/>
      <c r="T135" s="97" t="s">
        <v>73</v>
      </c>
      <c r="U135" s="18"/>
      <c r="V135" s="17" t="s">
        <v>55</v>
      </c>
      <c r="W135" s="262"/>
      <c r="X135" s="263"/>
      <c r="Y135" s="97"/>
      <c r="Z135" s="117" t="s">
        <v>811</v>
      </c>
      <c r="AA135" s="264">
        <v>2</v>
      </c>
      <c r="AB135" s="314" t="s">
        <v>75</v>
      </c>
      <c r="AC135" s="314">
        <v>7372</v>
      </c>
      <c r="AD135" s="314">
        <v>2017</v>
      </c>
    </row>
    <row r="136" s="6" customFormat="1" hidden="1" customHeight="1" spans="1:30">
      <c r="A136" s="117" t="s">
        <v>817</v>
      </c>
      <c r="B136" s="93">
        <v>137</v>
      </c>
      <c r="C136" s="97" t="s">
        <v>817</v>
      </c>
      <c r="D136" s="98" t="s">
        <v>812</v>
      </c>
      <c r="E136" s="98">
        <v>107</v>
      </c>
      <c r="F136" s="98" t="s">
        <v>21</v>
      </c>
      <c r="G136" s="98">
        <v>107.1</v>
      </c>
      <c r="H136" s="98" t="s">
        <v>36</v>
      </c>
      <c r="I136" s="39"/>
      <c r="J136" s="39" t="s">
        <v>151</v>
      </c>
      <c r="K136" s="66" t="s">
        <v>226</v>
      </c>
      <c r="L136" s="184" t="s">
        <v>636</v>
      </c>
      <c r="M136" s="177" t="s">
        <v>132</v>
      </c>
      <c r="N136" s="177" t="s">
        <v>88</v>
      </c>
      <c r="O136" s="177" t="s">
        <v>89</v>
      </c>
      <c r="P136" s="98" t="s">
        <v>818</v>
      </c>
      <c r="Q136" s="258" t="s">
        <v>819</v>
      </c>
      <c r="R136" s="261" t="s">
        <v>820</v>
      </c>
      <c r="S136" s="261"/>
      <c r="T136" s="97" t="s">
        <v>73</v>
      </c>
      <c r="U136" s="18"/>
      <c r="V136" s="17" t="s">
        <v>55</v>
      </c>
      <c r="W136" s="262"/>
      <c r="X136" s="263"/>
      <c r="Y136" s="97"/>
      <c r="Z136" s="117" t="s">
        <v>817</v>
      </c>
      <c r="AA136" s="264">
        <v>5</v>
      </c>
      <c r="AB136" s="314" t="s">
        <v>156</v>
      </c>
      <c r="AC136" s="314">
        <v>1763</v>
      </c>
      <c r="AD136" s="314">
        <v>2019</v>
      </c>
    </row>
    <row r="137" hidden="1" customHeight="1" spans="1:30">
      <c r="A137" s="118" t="s">
        <v>821</v>
      </c>
      <c r="B137" s="12">
        <v>138</v>
      </c>
      <c r="C137" s="97" t="s">
        <v>821</v>
      </c>
      <c r="D137" s="98" t="s">
        <v>822</v>
      </c>
      <c r="E137" s="98">
        <v>107</v>
      </c>
      <c r="F137" s="98" t="s">
        <v>21</v>
      </c>
      <c r="G137" s="98">
        <v>107.2</v>
      </c>
      <c r="H137" s="98" t="s">
        <v>37</v>
      </c>
      <c r="I137" s="39"/>
      <c r="J137" s="39" t="s">
        <v>65</v>
      </c>
      <c r="K137" s="66" t="s">
        <v>159</v>
      </c>
      <c r="L137" s="184" t="s">
        <v>160</v>
      </c>
      <c r="M137" s="177" t="s">
        <v>306</v>
      </c>
      <c r="N137" s="192" t="s">
        <v>88</v>
      </c>
      <c r="O137" s="177" t="s">
        <v>89</v>
      </c>
      <c r="P137" s="98" t="s">
        <v>823</v>
      </c>
      <c r="Q137" s="183" t="s">
        <v>824</v>
      </c>
      <c r="R137" s="98" t="s">
        <v>825</v>
      </c>
      <c r="S137" s="261"/>
      <c r="T137" s="97" t="s">
        <v>73</v>
      </c>
      <c r="U137" s="18"/>
      <c r="V137" s="17" t="s">
        <v>55</v>
      </c>
      <c r="W137" s="262"/>
      <c r="X137" s="263"/>
      <c r="Y137" s="97"/>
      <c r="Z137" s="118" t="s">
        <v>821</v>
      </c>
      <c r="AA137" s="264">
        <v>3</v>
      </c>
      <c r="AB137" s="314" t="s">
        <v>136</v>
      </c>
      <c r="AC137" s="314">
        <v>10401</v>
      </c>
      <c r="AD137" s="314">
        <v>2020</v>
      </c>
    </row>
    <row r="138" hidden="1" customHeight="1" spans="1:30">
      <c r="A138" s="118" t="s">
        <v>826</v>
      </c>
      <c r="B138" s="93">
        <v>139</v>
      </c>
      <c r="C138" s="97" t="s">
        <v>826</v>
      </c>
      <c r="D138" s="98" t="s">
        <v>827</v>
      </c>
      <c r="E138" s="431">
        <v>107</v>
      </c>
      <c r="F138" s="432" t="s">
        <v>21</v>
      </c>
      <c r="G138" s="47">
        <v>107.2</v>
      </c>
      <c r="H138" s="261" t="s">
        <v>37</v>
      </c>
      <c r="I138" s="39"/>
      <c r="J138" s="39" t="s">
        <v>65</v>
      </c>
      <c r="K138" s="66" t="s">
        <v>159</v>
      </c>
      <c r="L138" s="182" t="s">
        <v>227</v>
      </c>
      <c r="M138" s="177" t="s">
        <v>132</v>
      </c>
      <c r="N138" s="192" t="s">
        <v>88</v>
      </c>
      <c r="O138" s="178" t="s">
        <v>89</v>
      </c>
      <c r="P138" s="98" t="s">
        <v>828</v>
      </c>
      <c r="Q138" s="183" t="s">
        <v>829</v>
      </c>
      <c r="R138" s="98" t="s">
        <v>830</v>
      </c>
      <c r="S138" s="261"/>
      <c r="T138" s="97" t="s">
        <v>73</v>
      </c>
      <c r="U138" s="18"/>
      <c r="V138" s="17" t="s">
        <v>55</v>
      </c>
      <c r="W138" s="262"/>
      <c r="X138" s="263"/>
      <c r="Y138" s="97"/>
      <c r="Z138" s="118" t="s">
        <v>826</v>
      </c>
      <c r="AA138" s="264">
        <v>3</v>
      </c>
      <c r="AB138" s="314" t="s">
        <v>136</v>
      </c>
      <c r="AC138" s="314">
        <v>10847</v>
      </c>
      <c r="AD138" s="314">
        <v>2021</v>
      </c>
    </row>
    <row r="139" hidden="1" customHeight="1" spans="1:30">
      <c r="A139" s="433" t="s">
        <v>831</v>
      </c>
      <c r="B139" s="93">
        <v>140</v>
      </c>
      <c r="C139" s="133" t="s">
        <v>831</v>
      </c>
      <c r="D139" s="114" t="s">
        <v>832</v>
      </c>
      <c r="E139" s="98">
        <v>107</v>
      </c>
      <c r="F139" s="98" t="s">
        <v>21</v>
      </c>
      <c r="G139" s="98">
        <v>107.3</v>
      </c>
      <c r="H139" s="98" t="s">
        <v>38</v>
      </c>
      <c r="I139" s="39"/>
      <c r="J139" s="39" t="s">
        <v>65</v>
      </c>
      <c r="K139" s="66" t="s">
        <v>78</v>
      </c>
      <c r="L139" s="182" t="s">
        <v>166</v>
      </c>
      <c r="M139" s="177" t="s">
        <v>87</v>
      </c>
      <c r="N139" s="177" t="s">
        <v>88</v>
      </c>
      <c r="O139" s="177" t="s">
        <v>89</v>
      </c>
      <c r="P139" s="98" t="s">
        <v>833</v>
      </c>
      <c r="Q139" s="258" t="s">
        <v>834</v>
      </c>
      <c r="R139" s="261" t="s">
        <v>835</v>
      </c>
      <c r="S139" s="261"/>
      <c r="T139" s="97" t="s">
        <v>73</v>
      </c>
      <c r="U139" s="18"/>
      <c r="V139" s="262"/>
      <c r="W139" s="223" t="s">
        <v>56</v>
      </c>
      <c r="X139" s="263"/>
      <c r="Y139" s="97"/>
      <c r="Z139" s="433" t="s">
        <v>831</v>
      </c>
      <c r="AA139" s="264">
        <v>2</v>
      </c>
      <c r="AB139" s="314" t="s">
        <v>75</v>
      </c>
      <c r="AC139" s="314">
        <v>5849</v>
      </c>
      <c r="AD139" s="314">
        <v>2018</v>
      </c>
    </row>
  </sheetData>
  <autoFilter xmlns:etc="http://www.wps.cn/officeDocument/2017/etCustomData" ref="A1:AF139" etc:filterBottomFollowUsedRange="0">
    <filterColumn colId="4">
      <filters>
        <filter val="101"/>
      </filters>
    </filterColumn>
    <extLst/>
  </autoFilter>
  <sortState ref="A2:AQ141">
    <sortCondition ref="E2:E141"/>
    <sortCondition ref="G2:G141"/>
    <sortCondition ref="AA2:AA141"/>
    <sortCondition ref="AC2:AC141"/>
  </sortState>
  <conditionalFormatting sqref="A78">
    <cfRule type="duplicateValues" dxfId="0" priority="6"/>
  </conditionalFormatting>
  <conditionalFormatting sqref="A79">
    <cfRule type="duplicateValues" dxfId="0" priority="7"/>
  </conditionalFormatting>
  <conditionalFormatting sqref="A117">
    <cfRule type="duplicateValues" dxfId="1" priority="2"/>
  </conditionalFormatting>
  <conditionalFormatting sqref="A121">
    <cfRule type="duplicateValues" dxfId="1" priority="1"/>
  </conditionalFormatting>
  <conditionalFormatting sqref="A137:A139">
    <cfRule type="duplicateValues" dxfId="1" priority="4"/>
  </conditionalFormatting>
  <conditionalFormatting sqref="B$1:B$1048576">
    <cfRule type="duplicateValues" dxfId="1" priority="14"/>
  </conditionalFormatting>
  <conditionalFormatting sqref="Z$1:Z$1048576">
    <cfRule type="duplicateValues" dxfId="1" priority="3"/>
  </conditionalFormatting>
  <conditionalFormatting sqref="C1:C7 C10:C1048576">
    <cfRule type="duplicateValues" dxfId="1" priority="13"/>
  </conditionalFormatting>
  <hyperlinks>
    <hyperlink ref="D22" r:id="rId1" display="煤层气L型水平井压裂设计规范"/>
    <hyperlink ref="D21" r:id="rId1" display="煤层顶板水平井分段压裂抽采煤层气技术方案设计规范"/>
  </hyperlinks>
  <pageMargins left="0.236220472440945" right="0.236220472440945" top="0.433070866141732" bottom="0.433070866141732" header="0.275590551181102" footer="0.17"/>
  <pageSetup paperSize="9" scale="14" fitToHeight="0" orientation="portrait"/>
  <headerFooter>
    <oddFooter>&amp;C第 &amp;P 页，共 &amp;N 页</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S154"/>
  <sheetViews>
    <sheetView workbookViewId="0">
      <selection activeCell="X20" sqref="X20"/>
    </sheetView>
  </sheetViews>
  <sheetFormatPr defaultColWidth="9" defaultRowHeight="15.6"/>
  <cols>
    <col min="1" max="1" width="13.7777777777778" customWidth="1"/>
    <col min="2" max="2" width="9.88888888888889" customWidth="1"/>
    <col min="3" max="3" width="7.22222222222222" customWidth="1"/>
    <col min="4" max="4" width="5.88888888888889" style="2" customWidth="1"/>
    <col min="5" max="5" width="5.66666666666667" style="2" customWidth="1"/>
    <col min="6" max="6" width="6.11111111111111" style="2" customWidth="1"/>
    <col min="7" max="7" width="5.55555555555556" customWidth="1"/>
    <col min="8" max="8" width="6" customWidth="1"/>
    <col min="9" max="9" width="6.11111111111111" customWidth="1"/>
    <col min="10" max="10" width="10" style="3" customWidth="1"/>
    <col min="11" max="27" width="5.22222222222222" style="4" customWidth="1"/>
    <col min="28" max="28" width="7.11111111111111" style="4" customWidth="1"/>
    <col min="29" max="31" width="5.22222222222222" style="4" customWidth="1"/>
    <col min="32" max="32" width="8.88888888888889" style="4" customWidth="1"/>
    <col min="33" max="35" width="5.22222222222222" style="4" customWidth="1"/>
    <col min="36" max="41" width="5.17592592592593" style="4" customWidth="1"/>
    <col min="42" max="42" width="4.77777777777778" style="4" customWidth="1"/>
    <col min="43" max="43" width="6.88888888888889" style="4" customWidth="1"/>
    <col min="44" max="44" width="19.6666666666667" customWidth="1"/>
    <col min="45" max="45" width="11.4444444444444" style="5" customWidth="1"/>
    <col min="46" max="46" width="6.66666666666667" style="4" customWidth="1"/>
    <col min="47" max="47" width="3" customWidth="1"/>
    <col min="48" max="48" width="14.6666666666667" style="6" customWidth="1"/>
    <col min="49" max="49" width="6.22222222222222" style="4" customWidth="1"/>
    <col min="50" max="50" width="3.33333333333333" customWidth="1"/>
    <col min="51" max="51" width="10.1111111111111" style="7" customWidth="1"/>
    <col min="52" max="52" width="8.02777777777778" style="4" customWidth="1"/>
    <col min="53" max="53" width="3.33333333333333" customWidth="1"/>
    <col min="54" max="54" width="14.2685185185185" style="4" customWidth="1"/>
    <col min="55" max="55" width="9.22222222222222" style="4" customWidth="1"/>
    <col min="56" max="56" width="18.1111111111111" style="4" customWidth="1"/>
    <col min="57" max="57" width="3.55555555555556" customWidth="1"/>
    <col min="58" max="58" width="11.4444444444444" customWidth="1"/>
    <col min="59" max="59" width="6.44444444444444" customWidth="1"/>
    <col min="62" max="62" width="20.2222222222222" style="8" customWidth="1"/>
    <col min="68" max="68" width="18.4444444444444" style="8" customWidth="1"/>
    <col min="69" max="69" width="6.11111111111111" style="4" customWidth="1"/>
    <col min="71" max="71" width="18.2222222222222" customWidth="1"/>
  </cols>
  <sheetData>
    <row r="1" spans="2:69">
      <c r="B1" s="4"/>
      <c r="C1">
        <f>SUM(C3:C9)</f>
        <v>138</v>
      </c>
      <c r="AT1" s="4">
        <f>SUM(AT3:AT20)</f>
        <v>120</v>
      </c>
      <c r="AW1" s="4">
        <f>SUM(AW3:AW20)</f>
        <v>138</v>
      </c>
      <c r="AY1" s="45"/>
      <c r="AZ1" s="4">
        <f>SUM(AZ3:AZ20)</f>
        <v>138</v>
      </c>
      <c r="BC1" s="4" t="e">
        <f>SUM(BC3:BC20)</f>
        <v>#REF!</v>
      </c>
      <c r="BG1" s="4" t="e">
        <f>SUM(BG3:BG20)</f>
        <v>#REF!</v>
      </c>
      <c r="BJ1" s="53" t="s">
        <v>836</v>
      </c>
      <c r="BK1" s="4" t="s">
        <v>837</v>
      </c>
      <c r="BP1" s="62" t="s">
        <v>44</v>
      </c>
      <c r="BQ1" s="4" t="s">
        <v>837</v>
      </c>
    </row>
    <row r="2" s="1" customFormat="1" ht="82.8" spans="1:69">
      <c r="A2" s="9" t="s">
        <v>1</v>
      </c>
      <c r="B2" s="9" t="s">
        <v>0</v>
      </c>
      <c r="C2" s="9" t="s">
        <v>837</v>
      </c>
      <c r="D2" s="10" t="s">
        <v>838</v>
      </c>
      <c r="E2" s="11" t="s">
        <v>839</v>
      </c>
      <c r="F2" s="10" t="s">
        <v>840</v>
      </c>
      <c r="G2" s="12" t="s">
        <v>75</v>
      </c>
      <c r="H2" s="12" t="s">
        <v>136</v>
      </c>
      <c r="I2" s="12" t="s">
        <v>628</v>
      </c>
      <c r="J2" s="34" t="s">
        <v>841</v>
      </c>
      <c r="K2" s="35" t="s">
        <v>842</v>
      </c>
      <c r="L2" s="35" t="s">
        <v>78</v>
      </c>
      <c r="M2" s="35" t="s">
        <v>843</v>
      </c>
      <c r="N2" s="35" t="s">
        <v>844</v>
      </c>
      <c r="O2" s="35" t="s">
        <v>114</v>
      </c>
      <c r="P2" s="35" t="s">
        <v>845</v>
      </c>
      <c r="Q2" s="35" t="s">
        <v>846</v>
      </c>
      <c r="R2" s="35" t="s">
        <v>847</v>
      </c>
      <c r="S2" s="35" t="s">
        <v>848</v>
      </c>
      <c r="T2" s="35" t="s">
        <v>849</v>
      </c>
      <c r="U2" s="35" t="s">
        <v>850</v>
      </c>
      <c r="V2" s="35" t="s">
        <v>851</v>
      </c>
      <c r="W2" s="35" t="s">
        <v>852</v>
      </c>
      <c r="X2" s="35" t="s">
        <v>853</v>
      </c>
      <c r="Y2" s="35" t="s">
        <v>854</v>
      </c>
      <c r="Z2" s="35" t="s">
        <v>855</v>
      </c>
      <c r="AA2" s="35" t="s">
        <v>856</v>
      </c>
      <c r="AB2" s="35" t="s">
        <v>857</v>
      </c>
      <c r="AC2" s="35" t="s">
        <v>858</v>
      </c>
      <c r="AD2" s="35" t="s">
        <v>859</v>
      </c>
      <c r="AE2" s="35" t="s">
        <v>592</v>
      </c>
      <c r="AF2" s="35" t="s">
        <v>860</v>
      </c>
      <c r="AG2" s="35" t="s">
        <v>861</v>
      </c>
      <c r="AH2" s="35" t="s">
        <v>768</v>
      </c>
      <c r="AI2" s="35" t="s">
        <v>813</v>
      </c>
      <c r="AJ2" s="27" t="s">
        <v>306</v>
      </c>
      <c r="AK2" s="27" t="s">
        <v>87</v>
      </c>
      <c r="AL2" s="27" t="s">
        <v>132</v>
      </c>
      <c r="AM2" s="27" t="s">
        <v>68</v>
      </c>
      <c r="AN2" s="27" t="s">
        <v>862</v>
      </c>
      <c r="AO2" s="27" t="s">
        <v>580</v>
      </c>
      <c r="AP2" s="27" t="s">
        <v>863</v>
      </c>
      <c r="AQ2" s="38"/>
      <c r="AR2" s="9" t="s">
        <v>3</v>
      </c>
      <c r="AS2" s="9" t="s">
        <v>2</v>
      </c>
      <c r="AT2" s="9" t="s">
        <v>837</v>
      </c>
      <c r="AV2" s="9" t="s">
        <v>43</v>
      </c>
      <c r="AW2" s="9" t="s">
        <v>837</v>
      </c>
      <c r="AY2" s="9" t="s">
        <v>60</v>
      </c>
      <c r="AZ2" s="9" t="s">
        <v>837</v>
      </c>
      <c r="BB2" s="9" t="s">
        <v>864</v>
      </c>
      <c r="BC2" s="9" t="s">
        <v>837</v>
      </c>
      <c r="BD2" s="46"/>
      <c r="BF2" s="54" t="s">
        <v>865</v>
      </c>
      <c r="BG2" s="54" t="s">
        <v>837</v>
      </c>
      <c r="BJ2" s="35" t="s">
        <v>78</v>
      </c>
      <c r="BK2" s="1" t="e">
        <f>COUNTIF(储层改造标准目录!#REF!,BJ2)</f>
        <v>#REF!</v>
      </c>
      <c r="BL2" s="1">
        <v>1</v>
      </c>
      <c r="BP2" s="63" t="s">
        <v>78</v>
      </c>
      <c r="BQ2" s="64">
        <f>COUNTIF(储层改造标准目录!K:K,BP2)</f>
        <v>23</v>
      </c>
    </row>
    <row r="3" ht="13.8" spans="1:69">
      <c r="A3" s="13" t="s">
        <v>11</v>
      </c>
      <c r="B3" s="14">
        <v>101</v>
      </c>
      <c r="C3" s="14">
        <f>COUNTIF(储层改造标准目录!F:F,A3)</f>
        <v>14</v>
      </c>
      <c r="D3" s="2">
        <f>COUNTIFS(储层改造标准目录!E:E,B3,储层改造标准目录!AB:AB,"GB/T")</f>
        <v>5</v>
      </c>
      <c r="E3" s="2">
        <f>SUM(G3:I3)</f>
        <v>7</v>
      </c>
      <c r="F3" s="2">
        <f>COUNTIFS(储层改造标准目录!E:E,B3,储层改造标准目录!AB:AB,"Q/SY")</f>
        <v>2</v>
      </c>
      <c r="G3">
        <f>COUNTIFS(储层改造标准目录!E:E,B3,储层改造标准目录!AB:AB,"SY/T")</f>
        <v>6</v>
      </c>
      <c r="H3">
        <f>COUNTIFS(储层改造标准目录!E:E,B3,储层改造标准目录!AB:AB,"NB/T")</f>
        <v>1</v>
      </c>
      <c r="I3">
        <f>COUNTIFS(储层改造标准目录!E:E,B3,储层改造标准目录!AB:AB,"HG/T")</f>
        <v>0</v>
      </c>
      <c r="J3" s="3">
        <f>COUNTIF(K3:AI3,"&lt;&gt;0")</f>
        <v>25</v>
      </c>
      <c r="K3" s="36" t="e">
        <f>COUNTIFS(储层改造标准目录!E:E,B3,储层改造标准目录!#REF!,"油田化学剂")</f>
        <v>#REF!</v>
      </c>
      <c r="L3" s="36" t="e">
        <f>COUNTIFS(储层改造标准目录!E:E,B3,储层改造标准目录!#REF!,"采油采气")</f>
        <v>#REF!</v>
      </c>
      <c r="M3" s="36" t="e">
        <f>COUNTIFS(储层改造标准目录!E:E,B3,储层改造标准目录!#REF!,"全国石油产品和润滑剂")</f>
        <v>#REF!</v>
      </c>
      <c r="N3" s="36" t="e">
        <f>COUNTIFS(储层改造标准目录!E:E,B3,储层改造标准目录!#REF!,"全国化学")</f>
        <v>#REF!</v>
      </c>
      <c r="O3" s="37" t="e">
        <f>COUNTIFS(储层改造标准目录!E:E,B3,储层改造标准目录!#REF!,"油气田开发")</f>
        <v>#REF!</v>
      </c>
      <c r="P3" s="37" t="e">
        <f>COUNTIFS(储层改造标准目录!E:E,B3,储层改造标准目录!#REF!,"能源行业煤层气")</f>
        <v>#REF!</v>
      </c>
      <c r="Q3" s="37" t="e">
        <f>COUNTIFS(储层改造标准目录!E:E,B3,储层改造标准目录!#REF!,"石油天然气地质勘探")</f>
        <v>#REF!</v>
      </c>
      <c r="R3" s="36" t="e">
        <f>COUNTIFS(储层改造标准目录!E:E,B3,储层改造标准目录!#REF!,"企业油田化学剂及材料")</f>
        <v>#REF!</v>
      </c>
      <c r="S3" s="36" t="e">
        <f>COUNTIFS(储层改造标准目录!E:E,B3,储层改造标准目录!#REF!,"能源行业页岩气")</f>
        <v>#REF!</v>
      </c>
      <c r="T3" s="37" t="e">
        <f>COUNTIFS(储层改造标准目录!E:E,B3,储层改造标准目录!#REF!,"全国煤炭")</f>
        <v>#REF!</v>
      </c>
      <c r="U3" s="37" t="e">
        <f>COUNTIFS(储层改造标准目录!E:E,B3,储层改造标准目录!#REF!,"企业勘探与生产")</f>
        <v>#REF!</v>
      </c>
      <c r="V3" s="37" t="e">
        <f>COUNTIFS(储层改造标准目录!E:E,B3,储层改造标准目录!#REF!,"企业石油工程技术")</f>
        <v>#REF!</v>
      </c>
      <c r="W3" s="37" t="e">
        <f>COUNTIFS(储层改造标准目录!E:E,B3,储层改造标准目录!#REF!,"企业劳动定员定额")</f>
        <v>#REF!</v>
      </c>
      <c r="X3" s="36" t="e">
        <f>COUNTIFS(储层改造标准目录!E:E,B3,储层改造标准目录!#REF!,"企业非常规油气")</f>
        <v>#REF!</v>
      </c>
      <c r="Y3" s="37" t="e">
        <f>COUNTIFS(储层改造标准目录!E:E,B3,储层改造标准目录!#REF!,"企业法律事务")</f>
        <v>#REF!</v>
      </c>
      <c r="Z3" s="37" t="e">
        <f>COUNTIFS(储层改造标准目录!E:E,B3,储层改造标准目录!#REF!,"能源行业页岩油")</f>
        <v>#REF!</v>
      </c>
      <c r="AA3" s="36" t="e">
        <f>COUNTIFS(储层改造标准目录!E:E,B3,储层改造标准目录!#REF!,"全国天然气(SAC/TC 244)")</f>
        <v>#REF!</v>
      </c>
      <c r="AB3" s="36" t="e">
        <f>COUNTIFS(储层改造标准目录!E:E,B3,储层改造标准目录!#REF!,"全国石油钻采设备和工具(SAC/TC 96)")</f>
        <v>#REF!</v>
      </c>
      <c r="AC3" s="36" t="e">
        <f>COUNTIFS(储层改造标准目录!E:E,B3,储层改造标准目录!#REF!,"全国橡胶与橡胶制品")</f>
        <v>#REF!</v>
      </c>
      <c r="AD3" s="37" t="e">
        <f>COUNTIFS(储层改造标准目录!E:E,B3,储层改造标准目录!#REF!,"石油工业安全")</f>
        <v>#REF!</v>
      </c>
      <c r="AE3" s="37" t="e">
        <f>COUNTIFS(储层改造标准目录!E:E,B3,储层改造标准目录!#REF!,"石油测井")</f>
        <v>#REF!</v>
      </c>
      <c r="AF3" s="36" t="e">
        <f>COUNTIFS(储层改造标准目录!E:E,B3,储层改造标准目录!#REF!,"企业石油石化设备与材料专业化技术委员会")</f>
        <v>#REF!</v>
      </c>
      <c r="AG3" s="37" t="e">
        <f>COUNTIFS(储层改造标准目录!E:E,B3,储层改造标准目录!#REF!,"企业健康安全环保")</f>
        <v>#REF!</v>
      </c>
      <c r="AH3" s="37" t="e">
        <f>COUNTIFS(储层改造标准目录!E:E,B3,储层改造标准目录!#REF!,"石油管材")</f>
        <v>#REF!</v>
      </c>
      <c r="AI3" s="37" t="e">
        <f>COUNTIFS(储层改造标准目录!E:E,B3,储层改造标准目录!#REF!,"石油物探")</f>
        <v>#REF!</v>
      </c>
      <c r="AJ3" s="4">
        <f>COUNTIFS(储层改造标准目录!E:E,B3,储层改造标准目录!M:M,"规范标准")</f>
        <v>1</v>
      </c>
      <c r="AK3" s="4">
        <f>COUNTIFS(储层改造标准目录!E:E,B3,储层改造标准目录!M:M,"试验标准")</f>
        <v>7</v>
      </c>
      <c r="AL3" s="4">
        <f>COUNTIFS(储层改造标准目录!E:E,B3,储层改造标准目录!M:M,"规程标准")</f>
        <v>4</v>
      </c>
      <c r="AM3" s="4">
        <f>COUNTIFS(储层改造标准目录!E:E,B3,储层改造标准目录!M:M,"术语标准")</f>
        <v>2</v>
      </c>
      <c r="AN3" s="4">
        <f>COUNTIFS(储层改造标准目录!E:E,B3,储层改造标准目录!M:M,"指南标准")</f>
        <v>0</v>
      </c>
      <c r="AO3" s="4">
        <f>COUNTIFS(储层改造标准目录!E:E,B3,储层改造标准目录!M:M,"符号标准")</f>
        <v>0</v>
      </c>
      <c r="AP3" s="4">
        <f>SUM(AM3:AO3)</f>
        <v>2</v>
      </c>
      <c r="AR3" s="13" t="s">
        <v>12</v>
      </c>
      <c r="AS3" s="14">
        <v>101.1</v>
      </c>
      <c r="AT3" s="14">
        <f>COUNTIF(储层改造标准目录!H:H,AR3)</f>
        <v>2</v>
      </c>
      <c r="AV3" s="39" t="s">
        <v>85</v>
      </c>
      <c r="AW3" s="14">
        <f>COUNTIF(储层改造标准目录!J:J,AV3)</f>
        <v>11</v>
      </c>
      <c r="AY3" s="47" t="s">
        <v>94</v>
      </c>
      <c r="AZ3" s="14">
        <f>COUNTIF(储层改造标准目录!AB:AB,AY3)</f>
        <v>11</v>
      </c>
      <c r="BB3" s="14">
        <v>1</v>
      </c>
      <c r="BC3" s="14" t="e">
        <f>COUNTIF(储层改造标准目录!#REF!,BB3)</f>
        <v>#REF!</v>
      </c>
      <c r="BD3" s="48" t="s">
        <v>866</v>
      </c>
      <c r="BF3" s="55">
        <v>10</v>
      </c>
      <c r="BG3" s="56" t="e">
        <f>COUNTIF(储层改造标准目录!#REF!,BF3)</f>
        <v>#REF!</v>
      </c>
      <c r="BH3" s="57" t="s">
        <v>867</v>
      </c>
      <c r="BJ3" s="58" t="s">
        <v>842</v>
      </c>
      <c r="BK3" t="e">
        <f>COUNTIF(储层改造标准目录!#REF!,BJ3)</f>
        <v>#REF!</v>
      </c>
      <c r="BL3">
        <v>2</v>
      </c>
      <c r="BP3" s="44" t="s">
        <v>66</v>
      </c>
      <c r="BQ3" s="4">
        <f>COUNTIF(储层改造标准目录!K:K,BP3)</f>
        <v>14</v>
      </c>
    </row>
    <row r="4" ht="27.6" spans="1:69">
      <c r="A4" s="15" t="s">
        <v>13</v>
      </c>
      <c r="B4" s="14">
        <v>102</v>
      </c>
      <c r="C4" s="14">
        <f>COUNTIF(储层改造标准目录!F:F,A4)</f>
        <v>2</v>
      </c>
      <c r="D4" s="2">
        <f>COUNTIFS(储层改造标准目录!E:E,B4,储层改造标准目录!AB:AB,"GB/T")</f>
        <v>0</v>
      </c>
      <c r="E4" s="2">
        <f t="shared" ref="E4:E9" si="0">SUM(G4:I4)</f>
        <v>1</v>
      </c>
      <c r="F4" s="2">
        <f>COUNTIFS(储层改造标准目录!E:E,B4,储层改造标准目录!AB:AB,"Q/SY")</f>
        <v>1</v>
      </c>
      <c r="G4">
        <f>COUNTIFS(储层改造标准目录!E:E,B4,储层改造标准目录!AB:AB,"SY/T")</f>
        <v>1</v>
      </c>
      <c r="H4">
        <f>COUNTIFS(储层改造标准目录!E:E,B4,储层改造标准目录!AB:AB,"NB/T")</f>
        <v>0</v>
      </c>
      <c r="I4">
        <f>COUNTIFS(储层改造标准目录!E:E,B4,储层改造标准目录!AB:AB,"HG/T")</f>
        <v>0</v>
      </c>
      <c r="J4" s="3">
        <f t="shared" ref="J4:J9" si="1">COUNTIF(K4:AI4,"&lt;&gt;0")</f>
        <v>25</v>
      </c>
      <c r="K4" s="36" t="e">
        <f>COUNTIFS(储层改造标准目录!E:E,B4,储层改造标准目录!#REF!,"油田化学剂")</f>
        <v>#REF!</v>
      </c>
      <c r="L4" s="36" t="e">
        <f>COUNTIFS(储层改造标准目录!E:E,B4,储层改造标准目录!#REF!,"采油采气")</f>
        <v>#REF!</v>
      </c>
      <c r="M4" s="36" t="e">
        <f>COUNTIFS(储层改造标准目录!E:E,B4,储层改造标准目录!#REF!,"全国石油产品和润滑剂")</f>
        <v>#REF!</v>
      </c>
      <c r="N4" s="36" t="e">
        <f>COUNTIFS(储层改造标准目录!E:E,B4,储层改造标准目录!#REF!,"全国化学")</f>
        <v>#REF!</v>
      </c>
      <c r="O4" s="37" t="e">
        <f>COUNTIFS(储层改造标准目录!E:E,B4,储层改造标准目录!#REF!,"油气田开发")</f>
        <v>#REF!</v>
      </c>
      <c r="P4" s="37" t="e">
        <f>COUNTIFS(储层改造标准目录!E:E,B4,储层改造标准目录!#REF!,"能源行业煤层气")</f>
        <v>#REF!</v>
      </c>
      <c r="Q4" s="37" t="e">
        <f>COUNTIFS(储层改造标准目录!E:E,B4,储层改造标准目录!#REF!,"石油天然气地质勘探")</f>
        <v>#REF!</v>
      </c>
      <c r="R4" s="36" t="e">
        <f>COUNTIFS(储层改造标准目录!E:E,B4,储层改造标准目录!#REF!,"企业油田化学剂及材料")</f>
        <v>#REF!</v>
      </c>
      <c r="S4" s="36" t="e">
        <f>COUNTIFS(储层改造标准目录!E:E,B4,储层改造标准目录!#REF!,"能源行业页岩气")</f>
        <v>#REF!</v>
      </c>
      <c r="T4" s="37" t="e">
        <f>COUNTIFS(储层改造标准目录!E:E,B4,储层改造标准目录!#REF!,"全国煤炭")</f>
        <v>#REF!</v>
      </c>
      <c r="U4" s="37" t="e">
        <f>COUNTIFS(储层改造标准目录!E:E,B4,储层改造标准目录!#REF!,"企业勘探与生产")</f>
        <v>#REF!</v>
      </c>
      <c r="V4" s="37" t="e">
        <f>COUNTIFS(储层改造标准目录!E:E,B4,储层改造标准目录!#REF!,"企业石油工程技术")</f>
        <v>#REF!</v>
      </c>
      <c r="W4" s="37" t="e">
        <f>COUNTIFS(储层改造标准目录!E:E,B4,储层改造标准目录!#REF!,"企业劳动定员定额")</f>
        <v>#REF!</v>
      </c>
      <c r="X4" s="36" t="e">
        <f>COUNTIFS(储层改造标准目录!E:E,B4,储层改造标准目录!#REF!,"企业非常规油气")</f>
        <v>#REF!</v>
      </c>
      <c r="Y4" s="37" t="e">
        <f>COUNTIFS(储层改造标准目录!E:E,B4,储层改造标准目录!#REF!,"企业法律事务")</f>
        <v>#REF!</v>
      </c>
      <c r="Z4" s="37" t="e">
        <f>COUNTIFS(储层改造标准目录!E:E,B4,储层改造标准目录!#REF!,"能源行业页岩油")</f>
        <v>#REF!</v>
      </c>
      <c r="AA4" s="36" t="e">
        <f>COUNTIFS(储层改造标准目录!E:E,B4,储层改造标准目录!#REF!,"全国天然气(SAC/TC 244)")</f>
        <v>#REF!</v>
      </c>
      <c r="AB4" s="36" t="e">
        <f>COUNTIFS(储层改造标准目录!E:E,B4,储层改造标准目录!#REF!,"全国石油钻采设备和工具(SAC/TC 96)")</f>
        <v>#REF!</v>
      </c>
      <c r="AC4" s="36" t="e">
        <f>COUNTIFS(储层改造标准目录!E:E,B4,储层改造标准目录!#REF!,"全国橡胶与橡胶制品")</f>
        <v>#REF!</v>
      </c>
      <c r="AD4" s="37" t="e">
        <f>COUNTIFS(储层改造标准目录!E:E,B4,储层改造标准目录!#REF!,"石油工业安全")</f>
        <v>#REF!</v>
      </c>
      <c r="AE4" s="37" t="e">
        <f>COUNTIFS(储层改造标准目录!E:E,B4,储层改造标准目录!#REF!,"石油测井")</f>
        <v>#REF!</v>
      </c>
      <c r="AF4" s="36" t="e">
        <f>COUNTIFS(储层改造标准目录!E:E,B4,储层改造标准目录!#REF!,"企业石油石化设备与材料专业化技术委员会")</f>
        <v>#REF!</v>
      </c>
      <c r="AG4" s="37" t="e">
        <f>COUNTIFS(储层改造标准目录!E:E,B4,储层改造标准目录!#REF!,"企业健康安全环保")</f>
        <v>#REF!</v>
      </c>
      <c r="AH4" s="37" t="e">
        <f>COUNTIFS(储层改造标准目录!E:E,B4,储层改造标准目录!#REF!,"石油管材")</f>
        <v>#REF!</v>
      </c>
      <c r="AI4" s="37" t="e">
        <f>COUNTIFS(储层改造标准目录!E:E,B4,储层改造标准目录!#REF!,"石油物探")</f>
        <v>#REF!</v>
      </c>
      <c r="AJ4" s="4">
        <f>COUNTIFS(储层改造标准目录!E:E,B4,储层改造标准目录!M:M,"规范标准")</f>
        <v>0</v>
      </c>
      <c r="AK4" s="4">
        <f>COUNTIFS(储层改造标准目录!E:E,B4,储层改造标准目录!M:M,"试验标准")</f>
        <v>0</v>
      </c>
      <c r="AL4" s="4">
        <f>COUNTIFS(储层改造标准目录!E:E,B4,储层改造标准目录!M:M,"规程标准")</f>
        <v>2</v>
      </c>
      <c r="AM4" s="4">
        <f>COUNTIFS(储层改造标准目录!E:E,B4,储层改造标准目录!M:M,"术语标准")</f>
        <v>0</v>
      </c>
      <c r="AN4" s="4">
        <f>COUNTIFS(储层改造标准目录!E:E,B4,储层改造标准目录!M:M,"指南标准")</f>
        <v>0</v>
      </c>
      <c r="AO4" s="4">
        <f>COUNTIFS(储层改造标准目录!E:E,B4,储层改造标准目录!M:M,"符号标准")</f>
        <v>0</v>
      </c>
      <c r="AP4" s="4">
        <f t="shared" ref="AP4:AP9" si="2">SUM(AM4:AO4)</f>
        <v>0</v>
      </c>
      <c r="AR4" s="15" t="s">
        <v>13</v>
      </c>
      <c r="AS4" s="14">
        <v>102.1</v>
      </c>
      <c r="AT4" s="14">
        <f>COUNTIF(储层改造标准目录!H:H,AR4)</f>
        <v>2</v>
      </c>
      <c r="AV4" s="39" t="s">
        <v>65</v>
      </c>
      <c r="AW4" s="14">
        <f>COUNTIF(储层改造标准目录!J:J,AV4)</f>
        <v>89</v>
      </c>
      <c r="AY4" s="47" t="s">
        <v>75</v>
      </c>
      <c r="AZ4" s="14">
        <f>COUNTIF(储层改造标准目录!AB:AB,AY4)</f>
        <v>63</v>
      </c>
      <c r="BB4" s="14">
        <v>2</v>
      </c>
      <c r="BC4" s="14" t="e">
        <f>COUNTIF(储层改造标准目录!#REF!,BB4)</f>
        <v>#REF!</v>
      </c>
      <c r="BD4" s="48" t="s">
        <v>868</v>
      </c>
      <c r="BF4" s="14">
        <v>9</v>
      </c>
      <c r="BG4" s="59" t="e">
        <f>COUNTIF(储层改造标准目录!#REF!,BF4)</f>
        <v>#REF!</v>
      </c>
      <c r="BH4" s="48" t="s">
        <v>869</v>
      </c>
      <c r="BJ4" s="58" t="s">
        <v>859</v>
      </c>
      <c r="BK4" t="e">
        <f>COUNTIF(储层改造标准目录!#REF!,BJ4)</f>
        <v>#REF!</v>
      </c>
      <c r="BL4">
        <v>3</v>
      </c>
      <c r="BP4" s="44" t="s">
        <v>159</v>
      </c>
      <c r="BQ4" s="4">
        <f>COUNTIF(储层改造标准目录!K:K,BP4)</f>
        <v>18</v>
      </c>
    </row>
    <row r="5" ht="27.6" spans="1:69">
      <c r="A5" s="15" t="s">
        <v>15</v>
      </c>
      <c r="B5" s="14">
        <v>103</v>
      </c>
      <c r="C5" s="14">
        <f>COUNTIF(储层改造标准目录!F:F,A5)</f>
        <v>17</v>
      </c>
      <c r="D5" s="2">
        <f>COUNTIFS(储层改造标准目录!E:E,B5,储层改造标准目录!AB:AB,"GB/T")</f>
        <v>0</v>
      </c>
      <c r="E5" s="2">
        <f t="shared" si="0"/>
        <v>11</v>
      </c>
      <c r="F5" s="2">
        <f>COUNTIFS(储层改造标准目录!E:E,B5,储层改造标准目录!AB:AB,"Q/SY")</f>
        <v>6</v>
      </c>
      <c r="G5">
        <f>COUNTIFS(储层改造标准目录!E:E,B5,储层改造标准目录!AB:AB,"SY/T")</f>
        <v>5</v>
      </c>
      <c r="H5">
        <f>COUNTIFS(储层改造标准目录!E:E,B5,储层改造标准目录!AB:AB,"NB/T")</f>
        <v>6</v>
      </c>
      <c r="I5">
        <f>COUNTIFS(储层改造标准目录!E:E,B5,储层改造标准目录!AB:AB,"HG/T")</f>
        <v>0</v>
      </c>
      <c r="J5" s="3">
        <f t="shared" si="1"/>
        <v>25</v>
      </c>
      <c r="K5" s="36" t="e">
        <f>COUNTIFS(储层改造标准目录!E:E,B5,储层改造标准目录!#REF!,"油田化学剂")</f>
        <v>#REF!</v>
      </c>
      <c r="L5" s="36" t="e">
        <f>COUNTIFS(储层改造标准目录!E:E,B5,储层改造标准目录!#REF!,"采油采气")</f>
        <v>#REF!</v>
      </c>
      <c r="M5" s="36" t="e">
        <f>COUNTIFS(储层改造标准目录!E:E,B5,储层改造标准目录!#REF!,"全国石油产品和润滑剂")</f>
        <v>#REF!</v>
      </c>
      <c r="N5" s="36" t="e">
        <f>COUNTIFS(储层改造标准目录!E:E,B5,储层改造标准目录!#REF!,"全国化学")</f>
        <v>#REF!</v>
      </c>
      <c r="O5" s="37" t="e">
        <f>COUNTIFS(储层改造标准目录!E:E,B5,储层改造标准目录!#REF!,"油气田开发")</f>
        <v>#REF!</v>
      </c>
      <c r="P5" s="37" t="e">
        <f>COUNTIFS(储层改造标准目录!E:E,B5,储层改造标准目录!#REF!,"能源行业煤层气")</f>
        <v>#REF!</v>
      </c>
      <c r="Q5" s="37" t="e">
        <f>COUNTIFS(储层改造标准目录!E:E,B5,储层改造标准目录!#REF!,"石油天然气地质勘探")</f>
        <v>#REF!</v>
      </c>
      <c r="R5" s="36" t="e">
        <f>COUNTIFS(储层改造标准目录!E:E,B5,储层改造标准目录!#REF!,"企业油田化学剂及材料")</f>
        <v>#REF!</v>
      </c>
      <c r="S5" s="36" t="e">
        <f>COUNTIFS(储层改造标准目录!E:E,B5,储层改造标准目录!#REF!,"能源行业页岩气")</f>
        <v>#REF!</v>
      </c>
      <c r="T5" s="37" t="e">
        <f>COUNTIFS(储层改造标准目录!E:E,B5,储层改造标准目录!#REF!,"全国煤炭")</f>
        <v>#REF!</v>
      </c>
      <c r="U5" s="37" t="e">
        <f>COUNTIFS(储层改造标准目录!E:E,B5,储层改造标准目录!#REF!,"企业勘探与生产")</f>
        <v>#REF!</v>
      </c>
      <c r="V5" s="37" t="e">
        <f>COUNTIFS(储层改造标准目录!E:E,B5,储层改造标准目录!#REF!,"企业石油工程技术")</f>
        <v>#REF!</v>
      </c>
      <c r="W5" s="37" t="e">
        <f>COUNTIFS(储层改造标准目录!E:E,B5,储层改造标准目录!#REF!,"企业劳动定员定额")</f>
        <v>#REF!</v>
      </c>
      <c r="X5" s="36" t="e">
        <f>COUNTIFS(储层改造标准目录!E:E,B5,储层改造标准目录!#REF!,"企业非常规油气")</f>
        <v>#REF!</v>
      </c>
      <c r="Y5" s="37" t="e">
        <f>COUNTIFS(储层改造标准目录!E:E,B5,储层改造标准目录!#REF!,"企业法律事务")</f>
        <v>#REF!</v>
      </c>
      <c r="Z5" s="37" t="e">
        <f>COUNTIFS(储层改造标准目录!E:E,B5,储层改造标准目录!#REF!,"能源行业页岩油")</f>
        <v>#REF!</v>
      </c>
      <c r="AA5" s="36" t="e">
        <f>COUNTIFS(储层改造标准目录!E:E,B5,储层改造标准目录!#REF!,"全国天然气(SAC/TC 244)")</f>
        <v>#REF!</v>
      </c>
      <c r="AB5" s="36" t="e">
        <f>COUNTIFS(储层改造标准目录!E:E,B5,储层改造标准目录!#REF!,"全国石油钻采设备和工具(SAC/TC 96)")</f>
        <v>#REF!</v>
      </c>
      <c r="AC5" s="36" t="e">
        <f>COUNTIFS(储层改造标准目录!E:E,B5,储层改造标准目录!#REF!,"全国橡胶与橡胶制品")</f>
        <v>#REF!</v>
      </c>
      <c r="AD5" s="37" t="e">
        <f>COUNTIFS(储层改造标准目录!E:E,B5,储层改造标准目录!#REF!,"石油工业安全")</f>
        <v>#REF!</v>
      </c>
      <c r="AE5" s="37" t="e">
        <f>COUNTIFS(储层改造标准目录!E:E,B5,储层改造标准目录!#REF!,"石油测井")</f>
        <v>#REF!</v>
      </c>
      <c r="AF5" s="36" t="e">
        <f>COUNTIFS(储层改造标准目录!E:E,B5,储层改造标准目录!#REF!,"企业石油石化设备与材料专业化技术委员会")</f>
        <v>#REF!</v>
      </c>
      <c r="AG5" s="37" t="e">
        <f>COUNTIFS(储层改造标准目录!E:E,B5,储层改造标准目录!#REF!,"企业健康安全环保")</f>
        <v>#REF!</v>
      </c>
      <c r="AH5" s="37" t="e">
        <f>COUNTIFS(储层改造标准目录!E:E,B5,储层改造标准目录!#REF!,"石油管材")</f>
        <v>#REF!</v>
      </c>
      <c r="AI5" s="37" t="e">
        <f>COUNTIFS(储层改造标准目录!E:E,B5,储层改造标准目录!#REF!,"石油物探")</f>
        <v>#REF!</v>
      </c>
      <c r="AJ5" s="4">
        <f>COUNTIFS(储层改造标准目录!E:E,B5,储层改造标准目录!M:M,"规范标准")</f>
        <v>0</v>
      </c>
      <c r="AK5" s="4">
        <f>COUNTIFS(储层改造标准目录!E:E,B5,储层改造标准目录!M:M,"试验标准")</f>
        <v>0</v>
      </c>
      <c r="AL5" s="4">
        <f>COUNTIFS(储层改造标准目录!E:E,B5,储层改造标准目录!M:M,"规程标准")</f>
        <v>17</v>
      </c>
      <c r="AM5" s="4">
        <f>COUNTIFS(储层改造标准目录!E:E,B5,储层改造标准目录!M:M,"术语标准")</f>
        <v>0</v>
      </c>
      <c r="AN5" s="4">
        <f>COUNTIFS(储层改造标准目录!E:E,B5,储层改造标准目录!M:M,"指南标准")</f>
        <v>0</v>
      </c>
      <c r="AO5" s="4">
        <f>COUNTIFS(储层改造标准目录!E:E,B5,储层改造标准目录!M:M,"符号标准")</f>
        <v>0</v>
      </c>
      <c r="AP5" s="4">
        <f t="shared" si="2"/>
        <v>0</v>
      </c>
      <c r="AR5" s="40" t="s">
        <v>22</v>
      </c>
      <c r="AS5" s="41">
        <v>103.1</v>
      </c>
      <c r="AT5" s="41">
        <f>COUNTIF(储层改造标准目录!H:H,AR5)</f>
        <v>1</v>
      </c>
      <c r="AV5" s="39" t="s">
        <v>151</v>
      </c>
      <c r="AW5" s="14">
        <f>COUNTIF(储层改造标准目录!J:J,AV5)</f>
        <v>38</v>
      </c>
      <c r="AY5" s="47" t="s">
        <v>136</v>
      </c>
      <c r="AZ5" s="14">
        <f>COUNTIF(储层改造标准目录!AB:AB,AY5)</f>
        <v>25</v>
      </c>
      <c r="BD5" s="49"/>
      <c r="BF5" s="60">
        <v>8</v>
      </c>
      <c r="BG5" s="56" t="e">
        <f>COUNTIF(储层改造标准目录!#REF!,BF5)</f>
        <v>#REF!</v>
      </c>
      <c r="BH5" s="57" t="s">
        <v>870</v>
      </c>
      <c r="BJ5" s="58" t="s">
        <v>592</v>
      </c>
      <c r="BK5" t="e">
        <f>COUNTIF(储层改造标准目录!#REF!,BJ5)</f>
        <v>#REF!</v>
      </c>
      <c r="BL5">
        <v>4</v>
      </c>
      <c r="BP5" s="65" t="s">
        <v>499</v>
      </c>
      <c r="BQ5" s="4">
        <f>COUNTIF(储层改造标准目录!K:K,BP5)</f>
        <v>15</v>
      </c>
    </row>
    <row r="6" ht="27.6" spans="1:69">
      <c r="A6" s="15" t="s">
        <v>268</v>
      </c>
      <c r="B6" s="14">
        <v>104</v>
      </c>
      <c r="C6" s="14">
        <f>COUNTIF(储层改造标准目录!F:F,A6)</f>
        <v>44</v>
      </c>
      <c r="D6" s="2">
        <f>COUNTIFS(储层改造标准目录!E:E,B6,储层改造标准目录!AB:AB,"GB/T")</f>
        <v>4</v>
      </c>
      <c r="E6" s="2">
        <f t="shared" si="0"/>
        <v>30</v>
      </c>
      <c r="F6" s="2">
        <f>COUNTIFS(储层改造标准目录!E:E,B6,储层改造标准目录!AB:AB,"Q/SY")</f>
        <v>10</v>
      </c>
      <c r="G6">
        <f>COUNTIFS(储层改造标准目录!E:E,B6,储层改造标准目录!AB:AB,"SY/T")</f>
        <v>23</v>
      </c>
      <c r="H6">
        <f>COUNTIFS(储层改造标准目录!E:E,B6,储层改造标准目录!AB:AB,"NB/T")</f>
        <v>7</v>
      </c>
      <c r="I6">
        <f>COUNTIFS(储层改造标准目录!E:E,B6,储层改造标准目录!AB:AB,"HG/T")</f>
        <v>0</v>
      </c>
      <c r="J6" s="3">
        <f t="shared" si="1"/>
        <v>25</v>
      </c>
      <c r="K6" s="36" t="e">
        <f>COUNTIFS(储层改造标准目录!E:E,B6,储层改造标准目录!#REF!,"油田化学剂")</f>
        <v>#REF!</v>
      </c>
      <c r="L6" s="36" t="e">
        <f>COUNTIFS(储层改造标准目录!E:E,B6,储层改造标准目录!#REF!,"采油采气")</f>
        <v>#REF!</v>
      </c>
      <c r="M6" s="36" t="e">
        <f>COUNTIFS(储层改造标准目录!E:E,B6,储层改造标准目录!#REF!,"全国石油产品和润滑剂")</f>
        <v>#REF!</v>
      </c>
      <c r="N6" s="36" t="e">
        <f>COUNTIFS(储层改造标准目录!E:E,B6,储层改造标准目录!#REF!,"全国化学")</f>
        <v>#REF!</v>
      </c>
      <c r="O6" s="37" t="e">
        <f>COUNTIFS(储层改造标准目录!E:E,B6,储层改造标准目录!#REF!,"油气田开发")</f>
        <v>#REF!</v>
      </c>
      <c r="P6" s="37" t="e">
        <f>COUNTIFS(储层改造标准目录!E:E,B6,储层改造标准目录!#REF!,"能源行业煤层气")</f>
        <v>#REF!</v>
      </c>
      <c r="Q6" s="37" t="e">
        <f>COUNTIFS(储层改造标准目录!E:E,B6,储层改造标准目录!#REF!,"石油天然气地质勘探")</f>
        <v>#REF!</v>
      </c>
      <c r="R6" s="36" t="e">
        <f>COUNTIFS(储层改造标准目录!E:E,B6,储层改造标准目录!#REF!,"企业油田化学剂及材料")</f>
        <v>#REF!</v>
      </c>
      <c r="S6" s="36" t="e">
        <f>COUNTIFS(储层改造标准目录!E:E,B6,储层改造标准目录!#REF!,"能源行业页岩气")</f>
        <v>#REF!</v>
      </c>
      <c r="T6" s="37" t="e">
        <f>COUNTIFS(储层改造标准目录!E:E,B6,储层改造标准目录!#REF!,"全国煤炭")</f>
        <v>#REF!</v>
      </c>
      <c r="U6" s="37" t="e">
        <f>COUNTIFS(储层改造标准目录!E:E,B6,储层改造标准目录!#REF!,"企业勘探与生产")</f>
        <v>#REF!</v>
      </c>
      <c r="V6" s="37" t="e">
        <f>COUNTIFS(储层改造标准目录!E:E,B6,储层改造标准目录!#REF!,"企业石油工程技术")</f>
        <v>#REF!</v>
      </c>
      <c r="W6" s="37" t="e">
        <f>COUNTIFS(储层改造标准目录!E:E,B6,储层改造标准目录!#REF!,"企业劳动定员定额")</f>
        <v>#REF!</v>
      </c>
      <c r="X6" s="36" t="e">
        <f>COUNTIFS(储层改造标准目录!E:E,B6,储层改造标准目录!#REF!,"企业非常规油气")</f>
        <v>#REF!</v>
      </c>
      <c r="Y6" s="37" t="e">
        <f>COUNTIFS(储层改造标准目录!E:E,B6,储层改造标准目录!#REF!,"企业法律事务")</f>
        <v>#REF!</v>
      </c>
      <c r="Z6" s="37" t="e">
        <f>COUNTIFS(储层改造标准目录!E:E,B6,储层改造标准目录!#REF!,"能源行业页岩油")</f>
        <v>#REF!</v>
      </c>
      <c r="AA6" s="36" t="e">
        <f>COUNTIFS(储层改造标准目录!E:E,B6,储层改造标准目录!#REF!,"全国天然气(SAC/TC 244)")</f>
        <v>#REF!</v>
      </c>
      <c r="AB6" s="36" t="e">
        <f>COUNTIFS(储层改造标准目录!E:E,B6,储层改造标准目录!#REF!,"全国石油钻采设备和工具(SAC/TC 96)")</f>
        <v>#REF!</v>
      </c>
      <c r="AC6" s="36" t="e">
        <f>COUNTIFS(储层改造标准目录!E:E,B6,储层改造标准目录!#REF!,"全国橡胶与橡胶制品")</f>
        <v>#REF!</v>
      </c>
      <c r="AD6" s="37" t="e">
        <f>COUNTIFS(储层改造标准目录!E:E,B6,储层改造标准目录!#REF!,"石油工业安全")</f>
        <v>#REF!</v>
      </c>
      <c r="AE6" s="37" t="e">
        <f>COUNTIFS(储层改造标准目录!E:E,B6,储层改造标准目录!#REF!,"石油测井")</f>
        <v>#REF!</v>
      </c>
      <c r="AF6" s="36" t="e">
        <f>COUNTIFS(储层改造标准目录!E:E,B6,储层改造标准目录!#REF!,"企业石油石化设备与材料专业化技术委员会")</f>
        <v>#REF!</v>
      </c>
      <c r="AG6" s="37" t="e">
        <f>COUNTIFS(储层改造标准目录!E:E,B6,储层改造标准目录!#REF!,"企业健康安全环保")</f>
        <v>#REF!</v>
      </c>
      <c r="AH6" s="37" t="e">
        <f>COUNTIFS(储层改造标准目录!E:E,B6,储层改造标准目录!#REF!,"石油管材")</f>
        <v>#REF!</v>
      </c>
      <c r="AI6" s="37" t="e">
        <f>COUNTIFS(储层改造标准目录!E:E,B6,储层改造标准目录!#REF!,"石油物探")</f>
        <v>#REF!</v>
      </c>
      <c r="AJ6" s="4">
        <f>COUNTIFS(储层改造标准目录!E:E,B6,储层改造标准目录!M:M,"规范标准")</f>
        <v>21</v>
      </c>
      <c r="AK6" s="4">
        <f>COUNTIFS(储层改造标准目录!E:E,B6,储层改造标准目录!M:M,"试验标准")</f>
        <v>22</v>
      </c>
      <c r="AL6" s="4">
        <f>COUNTIFS(储层改造标准目录!E:E,B6,储层改造标准目录!M:M,"规程标准")</f>
        <v>1</v>
      </c>
      <c r="AM6" s="4">
        <f>COUNTIFS(储层改造标准目录!E:E,B6,储层改造标准目录!M:M,"术语标准")</f>
        <v>0</v>
      </c>
      <c r="AN6" s="4">
        <f>COUNTIFS(储层改造标准目录!E:E,B6,储层改造标准目录!M:M,"指南标准")</f>
        <v>0</v>
      </c>
      <c r="AO6" s="4">
        <f>COUNTIFS(储层改造标准目录!E:E,B6,储层改造标准目录!M:M,"符号标准")</f>
        <v>0</v>
      </c>
      <c r="AP6" s="4">
        <f t="shared" si="2"/>
        <v>0</v>
      </c>
      <c r="AR6" s="40" t="s">
        <v>23</v>
      </c>
      <c r="AS6" s="41">
        <v>103.2</v>
      </c>
      <c r="AT6" s="41">
        <f>COUNTIF(储层改造标准目录!H:H,AR6)</f>
        <v>14</v>
      </c>
      <c r="AV6"/>
      <c r="AY6" s="47" t="s">
        <v>628</v>
      </c>
      <c r="AZ6" s="14">
        <f>COUNTIF(储层改造标准目录!AB:AB,AY6)</f>
        <v>1</v>
      </c>
      <c r="BD6" s="49"/>
      <c r="BF6" s="56">
        <v>5</v>
      </c>
      <c r="BG6" s="56" t="e">
        <f>COUNTIF(储层改造标准目录!#REF!,BF6)</f>
        <v>#REF!</v>
      </c>
      <c r="BH6" s="57" t="s">
        <v>871</v>
      </c>
      <c r="BJ6" s="58" t="s">
        <v>846</v>
      </c>
      <c r="BK6" t="e">
        <f>COUNTIF(储层改造标准目录!#REF!,BJ6)</f>
        <v>#REF!</v>
      </c>
      <c r="BL6">
        <v>5</v>
      </c>
      <c r="BP6" s="66" t="s">
        <v>130</v>
      </c>
      <c r="BQ6" s="4">
        <f>COUNTIF(储层改造标准目录!K:K,BP6)</f>
        <v>9</v>
      </c>
    </row>
    <row r="7" ht="13.8" spans="1:71">
      <c r="A7" s="15" t="s">
        <v>19</v>
      </c>
      <c r="B7" s="14">
        <v>105</v>
      </c>
      <c r="C7" s="14">
        <f>COUNTIF(储层改造标准目录!F:F,A7)</f>
        <v>25</v>
      </c>
      <c r="D7" s="2">
        <f>COUNTIFS(储层改造标准目录!E:E,B7,储层改造标准目录!AB:AB,"GB/T")</f>
        <v>2</v>
      </c>
      <c r="E7" s="2">
        <f t="shared" si="0"/>
        <v>20</v>
      </c>
      <c r="F7" s="2">
        <f>COUNTIFS(储层改造标准目录!E:E,B7,储层改造标准目录!AB:AB,"Q/SY")</f>
        <v>3</v>
      </c>
      <c r="G7">
        <f>COUNTIFS(储层改造标准目录!E:E,B7,储层改造标准目录!AB:AB,"SY/T")</f>
        <v>16</v>
      </c>
      <c r="H7">
        <f>COUNTIFS(储层改造标准目录!E:E,B7,储层改造标准目录!AB:AB,"NB/T")</f>
        <v>3</v>
      </c>
      <c r="I7">
        <f>COUNTIFS(储层改造标准目录!E:E,B7,储层改造标准目录!AB:AB,"HG/T")</f>
        <v>1</v>
      </c>
      <c r="J7" s="3">
        <f t="shared" si="1"/>
        <v>25</v>
      </c>
      <c r="K7" s="36" t="e">
        <f>COUNTIFS(储层改造标准目录!E:E,B7,储层改造标准目录!#REF!,"油田化学剂")</f>
        <v>#REF!</v>
      </c>
      <c r="L7" s="36" t="e">
        <f>COUNTIFS(储层改造标准目录!E:E,B7,储层改造标准目录!#REF!,"采油采气")</f>
        <v>#REF!</v>
      </c>
      <c r="M7" s="36" t="e">
        <f>COUNTIFS(储层改造标准目录!E:E,B7,储层改造标准目录!#REF!,"全国石油产品和润滑剂")</f>
        <v>#REF!</v>
      </c>
      <c r="N7" s="36" t="e">
        <f>COUNTIFS(储层改造标准目录!E:E,B7,储层改造标准目录!#REF!,"全国化学")</f>
        <v>#REF!</v>
      </c>
      <c r="O7" s="37" t="e">
        <f>COUNTIFS(储层改造标准目录!E:E,B7,储层改造标准目录!#REF!,"油气田开发")</f>
        <v>#REF!</v>
      </c>
      <c r="P7" s="37" t="e">
        <f>COUNTIFS(储层改造标准目录!E:E,B7,储层改造标准目录!#REF!,"能源行业煤层气")</f>
        <v>#REF!</v>
      </c>
      <c r="Q7" s="37" t="e">
        <f>COUNTIFS(储层改造标准目录!E:E,B7,储层改造标准目录!#REF!,"石油天然气地质勘探")</f>
        <v>#REF!</v>
      </c>
      <c r="R7" s="36" t="e">
        <f>COUNTIFS(储层改造标准目录!E:E,B7,储层改造标准目录!#REF!,"企业油田化学剂及材料")</f>
        <v>#REF!</v>
      </c>
      <c r="S7" s="36" t="e">
        <f>COUNTIFS(储层改造标准目录!E:E,B7,储层改造标准目录!#REF!,"能源行业页岩气")</f>
        <v>#REF!</v>
      </c>
      <c r="T7" s="37" t="e">
        <f>COUNTIFS(储层改造标准目录!E:E,B7,储层改造标准目录!#REF!,"全国煤炭")</f>
        <v>#REF!</v>
      </c>
      <c r="U7" s="37" t="e">
        <f>COUNTIFS(储层改造标准目录!E:E,B7,储层改造标准目录!#REF!,"企业勘探与生产")</f>
        <v>#REF!</v>
      </c>
      <c r="V7" s="37" t="e">
        <f>COUNTIFS(储层改造标准目录!E:E,B7,储层改造标准目录!#REF!,"企业石油工程技术")</f>
        <v>#REF!</v>
      </c>
      <c r="W7" s="37" t="e">
        <f>COUNTIFS(储层改造标准目录!E:E,B7,储层改造标准目录!#REF!,"企业劳动定员定额")</f>
        <v>#REF!</v>
      </c>
      <c r="X7" s="36" t="e">
        <f>COUNTIFS(储层改造标准目录!E:E,B7,储层改造标准目录!#REF!,"企业非常规油气")</f>
        <v>#REF!</v>
      </c>
      <c r="Y7" s="37" t="e">
        <f>COUNTIFS(储层改造标准目录!E:E,B7,储层改造标准目录!#REF!,"企业法律事务")</f>
        <v>#REF!</v>
      </c>
      <c r="Z7" s="37" t="e">
        <f>COUNTIFS(储层改造标准目录!E:E,B7,储层改造标准目录!#REF!,"能源行业页岩油")</f>
        <v>#REF!</v>
      </c>
      <c r="AA7" s="36" t="e">
        <f>COUNTIFS(储层改造标准目录!E:E,B7,储层改造标准目录!#REF!,"全国天然气(SAC/TC 244)")</f>
        <v>#REF!</v>
      </c>
      <c r="AB7" s="36" t="e">
        <f>COUNTIFS(储层改造标准目录!E:E,B7,储层改造标准目录!#REF!,"全国石油钻采设备和工具(SAC/TC 96)")</f>
        <v>#REF!</v>
      </c>
      <c r="AC7" s="36" t="e">
        <f>COUNTIFS(储层改造标准目录!E:E,B7,储层改造标准目录!#REF!,"全国橡胶与橡胶制品")</f>
        <v>#REF!</v>
      </c>
      <c r="AD7" s="37" t="e">
        <f>COUNTIFS(储层改造标准目录!E:E,B7,储层改造标准目录!#REF!,"石油工业安全")</f>
        <v>#REF!</v>
      </c>
      <c r="AE7" s="37" t="e">
        <f>COUNTIFS(储层改造标准目录!E:E,B7,储层改造标准目录!#REF!,"石油测井")</f>
        <v>#REF!</v>
      </c>
      <c r="AF7" s="36" t="e">
        <f>COUNTIFS(储层改造标准目录!E:E,B7,储层改造标准目录!#REF!,"企业石油石化设备与材料专业化技术委员会")</f>
        <v>#REF!</v>
      </c>
      <c r="AG7" s="37" t="e">
        <f>COUNTIFS(储层改造标准目录!E:E,B7,储层改造标准目录!#REF!,"企业健康安全环保")</f>
        <v>#REF!</v>
      </c>
      <c r="AH7" s="37" t="e">
        <f>COUNTIFS(储层改造标准目录!E:E,B7,储层改造标准目录!#REF!,"石油管材")</f>
        <v>#REF!</v>
      </c>
      <c r="AI7" s="37" t="e">
        <f>COUNTIFS(储层改造标准目录!E:E,B7,储层改造标准目录!#REF!,"石油物探")</f>
        <v>#REF!</v>
      </c>
      <c r="AJ7" s="4">
        <f>COUNTIFS(储层改造标准目录!E:E,B7,储层改造标准目录!M:M,"规范标准")</f>
        <v>21</v>
      </c>
      <c r="AK7" s="4">
        <f>COUNTIFS(储层改造标准目录!E:E,B7,储层改造标准目录!M:M,"试验标准")</f>
        <v>0</v>
      </c>
      <c r="AL7" s="4">
        <f>COUNTIFS(储层改造标准目录!E:E,B7,储层改造标准目录!M:M,"规程标准")</f>
        <v>3</v>
      </c>
      <c r="AM7" s="4">
        <f>COUNTIFS(储层改造标准目录!E:E,B7,储层改造标准目录!M:M,"术语标准")</f>
        <v>0</v>
      </c>
      <c r="AN7" s="4">
        <f>COUNTIFS(储层改造标准目录!E:E,B7,储层改造标准目录!M:M,"指南标准")</f>
        <v>0</v>
      </c>
      <c r="AO7" s="4">
        <f>COUNTIFS(储层改造标准目录!E:E,B7,储层改造标准目录!M:M,"符号标准")</f>
        <v>1</v>
      </c>
      <c r="AP7" s="4">
        <f t="shared" si="2"/>
        <v>1</v>
      </c>
      <c r="AR7" s="40" t="s">
        <v>24</v>
      </c>
      <c r="AS7" s="41">
        <v>103.3</v>
      </c>
      <c r="AT7" s="41">
        <f>COUNTIF(储层改造标准目录!H:H,AR7)</f>
        <v>2</v>
      </c>
      <c r="AV7"/>
      <c r="AY7" s="47" t="s">
        <v>156</v>
      </c>
      <c r="AZ7" s="14">
        <f>COUNTIF(储层改造标准目录!AB:AB,AY7)</f>
        <v>38</v>
      </c>
      <c r="BF7" s="56">
        <v>2</v>
      </c>
      <c r="BG7" s="56" t="e">
        <f>COUNTIF(储层改造标准目录!#REF!,BF7)</f>
        <v>#REF!</v>
      </c>
      <c r="BH7" s="57"/>
      <c r="BJ7" s="58" t="s">
        <v>114</v>
      </c>
      <c r="BK7" t="e">
        <f>COUNTIF(储层改造标准目录!#REF!,BJ7)</f>
        <v>#REF!</v>
      </c>
      <c r="BL7">
        <v>6</v>
      </c>
      <c r="BP7" s="66" t="s">
        <v>226</v>
      </c>
      <c r="BQ7" s="4">
        <f>COUNTIF(储层改造标准目录!K:K,BP7)</f>
        <v>9</v>
      </c>
      <c r="BS7" s="67"/>
    </row>
    <row r="8" ht="27.6" spans="1:71">
      <c r="A8" s="15" t="s">
        <v>20</v>
      </c>
      <c r="B8" s="14">
        <v>106</v>
      </c>
      <c r="C8" s="14">
        <f>COUNTIF(储层改造标准目录!F:F,A8)</f>
        <v>30</v>
      </c>
      <c r="D8" s="2">
        <f>COUNTIFS(储层改造标准目录!E:E,B8,储层改造标准目录!AB:AB,"GB/T")</f>
        <v>0</v>
      </c>
      <c r="E8" s="2">
        <f t="shared" si="0"/>
        <v>15</v>
      </c>
      <c r="F8" s="2">
        <f>COUNTIFS(储层改造标准目录!E:E,B8,储层改造标准目录!AB:AB,"Q/SY")</f>
        <v>15</v>
      </c>
      <c r="G8">
        <f>COUNTIFS(储层改造标准目录!E:E,B8,储层改造标准目录!AB:AB,"SY/T")</f>
        <v>9</v>
      </c>
      <c r="H8">
        <f>COUNTIFS(储层改造标准目录!E:E,B8,储层改造标准目录!AB:AB,"NB/T")</f>
        <v>6</v>
      </c>
      <c r="I8">
        <f>COUNTIFS(储层改造标准目录!E:E,B8,储层改造标准目录!AB:AB,"HG/T")</f>
        <v>0</v>
      </c>
      <c r="J8" s="3">
        <f t="shared" si="1"/>
        <v>25</v>
      </c>
      <c r="K8" s="36" t="e">
        <f>COUNTIFS(储层改造标准目录!E:E,B8,储层改造标准目录!#REF!,"油田化学剂")</f>
        <v>#REF!</v>
      </c>
      <c r="L8" s="36" t="e">
        <f>COUNTIFS(储层改造标准目录!E:E,B8,储层改造标准目录!#REF!,"采油采气")</f>
        <v>#REF!</v>
      </c>
      <c r="M8" s="36" t="e">
        <f>COUNTIFS(储层改造标准目录!E:E,B8,储层改造标准目录!#REF!,"全国石油产品和润滑剂")</f>
        <v>#REF!</v>
      </c>
      <c r="N8" s="36" t="e">
        <f>COUNTIFS(储层改造标准目录!E:E,B8,储层改造标准目录!#REF!,"全国化学")</f>
        <v>#REF!</v>
      </c>
      <c r="O8" s="37" t="e">
        <f>COUNTIFS(储层改造标准目录!E:E,B8,储层改造标准目录!#REF!,"油气田开发")</f>
        <v>#REF!</v>
      </c>
      <c r="P8" s="37" t="e">
        <f>COUNTIFS(储层改造标准目录!E:E,B8,储层改造标准目录!#REF!,"能源行业煤层气")</f>
        <v>#REF!</v>
      </c>
      <c r="Q8" s="37" t="e">
        <f>COUNTIFS(储层改造标准目录!E:E,B8,储层改造标准目录!#REF!,"石油天然气地质勘探")</f>
        <v>#REF!</v>
      </c>
      <c r="R8" s="36" t="e">
        <f>COUNTIFS(储层改造标准目录!E:E,B8,储层改造标准目录!#REF!,"企业油田化学剂及材料")</f>
        <v>#REF!</v>
      </c>
      <c r="S8" s="36" t="e">
        <f>COUNTIFS(储层改造标准目录!E:E,B8,储层改造标准目录!#REF!,"能源行业页岩气")</f>
        <v>#REF!</v>
      </c>
      <c r="T8" s="37" t="e">
        <f>COUNTIFS(储层改造标准目录!E:E,B8,储层改造标准目录!#REF!,"全国煤炭")</f>
        <v>#REF!</v>
      </c>
      <c r="U8" s="37" t="e">
        <f>COUNTIFS(储层改造标准目录!E:E,B8,储层改造标准目录!#REF!,"企业勘探与生产")</f>
        <v>#REF!</v>
      </c>
      <c r="V8" s="37" t="e">
        <f>COUNTIFS(储层改造标准目录!E:E,B8,储层改造标准目录!#REF!,"企业石油工程技术")</f>
        <v>#REF!</v>
      </c>
      <c r="W8" s="37" t="e">
        <f>COUNTIFS(储层改造标准目录!E:E,B8,储层改造标准目录!#REF!,"企业劳动定员定额")</f>
        <v>#REF!</v>
      </c>
      <c r="X8" s="36" t="e">
        <f>COUNTIFS(储层改造标准目录!E:E,B8,储层改造标准目录!#REF!,"企业非常规油气")</f>
        <v>#REF!</v>
      </c>
      <c r="Y8" s="37" t="e">
        <f>COUNTIFS(储层改造标准目录!E:E,B8,储层改造标准目录!#REF!,"企业法律事务")</f>
        <v>#REF!</v>
      </c>
      <c r="Z8" s="37" t="e">
        <f>COUNTIFS(储层改造标准目录!E:E,B8,储层改造标准目录!#REF!,"能源行业页岩油")</f>
        <v>#REF!</v>
      </c>
      <c r="AA8" s="36" t="e">
        <f>COUNTIFS(储层改造标准目录!E:E,B8,储层改造标准目录!#REF!,"全国天然气(SAC/TC 244)")</f>
        <v>#REF!</v>
      </c>
      <c r="AB8" s="36" t="e">
        <f>COUNTIFS(储层改造标准目录!E:E,B8,储层改造标准目录!#REF!,"全国石油钻采设备和工具(SAC/TC 96)")</f>
        <v>#REF!</v>
      </c>
      <c r="AC8" s="36" t="e">
        <f>COUNTIFS(储层改造标准目录!E:E,B8,储层改造标准目录!#REF!,"全国橡胶与橡胶制品")</f>
        <v>#REF!</v>
      </c>
      <c r="AD8" s="37" t="e">
        <f>COUNTIFS(储层改造标准目录!E:E,B8,储层改造标准目录!#REF!,"石油工业安全")</f>
        <v>#REF!</v>
      </c>
      <c r="AE8" s="37" t="e">
        <f>COUNTIFS(储层改造标准目录!E:E,B8,储层改造标准目录!#REF!,"石油测井")</f>
        <v>#REF!</v>
      </c>
      <c r="AF8" s="36" t="e">
        <f>COUNTIFS(储层改造标准目录!E:E,B8,储层改造标准目录!#REF!,"企业石油石化设备与材料专业化技术委员会")</f>
        <v>#REF!</v>
      </c>
      <c r="AG8" s="37" t="e">
        <f>COUNTIFS(储层改造标准目录!E:E,B8,储层改造标准目录!#REF!,"企业健康安全环保")</f>
        <v>#REF!</v>
      </c>
      <c r="AH8" s="37" t="e">
        <f>COUNTIFS(储层改造标准目录!E:E,B8,储层改造标准目录!#REF!,"石油管材")</f>
        <v>#REF!</v>
      </c>
      <c r="AI8" s="37" t="e">
        <f>COUNTIFS(储层改造标准目录!E:E,B8,储层改造标准目录!#REF!,"石油物探")</f>
        <v>#REF!</v>
      </c>
      <c r="AJ8" s="4">
        <f>COUNTIFS(储层改造标准目录!E:E,B8,储层改造标准目录!M:M,"规范标准")</f>
        <v>8</v>
      </c>
      <c r="AK8" s="4">
        <f>COUNTIFS(储层改造标准目录!E:E,B8,储层改造标准目录!M:M,"试验标准")</f>
        <v>0</v>
      </c>
      <c r="AL8" s="4">
        <f>COUNTIFS(储层改造标准目录!E:E,B8,储层改造标准目录!M:M,"规程标准")</f>
        <v>22</v>
      </c>
      <c r="AM8" s="4">
        <f>COUNTIFS(储层改造标准目录!E:E,B8,储层改造标准目录!M:M,"术语标准")</f>
        <v>0</v>
      </c>
      <c r="AN8" s="4">
        <f>COUNTIFS(储层改造标准目录!E:E,B8,储层改造标准目录!M:M,"指南标准")</f>
        <v>0</v>
      </c>
      <c r="AO8" s="4">
        <f>COUNTIFS(储层改造标准目录!E:E,B8,储层改造标准目录!M:M,"符号标准")</f>
        <v>0</v>
      </c>
      <c r="AP8" s="4">
        <f t="shared" si="2"/>
        <v>0</v>
      </c>
      <c r="AR8" s="40" t="s">
        <v>25</v>
      </c>
      <c r="AS8" s="41">
        <v>103.4</v>
      </c>
      <c r="AT8" s="41">
        <f>COUNTIF(储层改造标准目录!H:H,AR8)</f>
        <v>0</v>
      </c>
      <c r="AV8"/>
      <c r="AY8" s="47"/>
      <c r="AZ8" s="14"/>
      <c r="BF8" s="61">
        <v>1</v>
      </c>
      <c r="BG8" s="56" t="e">
        <f>COUNTIF(储层改造标准目录!#REF!,BF8)</f>
        <v>#REF!</v>
      </c>
      <c r="BJ8" s="58" t="s">
        <v>768</v>
      </c>
      <c r="BK8" t="e">
        <f>COUNTIF(储层改造标准目录!#REF!,BJ8)</f>
        <v>#REF!</v>
      </c>
      <c r="BL8">
        <v>7</v>
      </c>
      <c r="BP8" s="66" t="s">
        <v>872</v>
      </c>
      <c r="BQ8" s="4">
        <f>COUNTIF(储层改造标准目录!K:K,BP8)</f>
        <v>0</v>
      </c>
      <c r="BS8" s="67"/>
    </row>
    <row r="9" ht="27.6" spans="1:69">
      <c r="A9" s="15" t="s">
        <v>21</v>
      </c>
      <c r="B9" s="14">
        <v>107</v>
      </c>
      <c r="C9" s="14">
        <f>COUNTIF(储层改造标准目录!F:F,A9)</f>
        <v>6</v>
      </c>
      <c r="D9" s="2">
        <f>COUNTIFS(储层改造标准目录!E:E,B9,储层改造标准目录!AB:AB,"GB/T")</f>
        <v>0</v>
      </c>
      <c r="E9" s="2">
        <f t="shared" si="0"/>
        <v>5</v>
      </c>
      <c r="F9" s="2">
        <f>COUNTIFS(储层改造标准目录!E:E,B9,储层改造标准目录!AB:AB,"Q/SY")</f>
        <v>1</v>
      </c>
      <c r="G9">
        <f>COUNTIFS(储层改造标准目录!E:E,B9,储层改造标准目录!AB:AB,"SY/T")</f>
        <v>3</v>
      </c>
      <c r="H9">
        <f>COUNTIFS(储层改造标准目录!E:E,B9,储层改造标准目录!AB:AB,"NB/T")</f>
        <v>2</v>
      </c>
      <c r="I9">
        <f>COUNTIFS(储层改造标准目录!E:E,B9,储层改造标准目录!AB:AB,"HG/T")</f>
        <v>0</v>
      </c>
      <c r="J9" s="3">
        <f t="shared" si="1"/>
        <v>25</v>
      </c>
      <c r="K9" s="36" t="e">
        <f>COUNTIFS(储层改造标准目录!E:E,B9,储层改造标准目录!#REF!,"油田化学剂")</f>
        <v>#REF!</v>
      </c>
      <c r="L9" s="36" t="e">
        <f>COUNTIFS(储层改造标准目录!E:E,B9,储层改造标准目录!#REF!,"采油采气")</f>
        <v>#REF!</v>
      </c>
      <c r="M9" s="36" t="e">
        <f>COUNTIFS(储层改造标准目录!E:E,B9,储层改造标准目录!#REF!,"全国石油产品和润滑剂")</f>
        <v>#REF!</v>
      </c>
      <c r="N9" s="36" t="e">
        <f>COUNTIFS(储层改造标准目录!E:E,B9,储层改造标准目录!#REF!,"全国化学")</f>
        <v>#REF!</v>
      </c>
      <c r="O9" s="37" t="e">
        <f>COUNTIFS(储层改造标准目录!E:E,B9,储层改造标准目录!#REF!,"油气田开发")</f>
        <v>#REF!</v>
      </c>
      <c r="P9" s="37" t="e">
        <f>COUNTIFS(储层改造标准目录!E:E,B9,储层改造标准目录!#REF!,"能源行业煤层气")</f>
        <v>#REF!</v>
      </c>
      <c r="Q9" s="37" t="e">
        <f>COUNTIFS(储层改造标准目录!E:E,B9,储层改造标准目录!#REF!,"石油天然气地质勘探")</f>
        <v>#REF!</v>
      </c>
      <c r="R9" s="36" t="e">
        <f>COUNTIFS(储层改造标准目录!E:E,B9,储层改造标准目录!#REF!,"企业油田化学剂及材料")</f>
        <v>#REF!</v>
      </c>
      <c r="S9" s="36" t="e">
        <f>COUNTIFS(储层改造标准目录!E:E,B9,储层改造标准目录!#REF!,"能源行业页岩气")</f>
        <v>#REF!</v>
      </c>
      <c r="T9" s="37" t="e">
        <f>COUNTIFS(储层改造标准目录!E:E,B9,储层改造标准目录!#REF!,"全国煤炭")</f>
        <v>#REF!</v>
      </c>
      <c r="U9" s="37" t="e">
        <f>COUNTIFS(储层改造标准目录!E:E,B9,储层改造标准目录!#REF!,"企业勘探与生产")</f>
        <v>#REF!</v>
      </c>
      <c r="V9" s="37" t="e">
        <f>COUNTIFS(储层改造标准目录!E:E,B9,储层改造标准目录!#REF!,"企业石油工程技术")</f>
        <v>#REF!</v>
      </c>
      <c r="W9" s="37" t="e">
        <f>COUNTIFS(储层改造标准目录!E:E,B9,储层改造标准目录!#REF!,"企业劳动定员定额")</f>
        <v>#REF!</v>
      </c>
      <c r="X9" s="36" t="e">
        <f>COUNTIFS(储层改造标准目录!E:E,B9,储层改造标准目录!#REF!,"企业非常规油气")</f>
        <v>#REF!</v>
      </c>
      <c r="Y9" s="37" t="e">
        <f>COUNTIFS(储层改造标准目录!E:E,B9,储层改造标准目录!#REF!,"企业法律事务")</f>
        <v>#REF!</v>
      </c>
      <c r="Z9" s="37" t="e">
        <f>COUNTIFS(储层改造标准目录!E:E,B9,储层改造标准目录!#REF!,"能源行业页岩油")</f>
        <v>#REF!</v>
      </c>
      <c r="AA9" s="36" t="e">
        <f>COUNTIFS(储层改造标准目录!E:E,B9,储层改造标准目录!#REF!,"全国天然气(SAC/TC 244)")</f>
        <v>#REF!</v>
      </c>
      <c r="AB9" s="36" t="e">
        <f>COUNTIFS(储层改造标准目录!E:E,B9,储层改造标准目录!#REF!,"全国石油钻采设备和工具(SAC/TC 96)")</f>
        <v>#REF!</v>
      </c>
      <c r="AC9" s="36" t="e">
        <f>COUNTIFS(储层改造标准目录!E:E,B9,储层改造标准目录!#REF!,"全国橡胶与橡胶制品")</f>
        <v>#REF!</v>
      </c>
      <c r="AD9" s="37" t="e">
        <f>COUNTIFS(储层改造标准目录!E:E,B9,储层改造标准目录!#REF!,"石油工业安全")</f>
        <v>#REF!</v>
      </c>
      <c r="AE9" s="37" t="e">
        <f>COUNTIFS(储层改造标准目录!E:E,B9,储层改造标准目录!#REF!,"石油测井")</f>
        <v>#REF!</v>
      </c>
      <c r="AF9" s="36" t="e">
        <f>COUNTIFS(储层改造标准目录!E:E,B9,储层改造标准目录!#REF!,"企业石油石化设备与材料专业化技术委员会")</f>
        <v>#REF!</v>
      </c>
      <c r="AG9" s="37" t="e">
        <f>COUNTIFS(储层改造标准目录!E:E,B9,储层改造标准目录!#REF!,"企业健康安全环保")</f>
        <v>#REF!</v>
      </c>
      <c r="AH9" s="37" t="e">
        <f>COUNTIFS(储层改造标准目录!E:E,B9,储层改造标准目录!#REF!,"石油管材")</f>
        <v>#REF!</v>
      </c>
      <c r="AI9" s="37" t="e">
        <f>COUNTIFS(储层改造标准目录!E:E,B9,储层改造标准目录!#REF!,"石油物探")</f>
        <v>#REF!</v>
      </c>
      <c r="AJ9" s="4">
        <f>COUNTIFS(储层改造标准目录!E:E,B9,储层改造标准目录!M:M,"规范标准")</f>
        <v>1</v>
      </c>
      <c r="AK9" s="4">
        <f>COUNTIFS(储层改造标准目录!E:E,B9,储层改造标准目录!M:M,"试验标准")</f>
        <v>1</v>
      </c>
      <c r="AL9" s="4">
        <f>COUNTIFS(储层改造标准目录!E:E,B9,储层改造标准目录!M:M,"规程标准")</f>
        <v>4</v>
      </c>
      <c r="AM9" s="4">
        <f>COUNTIFS(储层改造标准目录!E:E,B9,储层改造标准目录!M:M,"术语标准")</f>
        <v>0</v>
      </c>
      <c r="AN9" s="4">
        <f>COUNTIFS(储层改造标准目录!E:E,B9,储层改造标准目录!M:M,"指南标准")</f>
        <v>0</v>
      </c>
      <c r="AO9" s="4">
        <f>COUNTIFS(储层改造标准目录!E:E,B9,储层改造标准目录!M:M,"符号标准")</f>
        <v>0</v>
      </c>
      <c r="AP9" s="4">
        <f t="shared" si="2"/>
        <v>0</v>
      </c>
      <c r="AR9" s="15" t="s">
        <v>26</v>
      </c>
      <c r="AS9" s="14">
        <v>104.1</v>
      </c>
      <c r="AT9" s="14">
        <f>COUNTIF(储层改造标准目录!H:H,AR9)</f>
        <v>17</v>
      </c>
      <c r="AV9"/>
      <c r="AY9" s="47"/>
      <c r="AZ9" s="14"/>
      <c r="BF9" s="61">
        <v>0</v>
      </c>
      <c r="BG9" s="56" t="e">
        <f>COUNTIF(储层改造标准目录!#REF!,BF9)</f>
        <v>#REF!</v>
      </c>
      <c r="BH9" s="57" t="s">
        <v>873</v>
      </c>
      <c r="BJ9" s="58" t="s">
        <v>813</v>
      </c>
      <c r="BK9" t="e">
        <f>COUNTIF(储层改造标准目录!#REF!,BJ9)</f>
        <v>#REF!</v>
      </c>
      <c r="BL9">
        <v>8</v>
      </c>
      <c r="BP9" s="66" t="s">
        <v>97</v>
      </c>
      <c r="BQ9" s="4">
        <f>COUNTIF(储层改造标准目录!K:K,BP9)</f>
        <v>7</v>
      </c>
    </row>
    <row r="10" ht="13.8" spans="3:69">
      <c r="C10">
        <f>SUM(C3:C9)</f>
        <v>138</v>
      </c>
      <c r="D10" s="2">
        <f>SUM(D3:D9)</f>
        <v>11</v>
      </c>
      <c r="E10" s="2">
        <f>SUM(E3:E9)</f>
        <v>89</v>
      </c>
      <c r="F10" s="2">
        <f>SUM(F3:F9)</f>
        <v>38</v>
      </c>
      <c r="J10" s="3">
        <f>SUM(J3:J9)</f>
        <v>175</v>
      </c>
      <c r="AR10" s="15" t="s">
        <v>27</v>
      </c>
      <c r="AS10" s="14">
        <v>104.2</v>
      </c>
      <c r="AT10" s="14">
        <f>COUNTIF(储层改造标准目录!H:H,AR10)</f>
        <v>18</v>
      </c>
      <c r="AV10"/>
      <c r="AY10" s="47"/>
      <c r="AZ10" s="14"/>
      <c r="BJ10" s="58" t="s">
        <v>848</v>
      </c>
      <c r="BK10" t="e">
        <f>COUNTIF(储层改造标准目录!#REF!,BJ10)</f>
        <v>#REF!</v>
      </c>
      <c r="BL10">
        <v>9</v>
      </c>
      <c r="BP10" s="66" t="s">
        <v>586</v>
      </c>
      <c r="BQ10" s="4">
        <f>COUNTIF(储层改造标准目录!K:K,BP10)</f>
        <v>6</v>
      </c>
    </row>
    <row r="11" ht="13.8" spans="44:69">
      <c r="AR11" s="15" t="s">
        <v>28</v>
      </c>
      <c r="AS11" s="14">
        <v>104.3</v>
      </c>
      <c r="AT11" s="14">
        <f>COUNTIF(储层改造标准目录!H:H,AR11)</f>
        <v>6</v>
      </c>
      <c r="AV11"/>
      <c r="AY11" s="47"/>
      <c r="AZ11" s="14"/>
      <c r="BF11" s="6" t="s">
        <v>874</v>
      </c>
      <c r="BJ11" s="58" t="s">
        <v>845</v>
      </c>
      <c r="BK11" t="e">
        <f>COUNTIF(储层改造标准目录!#REF!,BJ11)</f>
        <v>#REF!</v>
      </c>
      <c r="BL11">
        <v>10</v>
      </c>
      <c r="BP11" s="44" t="s">
        <v>209</v>
      </c>
      <c r="BQ11" s="4">
        <f>COUNTIF(储层改造标准目录!K:K,BP11)</f>
        <v>9</v>
      </c>
    </row>
    <row r="12" ht="13.8" spans="44:69">
      <c r="AR12" s="15" t="s">
        <v>29</v>
      </c>
      <c r="AS12" s="14">
        <v>104.4</v>
      </c>
      <c r="AT12" s="14">
        <f>COUNTIF(储层改造标准目录!H:H,AR12)</f>
        <v>3</v>
      </c>
      <c r="AV12"/>
      <c r="BJ12" s="58" t="s">
        <v>855</v>
      </c>
      <c r="BK12" t="e">
        <f>COUNTIF(储层改造标准目录!#REF!,BJ12)</f>
        <v>#REF!</v>
      </c>
      <c r="BL12">
        <v>11</v>
      </c>
      <c r="BP12" s="44" t="s">
        <v>240</v>
      </c>
      <c r="BQ12" s="4">
        <f>COUNTIF(储层改造标准目录!K:K,BP12)</f>
        <v>3</v>
      </c>
    </row>
    <row r="13" ht="13.8" spans="44:69">
      <c r="AR13" s="42" t="s">
        <v>30</v>
      </c>
      <c r="AS13" s="41">
        <v>105.1</v>
      </c>
      <c r="AT13" s="41">
        <f>COUNTIF(储层改造标准目录!H:H,AR13)</f>
        <v>12</v>
      </c>
      <c r="AV13"/>
      <c r="AY13" s="45"/>
      <c r="BJ13" s="58" t="s">
        <v>847</v>
      </c>
      <c r="BK13" t="e">
        <f>COUNTIF(储层改造标准目录!#REF!,BJ13)</f>
        <v>#REF!</v>
      </c>
      <c r="BL13">
        <v>12</v>
      </c>
      <c r="BP13" s="44" t="s">
        <v>592</v>
      </c>
      <c r="BQ13" s="4">
        <f>COUNTIF(储层改造标准目录!K:K,BP13)</f>
        <v>3</v>
      </c>
    </row>
    <row r="14" ht="13.8" spans="44:71">
      <c r="AR14" s="42" t="s">
        <v>31</v>
      </c>
      <c r="AS14" s="41">
        <v>105.2</v>
      </c>
      <c r="AT14" s="41">
        <f>COUNTIF(储层改造标准目录!H:H,AR14)</f>
        <v>13</v>
      </c>
      <c r="AV14"/>
      <c r="AY14" s="4"/>
      <c r="BJ14" s="58" t="s">
        <v>851</v>
      </c>
      <c r="BK14" t="e">
        <f>COUNTIF(储层改造标准目录!#REF!,BJ14)</f>
        <v>#REF!</v>
      </c>
      <c r="BL14">
        <v>13</v>
      </c>
      <c r="BP14" s="44" t="s">
        <v>86</v>
      </c>
      <c r="BQ14" s="4">
        <f>COUNTIF(储层改造标准目录!K:K,BP14)</f>
        <v>2</v>
      </c>
      <c r="BS14" s="67"/>
    </row>
    <row r="15" ht="13.8" spans="2:71">
      <c r="B15">
        <f>SUM(B17:B19)</f>
        <v>16</v>
      </c>
      <c r="AR15" s="15" t="s">
        <v>34</v>
      </c>
      <c r="AS15" s="14">
        <v>106.1</v>
      </c>
      <c r="AT15" s="14">
        <f>COUNTIF(储层改造标准目录!H:H,AR15)</f>
        <v>0</v>
      </c>
      <c r="AV15"/>
      <c r="AY15" s="4"/>
      <c r="BJ15" s="58" t="s">
        <v>853</v>
      </c>
      <c r="BK15" t="e">
        <f>COUNTIF(储层改造标准目录!#REF!,BJ15)</f>
        <v>#REF!</v>
      </c>
      <c r="BL15">
        <v>14</v>
      </c>
      <c r="BP15" s="44" t="s">
        <v>114</v>
      </c>
      <c r="BQ15" s="4">
        <f>COUNTIF(储层改造标准目录!K:K,BP15)</f>
        <v>2</v>
      </c>
      <c r="BS15" s="67"/>
    </row>
    <row r="16" ht="13.8" spans="1:69">
      <c r="A16" s="16" t="s">
        <v>54</v>
      </c>
      <c r="B16" s="16" t="s">
        <v>837</v>
      </c>
      <c r="C16" s="13"/>
      <c r="AR16" s="15" t="s">
        <v>32</v>
      </c>
      <c r="AS16" s="14">
        <v>106.2</v>
      </c>
      <c r="AT16" s="14">
        <f>COUNTIF(储层改造标准目录!H:H,AR16)</f>
        <v>17</v>
      </c>
      <c r="AV16"/>
      <c r="AY16" s="4"/>
      <c r="BJ16" s="58" t="s">
        <v>850</v>
      </c>
      <c r="BK16" t="e">
        <f>COUNTIF(储层改造标准目录!#REF!,BJ16)</f>
        <v>#REF!</v>
      </c>
      <c r="BL16">
        <v>15</v>
      </c>
      <c r="BP16" s="44" t="s">
        <v>144</v>
      </c>
      <c r="BQ16" s="4">
        <f>COUNTIF(储层改造标准目录!K:K,BP16)</f>
        <v>2</v>
      </c>
    </row>
    <row r="17" ht="13.8" spans="1:69">
      <c r="A17" s="17" t="s">
        <v>56</v>
      </c>
      <c r="B17" s="14">
        <f>COUNTIF(储层改造标准目录!U:U,A17)</f>
        <v>0</v>
      </c>
      <c r="C17" s="13">
        <f>B17+B19</f>
        <v>16</v>
      </c>
      <c r="AR17" s="15" t="s">
        <v>33</v>
      </c>
      <c r="AS17" s="14">
        <v>106.3</v>
      </c>
      <c r="AT17" s="14">
        <f>COUNTIF(储层改造标准目录!H:H,AR17)</f>
        <v>7</v>
      </c>
      <c r="AV17"/>
      <c r="AY17" s="4"/>
      <c r="BJ17" s="58" t="s">
        <v>860</v>
      </c>
      <c r="BK17" t="e">
        <f>COUNTIF(储层改造标准目录!#REF!,BJ17)</f>
        <v>#REF!</v>
      </c>
      <c r="BL17">
        <v>16</v>
      </c>
      <c r="BP17" s="68" t="s">
        <v>624</v>
      </c>
      <c r="BQ17" s="4">
        <f>COUNTIF(储层改造标准目录!K:K,BP17)</f>
        <v>1</v>
      </c>
    </row>
    <row r="18" ht="13.8" spans="1:69">
      <c r="A18" s="17" t="s">
        <v>55</v>
      </c>
      <c r="B18" s="14">
        <f>COUNTIF(储层改造标准目录!U:U,A18)</f>
        <v>0</v>
      </c>
      <c r="C18" s="13">
        <f>B18+B19</f>
        <v>16</v>
      </c>
      <c r="AR18" s="42" t="s">
        <v>36</v>
      </c>
      <c r="AS18" s="41">
        <v>107.1</v>
      </c>
      <c r="AT18" s="41">
        <f>COUNTIF(储层改造标准目录!H:H,AR18)</f>
        <v>3</v>
      </c>
      <c r="AV18"/>
      <c r="AY18" s="4"/>
      <c r="BJ18" s="58" t="s">
        <v>861</v>
      </c>
      <c r="BK18" t="e">
        <f>COUNTIF(储层改造标准目录!#REF!,BJ18)</f>
        <v>#REF!</v>
      </c>
      <c r="BL18">
        <v>17</v>
      </c>
      <c r="BP18" s="44" t="s">
        <v>233</v>
      </c>
      <c r="BQ18" s="4">
        <f>COUNTIF(储层改造标准目录!K:K,BP18)</f>
        <v>1</v>
      </c>
    </row>
    <row r="19" ht="13.8" spans="1:71">
      <c r="A19" s="18" t="s">
        <v>74</v>
      </c>
      <c r="B19" s="14">
        <f>COUNTIF(储层改造标准目录!U:U,A19)</f>
        <v>16</v>
      </c>
      <c r="C19" s="13"/>
      <c r="AR19" s="42" t="s">
        <v>37</v>
      </c>
      <c r="AS19" s="41">
        <v>107.2</v>
      </c>
      <c r="AT19" s="41">
        <f>COUNTIF(储层改造标准目录!H:H,AR19)</f>
        <v>2</v>
      </c>
      <c r="AV19"/>
      <c r="AY19" s="4"/>
      <c r="BJ19" s="58" t="s">
        <v>854</v>
      </c>
      <c r="BK19" t="e">
        <f>COUNTIF(储层改造标准目录!#REF!,BJ19)</f>
        <v>#REF!</v>
      </c>
      <c r="BL19">
        <v>18</v>
      </c>
      <c r="BP19" s="44" t="s">
        <v>251</v>
      </c>
      <c r="BQ19" s="4">
        <f>COUNTIF(储层改造标准目录!K:K,BP19)</f>
        <v>1</v>
      </c>
      <c r="BS19" s="67"/>
    </row>
    <row r="20" ht="13.8" spans="44:69">
      <c r="AR20" s="42" t="s">
        <v>38</v>
      </c>
      <c r="AS20" s="41">
        <v>107.3</v>
      </c>
      <c r="AT20" s="41">
        <f>COUNTIF(储层改造标准目录!H:H,AR20)</f>
        <v>1</v>
      </c>
      <c r="AV20"/>
      <c r="AY20" s="4"/>
      <c r="BJ20" s="58" t="s">
        <v>852</v>
      </c>
      <c r="BK20" t="e">
        <f>COUNTIF(储层改造标准目录!#REF!,BJ20)</f>
        <v>#REF!</v>
      </c>
      <c r="BL20">
        <v>19</v>
      </c>
      <c r="BP20" s="44" t="s">
        <v>317</v>
      </c>
      <c r="BQ20" s="4">
        <f>COUNTIF(储层改造标准目录!K:K,BP20)</f>
        <v>1</v>
      </c>
    </row>
    <row r="21" ht="13.8" spans="48:71">
      <c r="AV21"/>
      <c r="AY21" s="4"/>
      <c r="BJ21" s="58" t="s">
        <v>857</v>
      </c>
      <c r="BK21" t="e">
        <f>COUNTIF(储层改造标准目录!#REF!,BJ21)</f>
        <v>#REF!</v>
      </c>
      <c r="BL21">
        <v>20</v>
      </c>
      <c r="BP21" s="66" t="s">
        <v>666</v>
      </c>
      <c r="BQ21" s="4">
        <f>COUNTIF(储层改造标准目录!K:K,BP21)</f>
        <v>1</v>
      </c>
      <c r="BS21" s="67"/>
    </row>
    <row r="22" ht="13.8" spans="48:69">
      <c r="AV22"/>
      <c r="AY22" s="4"/>
      <c r="BC22" s="50" t="s">
        <v>875</v>
      </c>
      <c r="BD22" s="50"/>
      <c r="BF22">
        <v>18</v>
      </c>
      <c r="BJ22" s="58" t="s">
        <v>844</v>
      </c>
      <c r="BK22" t="e">
        <f>COUNTIF(储层改造标准目录!#REF!,BJ22)</f>
        <v>#REF!</v>
      </c>
      <c r="BL22">
        <v>21</v>
      </c>
      <c r="BP22" s="66" t="s">
        <v>768</v>
      </c>
      <c r="BQ22" s="4">
        <f>COUNTIF(储层改造标准目录!K:K,BP22)</f>
        <v>1</v>
      </c>
    </row>
    <row r="23" ht="32.4" spans="1:71">
      <c r="A23" s="19" t="s">
        <v>876</v>
      </c>
      <c r="B23" s="20"/>
      <c r="AR23" s="19" t="s">
        <v>877</v>
      </c>
      <c r="AS23" s="14"/>
      <c r="AT23"/>
      <c r="AU23" s="4"/>
      <c r="AV23" s="19" t="s">
        <v>878</v>
      </c>
      <c r="AW23" s="14"/>
      <c r="AY23" s="19" t="s">
        <v>879</v>
      </c>
      <c r="BB23" s="51" t="s">
        <v>43</v>
      </c>
      <c r="BJ23" s="58" t="s">
        <v>843</v>
      </c>
      <c r="BK23" t="e">
        <f>COUNTIF(储层改造标准目录!#REF!,BJ23)</f>
        <v>#REF!</v>
      </c>
      <c r="BL23">
        <v>22</v>
      </c>
      <c r="BP23" s="66" t="s">
        <v>813</v>
      </c>
      <c r="BQ23" s="4">
        <f>COUNTIF(储层改造标准目录!K:K,BP23)</f>
        <v>1</v>
      </c>
      <c r="BS23" s="67"/>
    </row>
    <row r="24" ht="16.2" spans="1:64">
      <c r="A24" s="21" t="s">
        <v>68</v>
      </c>
      <c r="B24" s="14">
        <f>COUNTIF(储层改造标准目录!M:M,A24)</f>
        <v>2</v>
      </c>
      <c r="AR24" s="14" t="s">
        <v>69</v>
      </c>
      <c r="AS24" s="14">
        <f>COUNTIF(储层改造标准目录!N:N,AR24)</f>
        <v>4</v>
      </c>
      <c r="AT24"/>
      <c r="AU24" s="4"/>
      <c r="AV24" s="43" t="s">
        <v>69</v>
      </c>
      <c r="AW24" s="14">
        <f>COUNTIF(储层改造标准目录!O:O,AV24)</f>
        <v>3</v>
      </c>
      <c r="AY24" s="52" t="s">
        <v>69</v>
      </c>
      <c r="AZ24" s="50"/>
      <c r="BB24" s="14" t="s">
        <v>880</v>
      </c>
      <c r="BC24" s="14"/>
      <c r="BD24" s="50"/>
      <c r="BJ24" s="58" t="s">
        <v>858</v>
      </c>
      <c r="BK24" t="e">
        <f>COUNTIF(储层改造标准目录!#REF!,BJ24)</f>
        <v>#REF!</v>
      </c>
      <c r="BL24">
        <v>23</v>
      </c>
    </row>
    <row r="25" ht="16.2" spans="1:68">
      <c r="A25" s="21" t="s">
        <v>580</v>
      </c>
      <c r="B25" s="14">
        <f>COUNTIF(储层改造标准目录!M:M,A25)</f>
        <v>1</v>
      </c>
      <c r="AR25" s="14" t="s">
        <v>88</v>
      </c>
      <c r="AS25" s="14">
        <f>COUNTIF(储层改造标准目录!N:N,AR25)</f>
        <v>134</v>
      </c>
      <c r="AT25"/>
      <c r="AU25" s="4"/>
      <c r="AV25" s="44" t="s">
        <v>89</v>
      </c>
      <c r="AW25" s="14">
        <f>COUNTIF(储层改造标准目录!O:O,AV25)</f>
        <v>93</v>
      </c>
      <c r="AY25" s="52" t="s">
        <v>280</v>
      </c>
      <c r="AZ25" s="50"/>
      <c r="BB25" s="14" t="s">
        <v>881</v>
      </c>
      <c r="BC25" s="14"/>
      <c r="BD25" s="50"/>
      <c r="BJ25" s="58" t="s">
        <v>849</v>
      </c>
      <c r="BK25" t="e">
        <f>COUNTIF(储层改造标准目录!#REF!,BJ25)</f>
        <v>#REF!</v>
      </c>
      <c r="BL25">
        <v>24</v>
      </c>
      <c r="BP25"/>
    </row>
    <row r="26" ht="16.2" spans="1:68">
      <c r="A26" s="21" t="s">
        <v>882</v>
      </c>
      <c r="B26" s="14">
        <f>COUNTIF(储层改造标准目录!M:M,A26)</f>
        <v>0</v>
      </c>
      <c r="AR26" s="14" t="s">
        <v>883</v>
      </c>
      <c r="AS26" s="14">
        <f>COUNTIF(储层改造标准目录!N:N,AR26)</f>
        <v>0</v>
      </c>
      <c r="AT26"/>
      <c r="AU26" s="4"/>
      <c r="AV26" s="29" t="s">
        <v>280</v>
      </c>
      <c r="AW26" s="14">
        <f>COUNTIF(储层改造标准目录!O:O,AV26)</f>
        <v>38</v>
      </c>
      <c r="AY26" s="52" t="s">
        <v>884</v>
      </c>
      <c r="AZ26" s="50"/>
      <c r="BB26" s="14" t="s">
        <v>885</v>
      </c>
      <c r="BC26" s="14"/>
      <c r="BD26" s="50"/>
      <c r="BJ26" s="58" t="s">
        <v>856</v>
      </c>
      <c r="BK26" t="e">
        <f>COUNTIF(储层改造标准目录!#REF!,BJ26)</f>
        <v>#REF!</v>
      </c>
      <c r="BL26">
        <v>25</v>
      </c>
      <c r="BP26"/>
    </row>
    <row r="27" ht="16.2" spans="1:68">
      <c r="A27" s="21" t="s">
        <v>87</v>
      </c>
      <c r="B27" s="14">
        <f>COUNTIF(储层改造标准目录!M:M,A27)</f>
        <v>30</v>
      </c>
      <c r="AR27" s="4"/>
      <c r="AS27" s="36">
        <f>SUM(AS24:AS26)</f>
        <v>138</v>
      </c>
      <c r="AT27"/>
      <c r="AU27" s="4"/>
      <c r="AV27" s="43" t="s">
        <v>643</v>
      </c>
      <c r="AW27" s="14">
        <f>COUNTIF(储层改造标准目录!O:O,AV27)</f>
        <v>4</v>
      </c>
      <c r="AY27" s="52" t="s">
        <v>886</v>
      </c>
      <c r="BB27" s="14" t="s">
        <v>887</v>
      </c>
      <c r="BC27" s="14"/>
      <c r="BD27" s="50"/>
      <c r="BP27"/>
    </row>
    <row r="28" ht="16.2" spans="1:68">
      <c r="A28" s="21" t="s">
        <v>306</v>
      </c>
      <c r="B28" s="14">
        <f>COUNTIF(储层改造标准目录!M:M,A28)</f>
        <v>52</v>
      </c>
      <c r="AS28" s="4"/>
      <c r="AU28" s="4"/>
      <c r="AX28" s="4"/>
      <c r="AY28" s="52" t="s">
        <v>888</v>
      </c>
      <c r="BB28" s="14" t="s">
        <v>889</v>
      </c>
      <c r="BC28" s="14"/>
      <c r="BD28" s="50"/>
      <c r="BP28"/>
    </row>
    <row r="29" ht="16.2" spans="1:68">
      <c r="A29" s="21" t="s">
        <v>132</v>
      </c>
      <c r="B29" s="14">
        <f>COUNTIF(储层改造标准目录!M:M,A29)</f>
        <v>53</v>
      </c>
      <c r="AS29" s="4"/>
      <c r="AU29" s="4"/>
      <c r="AV29"/>
      <c r="AW29">
        <f>SUM(AW24:AW27)</f>
        <v>138</v>
      </c>
      <c r="AX29" s="4"/>
      <c r="AY29" s="52" t="s">
        <v>890</v>
      </c>
      <c r="BB29" s="14" t="s">
        <v>891</v>
      </c>
      <c r="BC29" s="14"/>
      <c r="BD29" s="50"/>
      <c r="BP29"/>
    </row>
    <row r="30" ht="16.2" spans="1:68">
      <c r="A30" s="21" t="s">
        <v>862</v>
      </c>
      <c r="B30" s="14">
        <f>COUNTIF(储层改造标准目录!M:M,A30)</f>
        <v>0</v>
      </c>
      <c r="AS30" s="4"/>
      <c r="AU30" s="4"/>
      <c r="AV30"/>
      <c r="AW30"/>
      <c r="AX30" s="4"/>
      <c r="AY30" s="52"/>
      <c r="BB30" s="14" t="s">
        <v>689</v>
      </c>
      <c r="BC30" s="14"/>
      <c r="BD30" s="50"/>
      <c r="BP30"/>
    </row>
    <row r="31" spans="2:68">
      <c r="B31" s="22">
        <f>SUM(B24:B30)</f>
        <v>138</v>
      </c>
      <c r="AS31" s="4"/>
      <c r="AU31" s="4"/>
      <c r="AV31"/>
      <c r="AW31"/>
      <c r="AX31" s="4"/>
      <c r="AY31" s="52"/>
      <c r="BB31" s="14" t="s">
        <v>892</v>
      </c>
      <c r="BC31" s="14"/>
      <c r="BD31" s="50"/>
      <c r="BP31"/>
    </row>
    <row r="32" ht="16.2" spans="1:68">
      <c r="A32" s="4"/>
      <c r="AS32" s="4"/>
      <c r="AU32" s="4"/>
      <c r="AX32" s="4"/>
      <c r="AY32" s="52"/>
      <c r="BB32" s="14" t="s">
        <v>16</v>
      </c>
      <c r="BC32" s="14"/>
      <c r="BD32" s="50"/>
      <c r="BJ32" s="19" t="s">
        <v>878</v>
      </c>
      <c r="BK32" s="14"/>
      <c r="BP32"/>
    </row>
    <row r="33" ht="13.8" spans="51:68">
      <c r="AY33" s="52"/>
      <c r="BJ33" s="43" t="s">
        <v>69</v>
      </c>
      <c r="BK33" s="14">
        <v>3</v>
      </c>
      <c r="BP33"/>
    </row>
    <row r="34" ht="13.8" spans="51:68">
      <c r="AY34" s="52"/>
      <c r="BJ34" s="44" t="s">
        <v>89</v>
      </c>
      <c r="BK34" s="14">
        <v>94</v>
      </c>
      <c r="BP34"/>
    </row>
    <row r="35" spans="48:68">
      <c r="AV35"/>
      <c r="AY35" s="4"/>
      <c r="BJ35" s="29" t="s">
        <v>893</v>
      </c>
      <c r="BK35" s="14">
        <v>23</v>
      </c>
      <c r="BP35"/>
    </row>
    <row r="36" spans="48:68">
      <c r="AV36"/>
      <c r="AY36" s="4"/>
      <c r="BJ36" s="29" t="s">
        <v>894</v>
      </c>
      <c r="BK36" s="14">
        <v>15</v>
      </c>
      <c r="BP36"/>
    </row>
    <row r="37" ht="13.8" spans="48:68">
      <c r="AV37"/>
      <c r="AY37" s="4"/>
      <c r="BJ37" s="43" t="s">
        <v>643</v>
      </c>
      <c r="BK37" s="14">
        <v>4</v>
      </c>
      <c r="BP37"/>
    </row>
    <row r="38" ht="31.2" spans="1:68">
      <c r="A38" s="23" t="s">
        <v>0</v>
      </c>
      <c r="B38" s="24" t="s">
        <v>46</v>
      </c>
      <c r="C38" s="25" t="s">
        <v>48</v>
      </c>
      <c r="AV38"/>
      <c r="AY38" s="4"/>
      <c r="BJ38"/>
      <c r="BP38"/>
    </row>
    <row r="39" ht="13.8" spans="1:68">
      <c r="A39" s="26">
        <v>104</v>
      </c>
      <c r="B39" s="27" t="s">
        <v>87</v>
      </c>
      <c r="C39" s="28" t="s">
        <v>89</v>
      </c>
      <c r="AR39">
        <f>COUNTIFS(储层改造标准目录!E:E,A39,储层改造标准目录!M:M,B39,储层改造标准目录!O:O,C39)</f>
        <v>19</v>
      </c>
      <c r="AS39" s="5">
        <f>SUM(AR39:AR42)</f>
        <v>43</v>
      </c>
      <c r="AV39"/>
      <c r="AY39" s="4"/>
      <c r="BJ39"/>
      <c r="BP39"/>
    </row>
    <row r="40" spans="1:68">
      <c r="A40" s="26">
        <v>104</v>
      </c>
      <c r="B40" s="28" t="s">
        <v>306</v>
      </c>
      <c r="C40" s="29" t="s">
        <v>280</v>
      </c>
      <c r="AR40">
        <f>COUNTIFS(储层改造标准目录!E:E,A40,储层改造标准目录!M:M,B40,储层改造标准目录!O:O,C40)</f>
        <v>20</v>
      </c>
      <c r="AV40"/>
      <c r="AY40" s="4"/>
      <c r="BJ40"/>
      <c r="BP40"/>
    </row>
    <row r="41" spans="1:68">
      <c r="A41" s="30">
        <v>104</v>
      </c>
      <c r="B41" s="27" t="s">
        <v>87</v>
      </c>
      <c r="C41" s="29" t="s">
        <v>280</v>
      </c>
      <c r="AR41">
        <f>COUNTIFS(储层改造标准目录!E:E,A41,储层改造标准目录!M:M,B41,储层改造标准目录!O:O,C41)</f>
        <v>3</v>
      </c>
      <c r="AV41"/>
      <c r="AY41" s="4"/>
      <c r="BJ41"/>
      <c r="BP41"/>
    </row>
    <row r="42" spans="1:68">
      <c r="A42" s="30">
        <v>104</v>
      </c>
      <c r="B42" s="27" t="s">
        <v>306</v>
      </c>
      <c r="C42" s="29" t="s">
        <v>89</v>
      </c>
      <c r="AR42">
        <f>COUNTIFS(储层改造标准目录!E:E,A42,储层改造标准目录!M:M,B42,储层改造标准目录!O:O,C42)</f>
        <v>1</v>
      </c>
      <c r="AV42"/>
      <c r="AY42" s="4"/>
      <c r="BJ42"/>
      <c r="BP42"/>
    </row>
    <row r="43" ht="27.6" spans="1:68">
      <c r="A43" s="31">
        <v>105</v>
      </c>
      <c r="B43" s="32" t="s">
        <v>306</v>
      </c>
      <c r="C43" s="33" t="s">
        <v>280</v>
      </c>
      <c r="AR43">
        <f>COUNTIFS(储层改造标准目录!E:E,A43,储层改造标准目录!O:O,C43)</f>
        <v>15</v>
      </c>
      <c r="AS43" s="5">
        <f>SUM(AR43:AR44)</f>
        <v>21</v>
      </c>
      <c r="AV43"/>
      <c r="AY43" s="4"/>
      <c r="BJ43"/>
      <c r="BP43"/>
    </row>
    <row r="44" ht="13.8" spans="1:68">
      <c r="A44" s="31">
        <v>105</v>
      </c>
      <c r="B44" s="27" t="s">
        <v>306</v>
      </c>
      <c r="C44" s="28" t="s">
        <v>89</v>
      </c>
      <c r="AR44">
        <f>COUNTIFS(储层改造标准目录!E:E,A44,储层改造标准目录!M:M,B44,储层改造标准目录!O:O,C44)</f>
        <v>6</v>
      </c>
      <c r="AV44"/>
      <c r="AY44" s="4"/>
      <c r="BJ44"/>
      <c r="BP44"/>
    </row>
    <row r="45" ht="13.8" spans="1:68">
      <c r="A45" s="31">
        <v>106</v>
      </c>
      <c r="B45" s="27" t="s">
        <v>306</v>
      </c>
      <c r="C45" s="28" t="s">
        <v>89</v>
      </c>
      <c r="AR45">
        <f>COUNTIFS(储层改造标准目录!E:E,A45,储层改造标准目录!M:M,B45,储层改造标准目录!O:O,C45)</f>
        <v>6</v>
      </c>
      <c r="AV45"/>
      <c r="AY45" s="4"/>
      <c r="BJ45"/>
      <c r="BP45"/>
    </row>
    <row r="46" ht="27.6" spans="1:68">
      <c r="A46" s="31">
        <v>107</v>
      </c>
      <c r="B46" s="27" t="s">
        <v>306</v>
      </c>
      <c r="C46" s="27" t="s">
        <v>89</v>
      </c>
      <c r="AR46">
        <f>COUNTIFS(储层改造标准目录!E:E,A46,储层改造标准目录!M:M,B46,储层改造标准目录!O:O,C46)</f>
        <v>1</v>
      </c>
      <c r="AV46"/>
      <c r="AY46" s="4"/>
      <c r="BJ46"/>
      <c r="BP46"/>
    </row>
    <row r="47" ht="27.6" spans="1:68">
      <c r="A47" s="31">
        <v>107</v>
      </c>
      <c r="B47" s="27" t="s">
        <v>87</v>
      </c>
      <c r="C47" s="27" t="s">
        <v>280</v>
      </c>
      <c r="AR47">
        <f>COUNTIFS(储层改造标准目录!E:E,A47,储层改造标准目录!M:M,B47,储层改造标准目录!O:O,C47)</f>
        <v>0</v>
      </c>
      <c r="AV47"/>
      <c r="AY47" s="4"/>
      <c r="BJ47"/>
      <c r="BP47"/>
    </row>
    <row r="48" ht="13.8" spans="48:68">
      <c r="AV48"/>
      <c r="AY48" s="4"/>
      <c r="BJ48"/>
      <c r="BP48"/>
    </row>
    <row r="49" ht="13.8" spans="48:68">
      <c r="AV49"/>
      <c r="AY49" s="4"/>
      <c r="BJ49"/>
      <c r="BP49"/>
    </row>
    <row r="50" ht="13.8" spans="48:68">
      <c r="AV50"/>
      <c r="AY50" s="4"/>
      <c r="BJ50"/>
      <c r="BP50"/>
    </row>
    <row r="51" ht="13.8" spans="48:68">
      <c r="AV51"/>
      <c r="AY51" s="4"/>
      <c r="BJ51"/>
      <c r="BP51"/>
    </row>
    <row r="52" ht="13.8" spans="48:68">
      <c r="AV52"/>
      <c r="AY52" s="4"/>
      <c r="BJ52"/>
      <c r="BP52"/>
    </row>
    <row r="53" ht="13.8" spans="48:68">
      <c r="AV53"/>
      <c r="AY53" s="4"/>
      <c r="BJ53"/>
      <c r="BP53"/>
    </row>
    <row r="54" ht="13.8" spans="48:68">
      <c r="AV54"/>
      <c r="AY54" s="4"/>
      <c r="BJ54"/>
      <c r="BP54"/>
    </row>
    <row r="55" ht="13.8" spans="48:68">
      <c r="AV55"/>
      <c r="AY55" s="4"/>
      <c r="BJ55"/>
      <c r="BP55"/>
    </row>
    <row r="56" ht="13.8" spans="48:68">
      <c r="AV56"/>
      <c r="AY56" s="4"/>
      <c r="BJ56"/>
      <c r="BP56"/>
    </row>
    <row r="57" ht="13.8" spans="48:68">
      <c r="AV57"/>
      <c r="AY57" s="4"/>
      <c r="BJ57"/>
      <c r="BP57"/>
    </row>
    <row r="58" ht="13.8" spans="48:68">
      <c r="AV58"/>
      <c r="AY58" s="4"/>
      <c r="BJ58"/>
      <c r="BP58"/>
    </row>
    <row r="59" ht="13.8" spans="48:68">
      <c r="AV59"/>
      <c r="AY59" s="4"/>
      <c r="BJ59"/>
      <c r="BP59"/>
    </row>
    <row r="60" ht="13.8" spans="48:68">
      <c r="AV60"/>
      <c r="AY60" s="4"/>
      <c r="BJ60"/>
      <c r="BP60"/>
    </row>
    <row r="61" ht="13.8" spans="48:68">
      <c r="AV61"/>
      <c r="AY61" s="4"/>
      <c r="BJ61"/>
      <c r="BP61"/>
    </row>
    <row r="62" ht="13.8" spans="48:68">
      <c r="AV62"/>
      <c r="AY62" s="4"/>
      <c r="BJ62"/>
      <c r="BP62"/>
    </row>
    <row r="63" ht="13.8" spans="48:68">
      <c r="AV63"/>
      <c r="AY63" s="4"/>
      <c r="BJ63"/>
      <c r="BP63"/>
    </row>
    <row r="64" ht="13.8" spans="48:68">
      <c r="AV64"/>
      <c r="AY64" s="4"/>
      <c r="BJ64"/>
      <c r="BP64"/>
    </row>
    <row r="65" ht="13.8" spans="48:68">
      <c r="AV65"/>
      <c r="AY65" s="4"/>
      <c r="BJ65"/>
      <c r="BP65"/>
    </row>
    <row r="66" ht="13.8" spans="48:68">
      <c r="AV66"/>
      <c r="AY66" s="4"/>
      <c r="BJ66"/>
      <c r="BP66"/>
    </row>
    <row r="67" ht="13.8" spans="48:68">
      <c r="AV67"/>
      <c r="AY67" s="4"/>
      <c r="BJ67"/>
      <c r="BP67"/>
    </row>
    <row r="68" ht="13.8" spans="48:68">
      <c r="AV68"/>
      <c r="AY68" s="4"/>
      <c r="BJ68"/>
      <c r="BP68"/>
    </row>
    <row r="69" ht="13.8" spans="48:68">
      <c r="AV69"/>
      <c r="AY69" s="4"/>
      <c r="BJ69"/>
      <c r="BP69"/>
    </row>
    <row r="70" ht="13.8" spans="48:68">
      <c r="AV70"/>
      <c r="AY70" s="4"/>
      <c r="BJ70"/>
      <c r="BP70"/>
    </row>
    <row r="71" ht="13.8" spans="48:68">
      <c r="AV71"/>
      <c r="AY71" s="4"/>
      <c r="BJ71"/>
      <c r="BP71"/>
    </row>
    <row r="72" ht="13.8" spans="48:68">
      <c r="AV72"/>
      <c r="AY72" s="4"/>
      <c r="BJ72"/>
      <c r="BP72"/>
    </row>
    <row r="73" ht="13.8" spans="48:68">
      <c r="AV73"/>
      <c r="AY73" s="4"/>
      <c r="BJ73"/>
      <c r="BP73"/>
    </row>
    <row r="74" ht="13.8" spans="48:68">
      <c r="AV74"/>
      <c r="AY74" s="4"/>
      <c r="BJ74"/>
      <c r="BP74"/>
    </row>
    <row r="75" ht="13.8" spans="48:68">
      <c r="AV75"/>
      <c r="AY75" s="4"/>
      <c r="BJ75"/>
      <c r="BP75"/>
    </row>
    <row r="76" ht="13.8" spans="48:68">
      <c r="AV76"/>
      <c r="AY76" s="4"/>
      <c r="BJ76"/>
      <c r="BP76"/>
    </row>
    <row r="77" ht="13.8" spans="48:68">
      <c r="AV77"/>
      <c r="AY77" s="4"/>
      <c r="BJ77"/>
      <c r="BP77"/>
    </row>
    <row r="78" ht="13.8" spans="48:68">
      <c r="AV78"/>
      <c r="AY78" s="4"/>
      <c r="BJ78"/>
      <c r="BP78"/>
    </row>
    <row r="79" ht="13.8" spans="48:68">
      <c r="AV79"/>
      <c r="AY79" s="4"/>
      <c r="BJ79"/>
      <c r="BP79"/>
    </row>
    <row r="80" ht="13.8" spans="48:68">
      <c r="AV80"/>
      <c r="AY80" s="4"/>
      <c r="BJ80"/>
      <c r="BP80"/>
    </row>
    <row r="81" ht="13.8" spans="48:68">
      <c r="AV81"/>
      <c r="AY81" s="4"/>
      <c r="BJ81"/>
      <c r="BP81"/>
    </row>
    <row r="82" ht="13.8" spans="48:68">
      <c r="AV82"/>
      <c r="AY82" s="4"/>
      <c r="BJ82"/>
      <c r="BP82"/>
    </row>
    <row r="83" ht="13.8" spans="48:68">
      <c r="AV83"/>
      <c r="AY83" s="4"/>
      <c r="BJ83"/>
      <c r="BP83"/>
    </row>
    <row r="84" ht="13.8" spans="48:68">
      <c r="AV84"/>
      <c r="AY84" s="4"/>
      <c r="BJ84"/>
      <c r="BP84"/>
    </row>
    <row r="85" ht="13.8" spans="48:68">
      <c r="AV85"/>
      <c r="AY85" s="4"/>
      <c r="BJ85"/>
      <c r="BP85"/>
    </row>
    <row r="86" ht="13.8" spans="48:68">
      <c r="AV86"/>
      <c r="AY86" s="4"/>
      <c r="BJ86"/>
      <c r="BP86"/>
    </row>
    <row r="87" ht="13.8" spans="48:68">
      <c r="AV87"/>
      <c r="AY87" s="4"/>
      <c r="BJ87"/>
      <c r="BP87"/>
    </row>
    <row r="88" ht="13.8" spans="48:68">
      <c r="AV88"/>
      <c r="AY88" s="4"/>
      <c r="BJ88"/>
      <c r="BP88"/>
    </row>
    <row r="89" ht="13.8" spans="48:68">
      <c r="AV89"/>
      <c r="AY89" s="4"/>
      <c r="BJ89"/>
      <c r="BP89"/>
    </row>
    <row r="90" ht="13.8" spans="48:68">
      <c r="AV90"/>
      <c r="AY90" s="4"/>
      <c r="BJ90"/>
      <c r="BP90"/>
    </row>
    <row r="91" ht="13.8" spans="48:68">
      <c r="AV91"/>
      <c r="AY91" s="4"/>
      <c r="BJ91"/>
      <c r="BP91"/>
    </row>
    <row r="92" ht="13.8" spans="48:68">
      <c r="AV92"/>
      <c r="AY92" s="4"/>
      <c r="BJ92"/>
      <c r="BP92"/>
    </row>
    <row r="93" ht="13.8" spans="48:68">
      <c r="AV93"/>
      <c r="AY93" s="4"/>
      <c r="BJ93"/>
      <c r="BP93"/>
    </row>
    <row r="94" ht="13.8" spans="48:68">
      <c r="AV94"/>
      <c r="AY94" s="4"/>
      <c r="BJ94"/>
      <c r="BP94"/>
    </row>
    <row r="95" ht="13.8" spans="48:68">
      <c r="AV95"/>
      <c r="AY95" s="4"/>
      <c r="BJ95"/>
      <c r="BP95"/>
    </row>
    <row r="96" ht="13.8" spans="48:68">
      <c r="AV96"/>
      <c r="AY96" s="4"/>
      <c r="BJ96"/>
      <c r="BP96"/>
    </row>
    <row r="97" ht="13.8" spans="48:68">
      <c r="AV97"/>
      <c r="AY97" s="4"/>
      <c r="BJ97"/>
      <c r="BP97"/>
    </row>
    <row r="98" ht="13.8" spans="48:68">
      <c r="AV98"/>
      <c r="AY98" s="4"/>
      <c r="BJ98"/>
      <c r="BP98"/>
    </row>
    <row r="99" ht="13.8" spans="48:68">
      <c r="AV99"/>
      <c r="AY99" s="4"/>
      <c r="BJ99"/>
      <c r="BP99"/>
    </row>
    <row r="100" ht="13.8" spans="48:68">
      <c r="AV100"/>
      <c r="AY100" s="4"/>
      <c r="BJ100"/>
      <c r="BP100"/>
    </row>
    <row r="101" ht="13.8" spans="48:68">
      <c r="AV101"/>
      <c r="AY101" s="4"/>
      <c r="BJ101"/>
      <c r="BP101"/>
    </row>
    <row r="102" ht="13.8" spans="48:68">
      <c r="AV102"/>
      <c r="AY102" s="4"/>
      <c r="BJ102"/>
      <c r="BP102"/>
    </row>
    <row r="103" ht="13.8" spans="48:68">
      <c r="AV103"/>
      <c r="AY103" s="4"/>
      <c r="BJ103"/>
      <c r="BP103"/>
    </row>
    <row r="104" ht="13.8" spans="48:68">
      <c r="AV104"/>
      <c r="AY104" s="4"/>
      <c r="BJ104"/>
      <c r="BP104"/>
    </row>
    <row r="105" ht="13.8" spans="48:68">
      <c r="AV105"/>
      <c r="AY105" s="4"/>
      <c r="BJ105"/>
      <c r="BP105"/>
    </row>
    <row r="106" ht="13.8" spans="48:68">
      <c r="AV106"/>
      <c r="AY106" s="4"/>
      <c r="BJ106"/>
      <c r="BP106"/>
    </row>
    <row r="107" ht="13.8" spans="48:68">
      <c r="AV107"/>
      <c r="AY107" s="4"/>
      <c r="BJ107"/>
      <c r="BP107"/>
    </row>
    <row r="108" ht="13.8" spans="48:68">
      <c r="AV108"/>
      <c r="AY108" s="4"/>
      <c r="BJ108"/>
      <c r="BP108"/>
    </row>
    <row r="109" ht="13.8" spans="48:68">
      <c r="AV109"/>
      <c r="AY109" s="4"/>
      <c r="BJ109"/>
      <c r="BP109"/>
    </row>
    <row r="110" ht="13.8" spans="48:68">
      <c r="AV110"/>
      <c r="AY110" s="4"/>
      <c r="BJ110"/>
      <c r="BP110"/>
    </row>
    <row r="111" ht="13.8" spans="48:68">
      <c r="AV111"/>
      <c r="AY111" s="4"/>
      <c r="BJ111"/>
      <c r="BP111"/>
    </row>
    <row r="112" ht="13.8" spans="48:68">
      <c r="AV112"/>
      <c r="AY112" s="4"/>
      <c r="BJ112"/>
      <c r="BP112"/>
    </row>
    <row r="113" ht="13.8" spans="48:68">
      <c r="AV113"/>
      <c r="AY113" s="4"/>
      <c r="BJ113"/>
      <c r="BP113"/>
    </row>
    <row r="114" ht="13.8" spans="48:68">
      <c r="AV114"/>
      <c r="AY114" s="4"/>
      <c r="BJ114"/>
      <c r="BP114"/>
    </row>
    <row r="115" ht="13.8" spans="48:68">
      <c r="AV115"/>
      <c r="AY115" s="4"/>
      <c r="BJ115"/>
      <c r="BP115"/>
    </row>
    <row r="116" ht="13.8" spans="48:68">
      <c r="AV116"/>
      <c r="AY116" s="4"/>
      <c r="BJ116"/>
      <c r="BP116"/>
    </row>
    <row r="117" ht="13.8" spans="48:68">
      <c r="AV117"/>
      <c r="AY117" s="4"/>
      <c r="BJ117"/>
      <c r="BP117"/>
    </row>
    <row r="118" ht="13.8" spans="48:68">
      <c r="AV118"/>
      <c r="AY118" s="4"/>
      <c r="BJ118"/>
      <c r="BP118"/>
    </row>
    <row r="119" ht="13.8" spans="48:68">
      <c r="AV119"/>
      <c r="AY119" s="4"/>
      <c r="BJ119"/>
      <c r="BP119"/>
    </row>
    <row r="120" ht="13.8" spans="48:68">
      <c r="AV120"/>
      <c r="AY120" s="4"/>
      <c r="BJ120"/>
      <c r="BP120"/>
    </row>
    <row r="121" ht="13.8" spans="48:68">
      <c r="AV121"/>
      <c r="AY121" s="4"/>
      <c r="BJ121"/>
      <c r="BP121"/>
    </row>
    <row r="122" ht="13.8" spans="48:68">
      <c r="AV122"/>
      <c r="AY122" s="4"/>
      <c r="BJ122"/>
      <c r="BP122"/>
    </row>
    <row r="123" ht="13.8" spans="48:68">
      <c r="AV123"/>
      <c r="AY123" s="4"/>
      <c r="BJ123"/>
      <c r="BP123"/>
    </row>
    <row r="124" ht="13.8" spans="48:68">
      <c r="AV124"/>
      <c r="AY124" s="4"/>
      <c r="BJ124"/>
      <c r="BP124"/>
    </row>
    <row r="125" ht="13.8" spans="48:68">
      <c r="AV125"/>
      <c r="AY125" s="4"/>
      <c r="BJ125"/>
      <c r="BP125"/>
    </row>
    <row r="126" ht="13.8" spans="48:68">
      <c r="AV126"/>
      <c r="AY126" s="4"/>
      <c r="BJ126"/>
      <c r="BP126"/>
    </row>
    <row r="127" ht="13.8" spans="48:68">
      <c r="AV127"/>
      <c r="AY127" s="4"/>
      <c r="BJ127"/>
      <c r="BP127"/>
    </row>
    <row r="128" ht="13.8" spans="48:68">
      <c r="AV128"/>
      <c r="AY128" s="4"/>
      <c r="BJ128"/>
      <c r="BP128"/>
    </row>
    <row r="129" ht="13.8" spans="48:68">
      <c r="AV129"/>
      <c r="AY129" s="4"/>
      <c r="BJ129"/>
      <c r="BP129"/>
    </row>
    <row r="130" ht="13.8" spans="48:68">
      <c r="AV130"/>
      <c r="AY130" s="4"/>
      <c r="BJ130"/>
      <c r="BP130"/>
    </row>
    <row r="131" ht="13.8" spans="48:68">
      <c r="AV131"/>
      <c r="AY131" s="4"/>
      <c r="BJ131"/>
      <c r="BP131"/>
    </row>
    <row r="132" ht="13.8" spans="48:68">
      <c r="AV132"/>
      <c r="AY132" s="4"/>
      <c r="BJ132"/>
      <c r="BP132"/>
    </row>
    <row r="133" ht="13.8" spans="48:68">
      <c r="AV133"/>
      <c r="AY133" s="4"/>
      <c r="BJ133"/>
      <c r="BP133"/>
    </row>
    <row r="134" ht="13.8" spans="48:68">
      <c r="AV134"/>
      <c r="AY134" s="4"/>
      <c r="BJ134"/>
      <c r="BP134"/>
    </row>
    <row r="135" ht="13.8" spans="48:68">
      <c r="AV135"/>
      <c r="AY135" s="4"/>
      <c r="BJ135"/>
      <c r="BP135"/>
    </row>
    <row r="136" ht="13.8" spans="48:68">
      <c r="AV136"/>
      <c r="AY136" s="4"/>
      <c r="BJ136"/>
      <c r="BP136"/>
    </row>
    <row r="137" ht="13.8" spans="48:68">
      <c r="AV137"/>
      <c r="AY137" s="4"/>
      <c r="BJ137"/>
      <c r="BP137"/>
    </row>
    <row r="138" ht="13.8" spans="48:68">
      <c r="AV138"/>
      <c r="AY138" s="4"/>
      <c r="BJ138"/>
      <c r="BP138"/>
    </row>
    <row r="139" ht="13.8" spans="48:68">
      <c r="AV139"/>
      <c r="AY139" s="4"/>
      <c r="BJ139"/>
      <c r="BP139"/>
    </row>
    <row r="140" ht="13.8" spans="48:68">
      <c r="AV140"/>
      <c r="AY140" s="4"/>
      <c r="BJ140"/>
      <c r="BP140"/>
    </row>
    <row r="141" ht="13.8" spans="48:68">
      <c r="AV141"/>
      <c r="AY141" s="4"/>
      <c r="BJ141"/>
      <c r="BP141"/>
    </row>
    <row r="142" ht="13.8" spans="48:68">
      <c r="AV142"/>
      <c r="AY142" s="4"/>
      <c r="BJ142"/>
      <c r="BP142"/>
    </row>
    <row r="143" ht="13.8" spans="48:68">
      <c r="AV143"/>
      <c r="AY143" s="4"/>
      <c r="BJ143"/>
      <c r="BP143"/>
    </row>
    <row r="144" ht="13.8" spans="48:68">
      <c r="AV144"/>
      <c r="AY144" s="4"/>
      <c r="BJ144"/>
      <c r="BP144"/>
    </row>
    <row r="145" ht="13.8" spans="48:68">
      <c r="AV145"/>
      <c r="AY145" s="4"/>
      <c r="BJ145"/>
      <c r="BP145"/>
    </row>
    <row r="146" ht="13.8" spans="48:68">
      <c r="AV146"/>
      <c r="AY146" s="4"/>
      <c r="BJ146"/>
      <c r="BP146"/>
    </row>
    <row r="147" ht="13.8" spans="48:68">
      <c r="AV147"/>
      <c r="AY147" s="4"/>
      <c r="BJ147"/>
      <c r="BP147"/>
    </row>
    <row r="148" ht="13.8" spans="48:68">
      <c r="AV148"/>
      <c r="AY148" s="4"/>
      <c r="BJ148"/>
      <c r="BP148"/>
    </row>
    <row r="149" ht="13.8" spans="48:68">
      <c r="AV149"/>
      <c r="AY149" s="4"/>
      <c r="BJ149"/>
      <c r="BP149"/>
    </row>
    <row r="150" ht="13.8" spans="48:68">
      <c r="AV150"/>
      <c r="AY150" s="4"/>
      <c r="BJ150"/>
      <c r="BP150"/>
    </row>
    <row r="151" ht="13.8" spans="48:68">
      <c r="AV151"/>
      <c r="AY151" s="4"/>
      <c r="BJ151"/>
      <c r="BP151"/>
    </row>
    <row r="152" ht="13.8" spans="48:68">
      <c r="AV152"/>
      <c r="AY152" s="4"/>
      <c r="BJ152"/>
      <c r="BP152"/>
    </row>
    <row r="153" ht="13.8" spans="48:68">
      <c r="AV153"/>
      <c r="AY153" s="4"/>
      <c r="BJ153"/>
      <c r="BP153"/>
    </row>
    <row r="154" ht="13.8" spans="51:68">
      <c r="AY154" s="4"/>
      <c r="BJ154"/>
      <c r="BP154"/>
    </row>
  </sheetData>
  <sortState ref="BJ2:BK154">
    <sortCondition ref="BJ2:BJ154"/>
  </sortState>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RIPED</Company>
  <Application>Microsoft Excel</Application>
  <HeadingPairs>
    <vt:vector size="2" baseType="variant">
      <vt:variant>
        <vt:lpstr>工作表</vt:lpstr>
      </vt:variant>
      <vt:variant>
        <vt:i4>3</vt:i4>
      </vt:variant>
    </vt:vector>
  </HeadingPairs>
  <TitlesOfParts>
    <vt:vector size="3" baseType="lpstr">
      <vt:lpstr>标准体系</vt:lpstr>
      <vt:lpstr>储层改造标准目录</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HYP</dc:creator>
  <cp:lastModifiedBy>Ally在路上</cp:lastModifiedBy>
  <dcterms:created xsi:type="dcterms:W3CDTF">2023-03-15T06:57:00Z</dcterms:created>
  <cp:lastPrinted>2023-09-05T01:13:00Z</cp:lastPrinted>
  <dcterms:modified xsi:type="dcterms:W3CDTF">2025-06-25T10:59:34Z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41EC2F0301A94F2C9D1B31E9EE153359_13</vt:lpwstr>
  </property>
</Properties>
</file>