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autoCompressPictures="0"/>
  <mc:AlternateContent xmlns:mc="http://schemas.openxmlformats.org/markup-compatibility/2006">
    <mc:Choice Requires="x15">
      <x15ac:absPath xmlns:x15ac="http://schemas.microsoft.com/office/spreadsheetml/2010/11/ac" url="https://d.docs.live.net/fa71ac7b5bfef6ae/Documents/1-Main/Repositories/public/re-xlsx-amort/"/>
    </mc:Choice>
  </mc:AlternateContent>
  <xr:revisionPtr revIDLastSave="1" documentId="8_{8B116D87-06A3-44B6-8203-4CA4D9EA6C25}" xr6:coauthVersionLast="47" xr6:coauthVersionMax="47" xr10:uidLastSave="{57C3601C-9252-4CF8-A3AC-D8F63495B2F7}"/>
  <bookViews>
    <workbookView xWindow="-108" yWindow="-108" windowWidth="23256" windowHeight="12456" xr2:uid="{00000000-000D-0000-FFFF-FFFF00000000}"/>
  </bookViews>
  <sheets>
    <sheet name="Original" sheetId="10" r:id="rId1"/>
    <sheet name="Pessimistic" sheetId="4" r:id="rId2"/>
    <sheet name="Optimistic" sheetId="7"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C5" i="4"/>
  <c r="C5" i="10"/>
  <c r="C12" i="7"/>
  <c r="D12" i="7"/>
  <c r="E12" i="7"/>
  <c r="F12" i="7"/>
  <c r="G12" i="7"/>
  <c r="H12" i="7"/>
  <c r="I12" i="7"/>
  <c r="J12" i="7"/>
  <c r="C12" i="4"/>
  <c r="D12" i="4"/>
  <c r="E12" i="4"/>
  <c r="F12" i="4"/>
  <c r="G12" i="4"/>
  <c r="H12" i="4"/>
  <c r="I12" i="4"/>
  <c r="J12" i="4"/>
  <c r="C12" i="10"/>
  <c r="D12" i="10"/>
  <c r="E12" i="10"/>
  <c r="F12" i="10"/>
  <c r="G12" i="10"/>
  <c r="H12" i="10"/>
  <c r="I12" i="10"/>
  <c r="J12" i="10"/>
  <c r="C39" i="10"/>
  <c r="C30" i="10"/>
  <c r="C24" i="10"/>
  <c r="C25" i="10"/>
  <c r="C26" i="10"/>
  <c r="J17" i="10"/>
  <c r="I17" i="10"/>
  <c r="H17" i="10"/>
  <c r="G17" i="10"/>
  <c r="F17" i="10"/>
  <c r="E17" i="10"/>
  <c r="D17" i="10"/>
  <c r="C17" i="10"/>
  <c r="C16" i="10"/>
  <c r="C18" i="10"/>
  <c r="C19" i="10"/>
  <c r="D39" i="10"/>
  <c r="C13" i="10"/>
  <c r="C14" i="10"/>
  <c r="C15" i="10"/>
  <c r="D15" i="10"/>
  <c r="E15" i="10"/>
  <c r="F15" i="10"/>
  <c r="G15" i="10"/>
  <c r="H15" i="10"/>
  <c r="I15" i="10"/>
  <c r="J15" i="10"/>
  <c r="D13" i="10"/>
  <c r="D16" i="10"/>
  <c r="D18" i="10"/>
  <c r="D14" i="10"/>
  <c r="E13" i="10"/>
  <c r="E16" i="10"/>
  <c r="E18" i="10"/>
  <c r="E14" i="10"/>
  <c r="E39" i="10"/>
  <c r="D19" i="10"/>
  <c r="F13" i="10"/>
  <c r="F14" i="10"/>
  <c r="F39" i="10"/>
  <c r="E19" i="10"/>
  <c r="G13" i="10"/>
  <c r="G16" i="10"/>
  <c r="G18" i="10"/>
  <c r="F16" i="10"/>
  <c r="F18" i="10"/>
  <c r="G19" i="10"/>
  <c r="H39" i="10"/>
  <c r="G39" i="10"/>
  <c r="F19" i="10"/>
  <c r="H13" i="10"/>
  <c r="H14" i="10"/>
  <c r="G14" i="10"/>
  <c r="H16" i="10"/>
  <c r="H18" i="10"/>
  <c r="I13" i="10"/>
  <c r="I16" i="10"/>
  <c r="I18" i="10"/>
  <c r="I19" i="10"/>
  <c r="J39" i="10"/>
  <c r="H19" i="10"/>
  <c r="I39" i="10"/>
  <c r="I14" i="10"/>
  <c r="J13" i="10"/>
  <c r="J14" i="10"/>
  <c r="J16" i="10"/>
  <c r="J18" i="10"/>
  <c r="J19" i="10"/>
  <c r="C31" i="10"/>
  <c r="C32" i="10"/>
  <c r="K39" i="10"/>
  <c r="D42" i="10"/>
  <c r="D41" i="10"/>
  <c r="B31" i="7"/>
  <c r="C23" i="7"/>
  <c r="J17" i="7"/>
  <c r="I17" i="7"/>
  <c r="H17" i="7"/>
  <c r="G17" i="7"/>
  <c r="F17" i="7"/>
  <c r="E17" i="7"/>
  <c r="D17" i="7"/>
  <c r="C17" i="7"/>
  <c r="C16" i="7"/>
  <c r="C18" i="7"/>
  <c r="C13" i="7"/>
  <c r="B31" i="4"/>
  <c r="C23" i="4"/>
  <c r="J17" i="4"/>
  <c r="I17" i="4"/>
  <c r="H17" i="4"/>
  <c r="G17" i="4"/>
  <c r="F17" i="4"/>
  <c r="E17" i="4"/>
  <c r="D17" i="4"/>
  <c r="C17" i="4"/>
  <c r="C16" i="4"/>
  <c r="C18" i="4"/>
  <c r="C13" i="4"/>
  <c r="C31" i="7"/>
  <c r="C19" i="7"/>
  <c r="C14" i="7"/>
  <c r="C15" i="7"/>
  <c r="D15" i="7"/>
  <c r="E15" i="7"/>
  <c r="F15" i="7"/>
  <c r="G15" i="7"/>
  <c r="H15" i="7"/>
  <c r="I15" i="7"/>
  <c r="J15" i="7"/>
  <c r="C31" i="4"/>
  <c r="C19" i="4"/>
  <c r="C14" i="4"/>
  <c r="C15" i="4"/>
  <c r="D15" i="4"/>
  <c r="E15" i="4"/>
  <c r="F15" i="4"/>
  <c r="G15" i="4"/>
  <c r="H15" i="4"/>
  <c r="I15" i="4"/>
  <c r="J15" i="4"/>
  <c r="D13" i="7"/>
  <c r="D14" i="7"/>
  <c r="D13" i="4"/>
  <c r="D14" i="4"/>
  <c r="D16" i="4"/>
  <c r="D18" i="4"/>
  <c r="D16" i="7"/>
  <c r="D18" i="7"/>
  <c r="D19" i="7"/>
  <c r="E13" i="7"/>
  <c r="E14" i="7"/>
  <c r="E13" i="4"/>
  <c r="E16" i="4"/>
  <c r="E18" i="4"/>
  <c r="D31" i="4"/>
  <c r="D19" i="4"/>
  <c r="D31" i="7"/>
  <c r="E16" i="7"/>
  <c r="E18" i="7"/>
  <c r="F13" i="7"/>
  <c r="F16" i="7"/>
  <c r="F18" i="7"/>
  <c r="E19" i="4"/>
  <c r="E31" i="4"/>
  <c r="E14" i="4"/>
  <c r="F13" i="4"/>
  <c r="F16" i="4"/>
  <c r="F18" i="4"/>
  <c r="F19" i="7"/>
  <c r="F31" i="7"/>
  <c r="F14" i="7"/>
  <c r="G13" i="7"/>
  <c r="G16" i="7"/>
  <c r="G18" i="7"/>
  <c r="E19" i="7"/>
  <c r="E31" i="7"/>
  <c r="F19" i="4"/>
  <c r="F31" i="4"/>
  <c r="F14" i="4"/>
  <c r="G13" i="4"/>
  <c r="G16" i="4"/>
  <c r="G18" i="4"/>
  <c r="G19" i="7"/>
  <c r="G31" i="7"/>
  <c r="G14" i="7"/>
  <c r="H13" i="7"/>
  <c r="H16" i="7"/>
  <c r="H18" i="7"/>
  <c r="G19" i="4"/>
  <c r="G31" i="4"/>
  <c r="G14" i="4"/>
  <c r="H13" i="4"/>
  <c r="H16" i="4"/>
  <c r="H18" i="4"/>
  <c r="H14" i="4"/>
  <c r="H19" i="7"/>
  <c r="H31" i="7"/>
  <c r="H14" i="7"/>
  <c r="I13" i="7"/>
  <c r="I14" i="7"/>
  <c r="H19" i="4"/>
  <c r="H31" i="4"/>
  <c r="I13" i="4"/>
  <c r="I16" i="4"/>
  <c r="I18" i="4"/>
  <c r="I16" i="7"/>
  <c r="I18" i="7"/>
  <c r="J13" i="7"/>
  <c r="J16" i="7"/>
  <c r="I19" i="4"/>
  <c r="I31" i="4"/>
  <c r="I14" i="4"/>
  <c r="J13" i="4"/>
  <c r="J16" i="4"/>
  <c r="C24" i="4"/>
  <c r="J14" i="7"/>
  <c r="J18" i="7"/>
  <c r="J19" i="7"/>
  <c r="C24" i="7"/>
  <c r="C25" i="7"/>
  <c r="I19" i="7"/>
  <c r="I31" i="7"/>
  <c r="J14" i="4"/>
  <c r="J18" i="4"/>
  <c r="J19" i="4"/>
  <c r="C25" i="4"/>
  <c r="J31" i="7"/>
  <c r="C33" i="7"/>
  <c r="J31" i="4"/>
  <c r="C33" i="4"/>
  <c r="C34" i="4"/>
  <c r="C34" i="7"/>
</calcChain>
</file>

<file path=xl/sharedStrings.xml><?xml version="1.0" encoding="utf-8"?>
<sst xmlns="http://schemas.openxmlformats.org/spreadsheetml/2006/main" count="118" uniqueCount="42">
  <si>
    <t>PGI</t>
  </si>
  <si>
    <t>VL</t>
  </si>
  <si>
    <t>OE</t>
  </si>
  <si>
    <t>NOI</t>
  </si>
  <si>
    <t>DS</t>
  </si>
  <si>
    <t>BTCF</t>
  </si>
  <si>
    <t>EGI</t>
  </si>
  <si>
    <t>UNITS</t>
  </si>
  <si>
    <t>LOAN</t>
  </si>
  <si>
    <t>INTEREST</t>
  </si>
  <si>
    <t>AVERAGE RENT PER UNIT</t>
  </si>
  <si>
    <t>CAP RATE</t>
  </si>
  <si>
    <t>MINIMUM DCR</t>
  </si>
  <si>
    <t>INITIAL EQUITY</t>
  </si>
  <si>
    <t>PRICE</t>
  </si>
  <si>
    <t>MAXIMUM PRICE</t>
  </si>
  <si>
    <t>EXPECTED RETURN</t>
  </si>
  <si>
    <t>Maximum Debt Service</t>
  </si>
  <si>
    <t xml:space="preserve">Maximum Loan </t>
  </si>
  <si>
    <t>Maximum Price</t>
  </si>
  <si>
    <t>EXPECTED SELLING PRICE AT YEAR 8</t>
  </si>
  <si>
    <t>SELLING PRICE</t>
  </si>
  <si>
    <t>VACANCY ALLOW.</t>
  </si>
  <si>
    <t xml:space="preserve">BTCF FROM SALE </t>
  </si>
  <si>
    <t>CASH OUTLAY</t>
  </si>
  <si>
    <t>CF1</t>
  </si>
  <si>
    <t>CF2</t>
  </si>
  <si>
    <t>CF3</t>
  </si>
  <si>
    <t>CF4</t>
  </si>
  <si>
    <t>CF5</t>
  </si>
  <si>
    <t>CF6</t>
  </si>
  <si>
    <t>CF7</t>
  </si>
  <si>
    <t>CF8</t>
  </si>
  <si>
    <t>SELLING COSTS</t>
  </si>
  <si>
    <t>NPV</t>
  </si>
  <si>
    <t>IRR</t>
  </si>
  <si>
    <t xml:space="preserve"> BEFORE TAX LEVERAGED DCF ANALYSIS</t>
  </si>
  <si>
    <t>INCREASE OE</t>
  </si>
  <si>
    <t>ESTIMATED RENT GROWTH</t>
  </si>
  <si>
    <t>Original</t>
  </si>
  <si>
    <t>Pessimistic</t>
  </si>
  <si>
    <t>Optimistic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</si>
</sst>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
    <numFmt numFmtId="165" formatCode="0.0%"/>
    <numFmt numFmtId="166" formatCode="&quot;$&quot;#,##0.0"/>
  </numFmts>
  <fonts count="10"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i/>
      <sz val="16"/>
      <color theme="1"/>
      <name val="Times New Roman"/>
      <family val="1"/>
    </font>
    <font>
      <sz val="11"/>
      <color theme="1"/>
      <name val="Times New Roman"/>
      <family val="1"/>
    </font>
    <font>
      <b/>
      <sz val="11"/>
      <color theme="1"/>
      <name val="Times New Roman"/>
      <family val="1"/>
    </font>
    <font>
      <b/>
      <sz val="12"/>
      <color theme="0"/>
      <name val="Times New Roman"/>
      <family val="1"/>
    </font>
    <font>
      <b/>
      <sz val="11"/>
      <color theme="0"/>
      <name val="Times New Roman"/>
      <family val="1"/>
    </font>
  </fonts>
  <fills count="11">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s>
  <borders count="1">
    <border>
      <left/>
      <right/>
      <top/>
      <bottom/>
      <diagonal/>
    </border>
  </borders>
  <cellStyleXfs count="19">
    <xf numFmtId="0" fontId="0" fillId="0" borderId="0"/>
    <xf numFmtId="9" fontId="1" fillId="0" borderId="0" applyFont="0" applyFill="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6" fillId="0" borderId="0" xfId="0" applyFont="1" applyAlignment="1">
      <alignment vertical="center"/>
    </xf>
    <xf numFmtId="0" fontId="7" fillId="2" borderId="0" xfId="2" applyFont="1" applyAlignment="1">
      <alignment horizontal="left" vertical="center"/>
    </xf>
    <xf numFmtId="0" fontId="7" fillId="2" borderId="0" xfId="2" applyFont="1" applyAlignment="1">
      <alignment horizontal="center" vertical="center"/>
    </xf>
    <xf numFmtId="0" fontId="7" fillId="4" borderId="0" xfId="4" applyFont="1" applyAlignment="1">
      <alignment vertical="center" wrapText="1"/>
    </xf>
    <xf numFmtId="164" fontId="7" fillId="4" borderId="0" xfId="4" applyNumberFormat="1" applyFont="1" applyAlignment="1">
      <alignment horizontal="center" vertical="center"/>
    </xf>
    <xf numFmtId="164" fontId="7" fillId="2" borderId="0" xfId="2" applyNumberFormat="1" applyFont="1" applyAlignment="1">
      <alignment horizontal="center" vertical="center"/>
    </xf>
    <xf numFmtId="0" fontId="7" fillId="4" borderId="0" xfId="4" applyFont="1" applyAlignment="1">
      <alignment vertical="center"/>
    </xf>
    <xf numFmtId="10" fontId="7" fillId="4" borderId="0" xfId="4" applyNumberFormat="1" applyFont="1" applyAlignment="1">
      <alignment horizontal="center" vertical="center"/>
    </xf>
    <xf numFmtId="9" fontId="7" fillId="4" borderId="0" xfId="4" applyNumberFormat="1" applyFont="1" applyAlignment="1">
      <alignment horizontal="center" vertical="center"/>
    </xf>
    <xf numFmtId="10" fontId="7" fillId="2" borderId="0" xfId="2" applyNumberFormat="1" applyFont="1" applyAlignment="1">
      <alignment horizontal="center" vertical="center"/>
    </xf>
    <xf numFmtId="165" fontId="7" fillId="2" borderId="0" xfId="2" applyNumberFormat="1" applyFont="1" applyAlignment="1">
      <alignment horizontal="center" vertical="center"/>
    </xf>
    <xf numFmtId="9" fontId="7" fillId="4" borderId="0" xfId="1" applyFont="1" applyFill="1" applyAlignment="1">
      <alignment horizontal="center" vertical="center"/>
    </xf>
    <xf numFmtId="0" fontId="7" fillId="4" borderId="0" xfId="4" applyFont="1" applyAlignment="1">
      <alignment horizontal="left" vertical="center"/>
    </xf>
    <xf numFmtId="0" fontId="6" fillId="0" borderId="0" xfId="0" applyFont="1" applyAlignment="1">
      <alignment horizontal="center" vertical="center"/>
    </xf>
    <xf numFmtId="0" fontId="8" fillId="7" borderId="0" xfId="7" applyFont="1" applyAlignment="1">
      <alignment horizontal="center" vertical="center"/>
    </xf>
    <xf numFmtId="164" fontId="7" fillId="9" borderId="0" xfId="9" applyNumberFormat="1" applyFont="1" applyAlignment="1">
      <alignment horizontal="center" vertical="center"/>
    </xf>
    <xf numFmtId="164" fontId="6" fillId="0" borderId="0" xfId="0" applyNumberFormat="1" applyFont="1" applyAlignment="1">
      <alignment horizontal="center" vertical="center"/>
    </xf>
    <xf numFmtId="164" fontId="7" fillId="5" borderId="0" xfId="5" applyNumberFormat="1" applyFont="1" applyAlignment="1">
      <alignment horizontal="center" vertical="center"/>
    </xf>
    <xf numFmtId="10" fontId="7" fillId="0" borderId="0" xfId="0" applyNumberFormat="1" applyFont="1" applyAlignment="1">
      <alignment horizontal="center" vertical="center"/>
    </xf>
    <xf numFmtId="0" fontId="7" fillId="0" borderId="0" xfId="0" applyFont="1" applyAlignment="1">
      <alignment horizontal="center" vertical="center"/>
    </xf>
    <xf numFmtId="0" fontId="7" fillId="6" borderId="0" xfId="6" applyFont="1" applyAlignment="1">
      <alignment horizontal="center" vertical="center"/>
    </xf>
    <xf numFmtId="164" fontId="7" fillId="6" borderId="0" xfId="6" applyNumberFormat="1" applyFont="1" applyAlignment="1">
      <alignment horizontal="center" vertical="center"/>
    </xf>
    <xf numFmtId="10" fontId="6" fillId="0" borderId="0" xfId="1" applyNumberFormat="1" applyFont="1" applyAlignment="1">
      <alignment horizontal="center" vertical="center"/>
    </xf>
    <xf numFmtId="0" fontId="7" fillId="8" borderId="0" xfId="8" applyFont="1" applyAlignment="1">
      <alignment horizontal="center" vertical="center"/>
    </xf>
    <xf numFmtId="0" fontId="7" fillId="5" borderId="0" xfId="5" applyFont="1" applyAlignment="1">
      <alignment horizontal="center" vertical="center"/>
    </xf>
    <xf numFmtId="8" fontId="7" fillId="5" borderId="0" xfId="5" applyNumberFormat="1" applyFont="1" applyAlignment="1">
      <alignment horizontal="center" vertical="center"/>
    </xf>
    <xf numFmtId="9" fontId="7" fillId="5" borderId="0" xfId="1" applyFont="1" applyFill="1" applyAlignment="1">
      <alignment horizontal="center" vertical="center"/>
    </xf>
    <xf numFmtId="0" fontId="7" fillId="4" borderId="0" xfId="4" applyFont="1" applyAlignment="1">
      <alignment horizontal="left" vertical="center" wrapText="1"/>
    </xf>
    <xf numFmtId="166" fontId="6" fillId="0" borderId="0" xfId="0" applyNumberFormat="1" applyFont="1" applyAlignment="1">
      <alignment horizontal="center" vertical="center"/>
    </xf>
    <xf numFmtId="0" fontId="7" fillId="10" borderId="0" xfId="10" applyFont="1" applyAlignment="1">
      <alignment horizontal="center" vertical="center"/>
    </xf>
    <xf numFmtId="0" fontId="9" fillId="3" borderId="0" xfId="3" applyFont="1" applyAlignment="1">
      <alignment horizontal="center" vertical="center"/>
    </xf>
    <xf numFmtId="0" fontId="5" fillId="10" borderId="0" xfId="10" applyFont="1" applyAlignment="1">
      <alignment horizontal="center" vertical="center"/>
    </xf>
  </cellXfs>
  <cellStyles count="19">
    <cellStyle name="20% - Accent1" xfId="2" builtinId="30"/>
    <cellStyle name="20% - Accent2" xfId="4" builtinId="34"/>
    <cellStyle name="20% - Accent5" xfId="8" builtinId="46"/>
    <cellStyle name="40% - Accent5" xfId="9" builtinId="47"/>
    <cellStyle name="60% - Accent4" xfId="6" builtinId="44"/>
    <cellStyle name="60% - Accent5" xfId="10" builtinId="48"/>
    <cellStyle name="Accent2" xfId="3" builtinId="33"/>
    <cellStyle name="Accent4" xfId="5" builtinId="41"/>
    <cellStyle name="Accent5" xfId="7" builtinId="45"/>
    <cellStyle name="Followed Hyperlink" xfId="12" builtinId="9" hidden="1"/>
    <cellStyle name="Followed Hyperlink" xfId="14" builtinId="9" hidden="1"/>
    <cellStyle name="Followed Hyperlink" xfId="16" builtinId="9" hidden="1"/>
    <cellStyle name="Followed Hyperlink" xfId="18" builtinId="9" hidden="1"/>
    <cellStyle name="Hyperlink" xfId="11" builtinId="8" hidden="1"/>
    <cellStyle name="Hyperlink" xfId="13" builtinId="8" hidden="1"/>
    <cellStyle name="Hyperlink" xfId="15" builtinId="8" hidden="1"/>
    <cellStyle name="Hyperlink" xfId="17" builtinId="8"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40005</xdr:colOff>
      <xdr:row>2</xdr:row>
      <xdr:rowOff>186690</xdr:rowOff>
    </xdr:from>
    <xdr:to>
      <xdr:col>8</xdr:col>
      <xdr:colOff>763905</xdr:colOff>
      <xdr:row>8</xdr:row>
      <xdr:rowOff>186690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593205" y="377190"/>
          <a:ext cx="2419350" cy="1333500"/>
        </a:xfrm>
        <a:prstGeom prst="rect">
          <a:avLst/>
        </a:prstGeom>
        <a:solidFill>
          <a:schemeClr val="accent2">
            <a:lumMod val="60000"/>
            <a:lumOff val="40000"/>
          </a:scheme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sensitivity analysis</a:t>
          </a:r>
          <a:r>
            <a:rPr lang="en-US" sz="1100" b="1" baseline="0"/>
            <a:t> assumes that Rent growth forecasted changes from 4% to 0%. The following forecast represents the investment performance in a zero growth rent scenario.</a:t>
          </a:r>
          <a:endParaRPr lang="en-US" sz="1100" b="1"/>
        </a:p>
      </xdr:txBody>
    </xdr:sp>
    <xdr:clientData/>
  </xdr:twoCellAnchor>
  <xdr:twoCellAnchor>
    <xdr:from>
      <xdr:col>1</xdr:col>
      <xdr:colOff>79375</xdr:colOff>
      <xdr:row>35</xdr:row>
      <xdr:rowOff>124460</xdr:rowOff>
    </xdr:from>
    <xdr:to>
      <xdr:col>10</xdr:col>
      <xdr:colOff>732155</xdr:colOff>
      <xdr:row>44</xdr:row>
      <xdr:rowOff>78740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52475" y="6182360"/>
          <a:ext cx="11308080" cy="155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latin typeface="Times New Roman"/>
              <a:cs typeface="Times New Roman"/>
            </a:rPr>
            <a:t>This</a:t>
          </a:r>
          <a:r>
            <a:rPr lang="en-US" sz="1100" baseline="0">
              <a:latin typeface="Times New Roman"/>
              <a:cs typeface="Times New Roman"/>
            </a:rPr>
            <a:t> sensitivity analysis represents a pessimistic outlook on the original forecast and its cash flows. In specific, this analysis reveals the over-all effect a zero rent growth scenario would have on the investment. The original forecast was contingent on rents appreciating 4% annually and resulted in an NPV of </a:t>
          </a:r>
          <a:r>
            <a:rPr lang="en-US" sz="1100" b="1" i="0" u="none" strike="noStrike">
              <a:solidFill>
                <a:schemeClr val="dk1"/>
              </a:solidFill>
              <a:effectLst/>
              <a:latin typeface="Times New Roman"/>
              <a:ea typeface="+mn-ea"/>
              <a:cs typeface="Times New Roman"/>
            </a:rPr>
            <a:t>$957,877.52 </a:t>
          </a:r>
          <a:r>
            <a:rPr lang="en-US" sz="1100" b="1" i="0" u="none" strike="noStrike" baseline="0">
              <a:solidFill>
                <a:schemeClr val="dk1"/>
              </a:solidFill>
              <a:effectLst/>
              <a:latin typeface="Times New Roman"/>
              <a:ea typeface="+mn-ea"/>
              <a:cs typeface="Times New Roman"/>
            </a:rPr>
            <a:t>, </a:t>
          </a:r>
          <a:r>
            <a:rPr lang="en-US" sz="1100" b="0" i="0" u="none" strike="noStrike" baseline="0">
              <a:solidFill>
                <a:schemeClr val="dk1"/>
              </a:solidFill>
              <a:effectLst/>
              <a:latin typeface="Times New Roman"/>
              <a:ea typeface="+mn-ea"/>
              <a:cs typeface="Times New Roman"/>
            </a:rPr>
            <a:t>IRR of </a:t>
          </a:r>
          <a:r>
            <a:rPr lang="en-US" sz="1100" b="1" i="0" u="none" strike="noStrike" baseline="0">
              <a:solidFill>
                <a:schemeClr val="dk1"/>
              </a:solidFill>
              <a:effectLst/>
              <a:latin typeface="Times New Roman"/>
              <a:ea typeface="+mn-ea"/>
              <a:cs typeface="Times New Roman"/>
            </a:rPr>
            <a:t>19%</a:t>
          </a:r>
          <a:r>
            <a:rPr lang="en-US" sz="1100" b="1" i="0" u="none" strike="noStrike">
              <a:solidFill>
                <a:schemeClr val="dk1"/>
              </a:solidFill>
              <a:effectLst/>
              <a:latin typeface="Times New Roman"/>
              <a:ea typeface="+mn-ea"/>
              <a:cs typeface="Times New Roman"/>
            </a:rPr>
            <a:t> </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selling price of </a:t>
          </a:r>
          <a:r>
            <a:rPr lang="en-US" sz="1100" b="1" i="0" u="none" strike="noStrike">
              <a:solidFill>
                <a:schemeClr val="dk1"/>
              </a:solidFill>
              <a:effectLst/>
              <a:latin typeface="Times New Roman"/>
              <a:ea typeface="+mn-ea"/>
              <a:cs typeface="Times New Roman"/>
            </a:rPr>
            <a:t>$12,644,244.82 </a:t>
          </a:r>
          <a:r>
            <a:rPr lang="en-US" sz="1100" b="0" i="0" u="none" strike="noStrike">
              <a:solidFill>
                <a:schemeClr val="dk1"/>
              </a:solidFill>
              <a:effectLst/>
              <a:latin typeface="Times New Roman"/>
              <a:ea typeface="+mn-ea"/>
              <a:cs typeface="Times New Roman"/>
            </a:rPr>
            <a:t>with</a:t>
          </a:r>
          <a:r>
            <a:rPr lang="en-US" sz="1100" b="0" i="0" u="none" strike="noStrike" baseline="0">
              <a:solidFill>
                <a:schemeClr val="dk1"/>
              </a:solidFill>
              <a:effectLst/>
              <a:latin typeface="Times New Roman"/>
              <a:ea typeface="+mn-ea"/>
              <a:cs typeface="Times New Roman"/>
            </a:rPr>
            <a:t> positive NOI growth</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 Assuming zero rent growth and all other variables unchanged it shown that NOI growth is negative as a lack of rent growth fails to match OE growth.  Due to an annually decreasing NOI, forecasted cashflows also decrease, lowering the NPV, IRR, and selling price. Zero rent growth in this scenario yields an NPV of </a:t>
          </a:r>
          <a:r>
            <a:rPr lang="en-US" sz="1100" b="1" i="0" u="none" strike="noStrike">
              <a:solidFill>
                <a:srgbClr val="FF0000"/>
              </a:solidFill>
              <a:effectLst/>
              <a:latin typeface="Times New Roman"/>
              <a:ea typeface="+mn-ea"/>
              <a:cs typeface="Times New Roman"/>
            </a:rPr>
            <a:t>($1,304,861.80)</a:t>
          </a:r>
          <a:r>
            <a:rPr lang="en-US">
              <a:solidFill>
                <a:srgbClr val="FF0000"/>
              </a:solidFill>
              <a:latin typeface="Times New Roman"/>
              <a:cs typeface="Times New Roman"/>
            </a:rPr>
            <a:t>  </a:t>
          </a:r>
          <a:r>
            <a:rPr lang="en-US">
              <a:solidFill>
                <a:sysClr val="windowText" lastClr="000000"/>
              </a:solidFill>
              <a:latin typeface="Times New Roman"/>
              <a:cs typeface="Times New Roman"/>
            </a:rPr>
            <a:t>IRR of</a:t>
          </a:r>
          <a:r>
            <a:rPr lang="en-US" baseline="0">
              <a:solidFill>
                <a:sysClr val="windowText" lastClr="000000"/>
              </a:solidFill>
              <a:latin typeface="Times New Roman"/>
              <a:cs typeface="Times New Roman"/>
            </a:rPr>
            <a:t> -1% and selling price of </a:t>
          </a:r>
          <a:r>
            <a:rPr lang="en-US" sz="1100" b="1" i="0" u="none" strike="noStrike">
              <a:solidFill>
                <a:schemeClr val="dk1"/>
              </a:solidFill>
              <a:effectLst/>
              <a:latin typeface="Times New Roman"/>
              <a:ea typeface="+mn-ea"/>
              <a:cs typeface="Times New Roman"/>
            </a:rPr>
            <a:t>$8,007,887.63</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 Assuming all else the same a zero rent growth scenario would make this a poor investment as NPV is negative indicating the investor will lose money. This is also supported through the selling price being lower than the purchase price aka capital loss. Zero rent growth can occur in the recovery cycle of real estate when those collecting rents are concerned with maintaining tenants in a rebounding market rather than increasing EGI in the short term. Declining functional efficiency of a property can also create a rent cap that tenants are not willing to surpass unless the property is made comparable to others in the market: in other words, rent cannot grow because the market only pays so much for functionally obselete property.</a:t>
          </a:r>
          <a:endParaRPr lang="en-US" sz="1100">
            <a:solidFill>
              <a:sysClr val="windowText" lastClr="000000"/>
            </a:solidFill>
            <a:latin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xdr:colOff>
      <xdr:row>1</xdr:row>
      <xdr:rowOff>148590</xdr:rowOff>
    </xdr:from>
    <xdr:to>
      <xdr:col>8</xdr:col>
      <xdr:colOff>792480</xdr:colOff>
      <xdr:row>7</xdr:row>
      <xdr:rowOff>148590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488430" y="148590"/>
          <a:ext cx="2419350" cy="1333500"/>
        </a:xfrm>
        <a:prstGeom prst="rect">
          <a:avLst/>
        </a:prstGeom>
        <a:solidFill>
          <a:schemeClr val="accent2">
            <a:lumMod val="60000"/>
            <a:lumOff val="40000"/>
          </a:scheme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This sensitivity analysis</a:t>
          </a:r>
          <a:r>
            <a:rPr lang="en-US" sz="1100" b="1" baseline="0"/>
            <a:t> assumes that Rent growth forecasted changes from 4% to 6%. The following forecast represents investment performance in a better than expected scenario.</a:t>
          </a:r>
          <a:endParaRPr lang="en-US" sz="1100" b="1"/>
        </a:p>
      </xdr:txBody>
    </xdr:sp>
    <xdr:clientData/>
  </xdr:twoCellAnchor>
  <xdr:twoCellAnchor>
    <xdr:from>
      <xdr:col>1</xdr:col>
      <xdr:colOff>40640</xdr:colOff>
      <xdr:row>35</xdr:row>
      <xdr:rowOff>149860</xdr:rowOff>
    </xdr:from>
    <xdr:to>
      <xdr:col>11</xdr:col>
      <xdr:colOff>487680</xdr:colOff>
      <xdr:row>44</xdr:row>
      <xdr:rowOff>116840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713740" y="6207760"/>
          <a:ext cx="12067540" cy="156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latin typeface="Times New Roman"/>
              <a:cs typeface="Times New Roman"/>
            </a:rPr>
            <a:t>This</a:t>
          </a:r>
          <a:r>
            <a:rPr lang="en-US" sz="1100" baseline="0">
              <a:latin typeface="Times New Roman"/>
              <a:cs typeface="Times New Roman"/>
            </a:rPr>
            <a:t> sensitivity analysis represents an optimistic outlook on the original forecast and its cash flows. In specific, this analysis reveals the over-all effect a 2% increase in rent growth would have on the investment. The original forecast was contingent on rents appreciating 4% annually and resulted in an NPV of </a:t>
          </a:r>
          <a:r>
            <a:rPr lang="en-US" sz="1100" b="1" i="0" u="none" strike="noStrike">
              <a:solidFill>
                <a:schemeClr val="dk1"/>
              </a:solidFill>
              <a:effectLst/>
              <a:latin typeface="Times New Roman"/>
              <a:ea typeface="+mn-ea"/>
              <a:cs typeface="Times New Roman"/>
            </a:rPr>
            <a:t>$957,877.52 </a:t>
          </a:r>
          <a:r>
            <a:rPr lang="en-US" sz="1100" b="1" i="0" u="none" strike="noStrike" baseline="0">
              <a:solidFill>
                <a:schemeClr val="dk1"/>
              </a:solidFill>
              <a:effectLst/>
              <a:latin typeface="Times New Roman"/>
              <a:ea typeface="+mn-ea"/>
              <a:cs typeface="Times New Roman"/>
            </a:rPr>
            <a:t>, </a:t>
          </a:r>
          <a:r>
            <a:rPr lang="en-US" sz="1100" b="0" i="0" u="none" strike="noStrike" baseline="0">
              <a:solidFill>
                <a:schemeClr val="dk1"/>
              </a:solidFill>
              <a:effectLst/>
              <a:latin typeface="Times New Roman"/>
              <a:ea typeface="+mn-ea"/>
              <a:cs typeface="Times New Roman"/>
            </a:rPr>
            <a:t>IRR of </a:t>
          </a:r>
          <a:r>
            <a:rPr lang="en-US" sz="1100" b="1" i="0" u="none" strike="noStrike" baseline="0">
              <a:solidFill>
                <a:schemeClr val="dk1"/>
              </a:solidFill>
              <a:effectLst/>
              <a:latin typeface="Times New Roman"/>
              <a:ea typeface="+mn-ea"/>
              <a:cs typeface="Times New Roman"/>
            </a:rPr>
            <a:t>19%</a:t>
          </a:r>
          <a:r>
            <a:rPr lang="en-US" sz="1100" b="1" i="0" u="none" strike="noStrike">
              <a:solidFill>
                <a:schemeClr val="dk1"/>
              </a:solidFill>
              <a:effectLst/>
              <a:latin typeface="Times New Roman"/>
              <a:ea typeface="+mn-ea"/>
              <a:cs typeface="Times New Roman"/>
            </a:rPr>
            <a:t> </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selling price of </a:t>
          </a:r>
          <a:r>
            <a:rPr lang="en-US" sz="1100" b="1" i="0" u="none" strike="noStrike">
              <a:solidFill>
                <a:schemeClr val="dk1"/>
              </a:solidFill>
              <a:effectLst/>
              <a:latin typeface="Times New Roman"/>
              <a:ea typeface="+mn-ea"/>
              <a:cs typeface="Times New Roman"/>
            </a:rPr>
            <a:t>$12,644,244.82 </a:t>
          </a:r>
          <a:r>
            <a:rPr lang="en-US" sz="1100" b="0" i="0" u="none" strike="noStrike">
              <a:solidFill>
                <a:schemeClr val="dk1"/>
              </a:solidFill>
              <a:effectLst/>
              <a:latin typeface="Times New Roman"/>
              <a:ea typeface="+mn-ea"/>
              <a:cs typeface="Times New Roman"/>
            </a:rPr>
            <a:t>with</a:t>
          </a:r>
          <a:r>
            <a:rPr lang="en-US" sz="1100" b="0" i="0" u="none" strike="noStrike" baseline="0">
              <a:solidFill>
                <a:schemeClr val="dk1"/>
              </a:solidFill>
              <a:effectLst/>
              <a:latin typeface="Times New Roman"/>
              <a:ea typeface="+mn-ea"/>
              <a:cs typeface="Times New Roman"/>
            </a:rPr>
            <a:t> positive NOI growth</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 Assuming 6% rent growth and all other variables unchanged it is shown that NOI growth increases as a result of higher rents contributing to increased EGI.  Due to the increase in NOI growth, forecasted cashflows also increase, increasing the NPV, IRR, and selling price. 6% rent growth in this scenario yields an NPV of </a:t>
          </a:r>
          <a:r>
            <a:rPr lang="en-US" sz="1100" b="1" i="0" u="none" strike="noStrike">
              <a:solidFill>
                <a:schemeClr val="dk1"/>
              </a:solidFill>
              <a:effectLst/>
              <a:latin typeface="Times New Roman"/>
              <a:ea typeface="+mn-ea"/>
              <a:cs typeface="Times New Roman"/>
            </a:rPr>
            <a:t>$2,280,158.61 </a:t>
          </a:r>
          <a:r>
            <a:rPr lang="en-US">
              <a:solidFill>
                <a:sysClr val="windowText" lastClr="000000"/>
              </a:solidFill>
              <a:latin typeface="Times New Roman"/>
              <a:cs typeface="Times New Roman"/>
            </a:rPr>
            <a:t>IRR of</a:t>
          </a:r>
          <a:r>
            <a:rPr lang="en-US" baseline="0">
              <a:solidFill>
                <a:sysClr val="windowText" lastClr="000000"/>
              </a:solidFill>
              <a:latin typeface="Times New Roman"/>
              <a:cs typeface="Times New Roman"/>
            </a:rPr>
            <a:t> 25% and selling price of </a:t>
          </a:r>
          <a:r>
            <a:rPr lang="en-US" sz="1100" b="1" i="0" u="none" strike="noStrike">
              <a:solidFill>
                <a:schemeClr val="dk1"/>
              </a:solidFill>
              <a:effectLst/>
              <a:latin typeface="Times New Roman"/>
              <a:ea typeface="+mn-ea"/>
              <a:cs typeface="Times New Roman"/>
            </a:rPr>
            <a:t>$15,398,754.67</a:t>
          </a:r>
          <a:r>
            <a:rPr lang="en-US" sz="1100" b="0" i="0" u="none" strike="noStrike">
              <a:solidFill>
                <a:schemeClr val="dk1"/>
              </a:solidFill>
              <a:effectLst/>
              <a:latin typeface="Times New Roman"/>
              <a:ea typeface="+mn-ea"/>
              <a:cs typeface="Times New Roman"/>
            </a:rPr>
            <a:t>.</a:t>
          </a:r>
          <a:r>
            <a:rPr lang="en-US" sz="1100" b="0" i="0" u="none" strike="noStrike" baseline="0">
              <a:solidFill>
                <a:schemeClr val="dk1"/>
              </a:solidFill>
              <a:effectLst/>
              <a:latin typeface="Times New Roman"/>
              <a:ea typeface="+mn-ea"/>
              <a:cs typeface="Times New Roman"/>
            </a:rPr>
            <a:t> The 2% forecasting error in rent growth translates into over an 138% increase in NPV, 22% increase in sales price. All else remaining unchanged, an increase in rent growth will always produce higher expected returns as marginal rents increase. An investor would hope for this 6% scenario but any rent growth is good as long as it can cover OE growth. An increase in rent growth can occur due to higher rental demand, cyclical economic expansion, and in general a healthy market usually sees at least some annual rental adjustment. Historically, as an example ,Ft. Lauderdale ,Florida has seen recent rent growth rates of around 4% however in Stockton, California growth rates have been as high as 12%.  When considering a real estate property rental growth rates can make or break the investment as evident in the sensitivity analysis' performed. </a:t>
          </a:r>
          <a:endParaRPr lang="en-US" sz="1100">
            <a:solidFill>
              <a:sysClr val="windowText" lastClr="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42"/>
  <sheetViews>
    <sheetView tabSelected="1" workbookViewId="0">
      <selection activeCell="C14" sqref="C14"/>
    </sheetView>
  </sheetViews>
  <sheetFormatPr defaultColWidth="8.88671875" defaultRowHeight="13.8" x14ac:dyDescent="0.3"/>
  <cols>
    <col min="1" max="1" width="8.88671875" style="1"/>
    <col min="2" max="2" width="23.109375" style="1" bestFit="1" customWidth="1"/>
    <col min="3" max="3" width="16.88671875" style="1" bestFit="1" customWidth="1"/>
    <col min="4" max="4" width="14.33203125" style="1" bestFit="1" customWidth="1"/>
    <col min="5" max="5" width="25.109375" style="1" bestFit="1" customWidth="1"/>
    <col min="6" max="6" width="14.33203125" style="1" bestFit="1" customWidth="1"/>
    <col min="7" max="11" width="12.6640625" style="1" bestFit="1" customWidth="1"/>
    <col min="12" max="16384" width="8.88671875" style="1"/>
  </cols>
  <sheetData>
    <row r="1" spans="2:11" ht="20.399999999999999" x14ac:dyDescent="0.3">
      <c r="B1" s="32" t="s">
        <v>39</v>
      </c>
      <c r="C1" s="32"/>
      <c r="D1" s="32"/>
      <c r="E1" s="32"/>
      <c r="F1" s="32"/>
      <c r="G1" s="32"/>
      <c r="H1" s="32"/>
      <c r="I1" s="32"/>
      <c r="J1" s="32"/>
      <c r="K1" s="32"/>
    </row>
    <row r="3" spans="2:11" ht="27.6" x14ac:dyDescent="0.3">
      <c r="B3" s="2" t="s">
        <v>7</v>
      </c>
      <c r="C3" s="3">
        <v>83</v>
      </c>
      <c r="E3" s="4" t="s">
        <v>10</v>
      </c>
      <c r="F3" s="5">
        <v>1050</v>
      </c>
    </row>
    <row r="4" spans="2:11" x14ac:dyDescent="0.3">
      <c r="B4" s="2" t="s">
        <v>3</v>
      </c>
      <c r="C4" s="6">
        <v>626500</v>
      </c>
      <c r="E4" s="7" t="s">
        <v>9</v>
      </c>
      <c r="F4" s="8">
        <v>6.5000000000000002E-2</v>
      </c>
    </row>
    <row r="5" spans="2:11" x14ac:dyDescent="0.3">
      <c r="B5" s="2" t="s">
        <v>8</v>
      </c>
      <c r="C5" s="6">
        <f>F7-F6</f>
        <v>6750000</v>
      </c>
      <c r="E5" s="7" t="s">
        <v>22</v>
      </c>
      <c r="F5" s="9">
        <v>0.05</v>
      </c>
    </row>
    <row r="6" spans="2:11" x14ac:dyDescent="0.3">
      <c r="B6" s="2" t="s">
        <v>11</v>
      </c>
      <c r="C6" s="10">
        <v>6.7699999999999996E-2</v>
      </c>
      <c r="E6" s="7" t="s">
        <v>13</v>
      </c>
      <c r="F6" s="5">
        <v>2500000</v>
      </c>
    </row>
    <row r="7" spans="2:11" x14ac:dyDescent="0.3">
      <c r="B7" s="2" t="s">
        <v>12</v>
      </c>
      <c r="C7" s="3">
        <v>1.3</v>
      </c>
      <c r="E7" s="7" t="s">
        <v>14</v>
      </c>
      <c r="F7" s="5">
        <v>9250000</v>
      </c>
    </row>
    <row r="8" spans="2:11" x14ac:dyDescent="0.3">
      <c r="B8" s="2" t="s">
        <v>37</v>
      </c>
      <c r="C8" s="11">
        <v>0.03</v>
      </c>
      <c r="E8" s="7" t="s">
        <v>33</v>
      </c>
      <c r="F8" s="12">
        <v>0.04</v>
      </c>
    </row>
    <row r="9" spans="2:11" x14ac:dyDescent="0.3">
      <c r="E9" s="13" t="s">
        <v>38</v>
      </c>
      <c r="F9" s="9">
        <v>0.04</v>
      </c>
    </row>
    <row r="11" spans="2:11" ht="15.6" x14ac:dyDescent="0.3">
      <c r="B11" s="14"/>
      <c r="C11" s="15">
        <v>1</v>
      </c>
      <c r="D11" s="15">
        <v>2</v>
      </c>
      <c r="E11" s="15">
        <v>3</v>
      </c>
      <c r="F11" s="15">
        <v>4</v>
      </c>
      <c r="G11" s="15">
        <v>5</v>
      </c>
      <c r="H11" s="15">
        <v>6</v>
      </c>
      <c r="I11" s="15">
        <v>7</v>
      </c>
      <c r="J11" s="15">
        <v>8</v>
      </c>
    </row>
    <row r="12" spans="2:11" x14ac:dyDescent="0.3">
      <c r="B12" s="16" t="s">
        <v>0</v>
      </c>
      <c r="C12" s="17">
        <f>C3*F3*12</f>
        <v>1045800</v>
      </c>
      <c r="D12" s="17">
        <f>C12*(1+$F$9)</f>
        <v>1087632</v>
      </c>
      <c r="E12" s="17">
        <f t="shared" ref="E12:J12" si="0">D12*(1+$F$9)</f>
        <v>1131137.28</v>
      </c>
      <c r="F12" s="17">
        <f t="shared" si="0"/>
        <v>1176382.7712000001</v>
      </c>
      <c r="G12" s="17">
        <f t="shared" si="0"/>
        <v>1223438.0820480001</v>
      </c>
      <c r="H12" s="17">
        <f t="shared" si="0"/>
        <v>1272375.6053299201</v>
      </c>
      <c r="I12" s="17">
        <f t="shared" si="0"/>
        <v>1323270.629543117</v>
      </c>
      <c r="J12" s="17">
        <f t="shared" si="0"/>
        <v>1376201.4547248418</v>
      </c>
    </row>
    <row r="13" spans="2:11" x14ac:dyDescent="0.3">
      <c r="B13" s="16" t="s">
        <v>1</v>
      </c>
      <c r="C13" s="17">
        <f>C12*$F$5</f>
        <v>52290</v>
      </c>
      <c r="D13" s="17">
        <f t="shared" ref="D13:J13" si="1">D12*$F$5</f>
        <v>54381.600000000006</v>
      </c>
      <c r="E13" s="17">
        <f t="shared" si="1"/>
        <v>56556.864000000001</v>
      </c>
      <c r="F13" s="17">
        <f t="shared" si="1"/>
        <v>58819.138560000007</v>
      </c>
      <c r="G13" s="17">
        <f t="shared" si="1"/>
        <v>61171.904102400003</v>
      </c>
      <c r="H13" s="17">
        <f t="shared" si="1"/>
        <v>63618.780266496004</v>
      </c>
      <c r="I13" s="17">
        <f t="shared" si="1"/>
        <v>66163.531477155848</v>
      </c>
      <c r="J13" s="17">
        <f t="shared" si="1"/>
        <v>68810.072736242088</v>
      </c>
    </row>
    <row r="14" spans="2:11" x14ac:dyDescent="0.3">
      <c r="B14" s="16" t="s">
        <v>6</v>
      </c>
      <c r="C14" s="17">
        <f>C12-C13</f>
        <v>993510</v>
      </c>
      <c r="D14" s="17">
        <f t="shared" ref="D14:J14" si="2">D12-D13</f>
        <v>1033250.4</v>
      </c>
      <c r="E14" s="17">
        <f t="shared" si="2"/>
        <v>1074580.416</v>
      </c>
      <c r="F14" s="17">
        <f t="shared" si="2"/>
        <v>1117563.63264</v>
      </c>
      <c r="G14" s="17">
        <f t="shared" si="2"/>
        <v>1162266.1779456001</v>
      </c>
      <c r="H14" s="17">
        <f t="shared" si="2"/>
        <v>1208756.8250634242</v>
      </c>
      <c r="I14" s="17">
        <f t="shared" si="2"/>
        <v>1257107.0980659612</v>
      </c>
      <c r="J14" s="17">
        <f t="shared" si="2"/>
        <v>1307391.3819885997</v>
      </c>
    </row>
    <row r="15" spans="2:11" x14ac:dyDescent="0.3">
      <c r="B15" s="16" t="s">
        <v>2</v>
      </c>
      <c r="C15" s="17">
        <f>C14-C16</f>
        <v>367010</v>
      </c>
      <c r="D15" s="17">
        <f>C15*( 1+$C$8)</f>
        <v>378020.3</v>
      </c>
      <c r="E15" s="17">
        <f t="shared" ref="E15:J15" si="3">D15*( 1+$C$8)</f>
        <v>389360.90899999999</v>
      </c>
      <c r="F15" s="17">
        <f t="shared" si="3"/>
        <v>401041.73626999999</v>
      </c>
      <c r="G15" s="17">
        <f t="shared" si="3"/>
        <v>413072.9883581</v>
      </c>
      <c r="H15" s="17">
        <f t="shared" si="3"/>
        <v>425465.17800884304</v>
      </c>
      <c r="I15" s="17">
        <f t="shared" si="3"/>
        <v>438229.13334910834</v>
      </c>
      <c r="J15" s="17">
        <f t="shared" si="3"/>
        <v>451376.00734958157</v>
      </c>
    </row>
    <row r="16" spans="2:11" x14ac:dyDescent="0.3">
      <c r="B16" s="16" t="s">
        <v>3</v>
      </c>
      <c r="C16" s="17">
        <f>C4</f>
        <v>626500</v>
      </c>
      <c r="D16" s="17">
        <f>D12-D13-D15</f>
        <v>655230.10000000009</v>
      </c>
      <c r="E16" s="17">
        <f t="shared" ref="E16:J16" si="4">E12-E13-E15</f>
        <v>685219.50699999998</v>
      </c>
      <c r="F16" s="17">
        <f t="shared" si="4"/>
        <v>716521.89636999997</v>
      </c>
      <c r="G16" s="17">
        <f t="shared" si="4"/>
        <v>749193.18958750018</v>
      </c>
      <c r="H16" s="17">
        <f t="shared" si="4"/>
        <v>783291.6470545812</v>
      </c>
      <c r="I16" s="17">
        <f t="shared" si="4"/>
        <v>818877.96471685288</v>
      </c>
      <c r="J16" s="17">
        <f t="shared" si="4"/>
        <v>856015.37463901809</v>
      </c>
    </row>
    <row r="17" spans="2:14" x14ac:dyDescent="0.3">
      <c r="B17" s="16" t="s">
        <v>4</v>
      </c>
      <c r="C17" s="17">
        <f>$C$5*$F$4/12*12</f>
        <v>438750</v>
      </c>
      <c r="D17" s="17">
        <f t="shared" ref="D17:J17" si="5">$C$5*$F$4/12*12</f>
        <v>438750</v>
      </c>
      <c r="E17" s="17">
        <f t="shared" si="5"/>
        <v>438750</v>
      </c>
      <c r="F17" s="17">
        <f t="shared" si="5"/>
        <v>438750</v>
      </c>
      <c r="G17" s="17">
        <f t="shared" si="5"/>
        <v>438750</v>
      </c>
      <c r="H17" s="17">
        <f t="shared" si="5"/>
        <v>438750</v>
      </c>
      <c r="I17" s="17">
        <f t="shared" si="5"/>
        <v>438750</v>
      </c>
      <c r="J17" s="17">
        <f t="shared" si="5"/>
        <v>438750</v>
      </c>
      <c r="N17" s="14"/>
    </row>
    <row r="18" spans="2:14" x14ac:dyDescent="0.3">
      <c r="B18" s="16" t="s">
        <v>5</v>
      </c>
      <c r="C18" s="18">
        <f>C16-C17</f>
        <v>187750</v>
      </c>
      <c r="D18" s="18">
        <f>D16-D17</f>
        <v>216480.10000000009</v>
      </c>
      <c r="E18" s="18">
        <f t="shared" ref="E18:J18" si="6">E16-E17</f>
        <v>246469.50699999998</v>
      </c>
      <c r="F18" s="18">
        <f t="shared" si="6"/>
        <v>277771.89636999997</v>
      </c>
      <c r="G18" s="18">
        <f t="shared" si="6"/>
        <v>310443.18958750018</v>
      </c>
      <c r="H18" s="18">
        <f t="shared" si="6"/>
        <v>344541.6470545812</v>
      </c>
      <c r="I18" s="18">
        <f t="shared" si="6"/>
        <v>380127.96471685288</v>
      </c>
      <c r="J18" s="18">
        <f t="shared" si="6"/>
        <v>417265.37463901809</v>
      </c>
    </row>
    <row r="19" spans="2:14" x14ac:dyDescent="0.3">
      <c r="B19" s="16" t="s">
        <v>16</v>
      </c>
      <c r="C19" s="19">
        <f t="shared" ref="C19:J19" si="7">C18/$F$6</f>
        <v>7.51E-2</v>
      </c>
      <c r="D19" s="19">
        <f t="shared" si="7"/>
        <v>8.6592040000000037E-2</v>
      </c>
      <c r="E19" s="19">
        <f t="shared" si="7"/>
        <v>9.8587802799999999E-2</v>
      </c>
      <c r="F19" s="19">
        <f t="shared" si="7"/>
        <v>0.11110875854799999</v>
      </c>
      <c r="G19" s="19">
        <f t="shared" si="7"/>
        <v>0.12417727583500007</v>
      </c>
      <c r="H19" s="19">
        <f t="shared" si="7"/>
        <v>0.13781665882183247</v>
      </c>
      <c r="I19" s="19">
        <f t="shared" si="7"/>
        <v>0.15205118588674116</v>
      </c>
      <c r="J19" s="19">
        <f t="shared" si="7"/>
        <v>0.16690614985560723</v>
      </c>
    </row>
    <row r="22" spans="2:14" x14ac:dyDescent="0.3">
      <c r="B22" s="30" t="s">
        <v>15</v>
      </c>
      <c r="C22" s="30"/>
      <c r="D22" s="30"/>
    </row>
    <row r="24" spans="2:14" x14ac:dyDescent="0.3">
      <c r="B24" s="20" t="s">
        <v>17</v>
      </c>
      <c r="C24" s="17">
        <f>C4/C7</f>
        <v>481923.07692307688</v>
      </c>
    </row>
    <row r="25" spans="2:14" x14ac:dyDescent="0.3">
      <c r="B25" s="20" t="s">
        <v>18</v>
      </c>
      <c r="C25" s="17">
        <f>C24/F4</f>
        <v>7414201.1834319513</v>
      </c>
      <c r="E25" s="14"/>
    </row>
    <row r="26" spans="2:14" x14ac:dyDescent="0.3">
      <c r="B26" s="21" t="s">
        <v>19</v>
      </c>
      <c r="C26" s="22">
        <f>C25+F6</f>
        <v>9914201.1834319513</v>
      </c>
    </row>
    <row r="28" spans="2:14" x14ac:dyDescent="0.3">
      <c r="B28" s="30" t="s">
        <v>20</v>
      </c>
      <c r="C28" s="30"/>
      <c r="D28" s="30"/>
    </row>
    <row r="30" spans="2:14" x14ac:dyDescent="0.3">
      <c r="B30" s="14" t="s">
        <v>11</v>
      </c>
      <c r="C30" s="23">
        <f>C6</f>
        <v>6.7699999999999996E-2</v>
      </c>
    </row>
    <row r="31" spans="2:14" x14ac:dyDescent="0.3">
      <c r="B31" s="21" t="s">
        <v>21</v>
      </c>
      <c r="C31" s="22">
        <f>J16/C30</f>
        <v>12644244.824800858</v>
      </c>
    </row>
    <row r="32" spans="2:14" x14ac:dyDescent="0.3">
      <c r="B32" s="14" t="s">
        <v>23</v>
      </c>
      <c r="C32" s="17">
        <f>(C31-C5)*(1-F8)</f>
        <v>5658475.0318088233</v>
      </c>
    </row>
    <row r="37" spans="3:11" x14ac:dyDescent="0.3">
      <c r="C37" s="31" t="s">
        <v>36</v>
      </c>
      <c r="D37" s="31"/>
      <c r="E37" s="31"/>
      <c r="F37" s="31"/>
      <c r="G37" s="31"/>
      <c r="H37" s="31"/>
      <c r="I37" s="31"/>
      <c r="J37" s="31"/>
      <c r="K37" s="31"/>
    </row>
    <row r="38" spans="3:11" x14ac:dyDescent="0.3">
      <c r="C38" s="24" t="s">
        <v>24</v>
      </c>
      <c r="D38" s="24" t="s">
        <v>25</v>
      </c>
      <c r="E38" s="24" t="s">
        <v>26</v>
      </c>
      <c r="F38" s="24" t="s">
        <v>27</v>
      </c>
      <c r="G38" s="24" t="s">
        <v>28</v>
      </c>
      <c r="H38" s="24" t="s">
        <v>29</v>
      </c>
      <c r="I38" s="24" t="s">
        <v>30</v>
      </c>
      <c r="J38" s="24" t="s">
        <v>31</v>
      </c>
      <c r="K38" s="24" t="s">
        <v>32</v>
      </c>
    </row>
    <row r="39" spans="3:11" x14ac:dyDescent="0.3">
      <c r="C39" s="17">
        <f>-2500000</f>
        <v>-2500000</v>
      </c>
      <c r="D39" s="17">
        <f t="shared" ref="D39:J39" si="8">C18</f>
        <v>187750</v>
      </c>
      <c r="E39" s="17">
        <f t="shared" si="8"/>
        <v>216480.10000000009</v>
      </c>
      <c r="F39" s="17">
        <f t="shared" si="8"/>
        <v>246469.50699999998</v>
      </c>
      <c r="G39" s="17">
        <f t="shared" si="8"/>
        <v>277771.89636999997</v>
      </c>
      <c r="H39" s="17">
        <f t="shared" si="8"/>
        <v>310443.18958750018</v>
      </c>
      <c r="I39" s="17">
        <f t="shared" si="8"/>
        <v>344541.6470545812</v>
      </c>
      <c r="J39" s="17">
        <f t="shared" si="8"/>
        <v>380127.96471685288</v>
      </c>
      <c r="K39" s="17">
        <f>C32+J18</f>
        <v>6075740.4064478418</v>
      </c>
    </row>
    <row r="41" spans="3:11" x14ac:dyDescent="0.3">
      <c r="C41" s="25" t="s">
        <v>34</v>
      </c>
      <c r="D41" s="26">
        <f>NPV(0.13,D39:K39)+C39</f>
        <v>957877.52350167651</v>
      </c>
    </row>
    <row r="42" spans="3:11" x14ac:dyDescent="0.3">
      <c r="C42" s="25" t="s">
        <v>35</v>
      </c>
      <c r="D42" s="27">
        <f>IRR(C39:K39)</f>
        <v>0.18775874201688603</v>
      </c>
    </row>
  </sheetData>
  <mergeCells count="4">
    <mergeCell ref="B22:D22"/>
    <mergeCell ref="B28:D28"/>
    <mergeCell ref="C37:K37"/>
    <mergeCell ref="B1:K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34"/>
  <sheetViews>
    <sheetView workbookViewId="0">
      <selection activeCell="D50" sqref="D50"/>
    </sheetView>
  </sheetViews>
  <sheetFormatPr defaultColWidth="8.88671875" defaultRowHeight="13.8" x14ac:dyDescent="0.3"/>
  <cols>
    <col min="1" max="1" width="8.88671875" style="1"/>
    <col min="2" max="2" width="23.109375" style="1" bestFit="1" customWidth="1"/>
    <col min="3" max="3" width="15.6640625" style="1" bestFit="1" customWidth="1"/>
    <col min="4" max="4" width="14.33203125" style="1" bestFit="1" customWidth="1"/>
    <col min="5" max="5" width="25.109375" style="1" bestFit="1" customWidth="1"/>
    <col min="6" max="6" width="14.33203125" style="1" bestFit="1" customWidth="1"/>
    <col min="7" max="11" width="12.6640625" style="1" bestFit="1" customWidth="1"/>
    <col min="12" max="16384" width="8.88671875" style="1"/>
  </cols>
  <sheetData>
    <row r="1" spans="2:14" ht="20.399999999999999" x14ac:dyDescent="0.3">
      <c r="B1" s="32" t="s">
        <v>40</v>
      </c>
      <c r="C1" s="32"/>
      <c r="D1" s="32"/>
      <c r="E1" s="32"/>
      <c r="F1" s="32"/>
      <c r="G1" s="32"/>
      <c r="H1" s="32"/>
      <c r="I1" s="32"/>
      <c r="J1" s="32"/>
      <c r="K1" s="32"/>
    </row>
    <row r="3" spans="2:14" ht="27.6" x14ac:dyDescent="0.3">
      <c r="B3" s="2" t="s">
        <v>7</v>
      </c>
      <c r="C3" s="3">
        <v>83</v>
      </c>
      <c r="E3" s="4" t="s">
        <v>10</v>
      </c>
      <c r="F3" s="5">
        <v>1050</v>
      </c>
    </row>
    <row r="4" spans="2:14" x14ac:dyDescent="0.3">
      <c r="B4" s="2" t="s">
        <v>3</v>
      </c>
      <c r="C4" s="6">
        <v>626500</v>
      </c>
      <c r="E4" s="7" t="s">
        <v>9</v>
      </c>
      <c r="F4" s="8">
        <v>6.5000000000000002E-2</v>
      </c>
    </row>
    <row r="5" spans="2:14" x14ac:dyDescent="0.3">
      <c r="B5" s="2" t="s">
        <v>8</v>
      </c>
      <c r="C5" s="6">
        <f>F7-F6</f>
        <v>6750000</v>
      </c>
      <c r="E5" s="7" t="s">
        <v>22</v>
      </c>
      <c r="F5" s="9">
        <v>0.05</v>
      </c>
    </row>
    <row r="6" spans="2:14" x14ac:dyDescent="0.3">
      <c r="B6" s="2" t="s">
        <v>11</v>
      </c>
      <c r="C6" s="10">
        <v>6.7699999999999996E-2</v>
      </c>
      <c r="E6" s="7" t="s">
        <v>13</v>
      </c>
      <c r="F6" s="5">
        <v>2500000</v>
      </c>
    </row>
    <row r="7" spans="2:14" x14ac:dyDescent="0.3">
      <c r="B7" s="2" t="s">
        <v>12</v>
      </c>
      <c r="C7" s="3">
        <v>1.3</v>
      </c>
      <c r="E7" s="7" t="s">
        <v>14</v>
      </c>
      <c r="F7" s="5">
        <v>9250000</v>
      </c>
    </row>
    <row r="8" spans="2:14" x14ac:dyDescent="0.3">
      <c r="B8" s="2" t="s">
        <v>37</v>
      </c>
      <c r="C8" s="11">
        <v>0.03</v>
      </c>
      <c r="E8" s="7" t="s">
        <v>33</v>
      </c>
      <c r="F8" s="12">
        <v>0.04</v>
      </c>
    </row>
    <row r="9" spans="2:14" x14ac:dyDescent="0.3">
      <c r="E9" s="7" t="s">
        <v>38</v>
      </c>
      <c r="F9" s="9">
        <v>0</v>
      </c>
    </row>
    <row r="11" spans="2:14" ht="15.6" x14ac:dyDescent="0.3">
      <c r="B11" s="14"/>
      <c r="C11" s="15">
        <v>1</v>
      </c>
      <c r="D11" s="15">
        <v>2</v>
      </c>
      <c r="E11" s="15">
        <v>3</v>
      </c>
      <c r="F11" s="15">
        <v>4</v>
      </c>
      <c r="G11" s="15">
        <v>5</v>
      </c>
      <c r="H11" s="15">
        <v>6</v>
      </c>
      <c r="I11" s="15">
        <v>7</v>
      </c>
      <c r="J11" s="15">
        <v>8</v>
      </c>
    </row>
    <row r="12" spans="2:14" x14ac:dyDescent="0.3">
      <c r="B12" s="16" t="s">
        <v>0</v>
      </c>
      <c r="C12" s="17">
        <f>C3*F3*12</f>
        <v>1045800</v>
      </c>
      <c r="D12" s="17">
        <f>C12*(1+$F$9)</f>
        <v>1045800</v>
      </c>
      <c r="E12" s="17">
        <f t="shared" ref="E12:J12" si="0">D12*(1+$F$9)</f>
        <v>1045800</v>
      </c>
      <c r="F12" s="17">
        <f t="shared" si="0"/>
        <v>1045800</v>
      </c>
      <c r="G12" s="17">
        <f t="shared" si="0"/>
        <v>1045800</v>
      </c>
      <c r="H12" s="17">
        <f t="shared" si="0"/>
        <v>1045800</v>
      </c>
      <c r="I12" s="17">
        <f t="shared" si="0"/>
        <v>1045800</v>
      </c>
      <c r="J12" s="17">
        <f t="shared" si="0"/>
        <v>1045800</v>
      </c>
    </row>
    <row r="13" spans="2:14" x14ac:dyDescent="0.3">
      <c r="B13" s="16" t="s">
        <v>1</v>
      </c>
      <c r="C13" s="17">
        <f>C12*$F$5</f>
        <v>52290</v>
      </c>
      <c r="D13" s="17">
        <f t="shared" ref="D13:J13" si="1">D12*$F$5</f>
        <v>52290</v>
      </c>
      <c r="E13" s="17">
        <f t="shared" si="1"/>
        <v>52290</v>
      </c>
      <c r="F13" s="17">
        <f t="shared" si="1"/>
        <v>52290</v>
      </c>
      <c r="G13" s="17">
        <f t="shared" si="1"/>
        <v>52290</v>
      </c>
      <c r="H13" s="17">
        <f t="shared" si="1"/>
        <v>52290</v>
      </c>
      <c r="I13" s="17">
        <f t="shared" si="1"/>
        <v>52290</v>
      </c>
      <c r="J13" s="17">
        <f t="shared" si="1"/>
        <v>52290</v>
      </c>
    </row>
    <row r="14" spans="2:14" x14ac:dyDescent="0.3">
      <c r="B14" s="16" t="s">
        <v>6</v>
      </c>
      <c r="C14" s="17">
        <f>C12-C13</f>
        <v>993510</v>
      </c>
      <c r="D14" s="17">
        <f t="shared" ref="D14:J14" si="2">D12-D13</f>
        <v>993510</v>
      </c>
      <c r="E14" s="17">
        <f t="shared" si="2"/>
        <v>993510</v>
      </c>
      <c r="F14" s="17">
        <f t="shared" si="2"/>
        <v>993510</v>
      </c>
      <c r="G14" s="17">
        <f t="shared" si="2"/>
        <v>993510</v>
      </c>
      <c r="H14" s="17">
        <f t="shared" si="2"/>
        <v>993510</v>
      </c>
      <c r="I14" s="17">
        <f t="shared" si="2"/>
        <v>993510</v>
      </c>
      <c r="J14" s="17">
        <f t="shared" si="2"/>
        <v>993510</v>
      </c>
    </row>
    <row r="15" spans="2:14" x14ac:dyDescent="0.3">
      <c r="B15" s="16" t="s">
        <v>2</v>
      </c>
      <c r="C15" s="17">
        <f>C14-C16</f>
        <v>367010</v>
      </c>
      <c r="D15" s="17">
        <f>C15*( 1+$C$8)</f>
        <v>378020.3</v>
      </c>
      <c r="E15" s="17">
        <f t="shared" ref="E15:J15" si="3">D15*( 1+$C$8)</f>
        <v>389360.90899999999</v>
      </c>
      <c r="F15" s="17">
        <f t="shared" si="3"/>
        <v>401041.73626999999</v>
      </c>
      <c r="G15" s="17">
        <f t="shared" si="3"/>
        <v>413072.9883581</v>
      </c>
      <c r="H15" s="17">
        <f t="shared" si="3"/>
        <v>425465.17800884304</v>
      </c>
      <c r="I15" s="17">
        <f t="shared" si="3"/>
        <v>438229.13334910834</v>
      </c>
      <c r="J15" s="17">
        <f t="shared" si="3"/>
        <v>451376.00734958157</v>
      </c>
    </row>
    <row r="16" spans="2:14" x14ac:dyDescent="0.3">
      <c r="B16" s="16" t="s">
        <v>3</v>
      </c>
      <c r="C16" s="17">
        <f>C4</f>
        <v>626500</v>
      </c>
      <c r="D16" s="17">
        <f>D12-D13-D15</f>
        <v>615489.69999999995</v>
      </c>
      <c r="E16" s="17">
        <f t="shared" ref="E16:J16" si="4">E12-E13-E15</f>
        <v>604149.09100000001</v>
      </c>
      <c r="F16" s="17">
        <f t="shared" si="4"/>
        <v>592468.26373000001</v>
      </c>
      <c r="G16" s="17">
        <f t="shared" si="4"/>
        <v>580437.01164190006</v>
      </c>
      <c r="H16" s="17">
        <f t="shared" si="4"/>
        <v>568044.82199115702</v>
      </c>
      <c r="I16" s="17">
        <f t="shared" si="4"/>
        <v>555280.86665089172</v>
      </c>
      <c r="J16" s="17">
        <f t="shared" si="4"/>
        <v>542133.99265041843</v>
      </c>
      <c r="N16" s="14"/>
    </row>
    <row r="17" spans="2:10" x14ac:dyDescent="0.3">
      <c r="B17" s="16" t="s">
        <v>4</v>
      </c>
      <c r="C17" s="17">
        <f>$C$5*$F$4/12*12</f>
        <v>438750</v>
      </c>
      <c r="D17" s="17">
        <f t="shared" ref="D17:J17" si="5">$C$5*$F$4/12*12</f>
        <v>438750</v>
      </c>
      <c r="E17" s="17">
        <f t="shared" si="5"/>
        <v>438750</v>
      </c>
      <c r="F17" s="17">
        <f t="shared" si="5"/>
        <v>438750</v>
      </c>
      <c r="G17" s="17">
        <f t="shared" si="5"/>
        <v>438750</v>
      </c>
      <c r="H17" s="17">
        <f t="shared" si="5"/>
        <v>438750</v>
      </c>
      <c r="I17" s="17">
        <f t="shared" si="5"/>
        <v>438750</v>
      </c>
      <c r="J17" s="17">
        <f t="shared" si="5"/>
        <v>438750</v>
      </c>
    </row>
    <row r="18" spans="2:10" x14ac:dyDescent="0.3">
      <c r="B18" s="16" t="s">
        <v>5</v>
      </c>
      <c r="C18" s="18">
        <f>C16-C17</f>
        <v>187750</v>
      </c>
      <c r="D18" s="18">
        <f>D16-D17</f>
        <v>176739.69999999995</v>
      </c>
      <c r="E18" s="18">
        <f t="shared" ref="E18:J18" si="6">E16-E17</f>
        <v>165399.09100000001</v>
      </c>
      <c r="F18" s="18">
        <f t="shared" si="6"/>
        <v>153718.26373000001</v>
      </c>
      <c r="G18" s="18">
        <f t="shared" si="6"/>
        <v>141687.01164190006</v>
      </c>
      <c r="H18" s="18">
        <f t="shared" si="6"/>
        <v>129294.82199115702</v>
      </c>
      <c r="I18" s="18">
        <f t="shared" si="6"/>
        <v>116530.86665089172</v>
      </c>
      <c r="J18" s="18">
        <f t="shared" si="6"/>
        <v>103383.99265041843</v>
      </c>
    </row>
    <row r="19" spans="2:10" x14ac:dyDescent="0.3">
      <c r="B19" s="16" t="s">
        <v>16</v>
      </c>
      <c r="C19" s="19">
        <f t="shared" ref="C19:J19" si="7">C18/$F$6</f>
        <v>7.51E-2</v>
      </c>
      <c r="D19" s="19">
        <f t="shared" si="7"/>
        <v>7.0695879999999975E-2</v>
      </c>
      <c r="E19" s="19">
        <f t="shared" si="7"/>
        <v>6.6159636399999999E-2</v>
      </c>
      <c r="F19" s="19">
        <f t="shared" si="7"/>
        <v>6.1487305492000002E-2</v>
      </c>
      <c r="G19" s="19">
        <f t="shared" si="7"/>
        <v>5.6674804656760024E-2</v>
      </c>
      <c r="H19" s="19">
        <f t="shared" si="7"/>
        <v>5.1717928796462809E-2</v>
      </c>
      <c r="I19" s="19">
        <f t="shared" si="7"/>
        <v>4.6612346660356692E-2</v>
      </c>
      <c r="J19" s="19">
        <f t="shared" si="7"/>
        <v>4.135359706016737E-2</v>
      </c>
    </row>
    <row r="21" spans="2:10" x14ac:dyDescent="0.3">
      <c r="B21" s="30" t="s">
        <v>20</v>
      </c>
      <c r="C21" s="30"/>
      <c r="D21" s="30"/>
    </row>
    <row r="23" spans="2:10" x14ac:dyDescent="0.3">
      <c r="B23" s="14" t="s">
        <v>11</v>
      </c>
      <c r="C23" s="23">
        <f>C6</f>
        <v>6.7699999999999996E-2</v>
      </c>
    </row>
    <row r="24" spans="2:10" x14ac:dyDescent="0.3">
      <c r="B24" s="21" t="s">
        <v>21</v>
      </c>
      <c r="C24" s="22">
        <f>J16/C23</f>
        <v>8007887.6314685149</v>
      </c>
    </row>
    <row r="25" spans="2:10" x14ac:dyDescent="0.3">
      <c r="B25" s="14" t="s">
        <v>23</v>
      </c>
      <c r="C25" s="17">
        <f>(C24-C5)*(1-F8)</f>
        <v>1207572.1262097743</v>
      </c>
      <c r="E25" s="14"/>
    </row>
    <row r="29" spans="2:10" x14ac:dyDescent="0.3">
      <c r="B29" s="31" t="s">
        <v>36</v>
      </c>
      <c r="C29" s="31"/>
      <c r="D29" s="31"/>
      <c r="E29" s="31"/>
      <c r="F29" s="31"/>
      <c r="G29" s="31"/>
      <c r="H29" s="31"/>
      <c r="I29" s="31"/>
      <c r="J29" s="31"/>
    </row>
    <row r="30" spans="2:10" x14ac:dyDescent="0.3">
      <c r="B30" s="24" t="s">
        <v>24</v>
      </c>
      <c r="C30" s="24" t="s">
        <v>25</v>
      </c>
      <c r="D30" s="24" t="s">
        <v>26</v>
      </c>
      <c r="E30" s="24" t="s">
        <v>27</v>
      </c>
      <c r="F30" s="24" t="s">
        <v>28</v>
      </c>
      <c r="G30" s="24" t="s">
        <v>29</v>
      </c>
      <c r="H30" s="24" t="s">
        <v>30</v>
      </c>
      <c r="I30" s="24" t="s">
        <v>31</v>
      </c>
      <c r="J30" s="24" t="s">
        <v>32</v>
      </c>
    </row>
    <row r="31" spans="2:10" x14ac:dyDescent="0.3">
      <c r="B31" s="17">
        <f>-2500000</f>
        <v>-2500000</v>
      </c>
      <c r="C31" s="17">
        <f t="shared" ref="C31:I31" si="8">C18</f>
        <v>187750</v>
      </c>
      <c r="D31" s="17">
        <f t="shared" si="8"/>
        <v>176739.69999999995</v>
      </c>
      <c r="E31" s="17">
        <f t="shared" si="8"/>
        <v>165399.09100000001</v>
      </c>
      <c r="F31" s="17">
        <f t="shared" si="8"/>
        <v>153718.26373000001</v>
      </c>
      <c r="G31" s="17">
        <f t="shared" si="8"/>
        <v>141687.01164190006</v>
      </c>
      <c r="H31" s="17">
        <f t="shared" si="8"/>
        <v>129294.82199115702</v>
      </c>
      <c r="I31" s="17">
        <f t="shared" si="8"/>
        <v>116530.86665089172</v>
      </c>
      <c r="J31" s="17">
        <f>C25+J18</f>
        <v>1310956.1188601926</v>
      </c>
    </row>
    <row r="33" spans="2:3" x14ac:dyDescent="0.3">
      <c r="B33" s="25" t="s">
        <v>34</v>
      </c>
      <c r="C33" s="26">
        <f>NPV(0.13,C31:J31)+B31</f>
        <v>-1304861.8013929999</v>
      </c>
    </row>
    <row r="34" spans="2:3" x14ac:dyDescent="0.3">
      <c r="B34" s="25" t="s">
        <v>35</v>
      </c>
      <c r="C34" s="27">
        <f>IRR(B31:J31)</f>
        <v>-7.9066372734194479E-3</v>
      </c>
    </row>
  </sheetData>
  <mergeCells count="3">
    <mergeCell ref="B21:D21"/>
    <mergeCell ref="B29:J29"/>
    <mergeCell ref="B1:K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34"/>
  <sheetViews>
    <sheetView workbookViewId="0">
      <selection activeCell="C27" sqref="C27"/>
    </sheetView>
  </sheetViews>
  <sheetFormatPr defaultColWidth="8.88671875" defaultRowHeight="13.8" x14ac:dyDescent="0.3"/>
  <cols>
    <col min="1" max="1" width="8.88671875" style="1"/>
    <col min="2" max="2" width="23.109375" style="1" bestFit="1" customWidth="1"/>
    <col min="3" max="3" width="15.44140625" style="1" bestFit="1" customWidth="1"/>
    <col min="4" max="4" width="14.33203125" style="1" bestFit="1" customWidth="1"/>
    <col min="5" max="5" width="25.109375" style="1" bestFit="1" customWidth="1"/>
    <col min="6" max="6" width="14.33203125" style="1" bestFit="1" customWidth="1"/>
    <col min="7" max="11" width="12.6640625" style="1" bestFit="1" customWidth="1"/>
    <col min="12" max="16384" width="8.88671875" style="1"/>
  </cols>
  <sheetData>
    <row r="1" spans="2:11" ht="20.399999999999999" x14ac:dyDescent="0.3">
      <c r="B1" s="32" t="s">
        <v>41</v>
      </c>
      <c r="C1" s="32"/>
      <c r="D1" s="32"/>
      <c r="E1" s="32"/>
      <c r="F1" s="32"/>
      <c r="G1" s="32"/>
      <c r="H1" s="32"/>
      <c r="I1" s="32"/>
      <c r="J1" s="32"/>
      <c r="K1" s="32"/>
    </row>
    <row r="3" spans="2:11" ht="27.6" x14ac:dyDescent="0.3">
      <c r="B3" s="2" t="s">
        <v>7</v>
      </c>
      <c r="C3" s="3">
        <v>83</v>
      </c>
      <c r="E3" s="28" t="s">
        <v>10</v>
      </c>
      <c r="F3" s="5">
        <v>1050</v>
      </c>
    </row>
    <row r="4" spans="2:11" x14ac:dyDescent="0.3">
      <c r="B4" s="2" t="s">
        <v>3</v>
      </c>
      <c r="C4" s="6">
        <v>626500</v>
      </c>
      <c r="E4" s="13" t="s">
        <v>9</v>
      </c>
      <c r="F4" s="8">
        <v>6.5000000000000002E-2</v>
      </c>
    </row>
    <row r="5" spans="2:11" x14ac:dyDescent="0.3">
      <c r="B5" s="2" t="s">
        <v>8</v>
      </c>
      <c r="C5" s="6">
        <f>F7-F6</f>
        <v>6750000</v>
      </c>
      <c r="E5" s="13" t="s">
        <v>22</v>
      </c>
      <c r="F5" s="9">
        <v>0.05</v>
      </c>
    </row>
    <row r="6" spans="2:11" x14ac:dyDescent="0.3">
      <c r="B6" s="2" t="s">
        <v>11</v>
      </c>
      <c r="C6" s="10">
        <v>6.7699999999999996E-2</v>
      </c>
      <c r="E6" s="13" t="s">
        <v>13</v>
      </c>
      <c r="F6" s="5">
        <v>2500000</v>
      </c>
    </row>
    <row r="7" spans="2:11" x14ac:dyDescent="0.3">
      <c r="B7" s="2" t="s">
        <v>12</v>
      </c>
      <c r="C7" s="3">
        <v>1.3</v>
      </c>
      <c r="E7" s="13" t="s">
        <v>14</v>
      </c>
      <c r="F7" s="5">
        <v>9250000</v>
      </c>
    </row>
    <row r="8" spans="2:11" x14ac:dyDescent="0.3">
      <c r="B8" s="2" t="s">
        <v>37</v>
      </c>
      <c r="C8" s="11">
        <v>0.03</v>
      </c>
      <c r="E8" s="13" t="s">
        <v>33</v>
      </c>
      <c r="F8" s="12">
        <v>0.04</v>
      </c>
    </row>
    <row r="9" spans="2:11" x14ac:dyDescent="0.3">
      <c r="E9" s="13" t="s">
        <v>38</v>
      </c>
      <c r="F9" s="9">
        <v>0.06</v>
      </c>
    </row>
    <row r="11" spans="2:11" ht="15.6" x14ac:dyDescent="0.3">
      <c r="B11" s="14"/>
      <c r="C11" s="15">
        <v>1</v>
      </c>
      <c r="D11" s="15">
        <v>2</v>
      </c>
      <c r="E11" s="15">
        <v>3</v>
      </c>
      <c r="F11" s="15">
        <v>4</v>
      </c>
      <c r="G11" s="15">
        <v>5</v>
      </c>
      <c r="H11" s="15">
        <v>6</v>
      </c>
      <c r="I11" s="15">
        <v>7</v>
      </c>
      <c r="J11" s="15">
        <v>8</v>
      </c>
    </row>
    <row r="12" spans="2:11" x14ac:dyDescent="0.3">
      <c r="B12" s="16" t="s">
        <v>0</v>
      </c>
      <c r="C12" s="17">
        <f>C3*F3*12</f>
        <v>1045800</v>
      </c>
      <c r="D12" s="17">
        <f>C12*(1+$F$9)</f>
        <v>1108548</v>
      </c>
      <c r="E12" s="17">
        <f t="shared" ref="E12:J12" si="0">D12*(1+$F$9)</f>
        <v>1175060.8800000001</v>
      </c>
      <c r="F12" s="17">
        <f t="shared" si="0"/>
        <v>1245564.5328000002</v>
      </c>
      <c r="G12" s="17">
        <f t="shared" si="0"/>
        <v>1320298.4047680001</v>
      </c>
      <c r="H12" s="17">
        <f t="shared" si="0"/>
        <v>1399516.3090540802</v>
      </c>
      <c r="I12" s="17">
        <f t="shared" si="0"/>
        <v>1483487.2875973252</v>
      </c>
      <c r="J12" s="17">
        <f t="shared" si="0"/>
        <v>1572496.5248531648</v>
      </c>
    </row>
    <row r="13" spans="2:11" x14ac:dyDescent="0.3">
      <c r="B13" s="16" t="s">
        <v>1</v>
      </c>
      <c r="C13" s="17">
        <f>C12*$F$5</f>
        <v>52290</v>
      </c>
      <c r="D13" s="17">
        <f t="shared" ref="D13:J13" si="1">D12*$F$5</f>
        <v>55427.4</v>
      </c>
      <c r="E13" s="17">
        <f t="shared" si="1"/>
        <v>58753.044000000009</v>
      </c>
      <c r="F13" s="17">
        <f t="shared" si="1"/>
        <v>62278.226640000008</v>
      </c>
      <c r="G13" s="17">
        <f t="shared" si="1"/>
        <v>66014.920238400009</v>
      </c>
      <c r="H13" s="17">
        <f t="shared" si="1"/>
        <v>69975.815452704017</v>
      </c>
      <c r="I13" s="17">
        <f t="shared" si="1"/>
        <v>74174.364379866267</v>
      </c>
      <c r="J13" s="17">
        <f t="shared" si="1"/>
        <v>78624.826242658251</v>
      </c>
    </row>
    <row r="14" spans="2:11" x14ac:dyDescent="0.3">
      <c r="B14" s="16" t="s">
        <v>6</v>
      </c>
      <c r="C14" s="17">
        <f>C12-C13</f>
        <v>993510</v>
      </c>
      <c r="D14" s="17">
        <f t="shared" ref="D14:J14" si="2">D12-D13</f>
        <v>1053120.6000000001</v>
      </c>
      <c r="E14" s="17">
        <f t="shared" si="2"/>
        <v>1116307.8360000001</v>
      </c>
      <c r="F14" s="17">
        <f t="shared" si="2"/>
        <v>1183286.3061600002</v>
      </c>
      <c r="G14" s="17">
        <f t="shared" si="2"/>
        <v>1254283.4845296</v>
      </c>
      <c r="H14" s="17">
        <f t="shared" si="2"/>
        <v>1329540.4936013762</v>
      </c>
      <c r="I14" s="17">
        <f t="shared" si="2"/>
        <v>1409312.9232174589</v>
      </c>
      <c r="J14" s="17">
        <f t="shared" si="2"/>
        <v>1493871.6986105065</v>
      </c>
    </row>
    <row r="15" spans="2:11" x14ac:dyDescent="0.3">
      <c r="B15" s="16" t="s">
        <v>2</v>
      </c>
      <c r="C15" s="17">
        <f>C14-C16</f>
        <v>367010</v>
      </c>
      <c r="D15" s="17">
        <f>C15*( 1+$C$8)</f>
        <v>378020.3</v>
      </c>
      <c r="E15" s="17">
        <f t="shared" ref="E15:J15" si="3">D15*( 1+$C$8)</f>
        <v>389360.90899999999</v>
      </c>
      <c r="F15" s="17">
        <f t="shared" si="3"/>
        <v>401041.73626999999</v>
      </c>
      <c r="G15" s="17">
        <f t="shared" si="3"/>
        <v>413072.9883581</v>
      </c>
      <c r="H15" s="17">
        <f t="shared" si="3"/>
        <v>425465.17800884304</v>
      </c>
      <c r="I15" s="17">
        <f t="shared" si="3"/>
        <v>438229.13334910834</v>
      </c>
      <c r="J15" s="17">
        <f t="shared" si="3"/>
        <v>451376.00734958157</v>
      </c>
    </row>
    <row r="16" spans="2:11" x14ac:dyDescent="0.3">
      <c r="B16" s="16" t="s">
        <v>3</v>
      </c>
      <c r="C16" s="17">
        <f>C4</f>
        <v>626500</v>
      </c>
      <c r="D16" s="17">
        <f>D12-D13-D15</f>
        <v>675100.3</v>
      </c>
      <c r="E16" s="17">
        <f t="shared" ref="E16:J16" si="4">E12-E13-E15</f>
        <v>726946.92700000014</v>
      </c>
      <c r="F16" s="17">
        <f t="shared" si="4"/>
        <v>782244.56989000016</v>
      </c>
      <c r="G16" s="17">
        <f t="shared" si="4"/>
        <v>841210.49617150007</v>
      </c>
      <c r="H16" s="17">
        <f t="shared" si="4"/>
        <v>904075.31559253321</v>
      </c>
      <c r="I16" s="17">
        <f t="shared" si="4"/>
        <v>971083.78986835061</v>
      </c>
      <c r="J16" s="17">
        <f t="shared" si="4"/>
        <v>1042495.6912609249</v>
      </c>
    </row>
    <row r="17" spans="2:14" x14ac:dyDescent="0.3">
      <c r="B17" s="16" t="s">
        <v>4</v>
      </c>
      <c r="C17" s="17">
        <f>$C$5*$F$4/12*12</f>
        <v>438750</v>
      </c>
      <c r="D17" s="17">
        <f t="shared" ref="D17:J17" si="5">$C$5*$F$4/12*12</f>
        <v>438750</v>
      </c>
      <c r="E17" s="17">
        <f t="shared" si="5"/>
        <v>438750</v>
      </c>
      <c r="F17" s="17">
        <f t="shared" si="5"/>
        <v>438750</v>
      </c>
      <c r="G17" s="17">
        <f t="shared" si="5"/>
        <v>438750</v>
      </c>
      <c r="H17" s="17">
        <f t="shared" si="5"/>
        <v>438750</v>
      </c>
      <c r="I17" s="17">
        <f t="shared" si="5"/>
        <v>438750</v>
      </c>
      <c r="J17" s="17">
        <f t="shared" si="5"/>
        <v>438750</v>
      </c>
      <c r="N17" s="14"/>
    </row>
    <row r="18" spans="2:14" x14ac:dyDescent="0.3">
      <c r="B18" s="16" t="s">
        <v>5</v>
      </c>
      <c r="C18" s="18">
        <f>C16-C17</f>
        <v>187750</v>
      </c>
      <c r="D18" s="18">
        <f>D16-D17</f>
        <v>236350.30000000005</v>
      </c>
      <c r="E18" s="18">
        <f t="shared" ref="E18:J18" si="6">E16-E17</f>
        <v>288196.92700000014</v>
      </c>
      <c r="F18" s="18">
        <f t="shared" si="6"/>
        <v>343494.56989000016</v>
      </c>
      <c r="G18" s="18">
        <f t="shared" si="6"/>
        <v>402460.49617150007</v>
      </c>
      <c r="H18" s="18">
        <f t="shared" si="6"/>
        <v>465325.31559253321</v>
      </c>
      <c r="I18" s="18">
        <f t="shared" si="6"/>
        <v>532333.78986835061</v>
      </c>
      <c r="J18" s="18">
        <f t="shared" si="6"/>
        <v>603745.69126092491</v>
      </c>
    </row>
    <row r="19" spans="2:14" x14ac:dyDescent="0.3">
      <c r="B19" s="16" t="s">
        <v>16</v>
      </c>
      <c r="C19" s="19">
        <f t="shared" ref="C19:J19" si="7">C18/$F$6</f>
        <v>7.51E-2</v>
      </c>
      <c r="D19" s="19">
        <f t="shared" si="7"/>
        <v>9.4540120000000019E-2</v>
      </c>
      <c r="E19" s="19">
        <f t="shared" si="7"/>
        <v>0.11527877080000005</v>
      </c>
      <c r="F19" s="19">
        <f t="shared" si="7"/>
        <v>0.13739782795600006</v>
      </c>
      <c r="G19" s="19">
        <f t="shared" si="7"/>
        <v>0.16098419846860001</v>
      </c>
      <c r="H19" s="19">
        <f t="shared" si="7"/>
        <v>0.18613012623701328</v>
      </c>
      <c r="I19" s="19">
        <f t="shared" si="7"/>
        <v>0.21293351594734025</v>
      </c>
      <c r="J19" s="19">
        <f t="shared" si="7"/>
        <v>0.24149827650436997</v>
      </c>
    </row>
    <row r="21" spans="2:14" x14ac:dyDescent="0.3">
      <c r="B21" s="30" t="s">
        <v>20</v>
      </c>
      <c r="C21" s="30"/>
      <c r="D21" s="30"/>
    </row>
    <row r="23" spans="2:14" x14ac:dyDescent="0.3">
      <c r="B23" s="14" t="s">
        <v>11</v>
      </c>
      <c r="C23" s="23">
        <f>C6</f>
        <v>6.7699999999999996E-2</v>
      </c>
    </row>
    <row r="24" spans="2:14" x14ac:dyDescent="0.3">
      <c r="B24" s="21" t="s">
        <v>21</v>
      </c>
      <c r="C24" s="22">
        <f>J16/C23</f>
        <v>15398754.671505539</v>
      </c>
    </row>
    <row r="25" spans="2:14" x14ac:dyDescent="0.3">
      <c r="B25" s="14" t="s">
        <v>23</v>
      </c>
      <c r="C25" s="17">
        <f>(C24-C5)*(1-F8)</f>
        <v>8302804.4846453173</v>
      </c>
      <c r="E25" s="14"/>
    </row>
    <row r="29" spans="2:14" x14ac:dyDescent="0.3">
      <c r="B29" s="31" t="s">
        <v>36</v>
      </c>
      <c r="C29" s="31"/>
      <c r="D29" s="31"/>
      <c r="E29" s="31"/>
      <c r="F29" s="31"/>
      <c r="G29" s="31"/>
      <c r="H29" s="31"/>
      <c r="I29" s="31"/>
      <c r="J29" s="31"/>
    </row>
    <row r="30" spans="2:14" x14ac:dyDescent="0.3">
      <c r="B30" s="24" t="s">
        <v>24</v>
      </c>
      <c r="C30" s="24" t="s">
        <v>25</v>
      </c>
      <c r="D30" s="24" t="s">
        <v>26</v>
      </c>
      <c r="E30" s="24" t="s">
        <v>27</v>
      </c>
      <c r="F30" s="24" t="s">
        <v>28</v>
      </c>
      <c r="G30" s="24" t="s">
        <v>29</v>
      </c>
      <c r="H30" s="24" t="s">
        <v>30</v>
      </c>
      <c r="I30" s="24" t="s">
        <v>31</v>
      </c>
      <c r="J30" s="24" t="s">
        <v>32</v>
      </c>
    </row>
    <row r="31" spans="2:14" x14ac:dyDescent="0.3">
      <c r="B31" s="17">
        <f>-2500000</f>
        <v>-2500000</v>
      </c>
      <c r="C31" s="17">
        <f t="shared" ref="C31:I31" si="8">C18</f>
        <v>187750</v>
      </c>
      <c r="D31" s="17">
        <f t="shared" si="8"/>
        <v>236350.30000000005</v>
      </c>
      <c r="E31" s="17">
        <f t="shared" si="8"/>
        <v>288196.92700000014</v>
      </c>
      <c r="F31" s="17">
        <f t="shared" si="8"/>
        <v>343494.56989000016</v>
      </c>
      <c r="G31" s="17">
        <f t="shared" si="8"/>
        <v>402460.49617150007</v>
      </c>
      <c r="H31" s="17">
        <f t="shared" si="8"/>
        <v>465325.31559253321</v>
      </c>
      <c r="I31" s="17">
        <f t="shared" si="8"/>
        <v>532333.78986835061</v>
      </c>
      <c r="J31" s="29">
        <f>C25+J18</f>
        <v>8906550.1759062428</v>
      </c>
    </row>
    <row r="33" spans="2:3" x14ac:dyDescent="0.3">
      <c r="B33" s="25" t="s">
        <v>34</v>
      </c>
      <c r="C33" s="26">
        <f>NPV(0.13,C31:J31)+B31</f>
        <v>2280158.6051398218</v>
      </c>
    </row>
    <row r="34" spans="2:3" x14ac:dyDescent="0.3">
      <c r="B34" s="25" t="s">
        <v>35</v>
      </c>
      <c r="C34" s="27">
        <f>IRR(B31:J31)</f>
        <v>0.24600192569456625</v>
      </c>
    </row>
  </sheetData>
  <mergeCells count="3">
    <mergeCell ref="B21:D21"/>
    <mergeCell ref="B29:J29"/>
    <mergeCell ref="B1:K1"/>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Pessimistic</vt:lpstr>
      <vt:lpstr>Optimistic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Francisco Lopez</cp:lastModifiedBy>
  <dcterms:created xsi:type="dcterms:W3CDTF">2017-04-10T15:09:55Z</dcterms:created>
  <dcterms:modified xsi:type="dcterms:W3CDTF">2023-03-08T21:49:49Z</dcterms:modified>
</cp:coreProperties>
</file>