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16" windowHeight="7152" activeTab="1"/>
  </bookViews>
  <sheets>
    <sheet name="Прайс рисунки" sheetId="1" r:id="rId1"/>
    <sheet name="Прайс фото" sheetId="2" r:id="rId2"/>
    <sheet name="Допуски" sheetId="3" r:id="rId3"/>
  </sheets>
  <definedNames>
    <definedName name="_xlnm.Print_Area" localSheetId="0">'Прайс рисунки'!$A$1:$M$53</definedName>
  </definedNames>
  <calcPr calcId="124519"/>
</workbook>
</file>

<file path=xl/calcChain.xml><?xml version="1.0" encoding="utf-8"?>
<calcChain xmlns="http://schemas.openxmlformats.org/spreadsheetml/2006/main">
  <c r="J26" i="2"/>
  <c r="J25"/>
  <c r="J22"/>
  <c r="J21"/>
  <c r="J18"/>
  <c r="J17"/>
  <c r="J14"/>
  <c r="J13"/>
  <c r="J10"/>
  <c r="J9"/>
  <c r="J6"/>
  <c r="J5"/>
  <c r="K5" s="1"/>
  <c r="K26"/>
  <c r="K25"/>
  <c r="K6"/>
  <c r="L45" i="1"/>
  <c r="O43"/>
  <c r="L39"/>
  <c r="O38"/>
  <c r="L33"/>
  <c r="O32"/>
  <c r="L17"/>
  <c r="O17"/>
  <c r="N43"/>
  <c r="N38"/>
  <c r="L27"/>
  <c r="N32"/>
  <c r="O27"/>
  <c r="N27"/>
  <c r="Q17"/>
  <c r="N17"/>
  <c r="P17"/>
  <c r="M11"/>
  <c r="L11"/>
  <c r="N10"/>
  <c r="O10"/>
  <c r="K22" i="2"/>
  <c r="K21"/>
  <c r="K18"/>
  <c r="K17"/>
  <c r="K14"/>
  <c r="K13"/>
  <c r="K10"/>
  <c r="K9"/>
  <c r="K14" i="1"/>
  <c r="K13"/>
  <c r="K8"/>
  <c r="K7"/>
</calcChain>
</file>

<file path=xl/sharedStrings.xml><?xml version="1.0" encoding="utf-8"?>
<sst xmlns="http://schemas.openxmlformats.org/spreadsheetml/2006/main" count="283" uniqueCount="60">
  <si>
    <t>Косой Планкен</t>
  </si>
  <si>
    <t>Сорт</t>
  </si>
  <si>
    <t>Толщина</t>
  </si>
  <si>
    <t>Ширина</t>
  </si>
  <si>
    <t>Длина</t>
  </si>
  <si>
    <t>Цена кв.м.</t>
  </si>
  <si>
    <t>Цена куб.м.</t>
  </si>
  <si>
    <t>Экстра</t>
  </si>
  <si>
    <t>20 мм</t>
  </si>
  <si>
    <t>140 мм</t>
  </si>
  <si>
    <t>3/4 метра</t>
  </si>
  <si>
    <t>АВ</t>
  </si>
  <si>
    <t>С</t>
  </si>
  <si>
    <t>Прямой Планкен</t>
  </si>
  <si>
    <t>Доска Пола</t>
  </si>
  <si>
    <t>27 мм</t>
  </si>
  <si>
    <t>Террасная Доска</t>
  </si>
  <si>
    <t>Блок-Хаус</t>
  </si>
  <si>
    <t>Штиль</t>
  </si>
  <si>
    <t>14 мм</t>
  </si>
  <si>
    <t>Имитация Бруса</t>
  </si>
  <si>
    <t xml:space="preserve">Экстра 
</t>
  </si>
  <si>
    <t xml:space="preserve">             - 1 смоленной карман 2х20мм. на изделие
             - заболонь 10мм. шириной</t>
  </si>
  <si>
    <t xml:space="preserve">АВ   </t>
  </si>
  <si>
    <t xml:space="preserve">
             - трещины не сквозные до 150мм. 1 на п/м
             - заболонь без ограничений
             - смол.карманы не более 5х50мм. без ограничений
             - сучки здоровые сросшиеся без ограничений 
             - сучки частично сросшиеся диаметр до 30мм. 1 на п/м
             - сучки черные не выпадающие, сросшиеся без ограничений
             - трещина в сучке ширина не более 1мм. 1 на п/м
             - синева не ярко выраженная 15мм.
</t>
  </si>
  <si>
    <t xml:space="preserve">             - трещины не сквозные шириной не более 1мм. без ограничений
             - синева не ярко выраженная 1/3 от изделия
             - карманы без ограничений
             - сучки с трещинами, частично сросшиеся без ограничений, кроме выпадающих
             - вырыв, выхват глубиной до 0,5см.</t>
  </si>
  <si>
    <t>А</t>
  </si>
  <si>
    <t>27мм</t>
  </si>
  <si>
    <t>145 мм /120 мм</t>
  </si>
  <si>
    <t>95/120/145 мм</t>
  </si>
  <si>
    <t>38 мм</t>
  </si>
  <si>
    <t>92/116/140 мм</t>
  </si>
  <si>
    <t>143 мм</t>
  </si>
  <si>
    <t>120/143 мм</t>
  </si>
  <si>
    <r>
      <rPr>
        <b/>
        <u/>
        <sz val="10"/>
        <rFont val="Arial Cyr"/>
        <charset val="204"/>
      </rPr>
      <t>Для партнеров</t>
    </r>
    <r>
      <rPr>
        <b/>
        <sz val="10"/>
        <rFont val="Arial Cyr"/>
        <charset val="204"/>
      </rPr>
      <t xml:space="preserve"> - скидка 5%.  Условия оплаты:  предоплата - 100%. Цены на изделия нестандартных размеров согласовываются дополнительно.</t>
    </r>
  </si>
  <si>
    <t>ПРАЙС-ЛИСТ ООО "ЛИСТВИН" НА ПОГОНАЖ ИЗ ЛИСТВЕННИЦЫ СИБИРСКОЙ</t>
  </si>
  <si>
    <t xml:space="preserve">А </t>
  </si>
  <si>
    <t xml:space="preserve">           
             - 1 здоровый сучок диаметр до 0,7см. на 1 пог.метр
             - 2 смоленных кармана 2х30мм. на изделие
             - трещины нитевидные до 50мм. на изделие
             - заболонь 20мм. шириной
</t>
  </si>
  <si>
    <t xml:space="preserve">С </t>
  </si>
  <si>
    <t>на 1 м3</t>
  </si>
  <si>
    <t>на 1 м2</t>
  </si>
  <si>
    <t>Расход п/м</t>
  </si>
  <si>
    <t xml:space="preserve">посёлок городского типа Коммунистический, Восточная промышленная зона, </t>
  </si>
  <si>
    <t>здание склад-ангар, офис 2</t>
  </si>
  <si>
    <t>Длина, м</t>
  </si>
  <si>
    <t>3-6</t>
  </si>
  <si>
    <t>120 мм /140 мм</t>
  </si>
  <si>
    <t>19 мм</t>
  </si>
  <si>
    <t>Террасная Доска "Вельвет" / Палубная Доска</t>
  </si>
  <si>
    <r>
      <rPr>
        <b/>
        <u/>
        <sz val="11"/>
        <rFont val="Bahnschrift SemiLight"/>
        <family val="2"/>
        <charset val="204"/>
      </rPr>
      <t>НАШИ КОНТАКТЫ</t>
    </r>
    <r>
      <rPr>
        <b/>
        <sz val="11"/>
        <rFont val="Bahnschrift SemiLight"/>
        <family val="2"/>
        <charset val="204"/>
      </rPr>
      <t xml:space="preserve">: </t>
    </r>
  </si>
  <si>
    <r>
      <rPr>
        <b/>
        <u/>
        <sz val="11"/>
        <color indexed="8"/>
        <rFont val="Bahnschrift SemiLight"/>
        <family val="2"/>
        <charset val="204"/>
      </rPr>
      <t>АДРЕС</t>
    </r>
    <r>
      <rPr>
        <b/>
        <sz val="11"/>
        <color indexed="8"/>
        <rFont val="Bahnschrift SemiLight"/>
        <family val="2"/>
        <charset val="204"/>
      </rPr>
      <t xml:space="preserve">: Ханты-Мансийский Автономный округ-Югра, Советский район, </t>
    </r>
  </si>
  <si>
    <r>
      <rPr>
        <b/>
        <u/>
        <sz val="11"/>
        <color indexed="8"/>
        <rFont val="Bahnschrift SemiLight"/>
        <family val="2"/>
        <charset val="204"/>
      </rPr>
      <t>Телефоны</t>
    </r>
    <r>
      <rPr>
        <b/>
        <sz val="11"/>
        <color indexed="8"/>
        <rFont val="Bahnschrift SemiLight"/>
        <family val="2"/>
        <charset val="204"/>
      </rPr>
      <t>: +7 (922) 157-77-57; +7(922) 148-31-11</t>
    </r>
  </si>
  <si>
    <r>
      <rPr>
        <u/>
        <sz val="11"/>
        <color indexed="8"/>
        <rFont val="Arial"/>
        <family val="2"/>
        <charset val="204"/>
      </rPr>
      <t>E-mail</t>
    </r>
    <r>
      <rPr>
        <sz val="11"/>
        <color indexed="8"/>
        <rFont val="Arial"/>
        <family val="2"/>
        <charset val="204"/>
      </rPr>
      <t>:</t>
    </r>
    <r>
      <rPr>
        <b/>
        <sz val="11"/>
        <color indexed="8"/>
        <rFont val="Arial"/>
        <family val="2"/>
        <charset val="204"/>
      </rPr>
      <t xml:space="preserve">  </t>
    </r>
    <r>
      <rPr>
        <b/>
        <sz val="12"/>
        <color indexed="8"/>
        <rFont val="Bahnschrift"/>
        <family val="2"/>
        <charset val="204"/>
      </rPr>
      <t>9002012777@mail.ru</t>
    </r>
  </si>
  <si>
    <r>
      <rPr>
        <u/>
        <sz val="11"/>
        <color indexed="8"/>
        <rFont val="Arial"/>
        <family val="2"/>
        <charset val="204"/>
      </rPr>
      <t>Сайт:</t>
    </r>
    <r>
      <rPr>
        <b/>
        <u/>
        <sz val="11"/>
        <color indexed="8"/>
        <rFont val="Arial"/>
        <family val="2"/>
        <charset val="204"/>
      </rPr>
      <t xml:space="preserve"> </t>
    </r>
    <r>
      <rPr>
        <b/>
        <sz val="11"/>
        <color indexed="8"/>
        <rFont val="Arial"/>
        <family val="2"/>
        <charset val="204"/>
      </rPr>
      <t xml:space="preserve"> </t>
    </r>
    <r>
      <rPr>
        <b/>
        <sz val="13"/>
        <color indexed="8"/>
        <rFont val="Bahnschrift"/>
        <family val="2"/>
        <charset val="204"/>
      </rPr>
      <t>www.samza-wood.com</t>
    </r>
  </si>
  <si>
    <t>03/03/2020 г.</t>
  </si>
  <si>
    <r>
      <rPr>
        <u/>
        <sz val="12"/>
        <color indexed="8"/>
        <rFont val="Freestyle Script"/>
        <family val="4"/>
      </rPr>
      <t xml:space="preserve">пгт. Коммунистический: </t>
    </r>
    <r>
      <rPr>
        <i/>
        <sz val="12"/>
        <color indexed="8"/>
        <rFont val="Freestyle Script"/>
        <family val="4"/>
      </rPr>
      <t xml:space="preserve"> </t>
    </r>
    <r>
      <rPr>
        <i/>
        <sz val="14"/>
        <color indexed="8"/>
        <rFont val="Freestyle Script"/>
        <family val="4"/>
      </rPr>
      <t>"SAMZA WOOD"</t>
    </r>
    <r>
      <rPr>
        <i/>
        <sz val="12"/>
        <color indexed="8"/>
        <rFont val="Freestyle Script"/>
        <family val="4"/>
      </rPr>
      <t xml:space="preserve">  - производство из лиственницы ХМАО-Югра</t>
    </r>
  </si>
  <si>
    <t>95/120/140 мм</t>
  </si>
  <si>
    <t>120/140 мм</t>
  </si>
  <si>
    <t>ПРОИЗВОДИМ И ПОСТАВЛЯЕМ  ИЗ ЛИСТВЕННИЦЫ, СОСНЫ/ЕЛИ ЛЮБЫЕ ПИЛОМАТЕРИАЛЫ, БРУС.</t>
  </si>
  <si>
    <t>Оптовикам индивидуальные условия</t>
  </si>
</sst>
</file>

<file path=xl/styles.xml><?xml version="1.0" encoding="utf-8"?>
<styleSheet xmlns="http://schemas.openxmlformats.org/spreadsheetml/2006/main">
  <numFmts count="2">
    <numFmt numFmtId="164" formatCode="#,##0&quot;р.&quot;"/>
    <numFmt numFmtId="165" formatCode="0.0000"/>
  </numFmts>
  <fonts count="33">
    <font>
      <sz val="12"/>
      <color indexed="8"/>
      <name val="Verdana"/>
    </font>
    <font>
      <sz val="10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b/>
      <sz val="10"/>
      <color indexed="8"/>
      <name val="Bodoni MT Black"/>
      <family val="1"/>
    </font>
    <font>
      <sz val="10"/>
      <color indexed="8"/>
      <name val="Bodoni MT Black"/>
      <family val="1"/>
    </font>
    <font>
      <b/>
      <sz val="10"/>
      <name val="Arial Cyr"/>
      <charset val="204"/>
    </font>
    <font>
      <b/>
      <u/>
      <sz val="10"/>
      <name val="Arial Cyr"/>
      <charset val="204"/>
    </font>
    <font>
      <b/>
      <sz val="9"/>
      <color indexed="8"/>
      <name val="Bodoni MT Black"/>
      <family val="1"/>
    </font>
    <font>
      <b/>
      <sz val="11"/>
      <color indexed="8"/>
      <name val="Arial"/>
      <family val="2"/>
      <charset val="204"/>
    </font>
    <font>
      <b/>
      <u/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8"/>
      <name val="Verdana"/>
      <family val="2"/>
      <charset val="204"/>
    </font>
    <font>
      <b/>
      <sz val="12"/>
      <color indexed="8"/>
      <name val="Bahnschrift"/>
      <family val="2"/>
      <charset val="204"/>
    </font>
    <font>
      <b/>
      <sz val="13"/>
      <color indexed="8"/>
      <name val="Bahnschrift"/>
      <family val="2"/>
      <charset val="204"/>
    </font>
    <font>
      <sz val="11"/>
      <color indexed="8"/>
      <name val="Bahnschrift Light"/>
      <family val="2"/>
      <charset val="204"/>
    </font>
    <font>
      <sz val="12"/>
      <color indexed="8"/>
      <name val="Bahnschrift Light"/>
      <family val="2"/>
      <charset val="204"/>
    </font>
    <font>
      <b/>
      <sz val="12"/>
      <color indexed="8"/>
      <name val="Bahnschrift Light"/>
      <family val="2"/>
      <charset val="204"/>
    </font>
    <font>
      <b/>
      <sz val="11"/>
      <name val="Bahnschrift SemiLight"/>
      <family val="2"/>
      <charset val="204"/>
    </font>
    <font>
      <b/>
      <u/>
      <sz val="11"/>
      <name val="Bahnschrift SemiLight"/>
      <family val="2"/>
      <charset val="204"/>
    </font>
    <font>
      <sz val="11"/>
      <color indexed="8"/>
      <name val="Bahnschrift SemiLight"/>
      <family val="2"/>
      <charset val="204"/>
    </font>
    <font>
      <b/>
      <sz val="11"/>
      <color indexed="8"/>
      <name val="Bahnschrift SemiLight"/>
      <family val="2"/>
      <charset val="204"/>
    </font>
    <font>
      <b/>
      <u/>
      <sz val="11"/>
      <color indexed="8"/>
      <name val="Bahnschrift SemiLight"/>
      <family val="2"/>
      <charset val="204"/>
    </font>
    <font>
      <b/>
      <i/>
      <sz val="9"/>
      <color indexed="8"/>
      <name val="Bahnschrift Light Condensed"/>
      <family val="2"/>
      <charset val="204"/>
    </font>
    <font>
      <b/>
      <sz val="9"/>
      <color indexed="8"/>
      <name val="Bahnschrift Light Condensed"/>
      <family val="2"/>
      <charset val="204"/>
    </font>
    <font>
      <u/>
      <sz val="11"/>
      <color indexed="8"/>
      <name val="Arial"/>
      <family val="2"/>
      <charset val="204"/>
    </font>
    <font>
      <i/>
      <sz val="12"/>
      <color indexed="8"/>
      <name val="Freestyle Script"/>
      <family val="4"/>
    </font>
    <font>
      <u/>
      <sz val="12"/>
      <color indexed="8"/>
      <name val="Freestyle Script"/>
      <family val="4"/>
    </font>
    <font>
      <i/>
      <sz val="14"/>
      <color indexed="8"/>
      <name val="Freestyle Script"/>
      <family val="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00FF00"/>
        <bgColor indexed="64"/>
      </patternFill>
    </fill>
  </fills>
  <borders count="5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medium">
        <color indexed="8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64"/>
      </left>
      <right style="thin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medium">
        <color indexed="8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8"/>
      </bottom>
      <diagonal/>
    </border>
    <border>
      <left style="thin">
        <color indexed="9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4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2" fillId="0" borderId="8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left" vertical="center" wrapText="1"/>
    </xf>
    <xf numFmtId="0" fontId="2" fillId="0" borderId="8" xfId="0" applyNumberFormat="1" applyFont="1" applyBorder="1" applyAlignment="1">
      <alignment horizontal="center" vertical="center"/>
    </xf>
    <xf numFmtId="0" fontId="3" fillId="0" borderId="0" xfId="0" applyNumberFormat="1" applyFont="1" applyAlignment="1"/>
    <xf numFmtId="0" fontId="4" fillId="0" borderId="0" xfId="0" applyNumberFormat="1" applyFont="1" applyAlignment="1">
      <alignment horizontal="left"/>
    </xf>
    <xf numFmtId="0" fontId="4" fillId="0" borderId="0" xfId="0" applyNumberFormat="1" applyFont="1" applyAlignment="1"/>
    <xf numFmtId="0" fontId="5" fillId="0" borderId="0" xfId="0" applyNumberFormat="1" applyFont="1" applyAlignment="1"/>
    <xf numFmtId="0" fontId="1" fillId="0" borderId="11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left"/>
    </xf>
    <xf numFmtId="0" fontId="10" fillId="0" borderId="0" xfId="0" applyNumberFormat="1" applyFont="1" applyAlignment="1">
      <alignment horizontal="left"/>
    </xf>
    <xf numFmtId="0" fontId="4" fillId="0" borderId="13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11" fillId="0" borderId="0" xfId="0" applyNumberFormat="1" applyFont="1" applyAlignment="1"/>
    <xf numFmtId="0" fontId="13" fillId="0" borderId="0" xfId="0" applyNumberFormat="1" applyFont="1" applyAlignment="1"/>
    <xf numFmtId="0" fontId="2" fillId="0" borderId="0" xfId="0" applyNumberFormat="1" applyFont="1" applyAlignment="1"/>
    <xf numFmtId="0" fontId="2" fillId="0" borderId="15" xfId="0" applyNumberFormat="1" applyFont="1" applyBorder="1" applyAlignment="1"/>
    <xf numFmtId="0" fontId="1" fillId="0" borderId="16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/>
    <xf numFmtId="0" fontId="5" fillId="0" borderId="0" xfId="0" applyNumberFormat="1" applyFont="1" applyFill="1" applyAlignment="1"/>
    <xf numFmtId="0" fontId="14" fillId="0" borderId="0" xfId="0" applyNumberFormat="1" applyFont="1" applyFill="1" applyAlignment="1"/>
    <xf numFmtId="0" fontId="1" fillId="0" borderId="0" xfId="0" applyNumberFormat="1" applyFont="1" applyFill="1" applyAlignment="1"/>
    <xf numFmtId="14" fontId="2" fillId="0" borderId="0" xfId="0" applyNumberFormat="1" applyFont="1" applyAlignment="1"/>
    <xf numFmtId="164" fontId="15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center" vertical="center"/>
    </xf>
    <xf numFmtId="164" fontId="15" fillId="0" borderId="17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0" fontId="1" fillId="0" borderId="21" xfId="0" applyNumberFormat="1" applyFont="1" applyBorder="1" applyAlignment="1"/>
    <xf numFmtId="0" fontId="1" fillId="0" borderId="21" xfId="0" applyNumberFormat="1" applyFont="1" applyBorder="1" applyAlignment="1">
      <alignment horizontal="center"/>
    </xf>
    <xf numFmtId="0" fontId="1" fillId="0" borderId="22" xfId="0" applyNumberFormat="1" applyFont="1" applyBorder="1" applyAlignment="1">
      <alignment horizontal="center"/>
    </xf>
    <xf numFmtId="0" fontId="1" fillId="2" borderId="0" xfId="0" applyNumberFormat="1" applyFont="1" applyFill="1" applyAlignment="1"/>
    <xf numFmtId="2" fontId="1" fillId="0" borderId="21" xfId="0" applyNumberFormat="1" applyFont="1" applyBorder="1" applyAlignment="1">
      <alignment horizontal="center"/>
    </xf>
    <xf numFmtId="165" fontId="1" fillId="0" borderId="21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20" fillId="0" borderId="3" xfId="0" applyNumberFormat="1" applyFont="1" applyBorder="1" applyAlignment="1">
      <alignment horizontal="center" vertical="center"/>
    </xf>
    <xf numFmtId="0" fontId="20" fillId="0" borderId="5" xfId="0" applyNumberFormat="1" applyFont="1" applyBorder="1" applyAlignment="1">
      <alignment horizontal="center" vertical="center"/>
    </xf>
    <xf numFmtId="0" fontId="19" fillId="0" borderId="2" xfId="0" applyNumberFormat="1" applyFont="1" applyBorder="1" applyAlignment="1">
      <alignment horizontal="center" vertical="center"/>
    </xf>
    <xf numFmtId="49" fontId="20" fillId="0" borderId="3" xfId="0" applyNumberFormat="1" applyFont="1" applyBorder="1" applyAlignment="1">
      <alignment horizontal="center" vertical="center"/>
    </xf>
    <xf numFmtId="164" fontId="21" fillId="0" borderId="3" xfId="0" applyNumberFormat="1" applyFont="1" applyBorder="1" applyAlignment="1">
      <alignment horizontal="center" vertical="center"/>
    </xf>
    <xf numFmtId="164" fontId="20" fillId="0" borderId="3" xfId="0" applyNumberFormat="1" applyFont="1" applyBorder="1" applyAlignment="1">
      <alignment horizontal="center" vertical="center"/>
    </xf>
    <xf numFmtId="0" fontId="20" fillId="0" borderId="4" xfId="0" applyNumberFormat="1" applyFont="1" applyBorder="1" applyAlignment="1">
      <alignment horizontal="center" vertical="center"/>
    </xf>
    <xf numFmtId="164" fontId="21" fillId="0" borderId="5" xfId="0" applyNumberFormat="1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 vertical="center"/>
    </xf>
    <xf numFmtId="164" fontId="21" fillId="3" borderId="9" xfId="0" applyNumberFormat="1" applyFont="1" applyFill="1" applyBorder="1" applyAlignment="1">
      <alignment horizontal="center" vertical="center"/>
    </xf>
    <xf numFmtId="164" fontId="20" fillId="3" borderId="9" xfId="0" applyNumberFormat="1" applyFont="1" applyFill="1" applyBorder="1" applyAlignment="1">
      <alignment horizontal="center" vertical="center"/>
    </xf>
    <xf numFmtId="164" fontId="21" fillId="3" borderId="10" xfId="0" applyNumberFormat="1" applyFont="1" applyFill="1" applyBorder="1" applyAlignment="1">
      <alignment horizontal="center" vertical="center"/>
    </xf>
    <xf numFmtId="164" fontId="20" fillId="3" borderId="10" xfId="0" applyNumberFormat="1" applyFont="1" applyFill="1" applyBorder="1" applyAlignment="1">
      <alignment horizontal="center" vertical="center"/>
    </xf>
    <xf numFmtId="164" fontId="20" fillId="0" borderId="11" xfId="0" applyNumberFormat="1" applyFont="1" applyBorder="1" applyAlignment="1">
      <alignment horizontal="center" vertical="center"/>
    </xf>
    <xf numFmtId="164" fontId="20" fillId="3" borderId="12" xfId="0" applyNumberFormat="1" applyFont="1" applyFill="1" applyBorder="1" applyAlignment="1">
      <alignment horizontal="center" vertical="center"/>
    </xf>
    <xf numFmtId="0" fontId="25" fillId="0" borderId="0" xfId="0" applyNumberFormat="1" applyFont="1" applyAlignment="1"/>
    <xf numFmtId="0" fontId="24" fillId="0" borderId="0" xfId="0" applyNumberFormat="1" applyFont="1" applyFill="1" applyAlignment="1"/>
    <xf numFmtId="0" fontId="24" fillId="0" borderId="0" xfId="0" applyNumberFormat="1" applyFont="1" applyAlignment="1"/>
    <xf numFmtId="0" fontId="27" fillId="0" borderId="0" xfId="0" applyNumberFormat="1" applyFont="1" applyAlignment="1"/>
    <xf numFmtId="0" fontId="27" fillId="0" borderId="0" xfId="0" applyNumberFormat="1" applyFont="1" applyFill="1" applyAlignment="1"/>
    <xf numFmtId="0" fontId="28" fillId="0" borderId="0" xfId="0" applyNumberFormat="1" applyFont="1" applyAlignment="1"/>
    <xf numFmtId="1" fontId="1" fillId="0" borderId="26" xfId="0" applyNumberFormat="1" applyFont="1" applyBorder="1" applyAlignment="1">
      <alignment horizontal="center"/>
    </xf>
    <xf numFmtId="1" fontId="1" fillId="0" borderId="27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1" fontId="1" fillId="0" borderId="29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30" xfId="0" applyNumberFormat="1" applyFont="1" applyBorder="1" applyAlignment="1">
      <alignment horizontal="center"/>
    </xf>
    <xf numFmtId="1" fontId="1" fillId="0" borderId="41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42" xfId="0" applyNumberFormat="1" applyFont="1" applyBorder="1" applyAlignment="1">
      <alignment horizontal="center"/>
    </xf>
    <xf numFmtId="0" fontId="1" fillId="0" borderId="46" xfId="0" applyNumberFormat="1" applyFont="1" applyBorder="1" applyAlignment="1">
      <alignment horizontal="center"/>
    </xf>
    <xf numFmtId="0" fontId="1" fillId="0" borderId="47" xfId="0" applyNumberFormat="1" applyFont="1" applyBorder="1" applyAlignment="1">
      <alignment horizontal="center"/>
    </xf>
    <xf numFmtId="0" fontId="3" fillId="0" borderId="34" xfId="0" applyNumberFormat="1" applyFont="1" applyBorder="1" applyAlignment="1">
      <alignment horizontal="center" vertical="center"/>
    </xf>
    <xf numFmtId="1" fontId="1" fillId="0" borderId="35" xfId="0" applyNumberFormat="1" applyFont="1" applyBorder="1" applyAlignment="1">
      <alignment horizontal="center" vertical="center"/>
    </xf>
    <xf numFmtId="0" fontId="1" fillId="0" borderId="36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34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5" xfId="0" applyNumberFormat="1" applyFont="1" applyBorder="1" applyAlignment="1">
      <alignment horizontal="center"/>
    </xf>
    <xf numFmtId="0" fontId="8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1" fontId="1" fillId="0" borderId="38" xfId="0" applyNumberFormat="1" applyFont="1" applyBorder="1" applyAlignment="1">
      <alignment horizontal="center"/>
    </xf>
    <xf numFmtId="1" fontId="1" fillId="0" borderId="39" xfId="0" applyNumberFormat="1" applyFont="1" applyBorder="1" applyAlignment="1">
      <alignment horizontal="center"/>
    </xf>
    <xf numFmtId="1" fontId="1" fillId="0" borderId="40" xfId="0" applyNumberFormat="1" applyFont="1" applyBorder="1" applyAlignment="1">
      <alignment horizontal="center"/>
    </xf>
    <xf numFmtId="0" fontId="2" fillId="0" borderId="43" xfId="0" applyNumberFormat="1" applyFont="1" applyBorder="1" applyAlignment="1">
      <alignment horizontal="center"/>
    </xf>
    <xf numFmtId="1" fontId="2" fillId="0" borderId="44" xfId="0" applyNumberFormat="1" applyFont="1" applyBorder="1" applyAlignment="1">
      <alignment horizontal="center"/>
    </xf>
    <xf numFmtId="1" fontId="2" fillId="0" borderId="45" xfId="0" applyNumberFormat="1" applyFont="1" applyBorder="1" applyAlignment="1">
      <alignment horizontal="center"/>
    </xf>
    <xf numFmtId="1" fontId="1" fillId="0" borderId="31" xfId="0" applyNumberFormat="1" applyFont="1" applyBorder="1" applyAlignment="1">
      <alignment horizontal="center"/>
    </xf>
    <xf numFmtId="1" fontId="1" fillId="0" borderId="32" xfId="0" applyNumberFormat="1" applyFont="1" applyBorder="1" applyAlignment="1">
      <alignment horizontal="center"/>
    </xf>
    <xf numFmtId="1" fontId="1" fillId="0" borderId="33" xfId="0" applyNumberFormat="1" applyFont="1" applyBorder="1" applyAlignment="1">
      <alignment horizontal="center"/>
    </xf>
    <xf numFmtId="0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55" xfId="0" applyFont="1" applyBorder="1" applyAlignment="1">
      <alignment horizontal="center" vertical="center"/>
    </xf>
    <xf numFmtId="1" fontId="1" fillId="0" borderId="48" xfId="0" applyNumberFormat="1" applyFont="1" applyBorder="1" applyAlignment="1">
      <alignment horizontal="center"/>
    </xf>
    <xf numFmtId="1" fontId="1" fillId="0" borderId="49" xfId="0" applyNumberFormat="1" applyFont="1" applyBorder="1" applyAlignment="1">
      <alignment horizontal="center"/>
    </xf>
    <xf numFmtId="1" fontId="1" fillId="0" borderId="50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51" xfId="0" applyNumberFormat="1" applyFont="1" applyBorder="1" applyAlignment="1">
      <alignment horizontal="center"/>
    </xf>
    <xf numFmtId="1" fontId="1" fillId="0" borderId="52" xfId="0" applyNumberFormat="1" applyFont="1" applyBorder="1" applyAlignment="1">
      <alignment horizontal="center"/>
    </xf>
    <xf numFmtId="0" fontId="2" fillId="0" borderId="53" xfId="0" applyNumberFormat="1" applyFont="1" applyBorder="1" applyAlignment="1">
      <alignment horizontal="center"/>
    </xf>
    <xf numFmtId="1" fontId="2" fillId="0" borderId="54" xfId="0" applyNumberFormat="1" applyFont="1" applyBorder="1" applyAlignment="1">
      <alignment horizontal="center"/>
    </xf>
    <xf numFmtId="0" fontId="22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Relationship Id="rId6" Type="http://schemas.openxmlformats.org/officeDocument/2006/relationships/image" Target="../media/image14.jpeg"/><Relationship Id="rId5" Type="http://schemas.openxmlformats.org/officeDocument/2006/relationships/image" Target="../media/image13.jpeg"/><Relationship Id="rId4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38</xdr:row>
      <xdr:rowOff>66675</xdr:rowOff>
    </xdr:from>
    <xdr:to>
      <xdr:col>3</xdr:col>
      <xdr:colOff>0</xdr:colOff>
      <xdr:row>40</xdr:row>
      <xdr:rowOff>19050</xdr:rowOff>
    </xdr:to>
    <xdr:pic>
      <xdr:nvPicPr>
        <xdr:cNvPr id="1025" name="image1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6219825"/>
          <a:ext cx="1857375" cy="276225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>
    <xdr:from>
      <xdr:col>0</xdr:col>
      <xdr:colOff>57150</xdr:colOff>
      <xdr:row>43</xdr:row>
      <xdr:rowOff>142875</xdr:rowOff>
    </xdr:from>
    <xdr:to>
      <xdr:col>2</xdr:col>
      <xdr:colOff>542925</xdr:colOff>
      <xdr:row>46</xdr:row>
      <xdr:rowOff>66675</xdr:rowOff>
    </xdr:to>
    <xdr:pic>
      <xdr:nvPicPr>
        <xdr:cNvPr id="1026" name="image2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150" y="7105650"/>
          <a:ext cx="1790700" cy="409575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>
    <xdr:from>
      <xdr:col>0</xdr:col>
      <xdr:colOff>57150</xdr:colOff>
      <xdr:row>31</xdr:row>
      <xdr:rowOff>142875</xdr:rowOff>
    </xdr:from>
    <xdr:to>
      <xdr:col>2</xdr:col>
      <xdr:colOff>533400</xdr:colOff>
      <xdr:row>34</xdr:row>
      <xdr:rowOff>19050</xdr:rowOff>
    </xdr:to>
    <xdr:pic>
      <xdr:nvPicPr>
        <xdr:cNvPr id="1027" name="image3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150" y="5162550"/>
          <a:ext cx="1781175" cy="361950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>
    <xdr:from>
      <xdr:col>0</xdr:col>
      <xdr:colOff>76200</xdr:colOff>
      <xdr:row>26</xdr:row>
      <xdr:rowOff>9525</xdr:rowOff>
    </xdr:from>
    <xdr:to>
      <xdr:col>2</xdr:col>
      <xdr:colOff>552450</xdr:colOff>
      <xdr:row>28</xdr:row>
      <xdr:rowOff>38100</xdr:rowOff>
    </xdr:to>
    <xdr:pic>
      <xdr:nvPicPr>
        <xdr:cNvPr id="1028" name="image4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6200" y="4219575"/>
          <a:ext cx="1781175" cy="352425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>
    <xdr:from>
      <xdr:col>0</xdr:col>
      <xdr:colOff>19050</xdr:colOff>
      <xdr:row>17</xdr:row>
      <xdr:rowOff>76200</xdr:rowOff>
    </xdr:from>
    <xdr:to>
      <xdr:col>2</xdr:col>
      <xdr:colOff>552450</xdr:colOff>
      <xdr:row>19</xdr:row>
      <xdr:rowOff>161925</xdr:rowOff>
    </xdr:to>
    <xdr:pic>
      <xdr:nvPicPr>
        <xdr:cNvPr id="1029" name="image5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9050" y="2828925"/>
          <a:ext cx="1838325" cy="409575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>
    <xdr:from>
      <xdr:col>0</xdr:col>
      <xdr:colOff>66675</xdr:colOff>
      <xdr:row>9</xdr:row>
      <xdr:rowOff>180975</xdr:rowOff>
    </xdr:from>
    <xdr:to>
      <xdr:col>2</xdr:col>
      <xdr:colOff>552450</xdr:colOff>
      <xdr:row>12</xdr:row>
      <xdr:rowOff>28575</xdr:rowOff>
    </xdr:to>
    <xdr:pic>
      <xdr:nvPicPr>
        <xdr:cNvPr id="1030" name="image6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6675" y="1619250"/>
          <a:ext cx="1790700" cy="352425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>
    <xdr:from>
      <xdr:col>0</xdr:col>
      <xdr:colOff>28575</xdr:colOff>
      <xdr:row>3</xdr:row>
      <xdr:rowOff>161925</xdr:rowOff>
    </xdr:from>
    <xdr:to>
      <xdr:col>2</xdr:col>
      <xdr:colOff>590550</xdr:colOff>
      <xdr:row>6</xdr:row>
      <xdr:rowOff>38100</xdr:rowOff>
    </xdr:to>
    <xdr:pic>
      <xdr:nvPicPr>
        <xdr:cNvPr id="1031" name="image7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8575" y="647700"/>
          <a:ext cx="1866900" cy="361950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</xdr:row>
      <xdr:rowOff>171450</xdr:rowOff>
    </xdr:from>
    <xdr:to>
      <xdr:col>2</xdr:col>
      <xdr:colOff>209550</xdr:colOff>
      <xdr:row>9</xdr:row>
      <xdr:rowOff>28575</xdr:rowOff>
    </xdr:to>
    <xdr:pic>
      <xdr:nvPicPr>
        <xdr:cNvPr id="2050" name="image9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438275"/>
          <a:ext cx="1581150" cy="571500"/>
        </a:xfrm>
        <a:prstGeom prst="rect">
          <a:avLst/>
        </a:prstGeom>
        <a:noFill/>
        <a:ln w="12700">
          <a:noFill/>
          <a:miter lim="400000"/>
          <a:headEnd/>
          <a:tailEnd/>
        </a:ln>
      </xdr:spPr>
    </xdr:pic>
    <xdr:clientData/>
  </xdr:twoCellAnchor>
  <xdr:twoCellAnchor editAs="oneCell">
    <xdr:from>
      <xdr:col>0</xdr:col>
      <xdr:colOff>223156</xdr:colOff>
      <xdr:row>22</xdr:row>
      <xdr:rowOff>23447</xdr:rowOff>
    </xdr:from>
    <xdr:to>
      <xdr:col>1</xdr:col>
      <xdr:colOff>674076</xdr:colOff>
      <xdr:row>25</xdr:row>
      <xdr:rowOff>293076</xdr:rowOff>
    </xdr:to>
    <xdr:pic>
      <xdr:nvPicPr>
        <xdr:cNvPr id="9" name="Рисунок 8" descr="Имитация бруса лиственница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3156" y="5128847"/>
          <a:ext cx="1267349" cy="873786"/>
        </a:xfrm>
        <a:prstGeom prst="rect">
          <a:avLst/>
        </a:prstGeom>
      </xdr:spPr>
    </xdr:pic>
    <xdr:clientData/>
  </xdr:twoCellAnchor>
  <xdr:twoCellAnchor editAs="oneCell">
    <xdr:from>
      <xdr:col>0</xdr:col>
      <xdr:colOff>272142</xdr:colOff>
      <xdr:row>18</xdr:row>
      <xdr:rowOff>36636</xdr:rowOff>
    </xdr:from>
    <xdr:to>
      <xdr:col>1</xdr:col>
      <xdr:colOff>656492</xdr:colOff>
      <xdr:row>21</xdr:row>
      <xdr:rowOff>228602</xdr:rowOff>
    </xdr:to>
    <xdr:pic>
      <xdr:nvPicPr>
        <xdr:cNvPr id="10" name="Рисунок 9" descr="Вагонка штиль лиственница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2142" y="4287507"/>
          <a:ext cx="1200779" cy="77979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152401</xdr:colOff>
      <xdr:row>10</xdr:row>
      <xdr:rowOff>11722</xdr:rowOff>
    </xdr:from>
    <xdr:to>
      <xdr:col>1</xdr:col>
      <xdr:colOff>669974</xdr:colOff>
      <xdr:row>13</xdr:row>
      <xdr:rowOff>254222</xdr:rowOff>
    </xdr:to>
    <xdr:pic>
      <xdr:nvPicPr>
        <xdr:cNvPr id="11" name="Рисунок 10" descr="Доска пола лиственница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2401" y="2385645"/>
          <a:ext cx="1332327" cy="886851"/>
        </a:xfrm>
        <a:prstGeom prst="rect">
          <a:avLst/>
        </a:prstGeom>
      </xdr:spPr>
    </xdr:pic>
    <xdr:clientData/>
  </xdr:twoCellAnchor>
  <xdr:twoCellAnchor editAs="oneCell">
    <xdr:from>
      <xdr:col>0</xdr:col>
      <xdr:colOff>205154</xdr:colOff>
      <xdr:row>2</xdr:row>
      <xdr:rowOff>35170</xdr:rowOff>
    </xdr:from>
    <xdr:to>
      <xdr:col>1</xdr:col>
      <xdr:colOff>597877</xdr:colOff>
      <xdr:row>5</xdr:row>
      <xdr:rowOff>302848</xdr:rowOff>
    </xdr:to>
    <xdr:pic>
      <xdr:nvPicPr>
        <xdr:cNvPr id="12" name="Рисунок 11" descr="Планкен косой лиственница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05154" y="287216"/>
          <a:ext cx="1207477" cy="9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447235</xdr:colOff>
      <xdr:row>14</xdr:row>
      <xdr:rowOff>16328</xdr:rowOff>
    </xdr:from>
    <xdr:to>
      <xdr:col>1</xdr:col>
      <xdr:colOff>647700</xdr:colOff>
      <xdr:row>17</xdr:row>
      <xdr:rowOff>273953</xdr:rowOff>
    </xdr:to>
    <xdr:pic>
      <xdr:nvPicPr>
        <xdr:cNvPr id="13" name="Рисунок 12" descr="Террасная доска лиственница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47235" y="3336471"/>
          <a:ext cx="1016894" cy="88355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3"/>
  <sheetViews>
    <sheetView showGridLines="0" view="pageBreakPreview" topLeftCell="A17" zoomScaleSheetLayoutView="100" workbookViewId="0">
      <selection activeCell="L27" sqref="L27"/>
    </sheetView>
  </sheetViews>
  <sheetFormatPr defaultColWidth="6.61328125" defaultRowHeight="12.75" customHeight="1"/>
  <cols>
    <col min="1" max="1" width="7.23046875" style="1" customWidth="1"/>
    <col min="2" max="2" width="6.4609375" style="1" customWidth="1"/>
    <col min="3" max="3" width="6.23046875" style="1" customWidth="1"/>
    <col min="4" max="4" width="0.921875" style="1" hidden="1" customWidth="1"/>
    <col min="5" max="5" width="7.07421875" style="1" hidden="1" customWidth="1"/>
    <col min="6" max="7" width="6.4609375" style="1" customWidth="1"/>
    <col min="8" max="8" width="10.4609375" style="1" customWidth="1"/>
    <col min="9" max="9" width="7.61328125" style="1" customWidth="1"/>
    <col min="10" max="10" width="7.07421875" style="1" customWidth="1"/>
    <col min="11" max="11" width="7.921875" style="1" customWidth="1"/>
    <col min="12" max="12" width="7.765625" style="1" customWidth="1"/>
    <col min="13" max="13" width="7.23046875" style="1" customWidth="1"/>
    <col min="14" max="16384" width="6.61328125" style="1"/>
  </cols>
  <sheetData>
    <row r="1" spans="1:15" ht="12.75" customHeight="1">
      <c r="A1" s="38">
        <v>43726</v>
      </c>
      <c r="C1" s="24" t="s">
        <v>35</v>
      </c>
      <c r="D1" s="22"/>
      <c r="E1" s="22"/>
      <c r="F1" s="22"/>
      <c r="G1" s="23"/>
      <c r="H1" s="23"/>
      <c r="I1" s="23"/>
      <c r="J1" s="22"/>
      <c r="K1" s="22"/>
    </row>
    <row r="2" spans="1:15" ht="12.75" customHeight="1" thickBot="1">
      <c r="C2" s="16"/>
      <c r="D2" s="17"/>
      <c r="E2" s="17"/>
      <c r="F2" s="17"/>
      <c r="G2" s="15"/>
      <c r="H2" s="15"/>
      <c r="I2" s="17"/>
      <c r="J2" s="17"/>
      <c r="K2" s="17"/>
    </row>
    <row r="3" spans="1:15" ht="12.9" customHeight="1" thickBot="1">
      <c r="A3" s="102"/>
      <c r="B3" s="103"/>
      <c r="C3" s="103"/>
      <c r="D3" s="103"/>
      <c r="E3" s="104"/>
      <c r="F3" s="105" t="s">
        <v>0</v>
      </c>
      <c r="G3" s="106"/>
      <c r="H3" s="106"/>
      <c r="I3" s="106"/>
      <c r="J3" s="106"/>
      <c r="K3" s="107"/>
      <c r="L3" s="90" t="s">
        <v>41</v>
      </c>
      <c r="M3" s="91"/>
    </row>
    <row r="4" spans="1:15" ht="12.9" customHeight="1" thickBot="1">
      <c r="A4" s="84"/>
      <c r="B4" s="85"/>
      <c r="C4" s="85"/>
      <c r="D4" s="85"/>
      <c r="E4" s="86"/>
      <c r="F4" s="25" t="s">
        <v>1</v>
      </c>
      <c r="G4" s="21" t="s">
        <v>2</v>
      </c>
      <c r="H4" s="21" t="s">
        <v>3</v>
      </c>
      <c r="I4" s="21" t="s">
        <v>4</v>
      </c>
      <c r="J4" s="21" t="s">
        <v>5</v>
      </c>
      <c r="K4" s="43" t="s">
        <v>6</v>
      </c>
      <c r="L4" s="55" t="s">
        <v>39</v>
      </c>
      <c r="M4" s="55" t="s">
        <v>40</v>
      </c>
    </row>
    <row r="5" spans="1:15" ht="12.9" customHeight="1" thickBot="1">
      <c r="A5" s="84"/>
      <c r="B5" s="85"/>
      <c r="C5" s="85"/>
      <c r="D5" s="85"/>
      <c r="E5" s="86"/>
      <c r="F5" s="26" t="s">
        <v>7</v>
      </c>
      <c r="G5" s="3" t="s">
        <v>8</v>
      </c>
      <c r="H5" s="3" t="s">
        <v>32</v>
      </c>
      <c r="I5" s="3" t="s">
        <v>10</v>
      </c>
      <c r="J5" s="39">
        <v>1300</v>
      </c>
      <c r="K5" s="44">
        <v>65000</v>
      </c>
      <c r="L5" s="54">
        <v>1.24</v>
      </c>
      <c r="M5" s="54">
        <v>2.4799999999999999E-2</v>
      </c>
    </row>
    <row r="6" spans="1:15" ht="12.9" customHeight="1" thickBot="1">
      <c r="A6" s="84"/>
      <c r="B6" s="85"/>
      <c r="C6" s="85"/>
      <c r="D6" s="85"/>
      <c r="E6" s="86"/>
      <c r="F6" s="27" t="s">
        <v>26</v>
      </c>
      <c r="G6" s="3" t="s">
        <v>8</v>
      </c>
      <c r="H6" s="3" t="s">
        <v>32</v>
      </c>
      <c r="I6" s="3" t="s">
        <v>10</v>
      </c>
      <c r="J6" s="39">
        <v>1050</v>
      </c>
      <c r="K6" s="44">
        <v>52500</v>
      </c>
      <c r="L6" s="53"/>
      <c r="M6" s="53"/>
    </row>
    <row r="7" spans="1:15" ht="12.9" customHeight="1" thickBot="1">
      <c r="A7" s="84"/>
      <c r="B7" s="85"/>
      <c r="C7" s="85"/>
      <c r="D7" s="85"/>
      <c r="E7" s="86"/>
      <c r="F7" s="26" t="s">
        <v>11</v>
      </c>
      <c r="G7" s="3" t="s">
        <v>8</v>
      </c>
      <c r="H7" s="3" t="s">
        <v>32</v>
      </c>
      <c r="I7" s="3" t="s">
        <v>10</v>
      </c>
      <c r="J7" s="40">
        <v>850</v>
      </c>
      <c r="K7" s="45">
        <f>J7*50</f>
        <v>42500</v>
      </c>
      <c r="L7" s="53"/>
      <c r="M7" s="53"/>
    </row>
    <row r="8" spans="1:15" ht="12.9" customHeight="1" thickBot="1">
      <c r="A8" s="87"/>
      <c r="B8" s="88"/>
      <c r="C8" s="88"/>
      <c r="D8" s="88"/>
      <c r="E8" s="89"/>
      <c r="F8" s="26" t="s">
        <v>38</v>
      </c>
      <c r="G8" s="3" t="s">
        <v>8</v>
      </c>
      <c r="H8" s="3" t="s">
        <v>32</v>
      </c>
      <c r="I8" s="3" t="s">
        <v>10</v>
      </c>
      <c r="J8" s="4">
        <v>550</v>
      </c>
      <c r="K8" s="46">
        <f>J8*50</f>
        <v>27500</v>
      </c>
      <c r="L8" s="53"/>
      <c r="M8" s="53"/>
    </row>
    <row r="9" spans="1:15" ht="12.9" customHeight="1" thickBot="1">
      <c r="A9" s="81"/>
      <c r="B9" s="82"/>
      <c r="C9" s="82"/>
      <c r="D9" s="82"/>
      <c r="E9" s="83"/>
      <c r="F9" s="97" t="s">
        <v>13</v>
      </c>
      <c r="G9" s="98"/>
      <c r="H9" s="98"/>
      <c r="I9" s="98"/>
      <c r="J9" s="98"/>
      <c r="K9" s="99"/>
      <c r="L9" s="53"/>
      <c r="M9" s="53"/>
    </row>
    <row r="10" spans="1:15" ht="12.9" customHeight="1" thickBot="1">
      <c r="A10" s="84"/>
      <c r="B10" s="85"/>
      <c r="C10" s="85"/>
      <c r="D10" s="85"/>
      <c r="E10" s="86"/>
      <c r="F10" s="25" t="s">
        <v>1</v>
      </c>
      <c r="G10" s="21" t="s">
        <v>2</v>
      </c>
      <c r="H10" s="21" t="s">
        <v>3</v>
      </c>
      <c r="I10" s="21" t="s">
        <v>4</v>
      </c>
      <c r="J10" s="21" t="s">
        <v>5</v>
      </c>
      <c r="K10" s="43" t="s">
        <v>6</v>
      </c>
      <c r="L10" s="53"/>
      <c r="M10" s="53"/>
      <c r="N10" s="1">
        <f>0.02*0.145*4</f>
        <v>1.1599999999999999E-2</v>
      </c>
      <c r="O10" s="56">
        <f>0.024*0.15*4</f>
        <v>1.44E-2</v>
      </c>
    </row>
    <row r="11" spans="1:15" ht="12.9" customHeight="1" thickBot="1">
      <c r="A11" s="84"/>
      <c r="B11" s="85"/>
      <c r="C11" s="85"/>
      <c r="D11" s="85"/>
      <c r="E11" s="86"/>
      <c r="F11" s="26" t="s">
        <v>7</v>
      </c>
      <c r="G11" s="3" t="s">
        <v>8</v>
      </c>
      <c r="H11" s="3" t="s">
        <v>28</v>
      </c>
      <c r="I11" s="3" t="s">
        <v>10</v>
      </c>
      <c r="J11" s="39">
        <v>1300</v>
      </c>
      <c r="K11" s="44">
        <v>65000</v>
      </c>
      <c r="L11" s="57">
        <f>0.0144/0.0116</f>
        <v>1.2413793103448276</v>
      </c>
      <c r="M11" s="58">
        <f>1.72*0.0144</f>
        <v>2.4767999999999998E-2</v>
      </c>
    </row>
    <row r="12" spans="1:15" ht="12.9" customHeight="1" thickBot="1">
      <c r="A12" s="84"/>
      <c r="B12" s="85"/>
      <c r="C12" s="85"/>
      <c r="D12" s="85"/>
      <c r="E12" s="86"/>
      <c r="F12" s="27" t="s">
        <v>26</v>
      </c>
      <c r="G12" s="3" t="s">
        <v>8</v>
      </c>
      <c r="H12" s="3" t="s">
        <v>28</v>
      </c>
      <c r="I12" s="3" t="s">
        <v>10</v>
      </c>
      <c r="J12" s="39">
        <v>1050</v>
      </c>
      <c r="K12" s="44">
        <v>52500</v>
      </c>
      <c r="L12" s="53"/>
      <c r="M12" s="53"/>
    </row>
    <row r="13" spans="1:15" ht="12.9" customHeight="1" thickBot="1">
      <c r="A13" s="84"/>
      <c r="B13" s="85"/>
      <c r="C13" s="85"/>
      <c r="D13" s="85"/>
      <c r="E13" s="86"/>
      <c r="F13" s="26" t="s">
        <v>11</v>
      </c>
      <c r="G13" s="3" t="s">
        <v>8</v>
      </c>
      <c r="H13" s="3" t="s">
        <v>28</v>
      </c>
      <c r="I13" s="3" t="s">
        <v>10</v>
      </c>
      <c r="J13" s="40">
        <v>850</v>
      </c>
      <c r="K13" s="45">
        <f>J13*50</f>
        <v>42500</v>
      </c>
      <c r="L13" s="53"/>
      <c r="M13" s="53"/>
    </row>
    <row r="14" spans="1:15" ht="12.9" customHeight="1" thickBot="1">
      <c r="A14" s="87"/>
      <c r="B14" s="88"/>
      <c r="C14" s="88"/>
      <c r="D14" s="88"/>
      <c r="E14" s="89"/>
      <c r="F14" s="26" t="s">
        <v>38</v>
      </c>
      <c r="G14" s="3" t="s">
        <v>8</v>
      </c>
      <c r="H14" s="3" t="s">
        <v>28</v>
      </c>
      <c r="I14" s="3" t="s">
        <v>10</v>
      </c>
      <c r="J14" s="4">
        <v>500</v>
      </c>
      <c r="K14" s="46">
        <f>J14*50</f>
        <v>25000</v>
      </c>
      <c r="L14" s="53"/>
      <c r="M14" s="53"/>
    </row>
    <row r="15" spans="1:15" ht="12.9" customHeight="1" thickBot="1">
      <c r="A15" s="81"/>
      <c r="B15" s="82"/>
      <c r="C15" s="82"/>
      <c r="D15" s="82"/>
      <c r="E15" s="83"/>
      <c r="F15" s="97" t="s">
        <v>14</v>
      </c>
      <c r="G15" s="98"/>
      <c r="H15" s="98"/>
      <c r="I15" s="98"/>
      <c r="J15" s="98"/>
      <c r="K15" s="99"/>
      <c r="L15" s="53"/>
      <c r="M15" s="53"/>
    </row>
    <row r="16" spans="1:15" ht="12.9" customHeight="1" thickBot="1">
      <c r="A16" s="84"/>
      <c r="B16" s="85"/>
      <c r="C16" s="85"/>
      <c r="D16" s="85"/>
      <c r="E16" s="86"/>
      <c r="F16" s="26" t="s">
        <v>1</v>
      </c>
      <c r="G16" s="3" t="s">
        <v>2</v>
      </c>
      <c r="H16" s="3" t="s">
        <v>3</v>
      </c>
      <c r="I16" s="3" t="s">
        <v>4</v>
      </c>
      <c r="J16" s="3" t="s">
        <v>5</v>
      </c>
      <c r="K16" s="47" t="s">
        <v>6</v>
      </c>
      <c r="L16" s="53"/>
      <c r="M16" s="53"/>
    </row>
    <row r="17" spans="1:17" ht="12.9" customHeight="1" thickBot="1">
      <c r="A17" s="84"/>
      <c r="B17" s="85"/>
      <c r="C17" s="85"/>
      <c r="D17" s="85"/>
      <c r="E17" s="86"/>
      <c r="F17" s="96" t="s">
        <v>7</v>
      </c>
      <c r="G17" s="5" t="s">
        <v>8</v>
      </c>
      <c r="H17" s="5" t="s">
        <v>29</v>
      </c>
      <c r="I17" s="94" t="s">
        <v>10</v>
      </c>
      <c r="J17" s="6">
        <v>1600</v>
      </c>
      <c r="K17" s="48">
        <v>80000</v>
      </c>
      <c r="L17" s="57">
        <f>0.019592/0.01566</f>
        <v>1.2510855683269475</v>
      </c>
      <c r="M17" s="54">
        <v>3.4000000000000002E-2</v>
      </c>
      <c r="N17" s="1">
        <f>0.027*0.145*4</f>
        <v>1.566E-2</v>
      </c>
      <c r="O17" s="56">
        <f>0.031*0.158*4</f>
        <v>1.9592000000000002E-2</v>
      </c>
      <c r="P17" s="59">
        <f>0.0155/0.01296</f>
        <v>1.1959876543209877</v>
      </c>
      <c r="Q17" s="59">
        <f>0.0186/0.01566</f>
        <v>1.1877394636015324</v>
      </c>
    </row>
    <row r="18" spans="1:17" ht="12.9" customHeight="1" thickBot="1">
      <c r="A18" s="84"/>
      <c r="B18" s="85"/>
      <c r="C18" s="85"/>
      <c r="D18" s="85"/>
      <c r="E18" s="86"/>
      <c r="F18" s="93"/>
      <c r="G18" s="7" t="s">
        <v>27</v>
      </c>
      <c r="H18" s="5" t="s">
        <v>29</v>
      </c>
      <c r="I18" s="95"/>
      <c r="J18" s="8">
        <v>2150</v>
      </c>
      <c r="K18" s="49">
        <v>80000</v>
      </c>
      <c r="L18" s="53"/>
      <c r="M18" s="53"/>
    </row>
    <row r="19" spans="1:17" ht="12.9" customHeight="1" thickBot="1">
      <c r="A19" s="84"/>
      <c r="B19" s="85"/>
      <c r="C19" s="85"/>
      <c r="D19" s="85"/>
      <c r="E19" s="86"/>
      <c r="F19" s="92" t="s">
        <v>26</v>
      </c>
      <c r="G19" s="5" t="s">
        <v>8</v>
      </c>
      <c r="H19" s="5" t="s">
        <v>29</v>
      </c>
      <c r="I19" s="94" t="s">
        <v>10</v>
      </c>
      <c r="J19" s="6">
        <v>1200</v>
      </c>
      <c r="K19" s="48">
        <v>60000</v>
      </c>
      <c r="L19" s="53"/>
      <c r="M19" s="53"/>
    </row>
    <row r="20" spans="1:17" ht="12.9" customHeight="1" thickBot="1">
      <c r="A20" s="84"/>
      <c r="B20" s="85"/>
      <c r="C20" s="85"/>
      <c r="D20" s="85"/>
      <c r="E20" s="86"/>
      <c r="F20" s="93"/>
      <c r="G20" s="7" t="s">
        <v>15</v>
      </c>
      <c r="H20" s="5" t="s">
        <v>29</v>
      </c>
      <c r="I20" s="95"/>
      <c r="J20" s="42">
        <v>1600</v>
      </c>
      <c r="K20" s="50">
        <v>59200</v>
      </c>
      <c r="L20" s="53"/>
      <c r="M20" s="53"/>
    </row>
    <row r="21" spans="1:17" ht="12.9" customHeight="1" thickBot="1">
      <c r="A21" s="84"/>
      <c r="B21" s="85"/>
      <c r="C21" s="85"/>
      <c r="D21" s="85"/>
      <c r="E21" s="86"/>
      <c r="F21" s="96" t="s">
        <v>11</v>
      </c>
      <c r="G21" s="5" t="s">
        <v>8</v>
      </c>
      <c r="H21" s="5" t="s">
        <v>29</v>
      </c>
      <c r="I21" s="94" t="s">
        <v>10</v>
      </c>
      <c r="J21" s="41">
        <v>850</v>
      </c>
      <c r="K21" s="51">
        <v>42500</v>
      </c>
      <c r="L21" s="53"/>
      <c r="M21" s="53"/>
    </row>
    <row r="22" spans="1:17" ht="12.9" customHeight="1" thickBot="1">
      <c r="A22" s="84"/>
      <c r="B22" s="85"/>
      <c r="C22" s="85"/>
      <c r="D22" s="85"/>
      <c r="E22" s="86"/>
      <c r="F22" s="93"/>
      <c r="G22" s="7" t="s">
        <v>15</v>
      </c>
      <c r="H22" s="5" t="s">
        <v>29</v>
      </c>
      <c r="I22" s="95"/>
      <c r="J22" s="42">
        <v>1100</v>
      </c>
      <c r="K22" s="50">
        <v>40700</v>
      </c>
      <c r="L22" s="53"/>
      <c r="M22" s="53"/>
    </row>
    <row r="23" spans="1:17" ht="12.9" customHeight="1" thickBot="1">
      <c r="A23" s="84"/>
      <c r="B23" s="85"/>
      <c r="C23" s="85"/>
      <c r="D23" s="85"/>
      <c r="E23" s="86"/>
      <c r="F23" s="96" t="s">
        <v>38</v>
      </c>
      <c r="G23" s="5" t="s">
        <v>8</v>
      </c>
      <c r="H23" s="5" t="s">
        <v>29</v>
      </c>
      <c r="I23" s="94" t="s">
        <v>10</v>
      </c>
      <c r="J23" s="6">
        <v>500</v>
      </c>
      <c r="K23" s="48">
        <v>25000</v>
      </c>
      <c r="L23" s="53"/>
      <c r="M23" s="53"/>
    </row>
    <row r="24" spans="1:17" ht="12.9" customHeight="1" thickBot="1">
      <c r="A24" s="87"/>
      <c r="B24" s="88"/>
      <c r="C24" s="88"/>
      <c r="D24" s="88"/>
      <c r="E24" s="89"/>
      <c r="F24" s="93"/>
      <c r="G24" s="7" t="s">
        <v>15</v>
      </c>
      <c r="H24" s="5" t="s">
        <v>29</v>
      </c>
      <c r="I24" s="95"/>
      <c r="J24" s="8">
        <v>680</v>
      </c>
      <c r="K24" s="49">
        <v>25000</v>
      </c>
      <c r="L24" s="53"/>
      <c r="M24" s="53"/>
    </row>
    <row r="25" spans="1:17" ht="12.9" customHeight="1" thickBot="1">
      <c r="A25" s="81"/>
      <c r="B25" s="82"/>
      <c r="C25" s="82"/>
      <c r="D25" s="82"/>
      <c r="E25" s="83"/>
      <c r="F25" s="97" t="s">
        <v>16</v>
      </c>
      <c r="G25" s="98"/>
      <c r="H25" s="98"/>
      <c r="I25" s="98"/>
      <c r="J25" s="98"/>
      <c r="K25" s="99"/>
      <c r="L25" s="53"/>
      <c r="M25" s="53"/>
    </row>
    <row r="26" spans="1:17" ht="12.9" customHeight="1" thickBot="1">
      <c r="A26" s="84"/>
      <c r="B26" s="85"/>
      <c r="C26" s="85"/>
      <c r="D26" s="85"/>
      <c r="E26" s="86"/>
      <c r="F26" s="26" t="s">
        <v>1</v>
      </c>
      <c r="G26" s="3" t="s">
        <v>2</v>
      </c>
      <c r="H26" s="3" t="s">
        <v>3</v>
      </c>
      <c r="I26" s="3" t="s">
        <v>4</v>
      </c>
      <c r="J26" s="3" t="s">
        <v>5</v>
      </c>
      <c r="K26" s="47" t="s">
        <v>6</v>
      </c>
      <c r="L26" s="53"/>
      <c r="M26" s="53"/>
    </row>
    <row r="27" spans="1:17" ht="12.9" customHeight="1" thickBot="1">
      <c r="A27" s="84"/>
      <c r="B27" s="85"/>
      <c r="C27" s="85"/>
      <c r="D27" s="85"/>
      <c r="E27" s="86"/>
      <c r="F27" s="26" t="s">
        <v>7</v>
      </c>
      <c r="G27" s="3" t="s">
        <v>15</v>
      </c>
      <c r="H27" s="5" t="s">
        <v>33</v>
      </c>
      <c r="I27" s="3" t="s">
        <v>10</v>
      </c>
      <c r="J27" s="4">
        <v>2150</v>
      </c>
      <c r="K27" s="46">
        <v>80000</v>
      </c>
      <c r="L27" s="57">
        <f>0.018352/0.015444</f>
        <v>1.1882931882931884</v>
      </c>
      <c r="M27" s="54">
        <v>3.2000000000000001E-2</v>
      </c>
      <c r="N27" s="1">
        <f>0.027*0.143*4</f>
        <v>1.5443999999999999E-2</v>
      </c>
      <c r="O27" s="56">
        <f>0.031*0.148*4</f>
        <v>1.8352E-2</v>
      </c>
    </row>
    <row r="28" spans="1:17" ht="12.9" customHeight="1" thickBot="1">
      <c r="A28" s="84"/>
      <c r="B28" s="85"/>
      <c r="C28" s="85"/>
      <c r="D28" s="85"/>
      <c r="E28" s="86"/>
      <c r="F28" s="27" t="s">
        <v>26</v>
      </c>
      <c r="G28" s="3" t="s">
        <v>15</v>
      </c>
      <c r="H28" s="5" t="s">
        <v>33</v>
      </c>
      <c r="I28" s="3" t="s">
        <v>10</v>
      </c>
      <c r="J28" s="4">
        <v>1550</v>
      </c>
      <c r="K28" s="46">
        <v>57500</v>
      </c>
      <c r="L28" s="53"/>
      <c r="M28" s="53"/>
    </row>
    <row r="29" spans="1:17" ht="12.9" customHeight="1" thickBot="1">
      <c r="A29" s="84"/>
      <c r="B29" s="85"/>
      <c r="C29" s="85"/>
      <c r="D29" s="85"/>
      <c r="E29" s="86"/>
      <c r="F29" s="26" t="s">
        <v>11</v>
      </c>
      <c r="G29" s="3" t="s">
        <v>15</v>
      </c>
      <c r="H29" s="5" t="s">
        <v>33</v>
      </c>
      <c r="I29" s="3" t="s">
        <v>10</v>
      </c>
      <c r="J29" s="40">
        <v>1050</v>
      </c>
      <c r="K29" s="45">
        <v>38850</v>
      </c>
      <c r="L29" s="53"/>
      <c r="M29" s="53"/>
    </row>
    <row r="30" spans="1:17" ht="12.9" customHeight="1" thickBot="1">
      <c r="A30" s="87"/>
      <c r="B30" s="88"/>
      <c r="C30" s="88"/>
      <c r="D30" s="88"/>
      <c r="E30" s="89"/>
      <c r="F30" s="26" t="s">
        <v>38</v>
      </c>
      <c r="G30" s="3" t="s">
        <v>15</v>
      </c>
      <c r="H30" s="5" t="s">
        <v>33</v>
      </c>
      <c r="I30" s="3" t="s">
        <v>10</v>
      </c>
      <c r="J30" s="4">
        <v>680</v>
      </c>
      <c r="K30" s="46">
        <v>25000</v>
      </c>
      <c r="L30" s="53"/>
      <c r="M30" s="53"/>
    </row>
    <row r="31" spans="1:17" ht="12.9" customHeight="1" thickBot="1">
      <c r="A31" s="81"/>
      <c r="B31" s="82"/>
      <c r="C31" s="82"/>
      <c r="D31" s="82"/>
      <c r="E31" s="83"/>
      <c r="F31" s="97" t="s">
        <v>17</v>
      </c>
      <c r="G31" s="98"/>
      <c r="H31" s="98"/>
      <c r="I31" s="98"/>
      <c r="J31" s="98"/>
      <c r="K31" s="99"/>
      <c r="L31" s="53"/>
      <c r="M31" s="53"/>
    </row>
    <row r="32" spans="1:17" ht="12.9" customHeight="1" thickBot="1">
      <c r="A32" s="84"/>
      <c r="B32" s="85"/>
      <c r="C32" s="85"/>
      <c r="D32" s="85"/>
      <c r="E32" s="86"/>
      <c r="F32" s="26" t="s">
        <v>1</v>
      </c>
      <c r="G32" s="3" t="s">
        <v>2</v>
      </c>
      <c r="H32" s="3" t="s">
        <v>3</v>
      </c>
      <c r="I32" s="3" t="s">
        <v>4</v>
      </c>
      <c r="J32" s="3" t="s">
        <v>5</v>
      </c>
      <c r="K32" s="47" t="s">
        <v>6</v>
      </c>
      <c r="L32" s="57"/>
      <c r="M32" s="54"/>
      <c r="N32" s="1">
        <f>0.038*0.14*4</f>
        <v>2.128E-2</v>
      </c>
      <c r="O32" s="56">
        <f>0.042*0.153*4</f>
        <v>2.5704000000000001E-2</v>
      </c>
    </row>
    <row r="33" spans="1:15" ht="12.9" customHeight="1" thickBot="1">
      <c r="A33" s="84"/>
      <c r="B33" s="85"/>
      <c r="C33" s="85"/>
      <c r="D33" s="85"/>
      <c r="E33" s="86"/>
      <c r="F33" s="26" t="s">
        <v>7</v>
      </c>
      <c r="G33" s="3" t="s">
        <v>30</v>
      </c>
      <c r="H33" s="3" t="s">
        <v>9</v>
      </c>
      <c r="I33" s="3" t="s">
        <v>10</v>
      </c>
      <c r="J33" s="4">
        <v>2850</v>
      </c>
      <c r="K33" s="46">
        <v>75000</v>
      </c>
      <c r="L33" s="57">
        <f>0.025704/0.02128</f>
        <v>1.2078947368421054</v>
      </c>
      <c r="M33" s="54">
        <v>4.5999999999999999E-2</v>
      </c>
    </row>
    <row r="34" spans="1:15" ht="12.9" customHeight="1" thickBot="1">
      <c r="A34" s="84"/>
      <c r="B34" s="85"/>
      <c r="C34" s="85"/>
      <c r="D34" s="85"/>
      <c r="E34" s="86"/>
      <c r="F34" s="26" t="s">
        <v>26</v>
      </c>
      <c r="G34" s="3" t="s">
        <v>30</v>
      </c>
      <c r="H34" s="3" t="s">
        <v>9</v>
      </c>
      <c r="I34" s="3" t="s">
        <v>10</v>
      </c>
      <c r="J34" s="4">
        <v>2100</v>
      </c>
      <c r="K34" s="46">
        <v>55000</v>
      </c>
      <c r="L34" s="53"/>
      <c r="M34" s="53"/>
    </row>
    <row r="35" spans="1:15" ht="12.9" customHeight="1" thickBot="1">
      <c r="A35" s="84"/>
      <c r="B35" s="85"/>
      <c r="C35" s="85"/>
      <c r="D35" s="85"/>
      <c r="E35" s="86"/>
      <c r="F35" s="26" t="s">
        <v>11</v>
      </c>
      <c r="G35" s="3" t="s">
        <v>30</v>
      </c>
      <c r="H35" s="3" t="s">
        <v>9</v>
      </c>
      <c r="I35" s="3" t="s">
        <v>10</v>
      </c>
      <c r="J35" s="39">
        <v>1500</v>
      </c>
      <c r="K35" s="44">
        <v>39500</v>
      </c>
      <c r="L35" s="53"/>
      <c r="M35" s="53"/>
    </row>
    <row r="36" spans="1:15" ht="12.9" customHeight="1" thickBot="1">
      <c r="A36" s="87"/>
      <c r="B36" s="88"/>
      <c r="C36" s="88"/>
      <c r="D36" s="88"/>
      <c r="E36" s="89"/>
      <c r="F36" s="26" t="s">
        <v>38</v>
      </c>
      <c r="G36" s="3" t="s">
        <v>30</v>
      </c>
      <c r="H36" s="3" t="s">
        <v>9</v>
      </c>
      <c r="I36" s="3" t="s">
        <v>10</v>
      </c>
      <c r="J36" s="4">
        <v>950</v>
      </c>
      <c r="K36" s="46">
        <v>25000</v>
      </c>
      <c r="L36" s="53"/>
      <c r="M36" s="53"/>
    </row>
    <row r="37" spans="1:15" ht="12.9" customHeight="1" thickBot="1">
      <c r="A37" s="81"/>
      <c r="B37" s="82"/>
      <c r="C37" s="82"/>
      <c r="D37" s="82"/>
      <c r="E37" s="83"/>
      <c r="F37" s="97" t="s">
        <v>18</v>
      </c>
      <c r="G37" s="98"/>
      <c r="H37" s="98"/>
      <c r="I37" s="98"/>
      <c r="J37" s="98"/>
      <c r="K37" s="99"/>
      <c r="L37" s="53"/>
      <c r="M37" s="53"/>
    </row>
    <row r="38" spans="1:15" ht="12.9" customHeight="1" thickBot="1">
      <c r="A38" s="84"/>
      <c r="B38" s="85"/>
      <c r="C38" s="85"/>
      <c r="D38" s="85"/>
      <c r="E38" s="86"/>
      <c r="F38" s="25" t="s">
        <v>1</v>
      </c>
      <c r="G38" s="21" t="s">
        <v>2</v>
      </c>
      <c r="H38" s="21" t="s">
        <v>3</v>
      </c>
      <c r="I38" s="21" t="s">
        <v>4</v>
      </c>
      <c r="J38" s="21" t="s">
        <v>5</v>
      </c>
      <c r="K38" s="43" t="s">
        <v>6</v>
      </c>
      <c r="L38" s="53"/>
      <c r="M38" s="53"/>
      <c r="N38" s="1">
        <f>0.014*0.116*4</f>
        <v>6.496E-3</v>
      </c>
      <c r="O38" s="56">
        <f>0.018*0.127*4</f>
        <v>9.1439999999999994E-3</v>
      </c>
    </row>
    <row r="39" spans="1:15" ht="12.9" customHeight="1" thickBot="1">
      <c r="A39" s="84"/>
      <c r="B39" s="85"/>
      <c r="C39" s="85"/>
      <c r="D39" s="85"/>
      <c r="E39" s="86"/>
      <c r="F39" s="26" t="s">
        <v>7</v>
      </c>
      <c r="G39" s="3" t="s">
        <v>19</v>
      </c>
      <c r="H39" s="5" t="s">
        <v>31</v>
      </c>
      <c r="I39" s="3" t="s">
        <v>10</v>
      </c>
      <c r="J39" s="39">
        <v>1000</v>
      </c>
      <c r="K39" s="44">
        <v>71430</v>
      </c>
      <c r="L39" s="57">
        <f>0.009144/0.006469</f>
        <v>1.4135105889627453</v>
      </c>
      <c r="M39" s="54">
        <v>0.02</v>
      </c>
    </row>
    <row r="40" spans="1:15" ht="12.9" customHeight="1" thickBot="1">
      <c r="A40" s="84"/>
      <c r="B40" s="85"/>
      <c r="C40" s="85"/>
      <c r="D40" s="85"/>
      <c r="E40" s="86"/>
      <c r="F40" s="26" t="s">
        <v>26</v>
      </c>
      <c r="G40" s="3" t="s">
        <v>19</v>
      </c>
      <c r="H40" s="5" t="s">
        <v>31</v>
      </c>
      <c r="I40" s="3" t="s">
        <v>10</v>
      </c>
      <c r="J40" s="39">
        <v>900</v>
      </c>
      <c r="K40" s="44">
        <v>64300</v>
      </c>
      <c r="L40" s="53"/>
      <c r="M40" s="53"/>
    </row>
    <row r="41" spans="1:15" ht="12.9" customHeight="1" thickBot="1">
      <c r="A41" s="84"/>
      <c r="B41" s="85"/>
      <c r="C41" s="85"/>
      <c r="D41" s="85"/>
      <c r="E41" s="86"/>
      <c r="F41" s="26" t="s">
        <v>11</v>
      </c>
      <c r="G41" s="3" t="s">
        <v>19</v>
      </c>
      <c r="H41" s="5" t="s">
        <v>31</v>
      </c>
      <c r="I41" s="3" t="s">
        <v>10</v>
      </c>
      <c r="J41" s="40">
        <v>700</v>
      </c>
      <c r="K41" s="45">
        <v>50000</v>
      </c>
      <c r="L41" s="53"/>
      <c r="M41" s="53"/>
    </row>
    <row r="42" spans="1:15" ht="12.9" customHeight="1" thickBot="1">
      <c r="A42" s="87"/>
      <c r="B42" s="88"/>
      <c r="C42" s="88"/>
      <c r="D42" s="88"/>
      <c r="E42" s="89"/>
      <c r="F42" s="26" t="s">
        <v>38</v>
      </c>
      <c r="G42" s="3" t="s">
        <v>19</v>
      </c>
      <c r="H42" s="5" t="s">
        <v>31</v>
      </c>
      <c r="I42" s="3" t="s">
        <v>10</v>
      </c>
      <c r="J42" s="4">
        <v>400</v>
      </c>
      <c r="K42" s="46">
        <v>28000</v>
      </c>
      <c r="L42" s="53"/>
      <c r="M42" s="53"/>
    </row>
    <row r="43" spans="1:15" ht="12.9" customHeight="1" thickBot="1">
      <c r="A43" s="81"/>
      <c r="B43" s="82"/>
      <c r="C43" s="82"/>
      <c r="D43" s="82"/>
      <c r="E43" s="83"/>
      <c r="F43" s="97" t="s">
        <v>20</v>
      </c>
      <c r="G43" s="98"/>
      <c r="H43" s="98"/>
      <c r="I43" s="98"/>
      <c r="J43" s="98"/>
      <c r="K43" s="99"/>
      <c r="L43" s="53"/>
      <c r="M43" s="53"/>
      <c r="N43" s="1">
        <f>0.027*0.145*4</f>
        <v>1.566E-2</v>
      </c>
      <c r="O43" s="56">
        <f>0.031*0.156*4</f>
        <v>1.9344E-2</v>
      </c>
    </row>
    <row r="44" spans="1:15" ht="12.9" customHeight="1" thickBot="1">
      <c r="A44" s="84"/>
      <c r="B44" s="85"/>
      <c r="C44" s="85"/>
      <c r="D44" s="85"/>
      <c r="E44" s="86"/>
      <c r="F44" s="26" t="s">
        <v>1</v>
      </c>
      <c r="G44" s="3" t="s">
        <v>2</v>
      </c>
      <c r="H44" s="3" t="s">
        <v>3</v>
      </c>
      <c r="I44" s="3" t="s">
        <v>4</v>
      </c>
      <c r="J44" s="3" t="s">
        <v>5</v>
      </c>
      <c r="K44" s="47" t="s">
        <v>6</v>
      </c>
      <c r="L44" s="53"/>
      <c r="M44" s="53"/>
    </row>
    <row r="45" spans="1:15" ht="12.9" customHeight="1" thickBot="1">
      <c r="A45" s="84"/>
      <c r="B45" s="85"/>
      <c r="C45" s="85"/>
      <c r="D45" s="85"/>
      <c r="E45" s="86"/>
      <c r="F45" s="26" t="s">
        <v>7</v>
      </c>
      <c r="G45" s="3" t="s">
        <v>15</v>
      </c>
      <c r="H45" s="5" t="s">
        <v>29</v>
      </c>
      <c r="I45" s="3" t="s">
        <v>10</v>
      </c>
      <c r="J45" s="4">
        <v>2150</v>
      </c>
      <c r="K45" s="46">
        <v>80000</v>
      </c>
      <c r="L45" s="57">
        <f>0.019344/0.01566</f>
        <v>1.2352490421455939</v>
      </c>
      <c r="M45" s="54">
        <v>3.3000000000000002E-2</v>
      </c>
    </row>
    <row r="46" spans="1:15" ht="12.9" customHeight="1" thickBot="1">
      <c r="A46" s="84"/>
      <c r="B46" s="85"/>
      <c r="C46" s="85"/>
      <c r="D46" s="85"/>
      <c r="E46" s="86"/>
      <c r="F46" s="26" t="s">
        <v>26</v>
      </c>
      <c r="G46" s="3" t="s">
        <v>15</v>
      </c>
      <c r="H46" s="5" t="s">
        <v>29</v>
      </c>
      <c r="I46" s="3" t="s">
        <v>10</v>
      </c>
      <c r="J46" s="4">
        <v>1550</v>
      </c>
      <c r="K46" s="46">
        <v>57500</v>
      </c>
      <c r="L46" s="53"/>
      <c r="M46" s="53"/>
    </row>
    <row r="47" spans="1:15" ht="12.9" customHeight="1" thickBot="1">
      <c r="A47" s="84"/>
      <c r="B47" s="85"/>
      <c r="C47" s="85"/>
      <c r="D47" s="85"/>
      <c r="E47" s="86"/>
      <c r="F47" s="26" t="s">
        <v>11</v>
      </c>
      <c r="G47" s="3" t="s">
        <v>15</v>
      </c>
      <c r="H47" s="5" t="s">
        <v>29</v>
      </c>
      <c r="I47" s="3" t="s">
        <v>10</v>
      </c>
      <c r="J47" s="40">
        <v>1200</v>
      </c>
      <c r="K47" s="45">
        <v>44400</v>
      </c>
      <c r="L47" s="53"/>
      <c r="M47" s="53"/>
    </row>
    <row r="48" spans="1:15" ht="12.9" customHeight="1" thickBot="1">
      <c r="A48" s="108"/>
      <c r="B48" s="109"/>
      <c r="C48" s="109"/>
      <c r="D48" s="109"/>
      <c r="E48" s="110"/>
      <c r="F48" s="28" t="s">
        <v>38</v>
      </c>
      <c r="G48" s="19" t="s">
        <v>15</v>
      </c>
      <c r="H48" s="19" t="s">
        <v>29</v>
      </c>
      <c r="I48" s="19" t="s">
        <v>10</v>
      </c>
      <c r="J48" s="20">
        <v>680</v>
      </c>
      <c r="K48" s="52">
        <v>25000</v>
      </c>
      <c r="L48" s="53"/>
      <c r="M48" s="53"/>
    </row>
    <row r="49" spans="1:11" ht="12.9" customHeight="1"/>
    <row r="50" spans="1:11" ht="12.9" customHeight="1">
      <c r="A50" s="100" t="s">
        <v>34</v>
      </c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1:11" ht="12.75" customHeight="1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1:11" ht="12.75" customHeight="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1:11" ht="12.75" customHeight="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</sheetData>
  <mergeCells count="24">
    <mergeCell ref="A37:E42"/>
    <mergeCell ref="A50:K53"/>
    <mergeCell ref="A3:E8"/>
    <mergeCell ref="F3:K3"/>
    <mergeCell ref="A9:E14"/>
    <mergeCell ref="F9:K9"/>
    <mergeCell ref="A15:E24"/>
    <mergeCell ref="I21:I22"/>
    <mergeCell ref="F15:K15"/>
    <mergeCell ref="F43:K43"/>
    <mergeCell ref="A25:E30"/>
    <mergeCell ref="F37:K37"/>
    <mergeCell ref="A43:E48"/>
    <mergeCell ref="F23:F24"/>
    <mergeCell ref="I23:I24"/>
    <mergeCell ref="F25:K25"/>
    <mergeCell ref="A31:E36"/>
    <mergeCell ref="L3:M3"/>
    <mergeCell ref="F19:F20"/>
    <mergeCell ref="I19:I20"/>
    <mergeCell ref="F21:F22"/>
    <mergeCell ref="F17:F18"/>
    <mergeCell ref="I17:I18"/>
    <mergeCell ref="F31:K31"/>
  </mergeCells>
  <phoneticPr fontId="16" type="noConversion"/>
  <pageMargins left="0.55118110236220474" right="0.55118110236220474" top="0.39370078740157483" bottom="0.59055118110236227" header="0" footer="0"/>
  <pageSetup scale="85" orientation="portrait" r:id="rId1"/>
  <headerFooter>
    <oddFooter>&amp;L&amp;"Helvetica,Regular"&amp;11&amp;K000000	&amp;P</oddFooter>
  </headerFooter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1"/>
  <sheetViews>
    <sheetView showGridLines="0" tabSelected="1" zoomScale="130" zoomScaleNormal="130" workbookViewId="0"/>
  </sheetViews>
  <sheetFormatPr defaultColWidth="6.61328125" defaultRowHeight="12.75" customHeight="1"/>
  <cols>
    <col min="1" max="1" width="8.23046875" style="1" customWidth="1"/>
    <col min="2" max="2" width="8.921875" style="1" customWidth="1"/>
    <col min="3" max="3" width="0.69140625" style="1" hidden="1" customWidth="1"/>
    <col min="4" max="4" width="7.421875E-2" style="1" hidden="1" customWidth="1"/>
    <col min="5" max="5" width="7.07421875" style="1" hidden="1" customWidth="1"/>
    <col min="6" max="6" width="7" style="1" customWidth="1"/>
    <col min="7" max="7" width="6.4609375" style="1" customWidth="1"/>
    <col min="8" max="8" width="11.23046875" style="1" customWidth="1"/>
    <col min="9" max="9" width="8.07421875" style="1" customWidth="1"/>
    <col min="10" max="10" width="7.3046875" style="1" customWidth="1"/>
    <col min="11" max="11" width="8.07421875" style="37" customWidth="1"/>
    <col min="12" max="16384" width="6.61328125" style="1"/>
  </cols>
  <sheetData>
    <row r="1" spans="1:11" ht="15" customHeight="1" thickBot="1">
      <c r="A1" s="32" t="s">
        <v>54</v>
      </c>
      <c r="B1" s="111" t="s">
        <v>55</v>
      </c>
      <c r="C1" s="112"/>
      <c r="D1" s="112"/>
      <c r="E1" s="112"/>
      <c r="F1" s="112"/>
      <c r="G1" s="112"/>
      <c r="H1" s="112"/>
      <c r="I1" s="112"/>
      <c r="J1" s="112"/>
      <c r="K1" s="112"/>
    </row>
    <row r="2" spans="1:11" ht="5.25" customHeight="1" thickBot="1">
      <c r="B2" s="113"/>
      <c r="C2" s="113"/>
      <c r="D2" s="113"/>
      <c r="E2" s="113"/>
      <c r="F2" s="113"/>
      <c r="G2" s="113"/>
      <c r="H2" s="113"/>
      <c r="I2" s="113"/>
      <c r="J2" s="113"/>
      <c r="K2" s="113"/>
    </row>
    <row r="3" spans="1:11" ht="12.75" customHeight="1" thickBot="1">
      <c r="A3" s="114"/>
      <c r="B3" s="82"/>
      <c r="C3" s="82"/>
      <c r="D3" s="82"/>
      <c r="E3" s="115"/>
      <c r="F3" s="120" t="s">
        <v>0</v>
      </c>
      <c r="G3" s="98"/>
      <c r="H3" s="98"/>
      <c r="I3" s="98"/>
      <c r="J3" s="98"/>
      <c r="K3" s="121"/>
    </row>
    <row r="4" spans="1:11" ht="12.75" customHeight="1" thickBot="1">
      <c r="A4" s="116"/>
      <c r="B4" s="85"/>
      <c r="C4" s="85"/>
      <c r="D4" s="85"/>
      <c r="E4" s="117"/>
      <c r="F4" s="2" t="s">
        <v>1</v>
      </c>
      <c r="G4" s="3" t="s">
        <v>2</v>
      </c>
      <c r="H4" s="3" t="s">
        <v>3</v>
      </c>
      <c r="I4" s="3" t="s">
        <v>44</v>
      </c>
      <c r="J4" s="3" t="s">
        <v>5</v>
      </c>
      <c r="K4" s="33" t="s">
        <v>6</v>
      </c>
    </row>
    <row r="5" spans="1:11" ht="26.4" customHeight="1" thickBot="1">
      <c r="A5" s="116"/>
      <c r="B5" s="85"/>
      <c r="C5" s="85"/>
      <c r="D5" s="85"/>
      <c r="E5" s="117"/>
      <c r="F5" s="62" t="s">
        <v>11</v>
      </c>
      <c r="G5" s="60" t="s">
        <v>8</v>
      </c>
      <c r="H5" s="60" t="s">
        <v>46</v>
      </c>
      <c r="I5" s="63" t="s">
        <v>45</v>
      </c>
      <c r="J5" s="64">
        <f>435*1.2</f>
        <v>522</v>
      </c>
      <c r="K5" s="69">
        <f>J5*50</f>
        <v>26100</v>
      </c>
    </row>
    <row r="6" spans="1:11" ht="28.95" customHeight="1" thickBot="1">
      <c r="A6" s="118"/>
      <c r="B6" s="88"/>
      <c r="C6" s="88"/>
      <c r="D6" s="88"/>
      <c r="E6" s="119"/>
      <c r="F6" s="62" t="s">
        <v>12</v>
      </c>
      <c r="G6" s="60" t="s">
        <v>8</v>
      </c>
      <c r="H6" s="60" t="s">
        <v>46</v>
      </c>
      <c r="I6" s="63" t="s">
        <v>45</v>
      </c>
      <c r="J6" s="65">
        <f>345*1.2</f>
        <v>414</v>
      </c>
      <c r="K6" s="70">
        <f>J6*50</f>
        <v>20700</v>
      </c>
    </row>
    <row r="7" spans="1:11" ht="12.75" customHeight="1" thickBot="1">
      <c r="A7" s="114"/>
      <c r="B7" s="82"/>
      <c r="C7" s="82"/>
      <c r="D7" s="82"/>
      <c r="E7" s="115"/>
      <c r="F7" s="120" t="s">
        <v>13</v>
      </c>
      <c r="G7" s="98"/>
      <c r="H7" s="98"/>
      <c r="I7" s="98"/>
      <c r="J7" s="98"/>
      <c r="K7" s="121"/>
    </row>
    <row r="8" spans="1:11" ht="12.75" customHeight="1" thickBot="1">
      <c r="A8" s="116"/>
      <c r="B8" s="85"/>
      <c r="C8" s="85"/>
      <c r="D8" s="85"/>
      <c r="E8" s="117"/>
      <c r="F8" s="2" t="s">
        <v>1</v>
      </c>
      <c r="G8" s="3" t="s">
        <v>2</v>
      </c>
      <c r="H8" s="3" t="s">
        <v>3</v>
      </c>
      <c r="I8" s="3" t="s">
        <v>4</v>
      </c>
      <c r="J8" s="3" t="s">
        <v>5</v>
      </c>
      <c r="K8" s="33" t="s">
        <v>6</v>
      </c>
    </row>
    <row r="9" spans="1:11" ht="30.6" customHeight="1" thickBot="1">
      <c r="A9" s="116"/>
      <c r="B9" s="85"/>
      <c r="C9" s="85"/>
      <c r="D9" s="85"/>
      <c r="E9" s="117"/>
      <c r="F9" s="62" t="s">
        <v>11</v>
      </c>
      <c r="G9" s="60" t="s">
        <v>8</v>
      </c>
      <c r="H9" s="60" t="s">
        <v>46</v>
      </c>
      <c r="I9" s="63" t="s">
        <v>45</v>
      </c>
      <c r="J9" s="64">
        <f>435*1.2</f>
        <v>522</v>
      </c>
      <c r="K9" s="69">
        <f>J9*50</f>
        <v>26100</v>
      </c>
    </row>
    <row r="10" spans="1:11" ht="31.95" customHeight="1" thickBot="1">
      <c r="A10" s="118"/>
      <c r="B10" s="88"/>
      <c r="C10" s="88"/>
      <c r="D10" s="88"/>
      <c r="E10" s="119"/>
      <c r="F10" s="62" t="s">
        <v>12</v>
      </c>
      <c r="G10" s="60" t="s">
        <v>8</v>
      </c>
      <c r="H10" s="60" t="s">
        <v>46</v>
      </c>
      <c r="I10" s="63" t="s">
        <v>45</v>
      </c>
      <c r="J10" s="65">
        <f>345*1.2</f>
        <v>414</v>
      </c>
      <c r="K10" s="70">
        <f>J10*50</f>
        <v>20700</v>
      </c>
    </row>
    <row r="11" spans="1:11" ht="12.75" customHeight="1" thickBot="1">
      <c r="A11" s="114"/>
      <c r="B11" s="82"/>
      <c r="C11" s="82"/>
      <c r="D11" s="82"/>
      <c r="E11" s="115"/>
      <c r="F11" s="120" t="s">
        <v>14</v>
      </c>
      <c r="G11" s="98"/>
      <c r="H11" s="98"/>
      <c r="I11" s="98"/>
      <c r="J11" s="98"/>
      <c r="K11" s="121"/>
    </row>
    <row r="12" spans="1:11" ht="12.75" customHeight="1" thickBot="1">
      <c r="A12" s="116"/>
      <c r="B12" s="85"/>
      <c r="C12" s="85"/>
      <c r="D12" s="85"/>
      <c r="E12" s="117"/>
      <c r="F12" s="2" t="s">
        <v>1</v>
      </c>
      <c r="G12" s="3" t="s">
        <v>2</v>
      </c>
      <c r="H12" s="3" t="s">
        <v>3</v>
      </c>
      <c r="I12" s="3" t="s">
        <v>4</v>
      </c>
      <c r="J12" s="3" t="s">
        <v>5</v>
      </c>
      <c r="K12" s="33" t="s">
        <v>6</v>
      </c>
    </row>
    <row r="13" spans="1:11" ht="25.8" customHeight="1" thickBot="1">
      <c r="A13" s="116"/>
      <c r="B13" s="85"/>
      <c r="C13" s="85"/>
      <c r="D13" s="85"/>
      <c r="E13" s="117"/>
      <c r="F13" s="62" t="s">
        <v>11</v>
      </c>
      <c r="G13" s="61" t="s">
        <v>15</v>
      </c>
      <c r="H13" s="66" t="s">
        <v>56</v>
      </c>
      <c r="I13" s="63" t="s">
        <v>45</v>
      </c>
      <c r="J13" s="67">
        <f>580*1.2</f>
        <v>696</v>
      </c>
      <c r="K13" s="71">
        <f>1000/27*J13</f>
        <v>25777.777777777777</v>
      </c>
    </row>
    <row r="14" spans="1:11" ht="26.4" customHeight="1" thickBot="1">
      <c r="A14" s="118"/>
      <c r="B14" s="88"/>
      <c r="C14" s="88"/>
      <c r="D14" s="88"/>
      <c r="E14" s="119"/>
      <c r="F14" s="62" t="s">
        <v>12</v>
      </c>
      <c r="G14" s="61" t="s">
        <v>15</v>
      </c>
      <c r="H14" s="66" t="s">
        <v>56</v>
      </c>
      <c r="I14" s="63" t="s">
        <v>45</v>
      </c>
      <c r="J14" s="68">
        <f>465*1.2</f>
        <v>558</v>
      </c>
      <c r="K14" s="72">
        <f>1000/27*J14</f>
        <v>20666.666666666668</v>
      </c>
    </row>
    <row r="15" spans="1:11" ht="12.75" customHeight="1" thickBot="1">
      <c r="A15" s="114"/>
      <c r="B15" s="82"/>
      <c r="C15" s="82"/>
      <c r="D15" s="82"/>
      <c r="E15" s="115"/>
      <c r="F15" s="120" t="s">
        <v>48</v>
      </c>
      <c r="G15" s="98"/>
      <c r="H15" s="98"/>
      <c r="I15" s="98"/>
      <c r="J15" s="98"/>
      <c r="K15" s="121"/>
    </row>
    <row r="16" spans="1:11" ht="12.75" customHeight="1" thickBot="1">
      <c r="A16" s="116"/>
      <c r="B16" s="85"/>
      <c r="C16" s="85"/>
      <c r="D16" s="85"/>
      <c r="E16" s="117"/>
      <c r="F16" s="2" t="s">
        <v>1</v>
      </c>
      <c r="G16" s="3" t="s">
        <v>2</v>
      </c>
      <c r="H16" s="3" t="s">
        <v>3</v>
      </c>
      <c r="I16" s="3" t="s">
        <v>4</v>
      </c>
      <c r="J16" s="3" t="s">
        <v>5</v>
      </c>
      <c r="K16" s="33" t="s">
        <v>6</v>
      </c>
    </row>
    <row r="17" spans="1:11" ht="24.6" customHeight="1" thickBot="1">
      <c r="A17" s="116"/>
      <c r="B17" s="85"/>
      <c r="C17" s="85"/>
      <c r="D17" s="85"/>
      <c r="E17" s="117"/>
      <c r="F17" s="62" t="s">
        <v>11</v>
      </c>
      <c r="G17" s="60" t="s">
        <v>15</v>
      </c>
      <c r="H17" s="60" t="s">
        <v>57</v>
      </c>
      <c r="I17" s="63" t="s">
        <v>45</v>
      </c>
      <c r="J17" s="64">
        <f>580*1.2</f>
        <v>696</v>
      </c>
      <c r="K17" s="69">
        <f>1000/27*J17</f>
        <v>25777.777777777777</v>
      </c>
    </row>
    <row r="18" spans="1:11" ht="24" customHeight="1" thickBot="1">
      <c r="A18" s="118"/>
      <c r="B18" s="88"/>
      <c r="C18" s="88"/>
      <c r="D18" s="88"/>
      <c r="E18" s="119"/>
      <c r="F18" s="62" t="s">
        <v>12</v>
      </c>
      <c r="G18" s="60" t="s">
        <v>15</v>
      </c>
      <c r="H18" s="60" t="s">
        <v>57</v>
      </c>
      <c r="I18" s="63" t="s">
        <v>45</v>
      </c>
      <c r="J18" s="65">
        <f>448*1.2</f>
        <v>537.6</v>
      </c>
      <c r="K18" s="70">
        <f>1000/27*J18</f>
        <v>19911.111111111113</v>
      </c>
    </row>
    <row r="19" spans="1:11" ht="12.75" customHeight="1" thickBot="1">
      <c r="A19" s="114"/>
      <c r="B19" s="82"/>
      <c r="C19" s="82"/>
      <c r="D19" s="82"/>
      <c r="E19" s="115"/>
      <c r="F19" s="120" t="s">
        <v>18</v>
      </c>
      <c r="G19" s="98"/>
      <c r="H19" s="98"/>
      <c r="I19" s="98"/>
      <c r="J19" s="98"/>
      <c r="K19" s="121"/>
    </row>
    <row r="20" spans="1:11" ht="12.75" customHeight="1" thickBot="1">
      <c r="A20" s="116"/>
      <c r="B20" s="85"/>
      <c r="C20" s="85"/>
      <c r="D20" s="85"/>
      <c r="E20" s="117"/>
      <c r="F20" s="2" t="s">
        <v>1</v>
      </c>
      <c r="G20" s="3" t="s">
        <v>2</v>
      </c>
      <c r="H20" s="3" t="s">
        <v>3</v>
      </c>
      <c r="I20" s="3" t="s">
        <v>4</v>
      </c>
      <c r="J20" s="3" t="s">
        <v>5</v>
      </c>
      <c r="K20" s="33" t="s">
        <v>6</v>
      </c>
    </row>
    <row r="21" spans="1:11" ht="21.6" customHeight="1" thickBot="1">
      <c r="A21" s="116"/>
      <c r="B21" s="85"/>
      <c r="C21" s="85"/>
      <c r="D21" s="85"/>
      <c r="E21" s="117"/>
      <c r="F21" s="62" t="s">
        <v>11</v>
      </c>
      <c r="G21" s="60" t="s">
        <v>19</v>
      </c>
      <c r="H21" s="60" t="s">
        <v>31</v>
      </c>
      <c r="I21" s="63" t="s">
        <v>45</v>
      </c>
      <c r="J21" s="64">
        <f>310*1.2</f>
        <v>372</v>
      </c>
      <c r="K21" s="69">
        <f>1000/14*J21</f>
        <v>26571.428571428572</v>
      </c>
    </row>
    <row r="22" spans="1:11" ht="21" customHeight="1" thickBot="1">
      <c r="A22" s="118"/>
      <c r="B22" s="88"/>
      <c r="C22" s="88"/>
      <c r="D22" s="88"/>
      <c r="E22" s="119"/>
      <c r="F22" s="62" t="s">
        <v>12</v>
      </c>
      <c r="G22" s="60" t="s">
        <v>19</v>
      </c>
      <c r="H22" s="60" t="s">
        <v>31</v>
      </c>
      <c r="I22" s="63" t="s">
        <v>45</v>
      </c>
      <c r="J22" s="65">
        <f>265*1.2</f>
        <v>318</v>
      </c>
      <c r="K22" s="69">
        <f>1000/14*J22</f>
        <v>22714.285714285714</v>
      </c>
    </row>
    <row r="23" spans="1:11" ht="12.75" customHeight="1" thickBot="1">
      <c r="A23" s="114"/>
      <c r="B23" s="82"/>
      <c r="C23" s="82"/>
      <c r="D23" s="82"/>
      <c r="E23" s="115"/>
      <c r="F23" s="120" t="s">
        <v>20</v>
      </c>
      <c r="G23" s="98"/>
      <c r="H23" s="98"/>
      <c r="I23" s="98"/>
      <c r="J23" s="98"/>
      <c r="K23" s="121"/>
    </row>
    <row r="24" spans="1:11" ht="12.75" customHeight="1" thickBot="1">
      <c r="A24" s="116"/>
      <c r="B24" s="85"/>
      <c r="C24" s="85"/>
      <c r="D24" s="85"/>
      <c r="E24" s="117"/>
      <c r="F24" s="2" t="s">
        <v>1</v>
      </c>
      <c r="G24" s="3" t="s">
        <v>2</v>
      </c>
      <c r="H24" s="3" t="s">
        <v>3</v>
      </c>
      <c r="I24" s="3" t="s">
        <v>4</v>
      </c>
      <c r="J24" s="3" t="s">
        <v>5</v>
      </c>
      <c r="K24" s="33" t="s">
        <v>6</v>
      </c>
    </row>
    <row r="25" spans="1:11" ht="22.95" customHeight="1" thickBot="1">
      <c r="A25" s="116"/>
      <c r="B25" s="85"/>
      <c r="C25" s="85"/>
      <c r="D25" s="85"/>
      <c r="E25" s="117"/>
      <c r="F25" s="62" t="s">
        <v>11</v>
      </c>
      <c r="G25" s="60" t="s">
        <v>47</v>
      </c>
      <c r="H25" s="60" t="s">
        <v>56</v>
      </c>
      <c r="I25" s="63" t="s">
        <v>45</v>
      </c>
      <c r="J25" s="64">
        <f>415*1.2</f>
        <v>498</v>
      </c>
      <c r="K25" s="69">
        <f>1000/19*J25</f>
        <v>26210.526315789473</v>
      </c>
    </row>
    <row r="26" spans="1:11" ht="25.2" customHeight="1" thickBot="1">
      <c r="A26" s="118"/>
      <c r="B26" s="88"/>
      <c r="C26" s="88"/>
      <c r="D26" s="88"/>
      <c r="E26" s="119"/>
      <c r="F26" s="62" t="s">
        <v>12</v>
      </c>
      <c r="G26" s="60" t="s">
        <v>47</v>
      </c>
      <c r="H26" s="60" t="s">
        <v>56</v>
      </c>
      <c r="I26" s="63" t="s">
        <v>45</v>
      </c>
      <c r="J26" s="73">
        <f>325*1.2</f>
        <v>390</v>
      </c>
      <c r="K26" s="74">
        <f>1000/19*J26</f>
        <v>20526.315789473683</v>
      </c>
    </row>
    <row r="27" spans="1:11" ht="12.75" customHeight="1">
      <c r="A27" s="122" t="s">
        <v>49</v>
      </c>
      <c r="B27" s="123"/>
      <c r="C27" s="123"/>
      <c r="D27" s="123"/>
      <c r="E27" s="123"/>
      <c r="F27" s="123"/>
      <c r="G27" s="123"/>
      <c r="H27" s="123"/>
      <c r="I27" s="123"/>
      <c r="J27" s="123"/>
      <c r="K27" s="123"/>
    </row>
    <row r="28" spans="1:11" ht="1.5" customHeight="1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23"/>
    </row>
    <row r="29" spans="1:11" ht="12.75" hidden="1" customHeight="1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</row>
    <row r="30" spans="1:11" ht="39.75" hidden="1" customHeight="1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</row>
    <row r="31" spans="1:11" ht="12.75" customHeight="1">
      <c r="A31" s="75" t="s">
        <v>50</v>
      </c>
      <c r="B31" s="75"/>
      <c r="C31" s="75"/>
      <c r="D31" s="75"/>
      <c r="E31" s="75"/>
      <c r="F31" s="75"/>
      <c r="G31" s="75"/>
      <c r="H31" s="75"/>
      <c r="I31" s="75"/>
      <c r="J31" s="75"/>
      <c r="K31" s="76"/>
    </row>
    <row r="32" spans="1:11" ht="12.75" customHeight="1">
      <c r="A32" s="75" t="s">
        <v>42</v>
      </c>
      <c r="B32" s="75"/>
      <c r="C32" s="75"/>
      <c r="D32" s="75"/>
      <c r="E32" s="75"/>
      <c r="F32" s="75"/>
      <c r="G32" s="75"/>
      <c r="H32" s="75"/>
      <c r="I32" s="75"/>
      <c r="J32" s="75"/>
      <c r="K32" s="76"/>
    </row>
    <row r="33" spans="1:11" ht="12.75" customHeight="1">
      <c r="A33" s="75" t="s">
        <v>43</v>
      </c>
      <c r="B33" s="75"/>
      <c r="C33" s="75"/>
      <c r="D33" s="75"/>
      <c r="E33" s="75"/>
      <c r="F33" s="75"/>
      <c r="G33" s="75"/>
      <c r="H33" s="75"/>
      <c r="I33" s="75"/>
      <c r="J33" s="75"/>
      <c r="K33" s="76"/>
    </row>
    <row r="34" spans="1:11" ht="12.75" customHeight="1">
      <c r="A34" s="75" t="s">
        <v>51</v>
      </c>
      <c r="B34" s="75"/>
      <c r="C34" s="75"/>
      <c r="D34" s="75"/>
      <c r="E34" s="75"/>
      <c r="F34" s="75"/>
      <c r="G34" s="75"/>
      <c r="H34" s="77"/>
      <c r="I34" s="77"/>
      <c r="J34" s="77"/>
      <c r="K34" s="76"/>
    </row>
    <row r="35" spans="1:11" ht="12.75" customHeight="1">
      <c r="A35" s="29" t="s">
        <v>52</v>
      </c>
      <c r="B35" s="29"/>
      <c r="C35" s="29"/>
      <c r="D35" s="29"/>
      <c r="E35" s="29"/>
      <c r="F35" s="29"/>
      <c r="G35" s="29"/>
      <c r="H35" s="30"/>
      <c r="I35" s="30"/>
      <c r="J35" s="30"/>
      <c r="K35" s="34"/>
    </row>
    <row r="36" spans="1:11" ht="12.75" customHeight="1">
      <c r="A36" s="29" t="s">
        <v>53</v>
      </c>
      <c r="B36" s="29"/>
      <c r="C36" s="29"/>
      <c r="D36" s="29"/>
      <c r="E36" s="29"/>
      <c r="F36" s="29"/>
      <c r="G36" s="29"/>
      <c r="H36" s="30"/>
      <c r="I36" s="30"/>
      <c r="J36" s="30"/>
      <c r="K36" s="34"/>
    </row>
    <row r="37" spans="1:11" ht="12.75" customHeight="1">
      <c r="A37" s="80" t="s">
        <v>58</v>
      </c>
      <c r="B37" s="78"/>
      <c r="C37" s="78"/>
      <c r="D37" s="78"/>
      <c r="E37" s="78"/>
      <c r="F37" s="78"/>
      <c r="G37" s="78"/>
      <c r="H37" s="78"/>
      <c r="I37" s="78"/>
      <c r="J37" s="78"/>
      <c r="K37" s="79"/>
    </row>
    <row r="38" spans="1:11" ht="12.75" customHeight="1">
      <c r="A38" s="31" t="s">
        <v>59</v>
      </c>
      <c r="B38" s="18"/>
      <c r="C38" s="18"/>
      <c r="D38" s="18"/>
      <c r="E38" s="18"/>
      <c r="F38" s="18"/>
      <c r="G38" s="18"/>
      <c r="H38" s="18"/>
      <c r="I38" s="18"/>
      <c r="J38" s="18"/>
      <c r="K38" s="35"/>
    </row>
    <row r="41" spans="1:11" ht="12.75" customHeight="1">
      <c r="K41" s="36"/>
    </row>
  </sheetData>
  <mergeCells count="14">
    <mergeCell ref="A27:K30"/>
    <mergeCell ref="A19:E22"/>
    <mergeCell ref="F19:K19"/>
    <mergeCell ref="A23:E26"/>
    <mergeCell ref="F23:K23"/>
    <mergeCell ref="B1:K2"/>
    <mergeCell ref="A15:E18"/>
    <mergeCell ref="F15:K15"/>
    <mergeCell ref="A3:E6"/>
    <mergeCell ref="F3:K3"/>
    <mergeCell ref="A7:E10"/>
    <mergeCell ref="F7:K7"/>
    <mergeCell ref="F11:K11"/>
    <mergeCell ref="A11:E14"/>
  </mergeCells>
  <phoneticPr fontId="16" type="noConversion"/>
  <pageMargins left="0.74803149606299213" right="0.74803149606299213" top="0.39370078740157483" bottom="0.59055118110236227" header="0" footer="0"/>
  <pageSetup orientation="portrait" r:id="rId1"/>
  <headerFooter>
    <oddFooter>&amp;L&amp;"Helvetica,Regular"&amp;11&amp;K000000	&amp;P</oddFooter>
  </headerFooter>
  <ignoredErrors>
    <ignoredError sqref="K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T5"/>
  <sheetViews>
    <sheetView showGridLines="0" topLeftCell="A19" workbookViewId="0">
      <selection activeCell="G4" sqref="G4"/>
    </sheetView>
  </sheetViews>
  <sheetFormatPr defaultColWidth="6.61328125" defaultRowHeight="12.75" customHeight="1"/>
  <cols>
    <col min="1" max="1" width="6.61328125" style="1" customWidth="1"/>
    <col min="2" max="2" width="7" style="1" customWidth="1"/>
    <col min="3" max="3" width="61.921875" style="1" customWidth="1"/>
    <col min="4" max="254" width="6.61328125" style="1" customWidth="1"/>
  </cols>
  <sheetData>
    <row r="1" spans="1:3" ht="13.5" customHeight="1">
      <c r="A1" s="9"/>
      <c r="B1" s="10"/>
      <c r="C1" s="10"/>
    </row>
    <row r="2" spans="1:3" ht="36" customHeight="1">
      <c r="A2" s="11"/>
      <c r="B2" s="12" t="s">
        <v>21</v>
      </c>
      <c r="C2" s="13" t="s">
        <v>22</v>
      </c>
    </row>
    <row r="3" spans="1:3" ht="71.25" customHeight="1">
      <c r="A3" s="11"/>
      <c r="B3" s="14" t="s">
        <v>36</v>
      </c>
      <c r="C3" s="13" t="s">
        <v>37</v>
      </c>
    </row>
    <row r="4" spans="1:3" ht="124.5" customHeight="1">
      <c r="A4" s="11"/>
      <c r="B4" s="14" t="s">
        <v>23</v>
      </c>
      <c r="C4" s="13" t="s">
        <v>24</v>
      </c>
    </row>
    <row r="5" spans="1:3" ht="73.5" customHeight="1" thickBot="1">
      <c r="A5" s="11"/>
      <c r="B5" s="12" t="s">
        <v>12</v>
      </c>
      <c r="C5" s="13" t="s">
        <v>25</v>
      </c>
    </row>
  </sheetData>
  <phoneticPr fontId="16" type="noConversion"/>
  <pageMargins left="0.75" right="0.75" top="1" bottom="1" header="0.5" footer="0.5"/>
  <pageSetup orientation="landscape" r:id="rId1"/>
  <headerFooter>
    <oddFooter>&amp;L&amp;"Helvetica,Regular"&amp;11&amp;K000000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Прайс рисунки</vt:lpstr>
      <vt:lpstr>Прайс фото</vt:lpstr>
      <vt:lpstr>Допуски</vt:lpstr>
      <vt:lpstr>'Прайс рисунки'!Область_печати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KRALIN</dc:creator>
  <cp:lastModifiedBy>Илья</cp:lastModifiedBy>
  <cp:lastPrinted>2020-03-02T03:14:16Z</cp:lastPrinted>
  <dcterms:created xsi:type="dcterms:W3CDTF">2015-02-27T08:45:34Z</dcterms:created>
  <dcterms:modified xsi:type="dcterms:W3CDTF">2020-03-03T09:45:02Z</dcterms:modified>
</cp:coreProperties>
</file>