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9_VL_RL_optimistisch/"/>
    </mc:Choice>
  </mc:AlternateContent>
  <xr:revisionPtr revIDLastSave="1229" documentId="11_AD4DB114E441178AC67DF4879E90C19A693EDF21" xr6:coauthVersionLast="47" xr6:coauthVersionMax="47" xr10:uidLastSave="{3A13F5C7-7659-4FE6-B888-A0A8773394AF}"/>
  <bookViews>
    <workbookView xWindow="-105" yWindow="0" windowWidth="14610" windowHeight="15585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6" l="1"/>
  <c r="E20" i="7" l="1"/>
  <c r="E17" i="1"/>
  <c r="A17" i="8" l="1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11" i="8"/>
  <c r="B11" i="8"/>
  <c r="K3" i="8"/>
  <c r="D29" i="8" l="1"/>
  <c r="C29" i="8"/>
  <c r="C24" i="8"/>
  <c r="D30" i="8"/>
  <c r="C30" i="8"/>
  <c r="C23" i="8"/>
  <c r="D5" i="8"/>
  <c r="D3" i="8" s="1"/>
  <c r="K5" i="8" s="1"/>
  <c r="N3" i="8"/>
  <c r="M3" i="8"/>
  <c r="C25" i="8" l="1"/>
  <c r="D31" i="8"/>
  <c r="C31" i="8"/>
  <c r="D11" i="8"/>
  <c r="M5" i="8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<sst xmlns="http://schemas.openxmlformats.org/spreadsheetml/2006/main" count="280" uniqueCount="118">
  <si>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</si>
  <si>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</si>
  <si>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</si>
  <si>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</si>
  <si>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</si>
  <si>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</si>
  <si>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</si>
  <si>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</si>
  <si>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</si>
  <si>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</si>
  <si>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</si>
  <si>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</si>
  <si>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</si>
  <si>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</si>
  <si>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</si>
  <si>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</si>
  <si>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</si>
  <si>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</si>
  <si>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</si>
  <si>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</si>
  <si>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</si>
  <si>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</si>
  <si>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</si>
  <si>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</si>
  <si>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</si>
  <si>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</si>
  <si>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</si>
  <si>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</si>
  <si>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</si>
  <si>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</si>
  <si>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</si>
  <si>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</si>
  <si>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</si>
  <si>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</si>
  <si>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</si>
  <si>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</si>
  <si>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</si>
  <si>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</si>
  <si>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</si>
  <si>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</si>
  <si>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</si>
  <si>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</si>
  <si>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</si>
  <si>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</si>
  <si>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</si>
  <si>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</si>
  <si>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</si>
  <si>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</si>
  <si>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</si>
  <si>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</si>
  <si>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</si>
  <si>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</si>
  <si>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</si>
  <si>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</si>
  <si>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</si>
  <si>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</si>
  <si>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</si>
  <si>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</si>
  <si>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</si>
  <si>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</si>
  <si>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</si>
  <si>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</si>
  <si>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</si>
  <si>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</si>
  <si>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</si>
  <si>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</si>
  <si>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</si>
  <si>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</si>
  <si>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</si>
  <si>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</si>
  <si>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</si>
  <si>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</si>
  <si>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</si>
  <si>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</si>
  <si>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</si>
  <si>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</si>
  <si>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</si>
  <si>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</si>
  <si>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</si>
  <si>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</si>
  <si>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</si>
  <si>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</si>
  <si>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</si>
  <si>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</si>
  <si>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</si>
  <si>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</si>
  <si>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</si>
  <si>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</si>
  <si>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</si>
  <si>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</si>
  <si>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</si>
  <si>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</si>
  <si>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</si>
  <si>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</si>
  <si>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</si>
  <si>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</si>
  <si>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</si>
  <si>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</si>
  <si>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</si>
  <si>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</si>
  <si>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</si>
  <si>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</si>
  <si>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</si>
  <si>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</si>
  <si>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</si>
  <si>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</si>
  <si>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</si>
  <si>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</si>
  <si>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</si>
  <si>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</si>
  <si>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</si>
  <si>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</si>
  <si>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</si>
  <si>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Vergleich: ohne FBH</t>
  </si>
  <si>
    <t>MIT FBH oberes intervall</t>
  </si>
  <si>
    <t>MIT FBH unteres Intervall</t>
  </si>
  <si>
    <t>FBH von 50 - 90 €/m²</t>
  </si>
  <si>
    <t>OPTIMITSTISCH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</si>
</sst>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rgb="FFCCCCCC"/>
      <name val="Segoe U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9" fontId="0" fillId="0" borderId="0" xfId="8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0" fillId="0" borderId="0" xfId="0" applyFont="1"/>
    <xf numFmtId="43" fontId="2" fillId="0" borderId="1" xfId="2" applyNumberFormat="1" applyFill="1"/>
    <xf numFmtId="0" fontId="11" fillId="0" borderId="0" xfId="0" applyFont="1"/>
  </cellXfs>
  <cellStyles count="9">
    <cellStyle name="Berechnung" xfId="3" builtinId="22"/>
    <cellStyle name="Eingabe" xfId="2" builtinId="20"/>
    <cellStyle name="Komma" xfId="1" builtinId="3"/>
    <cellStyle name="Prozent" xfId="8" builtinId="5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BE076A5-577F-493E-9205-FC4AA406C75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00AB1D3-EE61-4931-99CD-4956BD5BE3A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6A4D51-9A02-4C6A-A2A2-0240ADC1C1A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2.5591485862300001</c:v>
                </c:pt>
                <c:pt idx="1">
                  <c:v>2.1426253247603171</c:v>
                </c:pt>
                <c:pt idx="2">
                  <c:v>2.6394564516820003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7253A0E-3C04-4A84-8F7E-F875FC28ABA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9D64054-2E77-423C-A456-394FD6DBBFA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671695-B045-4A00-BE8F-42A569D432D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Zusammenfassung!$B$23:$B$25</c:f>
                <c:numCache>
                  <c:formatCode>General</c:formatCode>
                  <c:ptCount val="3"/>
                  <c:pt idx="0">
                    <c:v>2.7262479852000001</c:v>
                  </c:pt>
                  <c:pt idx="1">
                    <c:v>2.3097269362403172</c:v>
                  </c:pt>
                  <c:pt idx="2">
                    <c:v>2.8065558118000005</c:v>
                  </c:pt>
                </c:numCache>
              </c:numRef>
            </c:plus>
            <c:minus>
              <c:numRef>
                <c:f>Zusammenfassung!$B$29:$B$31</c:f>
                <c:numCache>
                  <c:formatCode>General</c:formatCode>
                  <c:ptCount val="3"/>
                  <c:pt idx="0">
                    <c:v>2.3920439851999999</c:v>
                  </c:pt>
                  <c:pt idx="1">
                    <c:v>1.9755229362403171</c:v>
                  </c:pt>
                  <c:pt idx="2">
                    <c:v>2.4723518118000003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Zusammenfassung!$D$23:$D$25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0.17</c:v>
                  </c:pt>
                  <c:pt idx="2">
                    <c:v>0.17</c:v>
                  </c:pt>
                </c:numCache>
              </c:numRef>
            </c:plus>
            <c:minus>
              <c:numRef>
                <c:f>Zusammenfassung!$D$29:$D$31</c:f>
                <c:numCache>
                  <c:formatCode>General</c:formatCode>
                  <c:ptCount val="3"/>
                  <c:pt idx="0">
                    <c:v>0.16710460103000013</c:v>
                  </c:pt>
                  <c:pt idx="1">
                    <c:v>0.16710238852000003</c:v>
                  </c:pt>
                  <c:pt idx="2">
                    <c:v>0.16710463988199997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2.5591485862300001</c:v>
                </c:pt>
                <c:pt idx="1">
                  <c:v>2.1426253247603171</c:v>
                </c:pt>
                <c:pt idx="2">
                  <c:v>2.6394564516820003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8C0B42-F582-47F8-B942-D6F67B161C2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66BAE6-06A4-44F3-B4FE-95F6ED5260C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CCAB7A-D762-4E9D-988C-F7E34E7C0C7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24</xdr:row>
      <xdr:rowOff>0</xdr:rowOff>
    </xdr:from>
    <xdr:to>
      <xdr:col>14</xdr:col>
      <xdr:colOff>396047</xdr:colOff>
      <xdr:row>39</xdr:row>
      <xdr:rowOff>42518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41"/>
  <sheetViews>
    <sheetView tabSelected="1" topLeftCell="H1" zoomScale="115" zoomScaleNormal="115" workbookViewId="0">
      <selection activeCell="P6" sqref="P6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117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2.5591485862300001</v>
      </c>
      <c r="C3" s="41">
        <f t="shared" ref="C3:D3" si="0">C5/1000000</f>
        <v>2.1426253247603171</v>
      </c>
      <c r="D3" s="41">
        <f t="shared" si="0"/>
        <v>2.6394564516820003</v>
      </c>
      <c r="F3" s="2">
        <v>1000000</v>
      </c>
      <c r="J3" s="1" t="s">
        <v>50</v>
      </c>
      <c r="K3" s="41">
        <f>B3</f>
        <v>2.5591485862300001</v>
      </c>
      <c r="L3" s="41">
        <v>173</v>
      </c>
      <c r="M3" s="3">
        <f>(K3-K4)/K4</f>
        <v>0.19439855240032552</v>
      </c>
      <c r="N3" s="3">
        <f>K3-K4</f>
        <v>0.41652326146968299</v>
      </c>
    </row>
    <row r="4" spans="1:14" x14ac:dyDescent="0.25">
      <c r="A4" s="1" t="s">
        <v>99</v>
      </c>
      <c r="B4" s="52">
        <v>172</v>
      </c>
      <c r="C4" s="52">
        <v>341</v>
      </c>
      <c r="D4" s="52">
        <v>148</v>
      </c>
      <c r="F4" s="41">
        <v>3586</v>
      </c>
      <c r="J4" s="1" t="s">
        <v>51</v>
      </c>
      <c r="K4" s="41">
        <f>C3</f>
        <v>2.1426253247603171</v>
      </c>
      <c r="L4" s="41">
        <v>341</v>
      </c>
    </row>
    <row r="5" spans="1:14" x14ac:dyDescent="0.25">
      <c r="B5" s="42">
        <f>dezentral!B28</f>
        <v>2559148.58623</v>
      </c>
      <c r="C5" s="42">
        <f>'NT-WN'!B29</f>
        <v>2142625.3247603169</v>
      </c>
      <c r="D5" s="42">
        <f>'kalte NW'!B31</f>
        <v>2639456.4516820004</v>
      </c>
      <c r="J5" s="1" t="s">
        <v>52</v>
      </c>
      <c r="K5" s="41">
        <f>D3</f>
        <v>2.6394564516820003</v>
      </c>
      <c r="L5" s="41">
        <v>148</v>
      </c>
      <c r="M5" s="3">
        <f>(K5-K4)/K4</f>
        <v>0.23187961104551061</v>
      </c>
      <c r="N5" s="3">
        <f>K5-K4</f>
        <v>0.49683112692168319</v>
      </c>
    </row>
    <row r="9" spans="1:14" x14ac:dyDescent="0.25">
      <c r="A9" s="45" t="s">
        <v>103</v>
      </c>
      <c r="B9" s="45"/>
      <c r="C9" s="45"/>
      <c r="D9" s="45"/>
    </row>
    <row r="10" spans="1:14" x14ac:dyDescent="0.25">
      <c r="A10" t="s">
        <v>100</v>
      </c>
      <c r="B10" s="3">
        <f>F4-B4</f>
        <v>3414</v>
      </c>
      <c r="C10" s="3">
        <f>F4-C4</f>
        <v>3245</v>
      </c>
      <c r="D10" s="3">
        <f>F4-D4</f>
        <v>3438</v>
      </c>
    </row>
    <row r="11" spans="1:14" x14ac:dyDescent="0.25">
      <c r="A11" t="s">
        <v>102</v>
      </c>
      <c r="B11">
        <f>(B3-F3)/B10</f>
        <v>-292.91079111054887</v>
      </c>
      <c r="C11">
        <f>C3/C10</f>
        <v>6.6028515400934275E-4</v>
      </c>
      <c r="D11">
        <f>D3/D10</f>
        <v>7.6773020700465397E-4</v>
      </c>
    </row>
    <row r="16" spans="1:14" x14ac:dyDescent="0.25">
      <c r="A16" t="s">
        <v>113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2" spans="1:10" x14ac:dyDescent="0.25">
      <c r="B22" t="s">
        <v>114</v>
      </c>
    </row>
    <row r="23" spans="1:10" x14ac:dyDescent="0.25">
      <c r="A23" s="1" t="s">
        <v>50</v>
      </c>
      <c r="B23" s="41">
        <v>2.7262479852000001</v>
      </c>
      <c r="C23" s="44">
        <f>(K3-B23)/K3</f>
        <v>-6.5294918735516599E-2</v>
      </c>
      <c r="D23" s="3">
        <v>0.17</v>
      </c>
      <c r="J23" s="4" t="s">
        <v>112</v>
      </c>
    </row>
    <row r="24" spans="1:10" x14ac:dyDescent="0.25">
      <c r="A24" s="1" t="s">
        <v>51</v>
      </c>
      <c r="B24" s="41">
        <v>2.3097269362403172</v>
      </c>
      <c r="C24" s="44">
        <f>(K4-B24)/K4</f>
        <v>-7.7989189033174908E-2</v>
      </c>
      <c r="D24" s="3">
        <v>0.17</v>
      </c>
    </row>
    <row r="25" spans="1:10" x14ac:dyDescent="0.25">
      <c r="A25" s="1" t="s">
        <v>52</v>
      </c>
      <c r="B25" s="41">
        <v>2.8065558118000005</v>
      </c>
      <c r="C25" s="44">
        <f>(K5-B25)/K5</f>
        <v>-6.330824667007319E-2</v>
      </c>
      <c r="D25" s="3">
        <v>0.17</v>
      </c>
    </row>
    <row r="27" spans="1:10" x14ac:dyDescent="0.25">
      <c r="B27" t="s">
        <v>115</v>
      </c>
    </row>
    <row r="28" spans="1:10" x14ac:dyDescent="0.25">
      <c r="A28">
        <v>0</v>
      </c>
      <c r="B28" t="s">
        <v>98</v>
      </c>
    </row>
    <row r="29" spans="1:10" x14ac:dyDescent="0.25">
      <c r="A29" s="1" t="s">
        <v>50</v>
      </c>
      <c r="B29" s="41">
        <v>2.3920439851999999</v>
      </c>
      <c r="C29" s="44">
        <f>(K3-B29)/K3</f>
        <v>6.5296951466256845E-2</v>
      </c>
      <c r="D29" s="3">
        <f>K3-B29</f>
        <v>0.16710460103000013</v>
      </c>
    </row>
    <row r="30" spans="1:10" x14ac:dyDescent="0.25">
      <c r="A30" s="1" t="s">
        <v>51</v>
      </c>
      <c r="B30" s="41">
        <v>1.9755229362403171</v>
      </c>
      <c r="C30" s="44">
        <f t="shared" ref="C30:C31" si="1">(K4-B30)/K4</f>
        <v>7.7989551691074493E-2</v>
      </c>
      <c r="D30" s="3">
        <f t="shared" ref="D30:D31" si="2">K4-B30</f>
        <v>0.16710238852000003</v>
      </c>
    </row>
    <row r="31" spans="1:10" x14ac:dyDescent="0.25">
      <c r="A31" s="1" t="s">
        <v>52</v>
      </c>
      <c r="B31" s="41">
        <v>2.4723518118000003</v>
      </c>
      <c r="C31" s="44">
        <f t="shared" si="1"/>
        <v>6.3310246992524591E-2</v>
      </c>
      <c r="D31" s="3">
        <f t="shared" si="2"/>
        <v>0.16710463988199997</v>
      </c>
    </row>
    <row r="41" spans="10:10" x14ac:dyDescent="0.25">
      <c r="J41" t="s">
        <v>116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I4" sqref="I4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167113.11825</v>
      </c>
      <c r="D8" s="2">
        <v>381835.35</v>
      </c>
      <c r="E8" s="2">
        <v>167113.11825</v>
      </c>
    </row>
    <row r="9" spans="2:13" x14ac:dyDescent="0.25">
      <c r="B9" t="s">
        <v>7</v>
      </c>
      <c r="C9" s="2" cm="1">
        <f t="array" ref="C9:E9">K41:M41</f>
        <v>-97125.532020000013</v>
      </c>
      <c r="D9" s="2">
        <v>-83859.710880000028</v>
      </c>
      <c r="E9" s="2">
        <v>-92577.866567999969</v>
      </c>
    </row>
    <row r="10" spans="2:13" x14ac:dyDescent="0.25">
      <c r="L10" s="51"/>
    </row>
    <row r="11" spans="2:13" x14ac:dyDescent="0.25">
      <c r="B11" s="1" t="s">
        <v>48</v>
      </c>
    </row>
    <row r="12" spans="2:13" ht="16.5" x14ac:dyDescent="0.3">
      <c r="B12" s="1" t="s">
        <v>49</v>
      </c>
      <c r="D12" s="50"/>
      <c r="E12" s="50"/>
      <c r="F12" s="50"/>
      <c r="G12" s="1" t="s">
        <v>44</v>
      </c>
      <c r="I12" t="s">
        <v>58</v>
      </c>
    </row>
    <row r="13" spans="2:13" x14ac:dyDescent="0.25">
      <c r="D13" s="45" t="s">
        <v>53</v>
      </c>
      <c r="E13" s="45"/>
      <c r="F13" s="45"/>
      <c r="I13" t="s">
        <v>59</v>
      </c>
    </row>
    <row r="14" spans="2:13" x14ac:dyDescent="0.25">
      <c r="B14" t="s">
        <v>47</v>
      </c>
      <c r="D14" s="43">
        <v>38088.46</v>
      </c>
      <c r="E14" s="43">
        <v>87028</v>
      </c>
      <c r="F14" s="43">
        <v>31037</v>
      </c>
      <c r="I14" t="s">
        <v>63</v>
      </c>
      <c r="K14" s="43">
        <v>49997.7</v>
      </c>
      <c r="L14" s="43">
        <v>43168.800000000003</v>
      </c>
      <c r="M14" s="43">
        <v>47656.68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8649.8892660000001</v>
      </c>
      <c r="E17" s="3">
        <f t="shared" ref="E17:E38" si="1">$C17*$E$14/100</f>
        <v>19764.058800000003</v>
      </c>
      <c r="F17" s="3">
        <f t="shared" ref="F17:F38" si="2">$C17*$D$14/100</f>
        <v>8649.8892660000001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4414.79691</v>
      </c>
      <c r="L17" s="3">
        <f t="shared" si="4"/>
        <v>3811.8050400000002</v>
      </c>
      <c r="M17" s="3">
        <f t="shared" si="4"/>
        <v>4208.084844</v>
      </c>
    </row>
    <row r="18" spans="2:13" x14ac:dyDescent="0.25">
      <c r="B18">
        <v>2026</v>
      </c>
      <c r="C18">
        <v>21.37</v>
      </c>
      <c r="D18" s="3">
        <f t="shared" si="0"/>
        <v>8139.5039020000004</v>
      </c>
      <c r="E18" s="3">
        <f t="shared" si="1"/>
        <v>18597.883600000001</v>
      </c>
      <c r="F18" s="3">
        <f t="shared" si="2"/>
        <v>8139.5039020000004</v>
      </c>
      <c r="H18">
        <v>2026</v>
      </c>
      <c r="I18">
        <v>8.83</v>
      </c>
      <c r="J18">
        <f t="shared" si="3"/>
        <v>8.8300000000000003E-2</v>
      </c>
      <c r="K18" s="3">
        <f t="shared" si="4"/>
        <v>4414.79691</v>
      </c>
      <c r="L18" s="3">
        <f t="shared" si="4"/>
        <v>3811.8050400000002</v>
      </c>
      <c r="M18" s="3">
        <f t="shared" si="4"/>
        <v>4208.084844</v>
      </c>
    </row>
    <row r="19" spans="2:13" x14ac:dyDescent="0.25">
      <c r="B19">
        <v>2027</v>
      </c>
      <c r="C19">
        <v>20.53</v>
      </c>
      <c r="D19" s="3">
        <f t="shared" si="0"/>
        <v>7819.5608380000003</v>
      </c>
      <c r="E19" s="3">
        <f t="shared" si="1"/>
        <v>17866.848400000003</v>
      </c>
      <c r="F19" s="3">
        <f t="shared" si="2"/>
        <v>7819.5608380000003</v>
      </c>
      <c r="H19">
        <v>2027</v>
      </c>
      <c r="I19">
        <v>8.83</v>
      </c>
      <c r="J19">
        <f t="shared" si="3"/>
        <v>8.8300000000000003E-2</v>
      </c>
      <c r="K19" s="3">
        <f t="shared" si="4"/>
        <v>4414.79691</v>
      </c>
      <c r="L19" s="3">
        <f t="shared" si="4"/>
        <v>3811.8050400000002</v>
      </c>
      <c r="M19" s="3">
        <f t="shared" si="4"/>
        <v>4208.084844</v>
      </c>
    </row>
    <row r="20" spans="2:13" x14ac:dyDescent="0.25">
      <c r="B20">
        <v>2028</v>
      </c>
      <c r="C20">
        <v>20.190000000000001</v>
      </c>
      <c r="D20" s="3">
        <f t="shared" si="0"/>
        <v>7690.060074</v>
      </c>
      <c r="E20" s="3">
        <f t="shared" si="1"/>
        <v>17570.9532</v>
      </c>
      <c r="F20" s="3">
        <f t="shared" si="2"/>
        <v>7690.060074</v>
      </c>
      <c r="H20">
        <v>2028</v>
      </c>
      <c r="I20">
        <v>8.83</v>
      </c>
      <c r="J20">
        <f t="shared" si="3"/>
        <v>8.8300000000000003E-2</v>
      </c>
      <c r="K20" s="3">
        <f t="shared" si="4"/>
        <v>4414.79691</v>
      </c>
      <c r="L20" s="3">
        <f t="shared" si="4"/>
        <v>3811.8050400000002</v>
      </c>
      <c r="M20" s="3">
        <f t="shared" si="4"/>
        <v>4208.084844</v>
      </c>
    </row>
    <row r="21" spans="2:13" x14ac:dyDescent="0.25">
      <c r="B21">
        <v>2029</v>
      </c>
      <c r="C21">
        <v>20.13</v>
      </c>
      <c r="D21" s="3">
        <f t="shared" si="0"/>
        <v>7667.2069979999997</v>
      </c>
      <c r="E21" s="3">
        <f t="shared" si="1"/>
        <v>17518.736399999998</v>
      </c>
      <c r="F21" s="3">
        <f t="shared" si="2"/>
        <v>7667.2069979999997</v>
      </c>
      <c r="H21">
        <v>2029</v>
      </c>
      <c r="I21">
        <v>8.83</v>
      </c>
      <c r="J21">
        <f t="shared" si="3"/>
        <v>8.8300000000000003E-2</v>
      </c>
      <c r="K21" s="3">
        <f t="shared" si="4"/>
        <v>4414.79691</v>
      </c>
      <c r="L21" s="3">
        <f t="shared" si="4"/>
        <v>3811.8050400000002</v>
      </c>
      <c r="M21" s="3">
        <f t="shared" si="4"/>
        <v>4208.084844</v>
      </c>
    </row>
    <row r="22" spans="2:13" x14ac:dyDescent="0.25">
      <c r="B22">
        <v>2030</v>
      </c>
      <c r="C22">
        <v>20.22</v>
      </c>
      <c r="D22" s="3">
        <f t="shared" si="0"/>
        <v>7701.4866119999997</v>
      </c>
      <c r="E22" s="3">
        <f t="shared" si="1"/>
        <v>17597.061600000001</v>
      </c>
      <c r="F22" s="3">
        <f t="shared" si="2"/>
        <v>7701.4866119999997</v>
      </c>
      <c r="H22">
        <v>2030</v>
      </c>
      <c r="I22">
        <v>8.83</v>
      </c>
      <c r="J22">
        <f t="shared" si="3"/>
        <v>8.8300000000000003E-2</v>
      </c>
      <c r="K22" s="3">
        <f t="shared" si="4"/>
        <v>4414.79691</v>
      </c>
      <c r="L22" s="3">
        <f t="shared" si="4"/>
        <v>3811.8050400000002</v>
      </c>
      <c r="M22" s="3">
        <f t="shared" si="4"/>
        <v>4208.084844</v>
      </c>
    </row>
    <row r="23" spans="2:13" x14ac:dyDescent="0.25">
      <c r="B23">
        <v>2031</v>
      </c>
      <c r="C23">
        <f>C22-0.02</f>
        <v>20.2</v>
      </c>
      <c r="D23" s="3">
        <f t="shared" si="0"/>
        <v>7693.8689199999999</v>
      </c>
      <c r="E23" s="3">
        <f t="shared" si="1"/>
        <v>17579.655999999999</v>
      </c>
      <c r="F23" s="3">
        <f t="shared" si="2"/>
        <v>7693.8689199999999</v>
      </c>
      <c r="H23">
        <v>2031</v>
      </c>
      <c r="I23">
        <v>8.83</v>
      </c>
      <c r="J23">
        <f t="shared" si="3"/>
        <v>8.8300000000000003E-2</v>
      </c>
      <c r="K23" s="3">
        <f t="shared" si="4"/>
        <v>4414.79691</v>
      </c>
      <c r="L23" s="3">
        <f t="shared" si="4"/>
        <v>3811.8050400000002</v>
      </c>
      <c r="M23" s="3">
        <f t="shared" si="4"/>
        <v>4208.084844</v>
      </c>
    </row>
    <row r="24" spans="2:13" x14ac:dyDescent="0.25">
      <c r="B24">
        <v>2032</v>
      </c>
      <c r="C24">
        <f>C23-0.02</f>
        <v>20.18</v>
      </c>
      <c r="D24" s="3">
        <f t="shared" si="0"/>
        <v>7686.2512280000001</v>
      </c>
      <c r="E24" s="3">
        <f t="shared" si="1"/>
        <v>17562.250400000001</v>
      </c>
      <c r="F24" s="3">
        <f t="shared" si="2"/>
        <v>7686.2512280000001</v>
      </c>
      <c r="H24">
        <v>2032</v>
      </c>
      <c r="I24">
        <v>8.83</v>
      </c>
      <c r="J24">
        <f t="shared" si="3"/>
        <v>8.8300000000000003E-2</v>
      </c>
      <c r="K24" s="3">
        <f t="shared" si="4"/>
        <v>4414.79691</v>
      </c>
      <c r="L24" s="3">
        <f t="shared" si="4"/>
        <v>3811.8050400000002</v>
      </c>
      <c r="M24" s="3">
        <f t="shared" si="4"/>
        <v>4208.084844</v>
      </c>
    </row>
    <row r="25" spans="2:13" x14ac:dyDescent="0.25">
      <c r="B25">
        <v>2033</v>
      </c>
      <c r="C25">
        <f>C24-0.02</f>
        <v>20.16</v>
      </c>
      <c r="D25" s="3">
        <f t="shared" si="0"/>
        <v>7678.6335360000003</v>
      </c>
      <c r="E25" s="3">
        <f t="shared" si="1"/>
        <v>17544.844799999999</v>
      </c>
      <c r="F25" s="3">
        <f t="shared" si="2"/>
        <v>7678.6335360000003</v>
      </c>
      <c r="H25">
        <v>2033</v>
      </c>
      <c r="I25">
        <v>8.83</v>
      </c>
      <c r="J25">
        <f t="shared" si="3"/>
        <v>8.8300000000000003E-2</v>
      </c>
      <c r="K25" s="3">
        <f t="shared" si="4"/>
        <v>4414.79691</v>
      </c>
      <c r="L25" s="3">
        <f t="shared" si="4"/>
        <v>3811.8050400000002</v>
      </c>
      <c r="M25" s="3">
        <f t="shared" si="4"/>
        <v>4208.084844</v>
      </c>
    </row>
    <row r="26" spans="2:13" x14ac:dyDescent="0.25">
      <c r="B26">
        <v>2034</v>
      </c>
      <c r="C26">
        <f>C25-0.02</f>
        <v>20.14</v>
      </c>
      <c r="D26" s="3">
        <f t="shared" si="0"/>
        <v>7671.0158440000005</v>
      </c>
      <c r="E26" s="3">
        <f t="shared" si="1"/>
        <v>17527.439200000001</v>
      </c>
      <c r="F26" s="3">
        <f t="shared" si="2"/>
        <v>7671.0158440000005</v>
      </c>
      <c r="H26">
        <v>2034</v>
      </c>
      <c r="I26">
        <v>8.83</v>
      </c>
      <c r="J26">
        <f t="shared" si="3"/>
        <v>8.8300000000000003E-2</v>
      </c>
      <c r="K26" s="3">
        <f t="shared" si="4"/>
        <v>4414.79691</v>
      </c>
      <c r="L26" s="3">
        <f t="shared" si="4"/>
        <v>3811.8050400000002</v>
      </c>
      <c r="M26" s="3">
        <f t="shared" si="4"/>
        <v>4208.084844</v>
      </c>
    </row>
    <row r="27" spans="2:13" x14ac:dyDescent="0.25">
      <c r="B27">
        <v>2035</v>
      </c>
      <c r="C27">
        <v>20.12</v>
      </c>
      <c r="D27" s="3">
        <f t="shared" si="0"/>
        <v>7663.3981520000007</v>
      </c>
      <c r="E27" s="3">
        <f t="shared" si="1"/>
        <v>17510.033600000002</v>
      </c>
      <c r="F27" s="3">
        <f t="shared" si="2"/>
        <v>7663.3981520000007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4414.79691</v>
      </c>
      <c r="L27" s="3">
        <f t="shared" si="4"/>
        <v>3811.8050400000002</v>
      </c>
      <c r="M27" s="3">
        <f t="shared" si="4"/>
        <v>4208.084844</v>
      </c>
    </row>
    <row r="28" spans="2:13" x14ac:dyDescent="0.25">
      <c r="B28">
        <v>2036</v>
      </c>
      <c r="C28">
        <f>C27-0.204</f>
        <v>19.916</v>
      </c>
      <c r="D28" s="3">
        <f t="shared" si="0"/>
        <v>7585.6976936000001</v>
      </c>
      <c r="E28" s="3">
        <f t="shared" si="1"/>
        <v>17332.496480000002</v>
      </c>
      <c r="F28" s="3">
        <f t="shared" si="2"/>
        <v>7585.6976936000001</v>
      </c>
      <c r="H28">
        <v>2036</v>
      </c>
      <c r="I28">
        <v>4</v>
      </c>
      <c r="J28">
        <f t="shared" si="3"/>
        <v>0.04</v>
      </c>
      <c r="K28" s="3">
        <f t="shared" si="4"/>
        <v>4414.79691</v>
      </c>
      <c r="L28" s="3">
        <f t="shared" si="4"/>
        <v>3811.8050400000002</v>
      </c>
      <c r="M28" s="3">
        <f t="shared" si="4"/>
        <v>4208.084844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7507.9972352000004</v>
      </c>
      <c r="E29" s="3">
        <f t="shared" si="1"/>
        <v>17154.959360000001</v>
      </c>
      <c r="F29" s="3">
        <f t="shared" si="2"/>
        <v>7507.9972352000004</v>
      </c>
      <c r="H29">
        <v>2037</v>
      </c>
      <c r="I29">
        <v>4</v>
      </c>
      <c r="J29">
        <f t="shared" si="3"/>
        <v>0.04</v>
      </c>
      <c r="K29" s="3">
        <f t="shared" si="4"/>
        <v>4414.79691</v>
      </c>
      <c r="L29" s="3">
        <f t="shared" si="4"/>
        <v>3811.8050400000002</v>
      </c>
      <c r="M29" s="3">
        <f t="shared" si="4"/>
        <v>4208.084844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7430.2967767999999</v>
      </c>
      <c r="E30" s="3">
        <f t="shared" si="1"/>
        <v>16977.42224</v>
      </c>
      <c r="F30" s="3">
        <f t="shared" si="2"/>
        <v>7430.2967767999999</v>
      </c>
      <c r="H30">
        <v>2038</v>
      </c>
      <c r="I30">
        <v>4</v>
      </c>
      <c r="J30">
        <f t="shared" si="3"/>
        <v>0.04</v>
      </c>
      <c r="K30" s="3">
        <f t="shared" si="4"/>
        <v>4414.79691</v>
      </c>
      <c r="L30" s="3">
        <f t="shared" si="4"/>
        <v>3811.8050400000002</v>
      </c>
      <c r="M30" s="3">
        <f t="shared" si="4"/>
        <v>4208.084844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7352.5963183999993</v>
      </c>
      <c r="E31" s="3">
        <f t="shared" si="1"/>
        <v>16799.885119999999</v>
      </c>
      <c r="F31" s="3">
        <f t="shared" si="2"/>
        <v>7352.5963183999993</v>
      </c>
      <c r="H31">
        <v>2039</v>
      </c>
      <c r="I31">
        <v>4</v>
      </c>
      <c r="J31">
        <f t="shared" si="3"/>
        <v>0.04</v>
      </c>
      <c r="K31" s="3">
        <f t="shared" si="4"/>
        <v>4414.79691</v>
      </c>
      <c r="L31" s="3">
        <f t="shared" si="4"/>
        <v>3811.8050400000002</v>
      </c>
      <c r="M31" s="3">
        <f t="shared" si="4"/>
        <v>4208.084844</v>
      </c>
    </row>
    <row r="32" spans="2:13" x14ac:dyDescent="0.25">
      <c r="B32">
        <v>2040</v>
      </c>
      <c r="C32">
        <v>19.100000000000001</v>
      </c>
      <c r="D32" s="3">
        <f t="shared" si="0"/>
        <v>7274.8958600000005</v>
      </c>
      <c r="E32" s="3">
        <f t="shared" si="1"/>
        <v>16622.348000000002</v>
      </c>
      <c r="F32" s="3">
        <f t="shared" si="2"/>
        <v>7274.8958600000005</v>
      </c>
      <c r="H32">
        <v>2040</v>
      </c>
      <c r="I32">
        <v>4</v>
      </c>
      <c r="J32">
        <f t="shared" si="3"/>
        <v>0.04</v>
      </c>
      <c r="K32" s="3">
        <f t="shared" si="4"/>
        <v>4414.79691</v>
      </c>
      <c r="L32" s="3">
        <f t="shared" si="4"/>
        <v>3811.8050400000002</v>
      </c>
      <c r="M32" s="3">
        <f t="shared" si="4"/>
        <v>4208.084844</v>
      </c>
    </row>
    <row r="33" spans="2:13" x14ac:dyDescent="0.25">
      <c r="B33">
        <v>2045</v>
      </c>
      <c r="C33">
        <v>19.22</v>
      </c>
      <c r="D33" s="3">
        <f t="shared" si="0"/>
        <v>7320.6020119999994</v>
      </c>
      <c r="E33" s="3">
        <f t="shared" si="1"/>
        <v>16726.781599999998</v>
      </c>
      <c r="F33" s="3">
        <f t="shared" si="2"/>
        <v>7320.6020119999994</v>
      </c>
      <c r="H33">
        <v>2045</v>
      </c>
      <c r="I33">
        <v>4</v>
      </c>
      <c r="J33">
        <f t="shared" si="3"/>
        <v>0.04</v>
      </c>
      <c r="K33" s="3">
        <f t="shared" si="4"/>
        <v>4414.79691</v>
      </c>
      <c r="L33" s="3">
        <f t="shared" si="4"/>
        <v>3811.8050400000002</v>
      </c>
      <c r="M33" s="3">
        <f t="shared" si="4"/>
        <v>4208.084844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7319.0784735999987</v>
      </c>
      <c r="E34" s="3">
        <f t="shared" si="1"/>
        <v>16723.300479999998</v>
      </c>
      <c r="F34" s="3">
        <f t="shared" si="2"/>
        <v>7319.0784735999987</v>
      </c>
      <c r="H34">
        <v>2046</v>
      </c>
      <c r="I34">
        <v>4</v>
      </c>
      <c r="J34">
        <f t="shared" si="3"/>
        <v>0.04</v>
      </c>
      <c r="K34" s="3">
        <f t="shared" si="4"/>
        <v>4414.79691</v>
      </c>
      <c r="L34" s="3">
        <f t="shared" si="4"/>
        <v>3811.8050400000002</v>
      </c>
      <c r="M34" s="3">
        <f t="shared" si="4"/>
        <v>4208.084844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7317.554935199998</v>
      </c>
      <c r="E35" s="3">
        <f t="shared" si="1"/>
        <v>16719.819359999998</v>
      </c>
      <c r="F35" s="3">
        <f t="shared" si="2"/>
        <v>7317.554935199998</v>
      </c>
      <c r="H35">
        <v>2047</v>
      </c>
      <c r="I35">
        <v>4</v>
      </c>
      <c r="J35">
        <f t="shared" si="3"/>
        <v>0.04</v>
      </c>
      <c r="K35" s="3">
        <f t="shared" si="4"/>
        <v>4414.79691</v>
      </c>
      <c r="L35" s="3">
        <f t="shared" si="4"/>
        <v>3811.8050400000002</v>
      </c>
      <c r="M35" s="3">
        <f t="shared" si="4"/>
        <v>4208.084844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7316.0313967999982</v>
      </c>
      <c r="E36" s="3">
        <f t="shared" si="1"/>
        <v>16716.338239999997</v>
      </c>
      <c r="F36" s="3">
        <f t="shared" si="2"/>
        <v>7316.0313967999982</v>
      </c>
      <c r="H36">
        <v>2048</v>
      </c>
      <c r="I36">
        <v>4</v>
      </c>
      <c r="J36">
        <f t="shared" si="3"/>
        <v>0.04</v>
      </c>
      <c r="K36" s="3">
        <f t="shared" si="4"/>
        <v>4414.79691</v>
      </c>
      <c r="L36" s="3">
        <f t="shared" si="4"/>
        <v>3811.8050400000002</v>
      </c>
      <c r="M36" s="3">
        <f t="shared" si="4"/>
        <v>4208.084844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7314.5078583999975</v>
      </c>
      <c r="E37" s="3">
        <f t="shared" si="1"/>
        <v>16712.857119999993</v>
      </c>
      <c r="F37" s="3">
        <f t="shared" si="2"/>
        <v>7314.5078583999975</v>
      </c>
      <c r="H37">
        <v>2049</v>
      </c>
      <c r="I37">
        <v>4</v>
      </c>
      <c r="J37">
        <f t="shared" si="3"/>
        <v>0.04</v>
      </c>
      <c r="K37" s="3">
        <f t="shared" si="4"/>
        <v>4414.79691</v>
      </c>
      <c r="L37" s="3">
        <f t="shared" si="4"/>
        <v>3811.8050400000002</v>
      </c>
      <c r="M37" s="3">
        <f t="shared" si="4"/>
        <v>4208.084844</v>
      </c>
    </row>
    <row r="38" spans="2:13" x14ac:dyDescent="0.25">
      <c r="B38">
        <v>2050</v>
      </c>
      <c r="C38">
        <v>19.2</v>
      </c>
      <c r="D38" s="3">
        <f t="shared" si="0"/>
        <v>7312.9843199999996</v>
      </c>
      <c r="E38" s="3">
        <f t="shared" si="1"/>
        <v>16709.376</v>
      </c>
      <c r="F38" s="3">
        <f t="shared" si="2"/>
        <v>7312.9843199999996</v>
      </c>
      <c r="H38">
        <v>2050</v>
      </c>
      <c r="I38">
        <v>4</v>
      </c>
      <c r="J38">
        <f t="shared" si="3"/>
        <v>0.04</v>
      </c>
      <c r="K38" s="3">
        <f t="shared" si="4"/>
        <v>4414.79691</v>
      </c>
      <c r="L38" s="3">
        <f t="shared" si="4"/>
        <v>3811.8050400000002</v>
      </c>
      <c r="M38" s="3">
        <f t="shared" si="4"/>
        <v>4208.084844</v>
      </c>
    </row>
    <row r="40" spans="2:13" x14ac:dyDescent="0.25">
      <c r="C40" t="s">
        <v>55</v>
      </c>
      <c r="D40" s="3">
        <f>SUM(D17:D38)</f>
        <v>167113.11825</v>
      </c>
      <c r="E40" s="3">
        <f>SUM(E17:E38)</f>
        <v>381835.35</v>
      </c>
      <c r="F40" s="3">
        <f>SUM(F17:F38)</f>
        <v>167113.11825</v>
      </c>
      <c r="J40" t="s">
        <v>55</v>
      </c>
      <c r="K40" s="3">
        <f>SUM(K17:K38)</f>
        <v>97125.532020000013</v>
      </c>
      <c r="L40" s="3">
        <f>SUM(L17:L38)</f>
        <v>83859.710880000028</v>
      </c>
      <c r="M40" s="3">
        <f>SUM(M17:M38)</f>
        <v>92577.866567999969</v>
      </c>
    </row>
    <row r="41" spans="2:13" x14ac:dyDescent="0.25">
      <c r="J41" t="s">
        <v>64</v>
      </c>
      <c r="K41" s="3">
        <f>K40*(-1)</f>
        <v>-97125.532020000013</v>
      </c>
      <c r="L41" s="3">
        <f t="shared" ref="L41:M41" si="7">L40*(-1)</f>
        <v>-83859.710880000028</v>
      </c>
      <c r="M41" s="3">
        <f t="shared" si="7"/>
        <v>-92577.866567999969</v>
      </c>
    </row>
    <row r="42" spans="2:13" x14ac:dyDescent="0.25">
      <c r="B42" s="46" t="s">
        <v>88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</row>
    <row r="43" spans="2:13" x14ac:dyDescent="0.25">
      <c r="B43" s="39">
        <v>2021</v>
      </c>
      <c r="C43" s="39">
        <v>25.93</v>
      </c>
      <c r="D43" s="40">
        <f>$C43*$D$14/100</f>
        <v>9876.3376779999999</v>
      </c>
      <c r="E43" s="40">
        <f>$C43*$E$14/100</f>
        <v>22566.360400000001</v>
      </c>
      <c r="F43" s="40">
        <f>$C43*$D$14/100</f>
        <v>9876.3376779999999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4414.79691</v>
      </c>
      <c r="L43" s="40">
        <f t="shared" si="8"/>
        <v>3811.8050400000002</v>
      </c>
      <c r="M43" s="40">
        <f t="shared" si="8"/>
        <v>4208.084844</v>
      </c>
    </row>
    <row r="44" spans="2:13" x14ac:dyDescent="0.25">
      <c r="B44" s="39">
        <v>2022</v>
      </c>
      <c r="C44" s="39">
        <v>27.12</v>
      </c>
      <c r="D44" s="40">
        <f>$C44*$D$14/100</f>
        <v>10329.590352000001</v>
      </c>
      <c r="E44" s="40">
        <f>$C44*$E$14/100</f>
        <v>23601.993599999998</v>
      </c>
      <c r="F44" s="40">
        <f>$C44*$D$14/100</f>
        <v>10329.590352000001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4414.79691</v>
      </c>
      <c r="L44" s="40">
        <f t="shared" si="8"/>
        <v>3811.8050400000002</v>
      </c>
      <c r="M44" s="40">
        <f t="shared" si="8"/>
        <v>4208.084844</v>
      </c>
    </row>
    <row r="45" spans="2:13" x14ac:dyDescent="0.25">
      <c r="B45" s="39">
        <v>2023</v>
      </c>
      <c r="C45" s="39">
        <v>24.43</v>
      </c>
      <c r="D45" s="40">
        <f>$C45*$D$14/100</f>
        <v>9305.0107779999998</v>
      </c>
      <c r="E45" s="40">
        <f>$C45*$E$14/100</f>
        <v>21260.940399999999</v>
      </c>
      <c r="F45" s="40">
        <f>$C45*$D$14/100</f>
        <v>9305.0107779999998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4414.79691</v>
      </c>
      <c r="L45" s="40">
        <f t="shared" si="8"/>
        <v>3811.8050400000002</v>
      </c>
      <c r="M45" s="40">
        <f t="shared" si="8"/>
        <v>4208.084844</v>
      </c>
    </row>
    <row r="46" spans="2:13" x14ac:dyDescent="0.25">
      <c r="B46" s="39">
        <v>2024</v>
      </c>
      <c r="C46" s="39">
        <v>24.62</v>
      </c>
      <c r="D46" s="40">
        <f>$C46*$D$14/100</f>
        <v>9377.3788519999998</v>
      </c>
      <c r="E46" s="40">
        <f>$C46*$E$14/100</f>
        <v>21426.293599999997</v>
      </c>
      <c r="F46" s="40">
        <f>$C46*$D$14/100</f>
        <v>9377.3788519999998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4414.79691</v>
      </c>
      <c r="L46" s="40">
        <f t="shared" si="8"/>
        <v>3811.8050400000002</v>
      </c>
      <c r="M46" s="40">
        <f t="shared" si="8"/>
        <v>4208.084844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workbookViewId="0">
      <selection activeCell="O29" sqref="O29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7" t="s">
        <v>9</v>
      </c>
      <c r="C1" s="48"/>
      <c r="D1" s="48"/>
      <c r="E1" s="48"/>
      <c r="F1" s="48"/>
      <c r="G1" s="49"/>
      <c r="H1" s="47" t="s">
        <v>10</v>
      </c>
      <c r="I1" s="48"/>
      <c r="J1" s="48"/>
      <c r="K1" s="48"/>
      <c r="L1" s="49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381835.35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-83859.710880000028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584857</v>
      </c>
      <c r="D18">
        <v>6427</v>
      </c>
      <c r="E18">
        <f>70*1.3</f>
        <v>91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2142625.3247603169</v>
      </c>
      <c r="C29" s="17">
        <f>SUM(C1:C26)</f>
        <v>1825024.6856403172</v>
      </c>
      <c r="G29" s="29"/>
      <c r="I29" s="17">
        <f>SUM(I27)</f>
        <v>19625</v>
      </c>
      <c r="L29" s="17">
        <f>SUM(L5:L6)</f>
        <v>297975.63911999995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7" t="s">
        <v>9</v>
      </c>
      <c r="C1" s="48"/>
      <c r="D1" s="48"/>
      <c r="E1" s="48"/>
      <c r="F1" s="48"/>
      <c r="G1" s="49"/>
      <c r="H1" s="47" t="s">
        <v>10</v>
      </c>
      <c r="I1" s="48"/>
      <c r="J1" s="48"/>
      <c r="K1" s="48"/>
      <c r="L1" s="49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167113.11825</v>
      </c>
    </row>
    <row r="6" spans="1:19" x14ac:dyDescent="0.25">
      <c r="B6" s="19" t="s">
        <v>39</v>
      </c>
      <c r="C6" s="9">
        <f>D6*E6</f>
        <v>127224</v>
      </c>
      <c r="D6">
        <v>111.6</v>
      </c>
      <c r="E6" s="25">
        <v>1140</v>
      </c>
      <c r="F6" s="26" t="s">
        <v>40</v>
      </c>
      <c r="G6" s="20" t="s">
        <v>36</v>
      </c>
      <c r="K6" t="s">
        <v>7</v>
      </c>
      <c r="L6" s="7">
        <v>-97125.532020000013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584857</v>
      </c>
      <c r="D17">
        <v>6427</v>
      </c>
      <c r="E17">
        <f>70*1.3</f>
        <v>91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2559148.58623</v>
      </c>
      <c r="C28" s="17">
        <f>SUM(C1:C25)</f>
        <v>2441661</v>
      </c>
      <c r="G28" s="29"/>
      <c r="I28" s="17">
        <f>SUM(I26)</f>
        <v>47500</v>
      </c>
      <c r="L28" s="17">
        <f>SUM(L5:L6)</f>
        <v>69987.586229999986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B1" zoomScaleNormal="100" workbookViewId="0">
      <selection activeCell="B14" sqref="B14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7" t="s">
        <v>9</v>
      </c>
      <c r="C1" s="48"/>
      <c r="D1" s="48"/>
      <c r="E1" s="48"/>
      <c r="F1" s="48"/>
      <c r="G1" s="49"/>
      <c r="H1" s="47" t="s">
        <v>10</v>
      </c>
      <c r="I1" s="48"/>
      <c r="J1" s="48"/>
      <c r="K1" s="48"/>
      <c r="L1" s="49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167113.11825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-92577.866567999969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584857</v>
      </c>
      <c r="D20">
        <v>6427</v>
      </c>
      <c r="E20">
        <f>70*1.3</f>
        <v>91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2639456.4516820004</v>
      </c>
      <c r="C31" s="17">
        <f>SUM(C1:C28)</f>
        <v>2517421.2000000002</v>
      </c>
      <c r="G31" s="29"/>
      <c r="I31" s="17">
        <f>SUM(I29)</f>
        <v>47500</v>
      </c>
      <c r="L31" s="17">
        <f>SUM(L5:L6)</f>
        <v>74535.251682000031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2025-01-03T12:56:36Z</dcterms:modified>
</cp:coreProperties>
</file>