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fraunhofer-my.sharepoint.com/personal/lara_josephine_barnic_iee_fraunhofer_de/Documents/A_Bearbeitung/9_Parameterstudie_REP/9_2_VLT_Variation/9_VL_RL_pessimistisch/"/>
    </mc:Choice>
  </mc:AlternateContent>
  <xr:revisionPtr revIDLastSave="36" documentId="8_{97BEF656-A238-4410-9433-CCE86327B0D9}" xr6:coauthVersionLast="47" xr6:coauthVersionMax="47" xr10:uidLastSave="{A4C2950B-BB95-467D-925F-9660BF622D09}"/>
  <bookViews>
    <workbookView xWindow="-120" yWindow="-120" windowWidth="29040" windowHeight="15720" activeTab="2" xr2:uid="{3F92BEA5-F786-41E5-A6D4-74CA96FE7899}"/>
  </bookViews>
  <sheets>
    <sheet name="dezentral" sheetId="3" r:id="rId1"/>
    <sheet name="K_NW" sheetId="2" r:id="rId2"/>
    <sheet name="NT WN" sheetId="1"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1" i="2" l="1"/>
  <c r="D20" i="2"/>
  <c r="D19" i="2"/>
  <c r="D18" i="2"/>
  <c r="E17" i="1"/>
  <c r="E18" i="1" s="1"/>
  <c r="F10" i="1" s="1"/>
  <c r="D15" i="3"/>
  <c r="D16" i="3"/>
  <c r="D17" i="3"/>
  <c r="D14" i="3"/>
  <c r="C8" i="2"/>
  <c r="F10" i="3"/>
  <c r="G3" i="3"/>
  <c r="F3" i="3"/>
  <c r="E3" i="3"/>
  <c r="D3" i="3"/>
  <c r="C8" i="3"/>
  <c r="D8" i="3" s="1"/>
  <c r="E8" i="3" s="1"/>
  <c r="F8" i="3" s="1"/>
  <c r="G3" i="2"/>
  <c r="F3" i="2"/>
  <c r="E3" i="2"/>
  <c r="D3" i="2"/>
  <c r="E10" i="1"/>
  <c r="G3" i="1"/>
  <c r="F3" i="1"/>
  <c r="E3" i="1"/>
  <c r="D3" i="1"/>
  <c r="G10" i="3" l="1"/>
  <c r="G8" i="3"/>
  <c r="D8" i="2"/>
  <c r="E8" i="2" s="1"/>
  <c r="F8" i="2" s="1"/>
  <c r="G8" i="2" s="1"/>
  <c r="G10" i="2"/>
  <c r="C8" i="1"/>
  <c r="D8" i="1" s="1"/>
  <c r="E8" i="1" s="1"/>
  <c r="F8" i="1" s="1"/>
  <c r="G8" i="1" s="1"/>
  <c r="G10" i="1"/>
</calcChain>
</file>

<file path=xl/sharedStrings.xml><?xml version="1.0" encoding="utf-8"?>
<sst xmlns="http://schemas.openxmlformats.org/spreadsheetml/2006/main" count="86" uniqueCount="39">
  <si>
    <t>SONDENBERECHNUNG</t>
  </si>
  <si>
    <t>Verdampferleistung [kW]</t>
  </si>
  <si>
    <t>Sondenlänge [m]</t>
  </si>
  <si>
    <t>Anzahl Sonden</t>
  </si>
  <si>
    <t>Fläche Sondenfeld</t>
  </si>
  <si>
    <t>Freiflächennutzung</t>
  </si>
  <si>
    <t>Basis</t>
  </si>
  <si>
    <t>m Sondenlänge</t>
  </si>
  <si>
    <t>kW/m</t>
  </si>
  <si>
    <t>Fläche Sonde</t>
  </si>
  <si>
    <t>Fläche Rechteck</t>
  </si>
  <si>
    <t>Tatsächliche Fläche</t>
  </si>
  <si>
    <t>W/m</t>
  </si>
  <si>
    <t>Entzugsleistung nach VDI 4640 Entzugsleistungen nach Bdenart, gesättigt Stand - Kies bei 2.400 h/a Betriebsstunden</t>
  </si>
  <si>
    <t>Bei NT WN zentral: alle Werte an Q aufsummieren je Zeitschritt</t>
  </si>
  <si>
    <t>Idee Vorteil zentral: Dadurch dass Lastspitzen zu unterschiedlichen Zeitpunkten auftreten, muss die Sondenlänge nicht so groß sein und es kann an Kosten gespat ewrden. Dafür müssen aber die Nutzungszeiten bzw. Wärmebedarfe der Gebäude unterschiedlich genug sein.</t>
  </si>
  <si>
    <t>Max davon bestimmen</t>
  </si>
  <si>
    <t>97,5% Quantil</t>
  </si>
  <si>
    <t>Umweltwärmeanteil bestimmen (abhängig von COP)</t>
  </si>
  <si>
    <t>Q Heizlast 97,5%</t>
  </si>
  <si>
    <t>Q Umweltwärme bei 97,5 Perz.</t>
  </si>
  <si>
    <t>COP</t>
  </si>
  <si>
    <t>Umweltwärme</t>
  </si>
  <si>
    <t>COP bei -7 °C Außentemperautr</t>
  </si>
  <si>
    <t>Umfassend</t>
  </si>
  <si>
    <t>Bei K WN zentral: alle Werte an Q aufsummieren je Zeitschritt</t>
  </si>
  <si>
    <t>COP je Gebäude</t>
  </si>
  <si>
    <t>Umweltwärme (Verdampferleisung) berechnen je Gebäude Je Zeitschritt</t>
  </si>
  <si>
    <t>97,5 Quanteil davon je Gebäude</t>
  </si>
  <si>
    <t>TV: 58</t>
  </si>
  <si>
    <t>FVR: 63</t>
  </si>
  <si>
    <t>SB: 63</t>
  </si>
  <si>
    <t>SpS: 64</t>
  </si>
  <si>
    <t>summieren davon je Zeitshritt</t>
  </si>
  <si>
    <t>Verdampferleistung</t>
  </si>
  <si>
    <t>kW</t>
  </si>
  <si>
    <t>Entzugsleistung nach VDI 4640 Entzugsleistungen nach Bodenart, gesättigt Stand - Kies bei 2.400 h/a Betriebsstunden</t>
  </si>
  <si>
    <t>aus Python</t>
  </si>
  <si>
    <t>(an Last ändert sich nichts)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</si>
</sst>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_-* #,##0.0_-;\-* #,##0.0_-;_-* &quot;-&quot;??_-;_-@_-"/>
  </numFmts>
  <fonts count="4" x14ac:knownFonts="1">
    <font>
      <sz val="11"/>
      <color theme="1"/>
      <name val="Aptos Narrow"/>
      <family val="2"/>
      <scheme val="minor"/>
    </font>
    <font>
      <sz val="11"/>
      <color theme="1"/>
      <name val="Aptos Narrow"/>
      <family val="2"/>
      <scheme val="minor"/>
    </font>
    <font>
      <b/>
      <sz val="11"/>
      <color theme="1"/>
      <name val="Aptos Narrow"/>
      <family val="2"/>
      <scheme val="minor"/>
    </font>
    <font>
      <sz val="11"/>
      <color theme="1"/>
      <name val="Arial"/>
      <family val="2"/>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5">
    <xf numFmtId="0" fontId="0" fillId="0" borderId="0" xfId="0"/>
    <xf numFmtId="0" fontId="0" fillId="0" borderId="0" xfId="0" applyAlignment="1">
      <alignment vertical="center"/>
    </xf>
    <xf numFmtId="0" fontId="2" fillId="0" borderId="0" xfId="0" applyFont="1" applyAlignment="1">
      <alignment vertical="center"/>
    </xf>
    <xf numFmtId="164" fontId="0" fillId="0" borderId="0" xfId="0" applyNumberFormat="1" applyAlignment="1">
      <alignment vertical="center"/>
    </xf>
    <xf numFmtId="3" fontId="2" fillId="0" borderId="0" xfId="0" applyNumberFormat="1" applyFont="1"/>
    <xf numFmtId="0" fontId="2" fillId="0" borderId="0" xfId="0" applyFont="1"/>
    <xf numFmtId="165" fontId="2" fillId="0" borderId="0" xfId="0" applyNumberFormat="1" applyFont="1" applyAlignment="1">
      <alignment vertical="center"/>
    </xf>
    <xf numFmtId="9" fontId="0" fillId="0" borderId="0" xfId="2" applyFont="1" applyFill="1" applyAlignment="1">
      <alignment vertical="center"/>
    </xf>
    <xf numFmtId="164" fontId="0" fillId="0" borderId="0" xfId="1" applyNumberFormat="1" applyFont="1" applyFill="1" applyAlignment="1">
      <alignment vertical="center"/>
    </xf>
    <xf numFmtId="0" fontId="3" fillId="0" borderId="0" xfId="0" applyFont="1" applyAlignment="1">
      <alignment horizontal="justify" vertical="center"/>
    </xf>
    <xf numFmtId="2" fontId="0" fillId="0" borderId="0" xfId="0" applyNumberFormat="1"/>
    <xf numFmtId="165" fontId="0" fillId="0" borderId="0" xfId="0" applyNumberFormat="1" applyAlignment="1">
      <alignment vertical="center"/>
    </xf>
    <xf numFmtId="164" fontId="2" fillId="0" borderId="0" xfId="1" applyNumberFormat="1" applyFont="1" applyAlignment="1">
      <alignment vertical="center"/>
    </xf>
    <xf numFmtId="165" fontId="2" fillId="0" borderId="0" xfId="1" applyNumberFormat="1" applyFont="1" applyAlignment="1">
      <alignment vertical="center"/>
    </xf>
    <xf numFmtId="0" fontId="2" fillId="0" borderId="0" xfId="0" applyFont="1" applyAlignment="1">
      <alignment horizontal="center"/>
    </xf>
  </cellXfs>
  <cellStyles count="3">
    <cellStyle name="Komma" xfId="1" builtinId="3"/>
    <cellStyle name="Prozent" xfId="2"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0</xdr:colOff>
      <xdr:row>17</xdr:row>
      <xdr:rowOff>0</xdr:rowOff>
    </xdr:from>
    <xdr:to>
      <xdr:col>7</xdr:col>
      <xdr:colOff>82550</xdr:colOff>
      <xdr:row>19</xdr:row>
      <xdr:rowOff>38100</xdr:rowOff>
    </xdr:to>
    <xdr:pic>
      <xdr:nvPicPr>
        <xdr:cNvPr id="3" name="Grafik 2">
          <a:extLst>
            <a:ext uri="{FF2B5EF4-FFF2-40B4-BE49-F238E27FC236}">
              <a16:creationId xmlns:a16="http://schemas.microsoft.com/office/drawing/2014/main" id="{0CD13234-D7AA-0395-A6BA-451397129757}"/>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810000" y="3683000"/>
          <a:ext cx="1606550" cy="40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16</xdr:row>
      <xdr:rowOff>0</xdr:rowOff>
    </xdr:from>
    <xdr:to>
      <xdr:col>8</xdr:col>
      <xdr:colOff>82550</xdr:colOff>
      <xdr:row>18</xdr:row>
      <xdr:rowOff>38100</xdr:rowOff>
    </xdr:to>
    <xdr:pic>
      <xdr:nvPicPr>
        <xdr:cNvPr id="2" name="Grafik 1">
          <a:extLst>
            <a:ext uri="{FF2B5EF4-FFF2-40B4-BE49-F238E27FC236}">
              <a16:creationId xmlns:a16="http://schemas.microsoft.com/office/drawing/2014/main" id="{F8836E6E-B9D6-11AA-5B47-861EFC2BA321}"/>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572000" y="3498850"/>
          <a:ext cx="1606550" cy="40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fraunhofer-my.sharepoint.com/personal/lara_josephine_barnic_iee_fraunhofer_de/Documents/A_Bearbeitung/6_Erneuerbare_Energien/6_Potenziale%20Erneuerbare%20ENergien.xlsx" TargetMode="External"/><Relationship Id="rId1" Type="http://schemas.openxmlformats.org/officeDocument/2006/relationships/externalLinkPath" Target="/personal/lara_josephine_barnic_iee_fraunhofer_de/Documents/A_Bearbeitung/6_Erneuerbare_Energien/6_Potenziale%20Erneuerbare%20ENergi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Gegebenheiten"/>
      <sheetName val="1_dez_LW-WP"/>
      <sheetName val="2_Geothermie"/>
      <sheetName val="2_Flusswasser-WP"/>
      <sheetName val="3_Abwärme"/>
      <sheetName val="3_Solarthermie"/>
      <sheetName val="Vgl_Temperaturniveaus"/>
    </sheetNames>
    <sheetDataSet>
      <sheetData sheetId="0">
        <row r="15">
          <cell r="A15">
            <v>1900</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1B731-AC1E-4ABB-90A5-4C7487D39699}">
  <dimension ref="B2:G19"/>
  <sheetViews>
    <sheetView zoomScale="130" zoomScaleNormal="130" workbookViewId="0">
      <selection activeCell="E20" sqref="E20"/>
    </sheetView>
  </sheetViews>
  <sheetFormatPr baseColWidth="10" defaultRowHeight="15" x14ac:dyDescent="0.25"/>
  <sheetData>
    <row r="2" spans="2:7" x14ac:dyDescent="0.25">
      <c r="B2">
        <v>100</v>
      </c>
      <c r="C2" t="s">
        <v>7</v>
      </c>
      <c r="D2" t="s">
        <v>8</v>
      </c>
      <c r="E2" t="s">
        <v>9</v>
      </c>
      <c r="F2" t="s">
        <v>10</v>
      </c>
      <c r="G2" t="s">
        <v>11</v>
      </c>
    </row>
    <row r="3" spans="2:7" x14ac:dyDescent="0.25">
      <c r="B3">
        <v>65</v>
      </c>
      <c r="C3" t="s">
        <v>12</v>
      </c>
      <c r="D3">
        <f>B3/1000</f>
        <v>6.5000000000000002E-2</v>
      </c>
      <c r="E3">
        <f>PI()*(3^2)</f>
        <v>28.274333882308138</v>
      </c>
      <c r="F3">
        <f>6*6</f>
        <v>36</v>
      </c>
      <c r="G3" s="4">
        <f>[1]Gegebenheiten!A15</f>
        <v>1900</v>
      </c>
    </row>
    <row r="4" spans="2:7" x14ac:dyDescent="0.25">
      <c r="B4" t="s">
        <v>13</v>
      </c>
    </row>
    <row r="6" spans="2:7" x14ac:dyDescent="0.25">
      <c r="B6" s="14" t="s">
        <v>0</v>
      </c>
      <c r="C6" s="14"/>
      <c r="D6" s="14"/>
      <c r="E6" s="14"/>
      <c r="F6" s="14"/>
      <c r="G6" s="14"/>
    </row>
    <row r="7" spans="2:7" x14ac:dyDescent="0.25">
      <c r="B7" s="1"/>
      <c r="C7" s="1" t="s">
        <v>1</v>
      </c>
      <c r="D7" s="1" t="s">
        <v>2</v>
      </c>
      <c r="E7" s="1" t="s">
        <v>3</v>
      </c>
      <c r="F7" s="1" t="s">
        <v>4</v>
      </c>
      <c r="G7" s="1" t="s">
        <v>5</v>
      </c>
    </row>
    <row r="8" spans="2:7" x14ac:dyDescent="0.25">
      <c r="B8" s="2" t="s">
        <v>24</v>
      </c>
      <c r="C8" s="13">
        <f>E19</f>
        <v>108.6</v>
      </c>
      <c r="D8" s="3">
        <f>C8/$D$3</f>
        <v>1670.7692307692307</v>
      </c>
      <c r="E8" s="6">
        <f>ROUNDUP(D8/100,0)</f>
        <v>17</v>
      </c>
      <c r="F8" s="3">
        <f>E8*$F$3</f>
        <v>612</v>
      </c>
      <c r="G8" s="7">
        <f>F8/G3</f>
        <v>0.32210526315789473</v>
      </c>
    </row>
    <row r="9" spans="2:7" x14ac:dyDescent="0.25">
      <c r="B9" s="1"/>
      <c r="C9" s="1"/>
      <c r="D9" s="1"/>
      <c r="E9" s="1"/>
      <c r="F9" s="1" t="s">
        <v>20</v>
      </c>
      <c r="G9" s="1"/>
    </row>
    <row r="10" spans="2:7" x14ac:dyDescent="0.25">
      <c r="B10" s="2" t="s">
        <v>24</v>
      </c>
      <c r="C10" s="3"/>
      <c r="D10" s="1"/>
      <c r="E10" s="8"/>
      <c r="F10" s="11">
        <f>E19</f>
        <v>108.6</v>
      </c>
      <c r="G10" s="7">
        <f>F10/G3</f>
        <v>5.7157894736842102E-2</v>
      </c>
    </row>
    <row r="13" spans="2:7" x14ac:dyDescent="0.25">
      <c r="C13" t="s">
        <v>26</v>
      </c>
      <c r="E13" t="s">
        <v>34</v>
      </c>
    </row>
    <row r="14" spans="2:7" x14ac:dyDescent="0.25">
      <c r="B14" t="s">
        <v>30</v>
      </c>
      <c r="C14" t="s">
        <v>21</v>
      </c>
      <c r="D14" s="10">
        <f>0.42*(35+273.15)/(35-10)</f>
        <v>5.1769199999999991</v>
      </c>
      <c r="F14" t="s">
        <v>37</v>
      </c>
    </row>
    <row r="15" spans="2:7" x14ac:dyDescent="0.25">
      <c r="B15" t="s">
        <v>29</v>
      </c>
      <c r="C15" t="s">
        <v>21</v>
      </c>
      <c r="D15" s="10">
        <f t="shared" ref="D15:D17" si="0">0.42*(35+273.15)/(35-10)</f>
        <v>5.1769199999999991</v>
      </c>
    </row>
    <row r="16" spans="2:7" x14ac:dyDescent="0.25">
      <c r="B16" t="s">
        <v>31</v>
      </c>
      <c r="C16" t="s">
        <v>21</v>
      </c>
      <c r="D16" s="10">
        <f t="shared" si="0"/>
        <v>5.1769199999999991</v>
      </c>
    </row>
    <row r="17" spans="2:6" x14ac:dyDescent="0.25">
      <c r="B17" t="s">
        <v>32</v>
      </c>
      <c r="C17" t="s">
        <v>21</v>
      </c>
      <c r="D17" s="10">
        <f t="shared" si="0"/>
        <v>5.1769199999999991</v>
      </c>
    </row>
    <row r="19" spans="2:6" x14ac:dyDescent="0.25">
      <c r="E19" s="5">
        <v>108.6</v>
      </c>
      <c r="F19" t="s">
        <v>35</v>
      </c>
    </row>
  </sheetData>
  <mergeCells count="1">
    <mergeCell ref="B6:G6"/>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5B7E8-012A-43E5-B53F-57E4FF070CEB}">
  <dimension ref="B2:K25"/>
  <sheetViews>
    <sheetView zoomScale="130" zoomScaleNormal="130" workbookViewId="0">
      <selection activeCell="F11" sqref="F11"/>
    </sheetView>
  </sheetViews>
  <sheetFormatPr baseColWidth="10" defaultRowHeight="15" x14ac:dyDescent="0.25"/>
  <cols>
    <col min="11" max="11" width="16.140625" bestFit="1" customWidth="1"/>
  </cols>
  <sheetData>
    <row r="2" spans="2:7" x14ac:dyDescent="0.25">
      <c r="B2">
        <v>100</v>
      </c>
      <c r="C2" t="s">
        <v>7</v>
      </c>
      <c r="D2" t="s">
        <v>8</v>
      </c>
      <c r="E2" t="s">
        <v>9</v>
      </c>
      <c r="F2" t="s">
        <v>10</v>
      </c>
      <c r="G2" t="s">
        <v>11</v>
      </c>
    </row>
    <row r="3" spans="2:7" x14ac:dyDescent="0.25">
      <c r="B3">
        <v>65</v>
      </c>
      <c r="C3" t="s">
        <v>12</v>
      </c>
      <c r="D3">
        <f>B3/1000</f>
        <v>6.5000000000000002E-2</v>
      </c>
      <c r="E3">
        <f>PI()*(3^2)</f>
        <v>28.274333882308138</v>
      </c>
      <c r="F3">
        <f>6*6</f>
        <v>36</v>
      </c>
      <c r="G3" s="4">
        <f>[1]Gegebenheiten!A15</f>
        <v>1900</v>
      </c>
    </row>
    <row r="4" spans="2:7" x14ac:dyDescent="0.25">
      <c r="B4" t="s">
        <v>13</v>
      </c>
    </row>
    <row r="6" spans="2:7" x14ac:dyDescent="0.25">
      <c r="B6" s="14" t="s">
        <v>0</v>
      </c>
      <c r="C6" s="14"/>
      <c r="D6" s="14"/>
      <c r="E6" s="14"/>
      <c r="F6" s="14"/>
      <c r="G6" s="14"/>
    </row>
    <row r="7" spans="2:7" x14ac:dyDescent="0.25">
      <c r="B7" s="1"/>
      <c r="C7" s="1" t="s">
        <v>1</v>
      </c>
      <c r="D7" s="1" t="s">
        <v>2</v>
      </c>
      <c r="E7" s="1" t="s">
        <v>3</v>
      </c>
      <c r="F7" s="1" t="s">
        <v>4</v>
      </c>
      <c r="G7" s="1" t="s">
        <v>5</v>
      </c>
    </row>
    <row r="8" spans="2:7" x14ac:dyDescent="0.25">
      <c r="B8" s="2" t="s">
        <v>24</v>
      </c>
      <c r="C8" s="12">
        <f>F10</f>
        <v>104</v>
      </c>
      <c r="D8" s="3">
        <f>C8/$D$3</f>
        <v>1600</v>
      </c>
      <c r="E8" s="6">
        <f>ROUNDUP(D8/100,0)</f>
        <v>16</v>
      </c>
      <c r="F8" s="3">
        <f>E8*$F$3</f>
        <v>576</v>
      </c>
      <c r="G8" s="7">
        <f>F8/G3</f>
        <v>0.30315789473684213</v>
      </c>
    </row>
    <row r="9" spans="2:7" x14ac:dyDescent="0.25">
      <c r="B9" s="1"/>
      <c r="C9" s="1"/>
      <c r="D9" s="1"/>
      <c r="E9" s="1"/>
      <c r="F9" s="1" t="s">
        <v>20</v>
      </c>
      <c r="G9" s="1"/>
    </row>
    <row r="10" spans="2:7" x14ac:dyDescent="0.25">
      <c r="B10" s="2" t="s">
        <v>24</v>
      </c>
      <c r="C10" s="3"/>
      <c r="D10" s="1"/>
      <c r="E10" s="8"/>
      <c r="F10" s="6">
        <v>104</v>
      </c>
      <c r="G10" s="7">
        <f>F10/G3</f>
        <v>5.473684210526316E-2</v>
      </c>
    </row>
    <row r="12" spans="2:7" x14ac:dyDescent="0.25">
      <c r="C12" t="s">
        <v>15</v>
      </c>
    </row>
    <row r="13" spans="2:7" x14ac:dyDescent="0.25">
      <c r="B13" s="2"/>
      <c r="C13" t="s">
        <v>25</v>
      </c>
    </row>
    <row r="15" spans="2:7" x14ac:dyDescent="0.25">
      <c r="C15" t="s">
        <v>18</v>
      </c>
    </row>
    <row r="16" spans="2:7" x14ac:dyDescent="0.25">
      <c r="G16" t="s">
        <v>23</v>
      </c>
    </row>
    <row r="17" spans="2:11" x14ac:dyDescent="0.25">
      <c r="C17" t="s">
        <v>26</v>
      </c>
      <c r="K17" s="9"/>
    </row>
    <row r="18" spans="2:11" x14ac:dyDescent="0.25">
      <c r="B18" t="s">
        <v>30</v>
      </c>
      <c r="C18" t="s">
        <v>21</v>
      </c>
      <c r="D18" s="10">
        <f>0.42*(39.2+273.15)/(39.2-10)</f>
        <v>4.492705479452054</v>
      </c>
      <c r="K18" s="9"/>
    </row>
    <row r="19" spans="2:11" x14ac:dyDescent="0.25">
      <c r="B19" t="s">
        <v>29</v>
      </c>
      <c r="C19" t="s">
        <v>21</v>
      </c>
      <c r="D19" s="10">
        <f>0.42*(36.6+273.15)/(36.6-10)</f>
        <v>4.8907894736842099</v>
      </c>
      <c r="K19" s="9"/>
    </row>
    <row r="20" spans="2:11" x14ac:dyDescent="0.25">
      <c r="B20" t="s">
        <v>31</v>
      </c>
      <c r="C20" t="s">
        <v>21</v>
      </c>
      <c r="D20" s="10">
        <f>0.42*(40.1+273.15)/(40.1-10)</f>
        <v>4.3709302325581394</v>
      </c>
      <c r="K20" s="9"/>
    </row>
    <row r="21" spans="2:11" x14ac:dyDescent="0.25">
      <c r="B21" t="s">
        <v>32</v>
      </c>
      <c r="C21" t="s">
        <v>21</v>
      </c>
      <c r="D21" s="10">
        <f>0.42*(41.4+273.15)/(41.4-10)</f>
        <v>4.2073566878980895</v>
      </c>
    </row>
    <row r="23" spans="2:11" x14ac:dyDescent="0.25">
      <c r="C23" t="s">
        <v>27</v>
      </c>
    </row>
    <row r="24" spans="2:11" x14ac:dyDescent="0.25">
      <c r="C24" t="s">
        <v>33</v>
      </c>
    </row>
    <row r="25" spans="2:11" x14ac:dyDescent="0.25">
      <c r="C25" t="s">
        <v>28</v>
      </c>
    </row>
  </sheetData>
  <mergeCells count="1">
    <mergeCell ref="B6:G6"/>
  </mergeCells>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EF7BC-99B7-4564-A04A-EEEFE789855D}">
  <dimension ref="B2:G18"/>
  <sheetViews>
    <sheetView tabSelected="1" zoomScale="130" zoomScaleNormal="130" workbookViewId="0">
      <selection activeCell="E8" sqref="E8"/>
    </sheetView>
  </sheetViews>
  <sheetFormatPr baseColWidth="10" defaultRowHeight="15" x14ac:dyDescent="0.25"/>
  <sheetData>
    <row r="2" spans="2:7" x14ac:dyDescent="0.25">
      <c r="B2">
        <v>100</v>
      </c>
      <c r="C2" t="s">
        <v>7</v>
      </c>
      <c r="D2" t="s">
        <v>8</v>
      </c>
      <c r="E2" t="s">
        <v>9</v>
      </c>
      <c r="F2" t="s">
        <v>10</v>
      </c>
      <c r="G2" t="s">
        <v>11</v>
      </c>
    </row>
    <row r="3" spans="2:7" x14ac:dyDescent="0.25">
      <c r="B3">
        <v>65</v>
      </c>
      <c r="C3" t="s">
        <v>12</v>
      </c>
      <c r="D3">
        <f>B3/1000</f>
        <v>6.5000000000000002E-2</v>
      </c>
      <c r="E3">
        <f>PI()*(3^2)</f>
        <v>28.274333882308138</v>
      </c>
      <c r="F3">
        <f>6*6</f>
        <v>36</v>
      </c>
      <c r="G3" s="4">
        <f>[1]Gegebenheiten!A15</f>
        <v>1900</v>
      </c>
    </row>
    <row r="4" spans="2:7" x14ac:dyDescent="0.25">
      <c r="B4" t="s">
        <v>36</v>
      </c>
    </row>
    <row r="6" spans="2:7" x14ac:dyDescent="0.25">
      <c r="B6" s="14" t="s">
        <v>0</v>
      </c>
      <c r="C6" s="14"/>
      <c r="D6" s="14"/>
      <c r="E6" s="14"/>
      <c r="F6" s="14"/>
      <c r="G6" s="14"/>
    </row>
    <row r="7" spans="2:7" x14ac:dyDescent="0.25">
      <c r="B7" s="1"/>
      <c r="C7" s="1" t="s">
        <v>1</v>
      </c>
      <c r="D7" s="1" t="s">
        <v>2</v>
      </c>
      <c r="E7" s="1" t="s">
        <v>3</v>
      </c>
      <c r="F7" s="1" t="s">
        <v>4</v>
      </c>
      <c r="G7" s="1" t="s">
        <v>5</v>
      </c>
    </row>
    <row r="8" spans="2:7" x14ac:dyDescent="0.25">
      <c r="B8" s="2" t="s">
        <v>6</v>
      </c>
      <c r="C8" s="12">
        <f>F10</f>
        <v>141.278193125435</v>
      </c>
      <c r="D8" s="3">
        <f>C8/$D$3</f>
        <v>2173.5106634682306</v>
      </c>
      <c r="E8" s="6">
        <f>ROUNDUP(D8/100,0)</f>
        <v>22</v>
      </c>
      <c r="F8" s="3">
        <f>E8*$F$3</f>
        <v>792</v>
      </c>
      <c r="G8" s="7">
        <f>F8/G3</f>
        <v>0.4168421052631579</v>
      </c>
    </row>
    <row r="9" spans="2:7" x14ac:dyDescent="0.25">
      <c r="B9" s="1"/>
      <c r="C9" s="1"/>
      <c r="D9" s="1"/>
      <c r="E9" s="1" t="s">
        <v>19</v>
      </c>
      <c r="F9" s="1" t="s">
        <v>20</v>
      </c>
      <c r="G9" s="1"/>
    </row>
    <row r="10" spans="2:7" x14ac:dyDescent="0.25">
      <c r="B10" s="2" t="s">
        <v>6</v>
      </c>
      <c r="C10" s="3"/>
      <c r="D10" s="1"/>
      <c r="E10" s="8">
        <f>E15</f>
        <v>192</v>
      </c>
      <c r="F10" s="3">
        <f>E18</f>
        <v>141.278193125435</v>
      </c>
      <c r="G10" s="7">
        <f>F10/G3</f>
        <v>7.4356943750228943E-2</v>
      </c>
    </row>
    <row r="12" spans="2:7" x14ac:dyDescent="0.25">
      <c r="C12" t="s">
        <v>15</v>
      </c>
    </row>
    <row r="13" spans="2:7" x14ac:dyDescent="0.25">
      <c r="B13" s="2"/>
      <c r="C13" t="s">
        <v>14</v>
      </c>
    </row>
    <row r="14" spans="2:7" x14ac:dyDescent="0.25">
      <c r="C14" t="s">
        <v>16</v>
      </c>
    </row>
    <row r="15" spans="2:7" x14ac:dyDescent="0.25">
      <c r="C15" t="s">
        <v>17</v>
      </c>
      <c r="E15">
        <v>192</v>
      </c>
      <c r="F15" t="s">
        <v>38</v>
      </c>
    </row>
    <row r="16" spans="2:7" x14ac:dyDescent="0.25">
      <c r="C16" t="s">
        <v>18</v>
      </c>
      <c r="G16" t="s">
        <v>23</v>
      </c>
    </row>
    <row r="17" spans="3:5" x14ac:dyDescent="0.25">
      <c r="C17" t="s">
        <v>21</v>
      </c>
      <c r="E17" s="10">
        <f>0.42*(45+273.15)/(45.3-10)</f>
        <v>3.7853541076487254</v>
      </c>
    </row>
    <row r="18" spans="3:5" x14ac:dyDescent="0.25">
      <c r="C18" t="s">
        <v>22</v>
      </c>
      <c r="E18">
        <f>E15*(1-1/E17)</f>
        <v>141.278193125435</v>
      </c>
    </row>
  </sheetData>
  <mergeCells count="1">
    <mergeCell ref="B6:G6"/>
  </mergeCells>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dezentral</vt:lpstr>
      <vt:lpstr>K_NW</vt:lpstr>
      <vt:lpstr>NT 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Barnic, Lara Joséphine</dc:creator>
  <cp:lastModifiedBy>Barnic, Lara Joséphine</cp:lastModifiedBy>
  <dcterms:created xsi:type="dcterms:W3CDTF">2024-12-31T12:34:11Z</dcterms:created>
  <dcterms:modified xsi:type="dcterms:W3CDTF">2025-01-03T12:17:11Z</dcterms:modified>
</cp:coreProperties>
</file>