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fraunhofer-my.sharepoint.com/personal/lara_josephine_barnic_iee_fraunhofer_de/Documents/A_Bearbeitung/9_Parameterstudie_REP/9_kaltes_Nahwaermenetz/"/>
    </mc:Choice>
  </mc:AlternateContent>
  <xr:revisionPtr revIDLastSave="389" documentId="8_{4EB36911-4402-448D-AD50-79DED30F1E20}" xr6:coauthVersionLast="47" xr6:coauthVersionMax="47" xr10:uidLastSave="{4C7C9B9B-170F-465F-A9A9-E14C251D7CDC}"/>
  <bookViews>
    <workbookView xWindow="-110" yWindow="-110" windowWidth="19420" windowHeight="10300" xr2:uid="{3F92BEA5-F786-41E5-A6D4-74CA96FE7899}"/>
  </bookViews>
  <sheets>
    <sheet name="K_NW_2_5" sheetId="2" r:id="rId1"/>
    <sheet name="0" sheetId="5"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5" l="1"/>
  <c r="C8" i="2" l="1"/>
  <c r="D21" i="2"/>
  <c r="D19" i="2"/>
  <c r="D20" i="2"/>
  <c r="D18" i="2"/>
  <c r="G3" i="2"/>
  <c r="F3" i="2"/>
  <c r="E3" i="2"/>
  <c r="D3" i="2"/>
  <c r="D8" i="2" l="1"/>
  <c r="E8" i="2" s="1"/>
  <c r="F8" i="2" s="1"/>
  <c r="G8" i="2" s="1"/>
  <c r="G10" i="2"/>
</calcChain>
</file>

<file path=xl/sharedStrings.xml><?xml version="1.0" encoding="utf-8"?>
<sst xmlns="http://schemas.openxmlformats.org/spreadsheetml/2006/main" count="35" uniqueCount="31">
  <si>
    <t>SONDENBERECHNUNG</t>
  </si>
  <si>
    <t>Verdampferleistung [kW]</t>
  </si>
  <si>
    <t>Sondenlänge [m]</t>
  </si>
  <si>
    <t>Anzahl Sonden</t>
  </si>
  <si>
    <t>Fläche Sondenfeld</t>
  </si>
  <si>
    <t>Freiflächennutzung</t>
  </si>
  <si>
    <t>m Sondenlänge</t>
  </si>
  <si>
    <t>kW/m</t>
  </si>
  <si>
    <t>Fläche Sonde</t>
  </si>
  <si>
    <t>Fläche Rechteck</t>
  </si>
  <si>
    <t>Tatsächliche Fläche</t>
  </si>
  <si>
    <t>W/m</t>
  </si>
  <si>
    <t>Entzugsleistung nach VDI 4640 Entzugsleistungen nach Bdenart, gesättigt Stand - Kies bei 2.400 h/a Betriebsstunden</t>
  </si>
  <si>
    <t>Idee Vorteil zentral: Dadurch dass Lastspitzen zu unterschiedlichen Zeitpunkten auftreten, muss die Sondenlänge nicht so groß sein und es kann an Kosten gespat ewrden. Dafür müssen aber die Nutzungszeiten bzw. Wärmebedarfe der Gebäude unterschiedlich genug sein.</t>
  </si>
  <si>
    <t>Umweltwärmeanteil bestimmen (abhängig von COP)</t>
  </si>
  <si>
    <t>Q Umweltwärme bei 97,5 Perz.</t>
  </si>
  <si>
    <t>COP</t>
  </si>
  <si>
    <t>COP bei -7 °C Außentemperautr</t>
  </si>
  <si>
    <t>Umfassend</t>
  </si>
  <si>
    <t>Bei K WN zentral: alle Werte an Q aufsummieren je Zeitschritt</t>
  </si>
  <si>
    <t>COP je Gebäude</t>
  </si>
  <si>
    <t>Umweltwärme (Verdampferleisung) berechnen je Gebäude Je Zeitschritt</t>
  </si>
  <si>
    <t>97,5 Quanteil davon je Gebäude</t>
  </si>
  <si>
    <t>TV: 58</t>
  </si>
  <si>
    <t>FVR: 63</t>
  </si>
  <si>
    <t>SB: 63</t>
  </si>
  <si>
    <t>SpS: 64</t>
  </si>
  <si>
    <t>summieren davon je Zeitshritt</t>
  </si>
  <si>
    <t>Verdampferleisutng</t>
  </si>
  <si>
    <t>WP-Leistung</t>
  </si>
  <si>
    <t>COP als Mittelwert aus allen Gebäuden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</si>
</sst>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0.0_-;\-* #,##0.0_-;_-* &quot;-&quot;??_-;_-@_-"/>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2">
    <xf numFmtId="0" fontId="0" fillId="0" borderId="0" xfId="0"/>
    <xf numFmtId="0" fontId="0" fillId="0" borderId="0" xfId="0" applyAlignment="1">
      <alignment vertical="center"/>
    </xf>
    <xf numFmtId="0" fontId="2" fillId="0" borderId="0" xfId="0" applyFont="1" applyAlignment="1">
      <alignment vertical="center"/>
    </xf>
    <xf numFmtId="164" fontId="0" fillId="0" borderId="0" xfId="0" applyNumberFormat="1" applyAlignment="1">
      <alignment vertical="center"/>
    </xf>
    <xf numFmtId="3" fontId="2" fillId="0" borderId="0" xfId="0" applyNumberFormat="1" applyFont="1"/>
    <xf numFmtId="165" fontId="2" fillId="0" borderId="0" xfId="0" applyNumberFormat="1" applyFont="1" applyAlignment="1">
      <alignment vertical="center"/>
    </xf>
    <xf numFmtId="9" fontId="0" fillId="0" borderId="0" xfId="2" applyFont="1" applyFill="1" applyAlignment="1">
      <alignment vertical="center"/>
    </xf>
    <xf numFmtId="164" fontId="0" fillId="0" borderId="0" xfId="1" applyNumberFormat="1" applyFont="1" applyFill="1" applyAlignment="1">
      <alignment vertical="center"/>
    </xf>
    <xf numFmtId="0" fontId="3" fillId="0" borderId="0" xfId="0" applyFont="1" applyAlignment="1">
      <alignment horizontal="justify" vertical="center"/>
    </xf>
    <xf numFmtId="2" fontId="0" fillId="0" borderId="0" xfId="0" applyNumberFormat="1"/>
    <xf numFmtId="164" fontId="2" fillId="0" borderId="0" xfId="1" applyNumberFormat="1" applyFont="1" applyAlignment="1">
      <alignment vertical="center"/>
    </xf>
    <xf numFmtId="0" fontId="2" fillId="0" borderId="0" xfId="0" applyFont="1" applyAlignment="1">
      <alignment horizontal="center"/>
    </xf>
  </cellXfs>
  <cellStyles count="3">
    <cellStyle name="Komma" xfId="1" builtinId="3"/>
    <cellStyle name="Prozent" xfId="2"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17</xdr:row>
      <xdr:rowOff>0</xdr:rowOff>
    </xdr:from>
    <xdr:to>
      <xdr:col>7</xdr:col>
      <xdr:colOff>82550</xdr:colOff>
      <xdr:row>19</xdr:row>
      <xdr:rowOff>38100</xdr:rowOff>
    </xdr:to>
    <xdr:pic>
      <xdr:nvPicPr>
        <xdr:cNvPr id="3" name="Grafik 2">
          <a:extLst>
            <a:ext uri="{FF2B5EF4-FFF2-40B4-BE49-F238E27FC236}">
              <a16:creationId xmlns:a16="http://schemas.microsoft.com/office/drawing/2014/main" id="{0CD13234-D7AA-0395-A6BA-451397129757}"/>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810000" y="3683000"/>
          <a:ext cx="160655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fraunhofer-my.sharepoint.com/personal/lara_josephine_barnic_iee_fraunhofer_de/Documents/A_Bearbeitung/6_Erneuerbare_Energien/6_Potenziale%20Erneuerbare%20ENergien.xlsx" TargetMode="External"/><Relationship Id="rId1" Type="http://schemas.openxmlformats.org/officeDocument/2006/relationships/externalLinkPath" Target="/personal/lara_josephine_barnic_iee_fraunhofer_de/Documents/A_Bearbeitung/6_Erneuerbare_Energien/6_Potenziale%20Erneuerbare%20ENergi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egebenheiten"/>
      <sheetName val="1_dez_LW-WP"/>
      <sheetName val="2_Geothermie"/>
      <sheetName val="2_Flusswasser-WP"/>
      <sheetName val="3_Abwärme"/>
      <sheetName val="3_Solarthermie"/>
      <sheetName val="Vgl_Temperaturniveaus"/>
    </sheetNames>
    <sheetDataSet>
      <sheetData sheetId="0">
        <row r="15">
          <cell r="A15">
            <v>1900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B7E8-012A-43E5-B53F-57E4FF070CEB}">
  <dimension ref="B2:K25"/>
  <sheetViews>
    <sheetView tabSelected="1" zoomScale="130" zoomScaleNormal="130" workbookViewId="0">
      <selection activeCell="I8" sqref="I8"/>
    </sheetView>
  </sheetViews>
  <sheetFormatPr baseColWidth="10" defaultRowHeight="14.5" x14ac:dyDescent="0.35"/>
  <cols>
    <col min="11" max="11" width="16.08984375" bestFit="1" customWidth="1"/>
  </cols>
  <sheetData>
    <row r="2" spans="2:7" x14ac:dyDescent="0.35">
      <c r="B2">
        <v>100</v>
      </c>
      <c r="C2" t="s">
        <v>6</v>
      </c>
      <c r="D2" t="s">
        <v>7</v>
      </c>
      <c r="E2" t="s">
        <v>8</v>
      </c>
      <c r="F2" t="s">
        <v>9</v>
      </c>
      <c r="G2" t="s">
        <v>10</v>
      </c>
    </row>
    <row r="3" spans="2:7" x14ac:dyDescent="0.35">
      <c r="B3">
        <v>65</v>
      </c>
      <c r="C3" t="s">
        <v>11</v>
      </c>
      <c r="D3">
        <f>B3/1000</f>
        <v>6.5000000000000002E-2</v>
      </c>
      <c r="E3">
        <f>PI()*(3^2)</f>
        <v>28.274333882308138</v>
      </c>
      <c r="F3">
        <f>6*6</f>
        <v>36</v>
      </c>
      <c r="G3" s="4">
        <f>[1]Gegebenheiten!A15</f>
        <v>1900</v>
      </c>
    </row>
    <row r="4" spans="2:7" x14ac:dyDescent="0.35">
      <c r="B4" t="s">
        <v>12</v>
      </c>
    </row>
    <row r="6" spans="2:7" x14ac:dyDescent="0.35">
      <c r="B6" s="11" t="s">
        <v>0</v>
      </c>
      <c r="C6" s="11"/>
      <c r="D6" s="11"/>
      <c r="E6" s="11"/>
      <c r="F6" s="11"/>
      <c r="G6" s="11"/>
    </row>
    <row r="7" spans="2:7" x14ac:dyDescent="0.35">
      <c r="B7" s="1"/>
      <c r="C7" s="1" t="s">
        <v>1</v>
      </c>
      <c r="D7" s="1" t="s">
        <v>2</v>
      </c>
      <c r="E7" s="1" t="s">
        <v>3</v>
      </c>
      <c r="F7" s="1" t="s">
        <v>4</v>
      </c>
      <c r="G7" s="1" t="s">
        <v>5</v>
      </c>
    </row>
    <row r="8" spans="2:7" x14ac:dyDescent="0.35">
      <c r="B8" s="2" t="s">
        <v>18</v>
      </c>
      <c r="C8" s="10">
        <f>F10</f>
        <v>82.6</v>
      </c>
      <c r="D8" s="3">
        <f>C8/$D$3</f>
        <v>1270.7692307692307</v>
      </c>
      <c r="E8" s="5">
        <f>ROUNDUP(D8/100,0)</f>
        <v>13</v>
      </c>
      <c r="F8" s="3">
        <f>E8*$F$3</f>
        <v>468</v>
      </c>
      <c r="G8" s="6">
        <f>F8/G3</f>
        <v>0.24631578947368421</v>
      </c>
    </row>
    <row r="9" spans="2:7" x14ac:dyDescent="0.35">
      <c r="B9" s="1"/>
      <c r="C9" s="1"/>
      <c r="D9" s="1"/>
      <c r="E9" s="1"/>
      <c r="F9" s="1" t="s">
        <v>15</v>
      </c>
      <c r="G9" s="1"/>
    </row>
    <row r="10" spans="2:7" x14ac:dyDescent="0.35">
      <c r="B10" s="2" t="s">
        <v>18</v>
      </c>
      <c r="C10" s="3"/>
      <c r="D10" s="1"/>
      <c r="E10" s="7"/>
      <c r="F10" s="5">
        <v>82.6</v>
      </c>
      <c r="G10" s="6">
        <f>F10/G3</f>
        <v>4.347368421052631E-2</v>
      </c>
    </row>
    <row r="12" spans="2:7" x14ac:dyDescent="0.35">
      <c r="C12" t="s">
        <v>13</v>
      </c>
    </row>
    <row r="13" spans="2:7" x14ac:dyDescent="0.35">
      <c r="B13" s="2"/>
      <c r="C13" t="s">
        <v>19</v>
      </c>
    </row>
    <row r="15" spans="2:7" x14ac:dyDescent="0.35">
      <c r="C15" t="s">
        <v>14</v>
      </c>
    </row>
    <row r="16" spans="2:7" x14ac:dyDescent="0.35">
      <c r="G16" t="s">
        <v>17</v>
      </c>
    </row>
    <row r="17" spans="2:11" x14ac:dyDescent="0.35">
      <c r="C17" t="s">
        <v>20</v>
      </c>
      <c r="K17" s="8"/>
    </row>
    <row r="18" spans="2:11" x14ac:dyDescent="0.35">
      <c r="B18" t="s">
        <v>24</v>
      </c>
      <c r="C18" t="s">
        <v>16</v>
      </c>
      <c r="D18" s="9">
        <f>0.42*(63+273.15)/(63-10)</f>
        <v>2.663830188679245</v>
      </c>
      <c r="K18" s="8"/>
    </row>
    <row r="19" spans="2:11" x14ac:dyDescent="0.35">
      <c r="B19" t="s">
        <v>23</v>
      </c>
      <c r="C19" t="s">
        <v>16</v>
      </c>
      <c r="D19" s="9">
        <f>0.42*(58+273.15)/(58-10)</f>
        <v>2.8975624999999998</v>
      </c>
      <c r="K19" s="8"/>
    </row>
    <row r="20" spans="2:11" x14ac:dyDescent="0.35">
      <c r="B20" t="s">
        <v>25</v>
      </c>
      <c r="C20" t="s">
        <v>16</v>
      </c>
      <c r="D20" s="9">
        <f t="shared" ref="D20" si="0">0.42*(63+273.15)/(63-10)</f>
        <v>2.663830188679245</v>
      </c>
      <c r="K20" s="8"/>
    </row>
    <row r="21" spans="2:11" x14ac:dyDescent="0.35">
      <c r="B21" t="s">
        <v>26</v>
      </c>
      <c r="C21" t="s">
        <v>16</v>
      </c>
      <c r="D21" s="9">
        <f>0.42*(64+273.15)/(64-10)</f>
        <v>2.6222777777777773</v>
      </c>
    </row>
    <row r="23" spans="2:11" x14ac:dyDescent="0.35">
      <c r="C23" t="s">
        <v>21</v>
      </c>
    </row>
    <row r="24" spans="2:11" x14ac:dyDescent="0.35">
      <c r="C24" t="s">
        <v>27</v>
      </c>
    </row>
    <row r="25" spans="2:11" x14ac:dyDescent="0.35">
      <c r="C25" t="s">
        <v>22</v>
      </c>
    </row>
  </sheetData>
  <mergeCells count="1">
    <mergeCell ref="B6:G6"/>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415FE-53BD-4E74-A2BB-A1ECD713ED3C}">
  <dimension ref="A2:C4"/>
  <sheetViews>
    <sheetView workbookViewId="0">
      <selection activeCell="H11" sqref="H11"/>
    </sheetView>
  </sheetViews>
  <sheetFormatPr baseColWidth="10" defaultRowHeight="14.5" x14ac:dyDescent="0.35"/>
  <sheetData>
    <row r="2" spans="1:3" x14ac:dyDescent="0.35">
      <c r="A2" t="s">
        <v>28</v>
      </c>
      <c r="C2">
        <v>82.61</v>
      </c>
    </row>
    <row r="3" spans="1:3" x14ac:dyDescent="0.35">
      <c r="A3" t="s">
        <v>30</v>
      </c>
    </row>
    <row r="4" spans="1:3" x14ac:dyDescent="0.35">
      <c r="A4" t="s">
        <v>29</v>
      </c>
      <c r="C4" t="e">
        <f>C2/(1-1/C3)</f>
        <v>#DIV/0!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K_NW_2_5</vt:lpstr>
      <vt:lpstr>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Barnic, Lara Joséphine</dc:creator>
  <cp:lastModifiedBy>Barnic, Lara Joséphine</cp:lastModifiedBy>
  <dcterms:created xsi:type="dcterms:W3CDTF">2024-12-31T12:34:11Z</dcterms:created>
  <dcterms:modified xsi:type="dcterms:W3CDTF">2025-01-10T17:15:58Z</dcterms:modified>
</cp:coreProperties>
</file>