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and use\"/>
    </mc:Choice>
  </mc:AlternateContent>
  <xr:revisionPtr revIDLastSave="0" documentId="13_ncr:1_{FD763531-6752-4DE7-B5C9-CA996DDD0295}" xr6:coauthVersionLast="45" xr6:coauthVersionMax="45" xr10:uidLastSave="{00000000-0000-0000-0000-000000000000}"/>
  <bookViews>
    <workbookView xWindow="-120" yWindow="-120" windowWidth="20730" windowHeight="11160" activeTab="1" xr2:uid="{22086938-EE6B-477C-8449-9A103A4BF5E4}"/>
  </bookViews>
  <sheets>
    <sheet name="Sources" sheetId="1" r:id="rId1"/>
    <sheet name="Summary" sheetId="7" r:id="rId2"/>
    <sheet name="Biomass" sheetId="2" r:id="rId3"/>
    <sheet name="biomass total" sheetId="4" r:id="rId4"/>
    <sheet name="Biomass data tables" sheetId="5" r:id="rId5"/>
    <sheet name="solar" sheetId="3" r:id="rId6"/>
    <sheet name="onshore wind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7" l="1"/>
  <c r="C5" i="7"/>
  <c r="C6" i="7"/>
  <c r="C7" i="7"/>
  <c r="C8" i="7"/>
  <c r="C9" i="7"/>
  <c r="C10" i="7"/>
  <c r="C11" i="7"/>
  <c r="C12" i="7"/>
  <c r="C13" i="7"/>
  <c r="C3" i="7"/>
  <c r="B13" i="7" l="1"/>
  <c r="C5" i="6"/>
  <c r="C6" i="6" s="1"/>
  <c r="C2" i="6"/>
  <c r="C20" i="6"/>
  <c r="B13" i="3"/>
  <c r="C18" i="6"/>
  <c r="C16" i="6"/>
  <c r="C15" i="6"/>
  <c r="B33" i="3"/>
  <c r="B32" i="3"/>
  <c r="C17" i="6" l="1"/>
  <c r="G27" i="3" l="1"/>
  <c r="G26" i="3"/>
  <c r="D29" i="3"/>
  <c r="D28" i="3"/>
  <c r="D26" i="3"/>
  <c r="B29" i="3"/>
  <c r="B28" i="3"/>
  <c r="B26" i="3"/>
  <c r="B7" i="3" l="1"/>
  <c r="B6" i="3"/>
  <c r="B8" i="3" s="1"/>
  <c r="C7" i="6"/>
  <c r="C8" i="6" s="1"/>
  <c r="C9" i="6" s="1"/>
  <c r="C27" i="6" s="1"/>
  <c r="A44" i="3" l="1"/>
  <c r="A45" i="3" s="1"/>
  <c r="A43" i="3"/>
  <c r="B11" i="3"/>
  <c r="C4" i="4" l="1"/>
  <c r="E14" i="5"/>
  <c r="E19" i="5"/>
  <c r="E20" i="5"/>
  <c r="E21" i="5"/>
  <c r="E22" i="5"/>
  <c r="E23" i="5"/>
  <c r="E24" i="5"/>
  <c r="E25" i="5"/>
  <c r="E6" i="5"/>
  <c r="D14" i="5"/>
  <c r="D19" i="5"/>
  <c r="D20" i="5"/>
  <c r="D21" i="5"/>
  <c r="D22" i="5"/>
  <c r="D23" i="5"/>
  <c r="D24" i="5"/>
  <c r="D25" i="5"/>
  <c r="D6" i="5"/>
  <c r="B25" i="5"/>
  <c r="C25" i="5"/>
  <c r="C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tc={0022EF3B-BB54-4B50-A60B-030852B84396}</author>
  </authors>
  <commentList>
    <comment ref="B4" authorId="0" shapeId="0" xr:uid="{0022EF3B-BB54-4B50-A60B-030852B84396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 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tc={E040F852-53F7-4388-B4CB-47811EC84213}</author>
  </authors>
  <commentList>
    <comment ref="C4" authorId="0" shapeId="0" xr:uid="{E040F852-53F7-4388-B4CB-47811EC84213}">
      <text>
        <t>[Threaded comment]
Your version of Excel allows you to read this threaded comment; however, any edits to it will get removed if the file is opened in a newer version of Excel. Learn more: https://go.microsoft.com/fwlink/?linkid=870924
Comment:
    unsure about this</t>
      </text>
    </comment>
  </commentList>
</comments>
</file>

<file path=xl/sharedStrings.xml><?xml version="1.0" encoding="utf-8"?>
<sst xmlns="http://schemas.openxmlformats.org/spreadsheetml/2006/main" count="224" uniqueCount="185">
  <si>
    <t xml:space="preserve">Data sources used for energy per unit area </t>
  </si>
  <si>
    <t xml:space="preserve">source </t>
  </si>
  <si>
    <t xml:space="preserve">Acess? </t>
  </si>
  <si>
    <t xml:space="preserve">content </t>
  </si>
  <si>
    <t>https://www.cambridge.org/core/books/renewable-energy-sources-and-climate-change-mitigation/bioenergy/ACD7914E3E50CFB05DA2A828CA49E25D</t>
  </si>
  <si>
    <t xml:space="preserve">No </t>
  </si>
  <si>
    <t xml:space="preserve">Name </t>
  </si>
  <si>
    <t>Renewable Energy Sources and Climate Change Mitigation</t>
  </si>
  <si>
    <t>Special report of the IPCC</t>
  </si>
  <si>
    <t>Area</t>
  </si>
  <si>
    <t>Biomass</t>
  </si>
  <si>
    <t xml:space="preserve">Biomass </t>
  </si>
  <si>
    <t>biomass area UK</t>
  </si>
  <si>
    <t>Yes</t>
  </si>
  <si>
    <t>Data showing area of each bioenergy crop UK</t>
  </si>
  <si>
    <t>https://assets.publishing.service.gov.uk/government/uploads/system/uploads/attachment_data/file/943264/nonfood-statsnotice2019-10dec20v3.pdf</t>
  </si>
  <si>
    <t>Crop</t>
  </si>
  <si>
    <t>Miscanthus</t>
  </si>
  <si>
    <t>Lower estimate</t>
  </si>
  <si>
    <t>Higher estimate</t>
  </si>
  <si>
    <t xml:space="preserve">Number </t>
  </si>
  <si>
    <t>Short rotation crop</t>
  </si>
  <si>
    <t xml:space="preserve">biofuel </t>
  </si>
  <si>
    <t>tota; vol from uk crops(million litres)</t>
  </si>
  <si>
    <t>implied tonnage (thousand tonnes)</t>
  </si>
  <si>
    <t>implied area (thousand ha)</t>
  </si>
  <si>
    <t>Oven dried tonnes per hectare (per year)</t>
  </si>
  <si>
    <t>Fuel</t>
  </si>
  <si>
    <t>Net CV</t>
  </si>
  <si>
    <t>Annual yield per ha</t>
  </si>
  <si>
    <t>Energy per ha p.a.</t>
  </si>
  <si>
    <t>MJ/kg</t>
  </si>
  <si>
    <t>tonne/ha.a (odt/ha.a)</t>
  </si>
  <si>
    <t>GJ/ha.a</t>
  </si>
  <si>
    <t>MWh/ha.a</t>
  </si>
  <si>
    <t>Wood</t>
  </si>
  <si>
    <t>(forestry residues, SRW, thinnings, etc.)</t>
  </si>
  <si>
    <t>@ 30% MC</t>
  </si>
  <si>
    <t>2.9 (2 odt)</t>
  </si>
  <si>
    <t>(SRC Willow)</t>
  </si>
  <si>
    <t>12.9 (9 odt)</t>
  </si>
  <si>
    <t>@ 25% MC</t>
  </si>
  <si>
    <t>17.3 (13 odt)</t>
  </si>
  <si>
    <t>Wheat straw</t>
  </si>
  <si>
    <t>@ 20% MC</t>
  </si>
  <si>
    <t>3.5 (2.8 odt)</t>
  </si>
  <si>
    <t>Biodiesel</t>
  </si>
  <si>
    <t>(from rapeseed oil)</t>
  </si>
  <si>
    <t>Bioethanol</t>
  </si>
  <si>
    <t>(from sugar beet)</t>
  </si>
  <si>
    <t>(from wheat)</t>
  </si>
  <si>
    <t>Biogas @60% CH4</t>
  </si>
  <si>
    <t>(from cattle slurry)</t>
  </si>
  <si>
    <t>https://www.forestresearch.gov.uk/tools-and-resources/biomass-energy-resources/reference-biomass/facts-figures/potential-yields-of-biofuels-per-ha-pa/</t>
  </si>
  <si>
    <t>% of land use UK</t>
  </si>
  <si>
    <t>wheat</t>
  </si>
  <si>
    <t>oilseed rape</t>
  </si>
  <si>
    <t>sugarbeet</t>
  </si>
  <si>
    <t>maize</t>
  </si>
  <si>
    <t>short rotation coppice</t>
  </si>
  <si>
    <t>miscanthus</t>
  </si>
  <si>
    <t xml:space="preserve">Currently outputs </t>
  </si>
  <si>
    <t>96 thousand hectares</t>
  </si>
  <si>
    <t>Land use UK 2019</t>
  </si>
  <si>
    <t>6.7 million tonnes oil equivalent biomass</t>
  </si>
  <si>
    <t>1 tonne of oil equivalent=41.868 gigajoules</t>
  </si>
  <si>
    <t>gigajoules</t>
  </si>
  <si>
    <r>
      <t>280 million litres</t>
    </r>
    <r>
      <rPr>
        <sz val="11"/>
        <color rgb="FFFF0000"/>
        <rFont val="Calibri"/>
        <family val="2"/>
        <scheme val="minor"/>
      </rPr>
      <t>/kilogramme of biofuel</t>
    </r>
  </si>
  <si>
    <t>Megajoules to litres Bioethanol= 23.6 megajoules per litre</t>
  </si>
  <si>
    <t>Biodiesel= 34.4 megajoules per litre.</t>
  </si>
  <si>
    <r>
      <t>Table B: Volume of UK sourced biofuels supplied to the UK road transport market  to 2008/9 to 2019 by crop type and by-products</t>
    </r>
    <r>
      <rPr>
        <sz val="8"/>
        <color rgb="FF000000"/>
        <rFont val="Arial"/>
        <family val="2"/>
      </rPr>
      <t xml:space="preserve">(c) </t>
    </r>
  </si>
  <si>
    <t>UK sourced biofuels used in the UK road transport market (volume of biofuels million litres or kg(a))</t>
  </si>
  <si>
    <t>Fuel type</t>
  </si>
  <si>
    <t>Biodiesel of which:</t>
  </si>
  <si>
    <t xml:space="preserve">     Brown grease</t>
  </si>
  <si>
    <t xml:space="preserve">     Food waste</t>
  </si>
  <si>
    <t xml:space="preserve">     Rapeseed residue (high in Erucic Acid content)</t>
  </si>
  <si>
    <t xml:space="preserve">     Oilseed rape</t>
  </si>
  <si>
    <t xml:space="preserve">     Soapstock acid oil contaminated with sulphur</t>
  </si>
  <si>
    <t xml:space="preserve">     Tallow (by-product)</t>
  </si>
  <si>
    <t xml:space="preserve">     Used cooking oil (by-product)</t>
  </si>
  <si>
    <t>Bioethanol of which:</t>
  </si>
  <si>
    <t xml:space="preserve">     Barley</t>
  </si>
  <si>
    <t xml:space="preserve">     Corn</t>
  </si>
  <si>
    <t xml:space="preserve">     Sugar beet</t>
  </si>
  <si>
    <t xml:space="preserve">     Wheat</t>
  </si>
  <si>
    <t>Biogas / Biomethane</t>
  </si>
  <si>
    <t>Biomethanol</t>
  </si>
  <si>
    <t>Biopropane</t>
  </si>
  <si>
    <t>Biopetrol</t>
  </si>
  <si>
    <t>Pure vegetable oil</t>
  </si>
  <si>
    <t xml:space="preserve">Off road biodiesel </t>
  </si>
  <si>
    <t>Total UK sourced biofuel</t>
  </si>
  <si>
    <t>UK sourced biofuels as a proportion of total biofuels used in UK road transport market</t>
  </si>
  <si>
    <t>2019(b)</t>
  </si>
  <si>
    <t>(a) Biodiesel and bioethanol volumes are reported in litres and biogas volumes are reported in kilograms.</t>
  </si>
  <si>
    <t>(b) 2019 figures (Year 11) are as of 14th October 2020 and are not final.</t>
  </si>
  <si>
    <t>(c) Due to changes to the RTFO dataset, 2018 covers 15th April to 31st December 2018 and is not directly comparable to previous years which covered a time period from April to April. From 2019 onwards full calander years are used</t>
  </si>
  <si>
    <t>12.9 TWh in 2019.</t>
  </si>
  <si>
    <t>https://assets.publishing.service.gov.uk/government/uploads/system/uploads/attachment_data/file/924591/DUKES_2020_MASTER.pdf</t>
  </si>
  <si>
    <t>Solar photovoltaic generation UK</t>
  </si>
  <si>
    <t>expected radiation to be received in sights across UK</t>
  </si>
  <si>
    <t>https://repository.lboro.ac.uk/articles/journal_contribution/The_future_scope_of_large-scale_solar_in_the_UK_site_suitability_and_target_analysis/9561368/files/17193521.pdf</t>
  </si>
  <si>
    <t>https://www.solar-trade.org.uk/solar-farms/</t>
  </si>
  <si>
    <t xml:space="preserve">energy per hectare </t>
  </si>
  <si>
    <t>170MW/ km2</t>
  </si>
  <si>
    <t>MW/km2</t>
  </si>
  <si>
    <t xml:space="preserve">MW/ha </t>
  </si>
  <si>
    <t>https://www.sciencedirect.com/science/article/pii/S2211467X19300720#bib33</t>
  </si>
  <si>
    <t>MW/ha</t>
  </si>
  <si>
    <t>All</t>
  </si>
  <si>
    <t>ENSPRESO - an open, EU-28 wide, transparent and coherent database of wind, solar and biomass energy potentials</t>
  </si>
  <si>
    <t xml:space="preserve">Overview of power potential for all renewables </t>
  </si>
  <si>
    <t>https://assets.publishing.service.gov.uk/government/uploads/system/uploads/attachment_data/file/904823/DUKES_2020_Chapter_6.pdf</t>
  </si>
  <si>
    <t>%</t>
  </si>
  <si>
    <t>load factor (share of total capacity/share of total generation)</t>
  </si>
  <si>
    <t>https://catalogue.unccd.int/430_foee_bioenergy_land_footprint_may2014.pdf</t>
  </si>
  <si>
    <t>A calculation of the EU Bioenergy land footprint</t>
  </si>
  <si>
    <t>Discussion paper on land use related to EU bioenergy targets for 2020 and an outlook for 2030</t>
  </si>
  <si>
    <t xml:space="preserve">To date, 44% (5,962 MW) of total installed solar PV capacity comes from the 458 large scale installations (greater than 5 MW). Whilst 92.6% of all installations are sub-4kW, these only amount to 20% (2,759 MW) of total installed solar PV capacity in the UK. </t>
  </si>
  <si>
    <t>At the end of September 2020 (end Quarter 3), 57% of capacity (7,709 MW) came from ground-mounted or standalone solar installations.  This includes the two operational solar farms to be accredited for Contracts for Differences (Charity and Triangle solar farms).</t>
  </si>
  <si>
    <t>Notes</t>
  </si>
  <si>
    <t>MWh/ha</t>
  </si>
  <si>
    <t>kWh/ha.pa</t>
  </si>
  <si>
    <t>MWh/ha.pa</t>
  </si>
  <si>
    <t xml:space="preserve">takes into account actual capacity, due to not constant sun, etc. </t>
  </si>
  <si>
    <t>https://www.ewea.org/wind-energy-basics/faq/#:~:text=The%20average%20size%20of%20onshore,than%203%2C312%20average%20EU%20households.</t>
  </si>
  <si>
    <t>average wind turbine size</t>
  </si>
  <si>
    <t>MW</t>
  </si>
  <si>
    <t>https://www.renewablesfirst.co.uk/windpower/community-windpower/location-size-no-of-wind-turbines/</t>
  </si>
  <si>
    <t>space for each turbine</t>
  </si>
  <si>
    <t>m^2</t>
  </si>
  <si>
    <t xml:space="preserve">power density </t>
  </si>
  <si>
    <t>ha</t>
  </si>
  <si>
    <t>power density hour</t>
  </si>
  <si>
    <t xml:space="preserve">load capactiy </t>
  </si>
  <si>
    <t>power density hour per year</t>
  </si>
  <si>
    <t>Biodiesel (from rapeseed oil)</t>
  </si>
  <si>
    <t>Bioethanol (from sugar beet)</t>
  </si>
  <si>
    <t>Bioethanol (from wheat)</t>
  </si>
  <si>
    <t>Biogas @60% CH4 (from cattle slurry)</t>
  </si>
  <si>
    <t>Biogas @60% CH4 (from sugar beet)</t>
  </si>
  <si>
    <t>Wood (forestry residues, SRW, thinnings, etc.) @ 30% MC</t>
  </si>
  <si>
    <t>Wood(SRC Willow) @ 30% MC</t>
  </si>
  <si>
    <t>Miscanthus @ 25% MC</t>
  </si>
  <si>
    <t>Wheat straw @ 20% MC</t>
  </si>
  <si>
    <t>Solar</t>
  </si>
  <si>
    <t xml:space="preserve">Wind onshore </t>
  </si>
  <si>
    <t>ha /megawatt</t>
  </si>
  <si>
    <t>kWh/m2 /annum solar irradiation</t>
  </si>
  <si>
    <t>takes into acount actual output, (due to non-constant winds, etc)</t>
  </si>
  <si>
    <t>Energy provider</t>
  </si>
  <si>
    <t xml:space="preserve">Check </t>
  </si>
  <si>
    <t>area of solar power</t>
  </si>
  <si>
    <t>power per year</t>
  </si>
  <si>
    <t>kWh/year</t>
  </si>
  <si>
    <t>kWh/ha.a</t>
  </si>
  <si>
    <t>check 1</t>
  </si>
  <si>
    <t>check 2</t>
  </si>
  <si>
    <t>https://www.nfuonline.com/solarpv_nfubriefing4/#:~:text=Large%20solar%20arrays%20in%20fields&amp;text=Typically%2C%20developers%20and%20installers%20require,land%20of%2030%2D50%20MW.</t>
  </si>
  <si>
    <t>W/m^2</t>
  </si>
  <si>
    <t>MW/m2</t>
  </si>
  <si>
    <t>https://onlinelibrary.wiley.com/doi/10.1111/gcbb.12013</t>
  </si>
  <si>
    <t>rotor diameter</t>
  </si>
  <si>
    <t>m</t>
  </si>
  <si>
    <t>lateral spacing</t>
  </si>
  <si>
    <t>long spacing</t>
  </si>
  <si>
    <t>area for wind turbin</t>
  </si>
  <si>
    <t>m2</t>
  </si>
  <si>
    <t>GJ</t>
  </si>
  <si>
    <t>MWh</t>
  </si>
  <si>
    <t xml:space="preserve">check </t>
  </si>
  <si>
    <t>source showed ~2000</t>
  </si>
  <si>
    <t xml:space="preserve">check 2 </t>
  </si>
  <si>
    <t>source showed between 500 and 1000</t>
  </si>
  <si>
    <t>power</t>
  </si>
  <si>
    <t xml:space="preserve">Notes </t>
  </si>
  <si>
    <t>distance between turbines</t>
  </si>
  <si>
    <t>e optimal average turbine spacing may be considerably higher (∼ 15D) then conventionally used in current wind-farm implementations (∼ 7D).</t>
  </si>
  <si>
    <t xml:space="preserve">5-10 * diameter apart </t>
  </si>
  <si>
    <t>space between turbines</t>
  </si>
  <si>
    <t>file:///C:/Users/x954363/Downloads/WE2012_15_305-preprint.pdf</t>
  </si>
  <si>
    <t>ha/MWh.a</t>
  </si>
  <si>
    <t>energy per hectare</t>
  </si>
  <si>
    <t>hectare required per unit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</si>
</sst>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"/>
    <numFmt numFmtId="165" formatCode="0.0"/>
    <numFmt numFmtId="166" formatCode="0.000"/>
    <numFmt numFmtId="167" formatCode="_-* #,##0_-;\-* #,##0_-;_-* &quot;-&quot;??_-;_-@_-"/>
  </numFmts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444444"/>
      <name val="Inherit"/>
    </font>
    <font>
      <b/>
      <sz val="8"/>
      <color rgb="FF444444"/>
      <name val="Inherit"/>
    </font>
    <font>
      <b/>
      <sz val="12"/>
      <color rgb="FF444444"/>
      <name val="Inherit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8"/>
      <color rgb="FF000000"/>
      <name val="Arial"/>
      <family val="2"/>
    </font>
    <font>
      <sz val="12"/>
      <color rgb="FFFFFFFF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8531"/>
        <bgColor rgb="FF008531"/>
      </patternFill>
    </fill>
    <fill>
      <patternFill patternType="solid">
        <fgColor rgb="FFD9D9D9"/>
        <bgColor rgb="FFD9D9D9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7" fillId="0" borderId="0" applyNumberFormat="0" applyBorder="0" applyProtection="0"/>
    <xf numFmtId="0" fontId="7" fillId="0" borderId="0" applyNumberFormat="0" applyBorder="0" applyProtection="0"/>
    <xf numFmtId="43" fontId="2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1"/>
    <xf numFmtId="0" fontId="0" fillId="0" borderId="0" xfId="0" applyAlignment="1"/>
    <xf numFmtId="0" fontId="6" fillId="3" borderId="1" xfId="0" applyFont="1" applyFill="1" applyBorder="1" applyAlignment="1">
      <alignment horizontal="left" vertical="top" wrapText="1" indent="1"/>
    </xf>
    <xf numFmtId="0" fontId="6" fillId="4" borderId="1" xfId="0" applyFont="1" applyFill="1" applyBorder="1" applyAlignment="1">
      <alignment horizontal="left" vertical="top" wrapText="1" indent="1"/>
    </xf>
    <xf numFmtId="0" fontId="6" fillId="2" borderId="0" xfId="0" applyFont="1" applyFill="1" applyAlignment="1">
      <alignment horizontal="left" vertical="top" wrapText="1" indent="1"/>
    </xf>
    <xf numFmtId="0" fontId="6" fillId="2" borderId="1" xfId="0" applyFont="1" applyFill="1" applyBorder="1" applyAlignment="1">
      <alignment horizontal="left" vertical="top" wrapText="1" indent="1"/>
    </xf>
    <xf numFmtId="0" fontId="6" fillId="4" borderId="0" xfId="0" applyFont="1" applyFill="1" applyAlignment="1">
      <alignment horizontal="left" vertical="top" wrapText="1" indent="1"/>
    </xf>
    <xf numFmtId="0" fontId="0" fillId="5" borderId="0" xfId="0" applyFill="1"/>
    <xf numFmtId="9" fontId="0" fillId="0" borderId="0" xfId="2" applyFont="1"/>
    <xf numFmtId="0" fontId="0" fillId="6" borderId="0" xfId="0" applyFill="1"/>
    <xf numFmtId="0" fontId="0" fillId="7" borderId="0" xfId="0" applyFill="1"/>
    <xf numFmtId="0" fontId="8" fillId="0" borderId="0" xfId="0" applyFont="1"/>
    <xf numFmtId="0" fontId="10" fillId="8" borderId="3" xfId="0" applyFont="1" applyFill="1" applyBorder="1"/>
    <xf numFmtId="164" fontId="10" fillId="8" borderId="4" xfId="0" applyNumberFormat="1" applyFont="1" applyFill="1" applyBorder="1" applyAlignment="1">
      <alignment horizontal="left" vertical="center" wrapText="1"/>
    </xf>
    <xf numFmtId="0" fontId="0" fillId="5" borderId="0" xfId="4" applyFont="1" applyFill="1" applyProtection="1"/>
    <xf numFmtId="0" fontId="0" fillId="9" borderId="0" xfId="0" applyFill="1"/>
    <xf numFmtId="0" fontId="0" fillId="5" borderId="4" xfId="0" applyFill="1" applyBorder="1" applyAlignment="1">
      <alignment wrapText="1"/>
    </xf>
    <xf numFmtId="0" fontId="10" fillId="8" borderId="4" xfId="0" applyFont="1" applyFill="1" applyBorder="1" applyAlignment="1">
      <alignment horizontal="right" vertical="center" wrapText="1"/>
    </xf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5" fontId="0" fillId="9" borderId="0" xfId="0" applyNumberFormat="1" applyFill="1"/>
    <xf numFmtId="9" fontId="0" fillId="5" borderId="4" xfId="0" applyNumberFormat="1" applyFill="1" applyBorder="1" applyAlignment="1">
      <alignment vertical="center"/>
    </xf>
    <xf numFmtId="165" fontId="0" fillId="5" borderId="0" xfId="0" applyNumberFormat="1" applyFill="1"/>
    <xf numFmtId="2" fontId="0" fillId="5" borderId="0" xfId="0" applyNumberFormat="1" applyFill="1"/>
    <xf numFmtId="166" fontId="0" fillId="5" borderId="0" xfId="0" applyNumberFormat="1" applyFill="1"/>
    <xf numFmtId="0" fontId="11" fillId="0" borderId="0" xfId="0" applyFont="1"/>
    <xf numFmtId="0" fontId="11" fillId="0" borderId="5" xfId="0" applyFont="1" applyBorder="1"/>
    <xf numFmtId="0" fontId="11" fillId="0" borderId="6" xfId="0" applyFont="1" applyBorder="1"/>
    <xf numFmtId="0" fontId="0" fillId="0" borderId="7" xfId="0" applyBorder="1"/>
    <xf numFmtId="167" fontId="0" fillId="0" borderId="8" xfId="5" applyNumberFormat="1" applyFont="1" applyBorder="1"/>
    <xf numFmtId="0" fontId="0" fillId="0" borderId="9" xfId="0" applyBorder="1"/>
    <xf numFmtId="167" fontId="0" fillId="0" borderId="10" xfId="5" applyNumberFormat="1" applyFont="1" applyBorder="1"/>
    <xf numFmtId="16" fontId="0" fillId="0" borderId="0" xfId="0" applyNumberFormat="1"/>
    <xf numFmtId="0" fontId="0" fillId="10" borderId="0" xfId="0" applyFill="1"/>
    <xf numFmtId="0" fontId="5" fillId="3" borderId="0" xfId="0" applyFont="1" applyFill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0" xfId="0" applyFont="1" applyFill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 indent="1"/>
    </xf>
    <xf numFmtId="0" fontId="4" fillId="4" borderId="2" xfId="0" applyFont="1" applyFill="1" applyBorder="1" applyAlignment="1">
      <alignment horizontal="left" vertical="top" wrapText="1" indent="1"/>
    </xf>
    <xf numFmtId="0" fontId="4" fillId="4" borderId="0" xfId="0" applyFont="1" applyFill="1" applyAlignment="1">
      <alignment horizontal="left" vertical="top" wrapText="1" indent="1"/>
    </xf>
    <xf numFmtId="0" fontId="4" fillId="4" borderId="1" xfId="0" applyFont="1" applyFill="1" applyBorder="1" applyAlignment="1">
      <alignment horizontal="left" vertical="top" wrapText="1" indent="1"/>
    </xf>
    <xf numFmtId="43" fontId="0" fillId="0" borderId="0" xfId="0" applyNumberFormat="1"/>
  </cellXfs>
  <cellStyles count="6">
    <cellStyle name="]_x000a_Zoomed=1_x000a_Row=0_x000a_Column=0_x000a_Height=0_x000a_Width=0_x000a_FontName=FoxFont_x000a_FontStyle=0_x000a_FontSize=9_x000a_PrtFontName=FoxPrin 2" xfId="3" xr:uid="{F1398BFB-B67C-4D0F-8780-A1C1BF686D85}"/>
    <cellStyle name="Comma" xfId="5" builtinId="3"/>
    <cellStyle name="Hyperlink" xfId="1" builtinId="8"/>
    <cellStyle name="Normal" xfId="0" builtinId="0"/>
    <cellStyle name="Normal 3" xfId="4" xr:uid="{0A17118E-2929-4F82-B6BA-81C86A190EC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pearman, Lara" id="{D5EE87F5-8C24-4462-81F7-C736DE7BC542}" userId="S::Lara.Spearman@defra.gov.uk::e2967313-02d2-45a9-b9d8-9f94e31e770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1-05T09:33:21.50" personId="{D5EE87F5-8C24-4462-81F7-C736DE7BC542}" id="{0022EF3B-BB54-4B50-A60B-030852B84396}">
    <text>source 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4" dT="2021-01-08T15:08:40.03" personId="{D5EE87F5-8C24-4462-81F7-C736DE7BC542}" id="{E040F852-53F7-4388-B4CB-47811EC84213}">
    <text>unsure about this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mbridge.org/core/books/renewable-energy-sources-and-climate-change-mitigation/3B81067C8A69D047CD41F000E7EDED4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agriculture-in-the-united-kingd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C803-0EAF-40B5-9A22-A8D4A84391F9}">
  <dimension ref="A1:F7"/>
  <sheetViews>
    <sheetView workbookViewId="0">
      <selection activeCell="E14" sqref="E14"/>
    </sheetView>
  </sheetViews>
  <sheetFormatPr defaultRowHeight="15"/>
  <cols>
    <col min="3" max="3" width="40.5703125" customWidth="1"/>
    <col min="5" max="5" width="51" customWidth="1"/>
  </cols>
  <sheetData>
    <row r="1" spans="1:6">
      <c r="A1" t="s">
        <v>0</v>
      </c>
    </row>
    <row r="3" spans="1:6">
      <c r="A3" t="s">
        <v>20</v>
      </c>
      <c r="B3" t="s">
        <v>9</v>
      </c>
      <c r="C3" t="s">
        <v>6</v>
      </c>
      <c r="D3" t="s">
        <v>2</v>
      </c>
      <c r="E3" t="s">
        <v>3</v>
      </c>
      <c r="F3" t="s">
        <v>1</v>
      </c>
    </row>
    <row r="4" spans="1:6">
      <c r="A4">
        <v>1</v>
      </c>
      <c r="B4" t="s">
        <v>10</v>
      </c>
      <c r="C4" s="1" t="s">
        <v>7</v>
      </c>
      <c r="D4" t="s">
        <v>5</v>
      </c>
      <c r="E4" t="s">
        <v>8</v>
      </c>
      <c r="F4" t="s">
        <v>4</v>
      </c>
    </row>
    <row r="5" spans="1:6">
      <c r="A5">
        <v>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>
      <c r="A6">
        <v>3</v>
      </c>
      <c r="B6" t="s">
        <v>110</v>
      </c>
      <c r="C6" t="s">
        <v>111</v>
      </c>
      <c r="D6" t="s">
        <v>13</v>
      </c>
      <c r="E6" t="s">
        <v>112</v>
      </c>
      <c r="F6" t="s">
        <v>108</v>
      </c>
    </row>
    <row r="7" spans="1:6">
      <c r="A7">
        <v>4</v>
      </c>
      <c r="B7" t="s">
        <v>10</v>
      </c>
      <c r="C7" t="s">
        <v>117</v>
      </c>
      <c r="D7" t="s">
        <v>13</v>
      </c>
      <c r="E7" t="s">
        <v>118</v>
      </c>
      <c r="F7" t="s">
        <v>116</v>
      </c>
    </row>
  </sheetData>
  <hyperlinks>
    <hyperlink ref="C4" r:id="rId1" display="https://www.cambridge.org/core/books/renewable-energy-sources-and-climate-change-mitigation/3B81067C8A69D047CD41F000E7EDED4B" xr:uid="{859A3E83-9014-4231-BC4F-AAC8087A0BAF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3BB1-B53F-4E94-AF1F-0884781F8DAD}">
  <dimension ref="A1:C26"/>
  <sheetViews>
    <sheetView tabSelected="1" workbookViewId="0">
      <selection activeCell="B3" sqref="B3"/>
    </sheetView>
  </sheetViews>
  <sheetFormatPr defaultRowHeight="15"/>
  <cols>
    <col min="1" max="1" width="52.5703125" customWidth="1"/>
    <col min="2" max="2" width="12.5703125" customWidth="1"/>
  </cols>
  <sheetData>
    <row r="1" spans="1:3" ht="15.75" thickBot="1">
      <c r="B1" s="29" t="s">
        <v>34</v>
      </c>
      <c r="C1" t="s">
        <v>182</v>
      </c>
    </row>
    <row r="2" spans="1:3">
      <c r="A2" s="28" t="s">
        <v>151</v>
      </c>
      <c r="B2" t="s">
        <v>183</v>
      </c>
      <c r="C2" t="s">
        <v>184</v>
      </c>
    </row>
    <row r="3" spans="1:3">
      <c r="A3" s="30" t="s">
        <v>142</v>
      </c>
      <c r="B3" s="31">
        <v>10.3</v>
      </c>
      <c r="C3" s="45">
        <f>1/B3</f>
        <v>9.7087378640776698E-2</v>
      </c>
    </row>
    <row r="4" spans="1:3">
      <c r="A4" s="30" t="s">
        <v>143</v>
      </c>
      <c r="B4" s="31">
        <v>46</v>
      </c>
      <c r="C4" s="45">
        <f t="shared" ref="C4:C13" si="0">1/B4</f>
        <v>2.1739130434782608E-2</v>
      </c>
    </row>
    <row r="5" spans="1:3">
      <c r="A5" s="30" t="s">
        <v>144</v>
      </c>
      <c r="B5" s="31">
        <v>63</v>
      </c>
      <c r="C5" s="45">
        <f t="shared" si="0"/>
        <v>1.5873015873015872E-2</v>
      </c>
    </row>
    <row r="6" spans="1:3">
      <c r="A6" s="30" t="s">
        <v>145</v>
      </c>
      <c r="B6" s="31">
        <v>13</v>
      </c>
      <c r="C6" s="45">
        <f t="shared" si="0"/>
        <v>7.6923076923076927E-2</v>
      </c>
    </row>
    <row r="7" spans="1:3">
      <c r="A7" s="30" t="s">
        <v>137</v>
      </c>
      <c r="B7" s="31">
        <v>11.3</v>
      </c>
      <c r="C7" s="45">
        <f t="shared" si="0"/>
        <v>8.8495575221238937E-2</v>
      </c>
    </row>
    <row r="8" spans="1:3">
      <c r="A8" s="30" t="s">
        <v>138</v>
      </c>
      <c r="B8" s="31">
        <v>33</v>
      </c>
      <c r="C8" s="45">
        <f t="shared" si="0"/>
        <v>3.0303030303030304E-2</v>
      </c>
    </row>
    <row r="9" spans="1:3">
      <c r="A9" s="30" t="s">
        <v>139</v>
      </c>
      <c r="B9" s="31">
        <v>17</v>
      </c>
      <c r="C9" s="45">
        <f t="shared" si="0"/>
        <v>5.8823529411764705E-2</v>
      </c>
    </row>
    <row r="10" spans="1:3">
      <c r="A10" s="30" t="s">
        <v>140</v>
      </c>
      <c r="B10" s="31">
        <v>7.3</v>
      </c>
      <c r="C10" s="45">
        <f t="shared" si="0"/>
        <v>0.13698630136986301</v>
      </c>
    </row>
    <row r="11" spans="1:3">
      <c r="A11" s="30" t="s">
        <v>141</v>
      </c>
      <c r="B11" s="31">
        <v>44</v>
      </c>
      <c r="C11" s="45">
        <f t="shared" si="0"/>
        <v>2.2727272727272728E-2</v>
      </c>
    </row>
    <row r="12" spans="1:3">
      <c r="A12" s="30" t="s">
        <v>146</v>
      </c>
      <c r="B12" s="31">
        <v>490.56000000000006</v>
      </c>
      <c r="C12" s="45">
        <f t="shared" si="0"/>
        <v>2.0384866275277233E-3</v>
      </c>
    </row>
    <row r="13" spans="1:3" ht="15.75" thickBot="1">
      <c r="A13" s="32" t="s">
        <v>147</v>
      </c>
      <c r="B13" s="33">
        <f>'onshore wind'!C9</f>
        <v>174.14925518095401</v>
      </c>
      <c r="C13" s="45">
        <f t="shared" si="0"/>
        <v>5.7422008435288781E-3</v>
      </c>
    </row>
    <row r="26" spans="2:3">
      <c r="B26">
        <v>2</v>
      </c>
      <c r="C26" t="s">
        <v>34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680F-8C2E-4A33-A341-3A4B875E4A91}">
  <dimension ref="A2:K35"/>
  <sheetViews>
    <sheetView topLeftCell="A15" workbookViewId="0">
      <selection activeCell="E15" sqref="E15"/>
    </sheetView>
  </sheetViews>
  <sheetFormatPr defaultRowHeight="15"/>
  <cols>
    <col min="1" max="1" width="36" customWidth="1"/>
    <col min="2" max="2" width="13.7109375" customWidth="1"/>
    <col min="3" max="3" width="14.42578125" customWidth="1"/>
    <col min="5" max="5" width="16.7109375" customWidth="1"/>
    <col min="8" max="8" width="18" customWidth="1"/>
    <col min="10" max="10" width="14.140625" customWidth="1"/>
    <col min="11" max="11" width="14.7109375" customWidth="1"/>
  </cols>
  <sheetData>
    <row r="2" spans="1:7">
      <c r="B2" t="s">
        <v>18</v>
      </c>
      <c r="C2" t="s">
        <v>19</v>
      </c>
    </row>
    <row r="3" spans="1:7">
      <c r="A3" t="s">
        <v>16</v>
      </c>
      <c r="B3" s="2" t="s">
        <v>26</v>
      </c>
      <c r="C3" s="2"/>
    </row>
    <row r="4" spans="1:7">
      <c r="A4" t="s">
        <v>17</v>
      </c>
      <c r="B4">
        <v>10</v>
      </c>
      <c r="C4">
        <v>15</v>
      </c>
    </row>
    <row r="5" spans="1:7">
      <c r="A5" t="s">
        <v>21</v>
      </c>
      <c r="B5">
        <v>8</v>
      </c>
      <c r="C5">
        <v>17.5</v>
      </c>
    </row>
    <row r="8" spans="1:7">
      <c r="A8" t="s">
        <v>22</v>
      </c>
      <c r="B8" t="s">
        <v>23</v>
      </c>
      <c r="C8" t="s">
        <v>24</v>
      </c>
      <c r="D8" t="s">
        <v>25</v>
      </c>
    </row>
    <row r="9" spans="1:7">
      <c r="B9">
        <v>98.8</v>
      </c>
      <c r="C9">
        <v>722</v>
      </c>
      <c r="D9">
        <v>19.100000000000001</v>
      </c>
    </row>
    <row r="12" spans="1:7">
      <c r="A12" t="s">
        <v>53</v>
      </c>
    </row>
    <row r="14" spans="1:7" ht="48" thickBot="1">
      <c r="A14" s="36" t="s">
        <v>27</v>
      </c>
      <c r="B14" s="3" t="s">
        <v>28</v>
      </c>
      <c r="C14" s="3" t="s">
        <v>29</v>
      </c>
      <c r="D14" s="38" t="s">
        <v>30</v>
      </c>
      <c r="E14" s="38"/>
      <c r="G14" t="s">
        <v>54</v>
      </c>
    </row>
    <row r="15" spans="1:7" ht="32.25" thickBot="1">
      <c r="A15" s="37"/>
      <c r="B15" s="4" t="s">
        <v>31</v>
      </c>
      <c r="C15" s="4" t="s">
        <v>32</v>
      </c>
      <c r="D15" s="4" t="s">
        <v>33</v>
      </c>
      <c r="E15" s="4" t="s">
        <v>34</v>
      </c>
    </row>
    <row r="16" spans="1:7" ht="15.75">
      <c r="A16" s="5" t="s">
        <v>35</v>
      </c>
      <c r="B16" s="39">
        <v>13</v>
      </c>
      <c r="C16" s="39" t="s">
        <v>38</v>
      </c>
      <c r="D16" s="39">
        <v>37</v>
      </c>
      <c r="E16" s="39">
        <v>10.3</v>
      </c>
    </row>
    <row r="17" spans="1:11" ht="31.5">
      <c r="A17" s="5" t="s">
        <v>36</v>
      </c>
      <c r="B17" s="40"/>
      <c r="C17" s="40"/>
      <c r="D17" s="40"/>
      <c r="E17" s="40"/>
    </row>
    <row r="18" spans="1:11" ht="16.5" thickBot="1">
      <c r="A18" s="6" t="s">
        <v>37</v>
      </c>
      <c r="B18" s="41"/>
      <c r="C18" s="41"/>
      <c r="D18" s="41"/>
      <c r="E18" s="41"/>
    </row>
    <row r="19" spans="1:11" ht="15.75">
      <c r="A19" s="7" t="s">
        <v>35</v>
      </c>
      <c r="B19" s="42">
        <v>13</v>
      </c>
      <c r="C19" s="42" t="s">
        <v>40</v>
      </c>
      <c r="D19" s="42">
        <v>167</v>
      </c>
      <c r="E19" s="42">
        <v>46</v>
      </c>
      <c r="F19" t="s">
        <v>59</v>
      </c>
      <c r="G19">
        <v>2.3229601633085281E-2</v>
      </c>
    </row>
    <row r="20" spans="1:11" ht="15.75">
      <c r="A20" s="7" t="s">
        <v>39</v>
      </c>
      <c r="B20" s="43"/>
      <c r="C20" s="43"/>
      <c r="D20" s="43"/>
      <c r="E20" s="43"/>
    </row>
    <row r="21" spans="1:11" ht="16.5" thickBot="1">
      <c r="A21" s="4" t="s">
        <v>37</v>
      </c>
      <c r="B21" s="44"/>
      <c r="C21" s="44"/>
      <c r="D21" s="44"/>
      <c r="E21" s="44"/>
    </row>
    <row r="22" spans="1:11" ht="15.75">
      <c r="A22" s="5" t="s">
        <v>17</v>
      </c>
      <c r="B22" s="39">
        <v>13</v>
      </c>
      <c r="C22" s="39" t="s">
        <v>42</v>
      </c>
      <c r="D22" s="39">
        <v>225</v>
      </c>
      <c r="E22" s="39">
        <v>63</v>
      </c>
      <c r="F22" t="s">
        <v>60</v>
      </c>
      <c r="G22">
        <v>8.500182487413338E-2</v>
      </c>
    </row>
    <row r="23" spans="1:11" ht="16.5" thickBot="1">
      <c r="A23" s="6" t="s">
        <v>41</v>
      </c>
      <c r="B23" s="41"/>
      <c r="C23" s="41"/>
      <c r="D23" s="41"/>
      <c r="E23" s="41"/>
    </row>
    <row r="24" spans="1:11" ht="15.75">
      <c r="A24" s="7" t="s">
        <v>43</v>
      </c>
      <c r="B24" s="42">
        <v>13.5</v>
      </c>
      <c r="C24" s="42" t="s">
        <v>45</v>
      </c>
      <c r="D24" s="42">
        <v>47</v>
      </c>
      <c r="E24" s="42">
        <v>13</v>
      </c>
      <c r="F24" t="s">
        <v>55</v>
      </c>
      <c r="G24" s="10">
        <v>0.11125560051291863</v>
      </c>
      <c r="I24" t="s">
        <v>58</v>
      </c>
      <c r="J24">
        <v>66618</v>
      </c>
      <c r="K24" s="9">
        <v>0.69301818253151604</v>
      </c>
    </row>
    <row r="25" spans="1:11" ht="16.5" thickBot="1">
      <c r="A25" s="4" t="s">
        <v>44</v>
      </c>
      <c r="B25" s="44"/>
      <c r="C25" s="44"/>
      <c r="D25" s="44"/>
      <c r="E25" s="44"/>
    </row>
    <row r="26" spans="1:11" ht="15.75">
      <c r="A26" s="5" t="s">
        <v>46</v>
      </c>
      <c r="B26" s="39">
        <v>37</v>
      </c>
      <c r="C26" s="39">
        <v>1.1000000000000001</v>
      </c>
      <c r="D26" s="39">
        <v>41</v>
      </c>
      <c r="E26" s="39">
        <v>11.3</v>
      </c>
      <c r="F26" t="s">
        <v>56</v>
      </c>
      <c r="G26">
        <v>0</v>
      </c>
    </row>
    <row r="27" spans="1:11" ht="16.5" thickBot="1">
      <c r="A27" s="6" t="s">
        <v>47</v>
      </c>
      <c r="B27" s="41"/>
      <c r="C27" s="41"/>
      <c r="D27" s="41"/>
      <c r="E27" s="41"/>
    </row>
    <row r="28" spans="1:11" ht="15.75">
      <c r="A28" s="7" t="s">
        <v>48</v>
      </c>
      <c r="B28" s="42">
        <v>27</v>
      </c>
      <c r="C28" s="42">
        <v>4.4000000000000004</v>
      </c>
      <c r="D28" s="42">
        <v>119</v>
      </c>
      <c r="E28" s="42">
        <v>33</v>
      </c>
      <c r="F28" t="s">
        <v>57</v>
      </c>
      <c r="G28" s="11">
        <v>8.7494790448346654E-2</v>
      </c>
    </row>
    <row r="29" spans="1:11" ht="16.5" thickBot="1">
      <c r="A29" s="4" t="s">
        <v>49</v>
      </c>
      <c r="B29" s="44"/>
      <c r="C29" s="44"/>
      <c r="D29" s="44"/>
      <c r="E29" s="44"/>
    </row>
    <row r="30" spans="1:11" ht="15.75">
      <c r="A30" s="5" t="s">
        <v>48</v>
      </c>
      <c r="B30" s="39">
        <v>27</v>
      </c>
      <c r="C30" s="39">
        <v>2.2999999999999998</v>
      </c>
      <c r="D30" s="39">
        <v>62</v>
      </c>
      <c r="E30" s="39">
        <v>17</v>
      </c>
      <c r="F30" t="s">
        <v>55</v>
      </c>
      <c r="G30" s="10">
        <v>0.11125560051291863</v>
      </c>
    </row>
    <row r="31" spans="1:11" ht="16.5" thickBot="1">
      <c r="A31" s="6" t="s">
        <v>50</v>
      </c>
      <c r="B31" s="41"/>
      <c r="C31" s="41"/>
      <c r="D31" s="41"/>
      <c r="E31" s="41"/>
    </row>
    <row r="32" spans="1:11" ht="15.75">
      <c r="A32" s="7" t="s">
        <v>51</v>
      </c>
      <c r="B32" s="42">
        <v>30</v>
      </c>
      <c r="C32" s="42">
        <v>0.88</v>
      </c>
      <c r="D32" s="42">
        <v>26</v>
      </c>
      <c r="E32" s="42">
        <v>7.3</v>
      </c>
    </row>
    <row r="33" spans="1:7" ht="16.5" thickBot="1">
      <c r="A33" s="4" t="s">
        <v>52</v>
      </c>
      <c r="B33" s="44"/>
      <c r="C33" s="44"/>
      <c r="D33" s="44"/>
      <c r="E33" s="44"/>
    </row>
    <row r="34" spans="1:7" ht="15.75">
      <c r="A34" s="5" t="s">
        <v>51</v>
      </c>
      <c r="B34" s="39">
        <v>30</v>
      </c>
      <c r="C34" s="39">
        <v>5.3</v>
      </c>
      <c r="D34" s="39">
        <v>159</v>
      </c>
      <c r="E34" s="39">
        <v>44</v>
      </c>
      <c r="F34" t="s">
        <v>57</v>
      </c>
      <c r="G34" s="11">
        <v>8.7494790448346654E-2</v>
      </c>
    </row>
    <row r="35" spans="1:7" ht="16.5" thickBot="1">
      <c r="A35" s="6" t="s">
        <v>49</v>
      </c>
      <c r="B35" s="41"/>
      <c r="C35" s="41"/>
      <c r="D35" s="41"/>
      <c r="E35" s="41"/>
    </row>
  </sheetData>
  <mergeCells count="38">
    <mergeCell ref="B32:B33"/>
    <mergeCell ref="C32:C33"/>
    <mergeCell ref="D32:D33"/>
    <mergeCell ref="E32:E33"/>
    <mergeCell ref="B34:B35"/>
    <mergeCell ref="C34:C35"/>
    <mergeCell ref="D34:D35"/>
    <mergeCell ref="E34:E35"/>
    <mergeCell ref="B28:B29"/>
    <mergeCell ref="C28:C29"/>
    <mergeCell ref="D28:D29"/>
    <mergeCell ref="E28:E29"/>
    <mergeCell ref="B30:B31"/>
    <mergeCell ref="C30:C31"/>
    <mergeCell ref="D30:D31"/>
    <mergeCell ref="E30:E31"/>
    <mergeCell ref="B24:B25"/>
    <mergeCell ref="C24:C25"/>
    <mergeCell ref="D24:D25"/>
    <mergeCell ref="E24:E25"/>
    <mergeCell ref="B26:B27"/>
    <mergeCell ref="C26:C27"/>
    <mergeCell ref="D26:D27"/>
    <mergeCell ref="E26:E27"/>
    <mergeCell ref="B19:B21"/>
    <mergeCell ref="C19:C21"/>
    <mergeCell ref="D19:D21"/>
    <mergeCell ref="E19:E21"/>
    <mergeCell ref="B22:B23"/>
    <mergeCell ref="C22:C23"/>
    <mergeCell ref="D22:D23"/>
    <mergeCell ref="E22:E23"/>
    <mergeCell ref="A14:A15"/>
    <mergeCell ref="D14:E14"/>
    <mergeCell ref="B16:B18"/>
    <mergeCell ref="C16:C18"/>
    <mergeCell ref="D16:D18"/>
    <mergeCell ref="E16:E18"/>
  </mergeCells>
  <pageMargins left="0.7" right="0.7" top="0.75" bottom="0.75" header="0.3" footer="0.3"/>
  <pageSetup paperSize="9"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1206-F4C6-4F0A-9D85-0FF78324BC93}">
  <dimension ref="A3:C10"/>
  <sheetViews>
    <sheetView workbookViewId="0">
      <selection activeCell="C8" sqref="C8"/>
    </sheetView>
  </sheetViews>
  <sheetFormatPr defaultRowHeight="15"/>
  <cols>
    <col min="2" max="2" width="39.5703125" customWidth="1"/>
    <col min="3" max="3" width="10.5703125" customWidth="1"/>
  </cols>
  <sheetData>
    <row r="3" spans="1:3">
      <c r="C3" t="s">
        <v>66</v>
      </c>
    </row>
    <row r="4" spans="1:3">
      <c r="A4" t="s">
        <v>61</v>
      </c>
      <c r="B4" t="s">
        <v>67</v>
      </c>
      <c r="C4">
        <f>280*'Biomass data tables'!E6*34.4+280*'Biomass data tables'!E14*23.6</f>
        <v>8102.680355641377</v>
      </c>
    </row>
    <row r="5" spans="1:3">
      <c r="B5" t="s">
        <v>64</v>
      </c>
      <c r="C5">
        <f>6.7*41.868</f>
        <v>280.51560000000001</v>
      </c>
    </row>
    <row r="6" spans="1:3">
      <c r="A6" t="s">
        <v>63</v>
      </c>
      <c r="B6" t="s">
        <v>62</v>
      </c>
    </row>
    <row r="8" spans="1:3">
      <c r="A8" t="s">
        <v>65</v>
      </c>
    </row>
    <row r="9" spans="1:3">
      <c r="A9" t="s">
        <v>68</v>
      </c>
    </row>
    <row r="10" spans="1:3">
      <c r="A10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34C6-2F32-4565-A92B-80A51A0B76D1}">
  <dimension ref="A3:E29"/>
  <sheetViews>
    <sheetView workbookViewId="0">
      <selection activeCell="G24" sqref="G24"/>
    </sheetView>
  </sheetViews>
  <sheetFormatPr defaultRowHeight="15"/>
  <cols>
    <col min="1" max="1" width="42" customWidth="1"/>
  </cols>
  <sheetData>
    <row r="3" spans="1:5" ht="18">
      <c r="A3" s="12" t="s">
        <v>70</v>
      </c>
    </row>
    <row r="4" spans="1:5" ht="15.75">
      <c r="A4" s="13" t="s">
        <v>71</v>
      </c>
      <c r="C4" s="13"/>
    </row>
    <row r="5" spans="1:5">
      <c r="A5" s="14" t="s">
        <v>72</v>
      </c>
      <c r="B5" s="18">
        <v>2018</v>
      </c>
      <c r="C5" s="18" t="s">
        <v>94</v>
      </c>
    </row>
    <row r="6" spans="1:5">
      <c r="A6" s="8" t="s">
        <v>73</v>
      </c>
      <c r="B6" s="24">
        <v>134.47967299999999</v>
      </c>
      <c r="C6" s="19">
        <v>167.63999699999999</v>
      </c>
      <c r="D6" s="9">
        <f>B6/$B$25</f>
        <v>0.56947256549081704</v>
      </c>
      <c r="E6" s="9">
        <f>C6/$C$25</f>
        <v>0.5991047235304191</v>
      </c>
    </row>
    <row r="7" spans="1:5">
      <c r="A7" s="8" t="s">
        <v>74</v>
      </c>
      <c r="B7" s="24">
        <v>2.171125</v>
      </c>
      <c r="C7" s="19">
        <v>3.0208750000000002</v>
      </c>
      <c r="D7" s="9"/>
      <c r="E7" s="9"/>
    </row>
    <row r="8" spans="1:5">
      <c r="A8" s="8" t="s">
        <v>75</v>
      </c>
      <c r="B8" s="24">
        <v>21.611412999999999</v>
      </c>
      <c r="C8" s="19">
        <v>27.651848000000001</v>
      </c>
      <c r="D8" s="9"/>
      <c r="E8" s="9"/>
    </row>
    <row r="9" spans="1:5">
      <c r="A9" s="8" t="s">
        <v>76</v>
      </c>
      <c r="B9" s="25">
        <v>0</v>
      </c>
      <c r="C9" s="20">
        <v>0</v>
      </c>
      <c r="D9" s="9"/>
      <c r="E9" s="9"/>
    </row>
    <row r="10" spans="1:5">
      <c r="A10" s="8" t="s">
        <v>77</v>
      </c>
      <c r="B10" s="24">
        <v>0</v>
      </c>
      <c r="C10" s="19">
        <v>0</v>
      </c>
      <c r="D10" s="9"/>
      <c r="E10" s="9"/>
    </row>
    <row r="11" spans="1:5">
      <c r="A11" s="8" t="s">
        <v>78</v>
      </c>
      <c r="B11" s="24">
        <v>0.91818599999999995</v>
      </c>
      <c r="C11" s="19">
        <v>2.2299250000000002</v>
      </c>
      <c r="D11" s="9"/>
      <c r="E11" s="9"/>
    </row>
    <row r="12" spans="1:5">
      <c r="A12" s="8" t="s">
        <v>79</v>
      </c>
      <c r="B12" s="24">
        <v>19.807390000000002</v>
      </c>
      <c r="C12" s="19">
        <v>14.585495999999999</v>
      </c>
      <c r="D12" s="9"/>
      <c r="E12" s="9"/>
    </row>
    <row r="13" spans="1:5">
      <c r="A13" s="8" t="s">
        <v>80</v>
      </c>
      <c r="B13" s="24">
        <v>87.957440000000005</v>
      </c>
      <c r="C13" s="19">
        <v>118.15821200000001</v>
      </c>
      <c r="D13" s="9"/>
      <c r="E13" s="9"/>
    </row>
    <row r="14" spans="1:5">
      <c r="A14" s="8" t="s">
        <v>81</v>
      </c>
      <c r="B14" s="24">
        <v>99.431089</v>
      </c>
      <c r="C14" s="19">
        <v>98.75354999999999</v>
      </c>
      <c r="D14" s="9">
        <f t="shared" ref="D14:D25" si="0">B14/$B$25</f>
        <v>0.42105454362887806</v>
      </c>
      <c r="E14" s="9">
        <f t="shared" ref="E14:E25" si="1">C14/$C$25</f>
        <v>0.35292125584085654</v>
      </c>
    </row>
    <row r="15" spans="1:5">
      <c r="A15" s="8" t="s">
        <v>82</v>
      </c>
      <c r="B15" s="24">
        <v>0</v>
      </c>
      <c r="C15" s="19">
        <v>0</v>
      </c>
      <c r="D15" s="9"/>
      <c r="E15" s="9"/>
    </row>
    <row r="16" spans="1:5">
      <c r="A16" s="8" t="s">
        <v>83</v>
      </c>
      <c r="B16" s="24">
        <v>0</v>
      </c>
      <c r="C16" s="19">
        <v>0</v>
      </c>
      <c r="D16" s="9"/>
      <c r="E16" s="9"/>
    </row>
    <row r="17" spans="1:5">
      <c r="A17" s="8" t="s">
        <v>84</v>
      </c>
      <c r="B17" s="24">
        <v>36.789814999999997</v>
      </c>
      <c r="C17" s="19">
        <v>63.532860999999997</v>
      </c>
      <c r="D17" s="9"/>
      <c r="E17" s="9"/>
    </row>
    <row r="18" spans="1:5">
      <c r="A18" s="8" t="s">
        <v>85</v>
      </c>
      <c r="B18" s="24">
        <v>62.641274000000003</v>
      </c>
      <c r="C18" s="19">
        <v>35.220689</v>
      </c>
      <c r="D18" s="9"/>
      <c r="E18" s="9"/>
    </row>
    <row r="19" spans="1:5">
      <c r="A19" s="8" t="s">
        <v>86</v>
      </c>
      <c r="B19" s="26">
        <v>0.323494</v>
      </c>
      <c r="C19" s="21">
        <v>5.4022149000000006</v>
      </c>
      <c r="D19" s="9">
        <f t="shared" si="0"/>
        <v>1.3698795809898078E-3</v>
      </c>
      <c r="E19" s="9">
        <f t="shared" si="1"/>
        <v>1.9306206884007589E-2</v>
      </c>
    </row>
    <row r="20" spans="1:5">
      <c r="A20" s="8" t="s">
        <v>87</v>
      </c>
      <c r="B20" s="24">
        <v>0</v>
      </c>
      <c r="C20" s="19">
        <v>0.34533799999999998</v>
      </c>
      <c r="D20" s="9">
        <f t="shared" si="0"/>
        <v>0</v>
      </c>
      <c r="E20" s="9">
        <f t="shared" si="1"/>
        <v>1.2341543230554215E-3</v>
      </c>
    </row>
    <row r="21" spans="1:5">
      <c r="A21" s="8" t="s">
        <v>88</v>
      </c>
      <c r="B21" s="24">
        <v>0.1</v>
      </c>
      <c r="C21" s="19">
        <v>6.9877499999999995E-2</v>
      </c>
      <c r="D21" s="9">
        <f t="shared" si="0"/>
        <v>4.2346367505728325E-4</v>
      </c>
      <c r="E21" s="9">
        <f t="shared" si="1"/>
        <v>2.4972525094054293E-4</v>
      </c>
    </row>
    <row r="22" spans="1:5">
      <c r="A22" s="8" t="s">
        <v>89</v>
      </c>
      <c r="B22" s="24">
        <v>0.13188800000000001</v>
      </c>
      <c r="C22" s="19">
        <v>0</v>
      </c>
      <c r="D22" s="9">
        <f t="shared" si="0"/>
        <v>5.5849777175954974E-4</v>
      </c>
      <c r="E22" s="9">
        <f t="shared" si="1"/>
        <v>0</v>
      </c>
    </row>
    <row r="23" spans="1:5">
      <c r="A23" s="8" t="s">
        <v>90</v>
      </c>
      <c r="B23" s="24">
        <v>0</v>
      </c>
      <c r="C23" s="19">
        <v>0</v>
      </c>
      <c r="D23" s="9">
        <f t="shared" si="0"/>
        <v>0</v>
      </c>
      <c r="E23" s="9">
        <f t="shared" si="1"/>
        <v>0</v>
      </c>
    </row>
    <row r="24" spans="1:5">
      <c r="A24" s="15" t="s">
        <v>91</v>
      </c>
      <c r="B24" s="24">
        <v>1.6816199999999999</v>
      </c>
      <c r="C24" s="19">
        <v>7.606541</v>
      </c>
      <c r="D24" s="9">
        <f t="shared" si="0"/>
        <v>7.1210498524982855E-3</v>
      </c>
      <c r="E24" s="9">
        <f t="shared" si="1"/>
        <v>2.7183934170720594E-2</v>
      </c>
    </row>
    <row r="25" spans="1:5">
      <c r="A25" s="16" t="s">
        <v>92</v>
      </c>
      <c r="B25" s="22">
        <f>B6+B14+B19+B20+B22+B23+B24+B21</f>
        <v>236.147764</v>
      </c>
      <c r="C25" s="22">
        <f>C6+C14+C19+C20+C22+C23+C24+C21</f>
        <v>279.81751840000004</v>
      </c>
      <c r="D25" s="9">
        <f t="shared" si="0"/>
        <v>1</v>
      </c>
      <c r="E25" s="9">
        <f t="shared" si="1"/>
        <v>1</v>
      </c>
    </row>
    <row r="26" spans="1:5" ht="30">
      <c r="A26" s="17" t="s">
        <v>93</v>
      </c>
      <c r="B26" s="23">
        <v>0.23669065563548106</v>
      </c>
      <c r="C26" s="23">
        <v>0.107622724082003</v>
      </c>
    </row>
    <row r="27" spans="1:5">
      <c r="A27" t="s">
        <v>95</v>
      </c>
    </row>
    <row r="28" spans="1:5">
      <c r="A28" t="s">
        <v>96</v>
      </c>
    </row>
    <row r="29" spans="1:5">
      <c r="A29" t="s">
        <v>97</v>
      </c>
    </row>
  </sheetData>
  <hyperlinks>
    <hyperlink ref="A16" r:id="rId1" xr:uid="{632CD30F-BF42-42CA-9C5D-47ADDF6095D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FA2B-7763-4FD7-B742-F10E31717618}">
  <dimension ref="A3:H45"/>
  <sheetViews>
    <sheetView workbookViewId="0">
      <selection activeCell="B15" sqref="B15"/>
    </sheetView>
  </sheetViews>
  <sheetFormatPr defaultRowHeight="15"/>
  <cols>
    <col min="1" max="1" width="37" customWidth="1"/>
    <col min="2" max="3" width="19.7109375" customWidth="1"/>
  </cols>
  <sheetData>
    <row r="3" spans="1:4">
      <c r="A3" t="s">
        <v>100</v>
      </c>
      <c r="B3" t="s">
        <v>98</v>
      </c>
      <c r="D3" t="s">
        <v>99</v>
      </c>
    </row>
    <row r="4" spans="1:4">
      <c r="A4" t="s">
        <v>101</v>
      </c>
      <c r="B4">
        <v>1050</v>
      </c>
      <c r="C4" t="s">
        <v>149</v>
      </c>
      <c r="D4" t="s">
        <v>102</v>
      </c>
    </row>
    <row r="5" spans="1:4">
      <c r="A5" t="s">
        <v>104</v>
      </c>
      <c r="B5">
        <v>2</v>
      </c>
      <c r="C5" t="s">
        <v>148</v>
      </c>
      <c r="D5" t="s">
        <v>103</v>
      </c>
    </row>
    <row r="6" spans="1:4">
      <c r="B6">
        <f>1/B5</f>
        <v>0.5</v>
      </c>
      <c r="C6" t="s">
        <v>109</v>
      </c>
      <c r="D6" t="s">
        <v>159</v>
      </c>
    </row>
    <row r="7" spans="1:4">
      <c r="B7">
        <f>B6*B16</f>
        <v>5.6000000000000001E-2</v>
      </c>
      <c r="C7" t="s">
        <v>122</v>
      </c>
      <c r="D7" t="s">
        <v>125</v>
      </c>
    </row>
    <row r="8" spans="1:4">
      <c r="B8" s="10">
        <f>B7*365*24</f>
        <v>490.56000000000006</v>
      </c>
      <c r="C8" t="s">
        <v>34</v>
      </c>
    </row>
    <row r="10" spans="1:4">
      <c r="B10" t="s">
        <v>105</v>
      </c>
      <c r="C10" t="s">
        <v>106</v>
      </c>
      <c r="D10" t="s">
        <v>108</v>
      </c>
    </row>
    <row r="11" spans="1:4">
      <c r="B11">
        <f>170*0.01</f>
        <v>1.7</v>
      </c>
      <c r="C11" t="s">
        <v>107</v>
      </c>
    </row>
    <row r="13" spans="1:4">
      <c r="A13" t="s">
        <v>171</v>
      </c>
      <c r="B13">
        <f>B8/0.28</f>
        <v>1752</v>
      </c>
      <c r="C13" t="s">
        <v>33</v>
      </c>
      <c r="D13" t="s">
        <v>162</v>
      </c>
    </row>
    <row r="14" spans="1:4">
      <c r="B14" t="s">
        <v>172</v>
      </c>
    </row>
    <row r="16" spans="1:4">
      <c r="A16" t="s">
        <v>115</v>
      </c>
      <c r="B16">
        <v>0.112</v>
      </c>
      <c r="C16" t="s">
        <v>114</v>
      </c>
      <c r="D16" t="s">
        <v>113</v>
      </c>
    </row>
    <row r="18" spans="1:8">
      <c r="A18" s="27" t="s">
        <v>121</v>
      </c>
    </row>
    <row r="19" spans="1:8">
      <c r="A19" t="s">
        <v>119</v>
      </c>
    </row>
    <row r="21" spans="1:8">
      <c r="A21" t="s">
        <v>120</v>
      </c>
    </row>
    <row r="24" spans="1:8">
      <c r="A24" t="s">
        <v>152</v>
      </c>
      <c r="B24" t="s">
        <v>157</v>
      </c>
      <c r="D24" t="s">
        <v>158</v>
      </c>
    </row>
    <row r="25" spans="1:8">
      <c r="A25" t="s">
        <v>153</v>
      </c>
      <c r="B25">
        <v>30</v>
      </c>
      <c r="C25" t="s">
        <v>131</v>
      </c>
      <c r="D25">
        <v>28</v>
      </c>
    </row>
    <row r="26" spans="1:8">
      <c r="B26">
        <f>B25*0.0001</f>
        <v>3.0000000000000001E-3</v>
      </c>
      <c r="C26" t="s">
        <v>133</v>
      </c>
      <c r="D26">
        <f>D25*0.0001</f>
        <v>2.8E-3</v>
      </c>
      <c r="G26">
        <f>4/1000</f>
        <v>4.0000000000000001E-3</v>
      </c>
      <c r="H26" t="s">
        <v>128</v>
      </c>
    </row>
    <row r="27" spans="1:8">
      <c r="A27" t="s">
        <v>154</v>
      </c>
      <c r="B27">
        <v>3000</v>
      </c>
      <c r="C27" t="s">
        <v>155</v>
      </c>
      <c r="D27">
        <v>3400</v>
      </c>
      <c r="G27">
        <f>G26/0.003</f>
        <v>1.3333333333333333</v>
      </c>
      <c r="H27" t="s">
        <v>109</v>
      </c>
    </row>
    <row r="28" spans="1:8">
      <c r="B28">
        <f>B27/B26</f>
        <v>1000000</v>
      </c>
      <c r="C28" t="s">
        <v>156</v>
      </c>
      <c r="D28">
        <f>D27/D26</f>
        <v>1214285.7142857143</v>
      </c>
    </row>
    <row r="29" spans="1:8">
      <c r="B29">
        <f>B28/1000</f>
        <v>1000</v>
      </c>
      <c r="C29" t="s">
        <v>34</v>
      </c>
      <c r="D29">
        <f>D28/1000</f>
        <v>1214.2857142857142</v>
      </c>
    </row>
    <row r="31" spans="1:8">
      <c r="B31">
        <v>44</v>
      </c>
      <c r="C31" t="s">
        <v>160</v>
      </c>
    </row>
    <row r="32" spans="1:8">
      <c r="B32">
        <f>B31/1000000</f>
        <v>4.3999999999999999E-5</v>
      </c>
      <c r="C32" t="s">
        <v>161</v>
      </c>
    </row>
    <row r="33" spans="1:3">
      <c r="B33">
        <f>B32/0.0001</f>
        <v>0.43999999999999995</v>
      </c>
      <c r="C33" t="s">
        <v>109</v>
      </c>
    </row>
    <row r="43" spans="1:3">
      <c r="A43">
        <f>1500*3300</f>
        <v>4950000</v>
      </c>
    </row>
    <row r="44" spans="1:3">
      <c r="A44">
        <f>2.5*A43/25</f>
        <v>495000</v>
      </c>
      <c r="B44" t="s">
        <v>123</v>
      </c>
    </row>
    <row r="45" spans="1:3">
      <c r="A45">
        <f>A44/1000</f>
        <v>495</v>
      </c>
      <c r="B45" t="s">
        <v>124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B57D-7D04-46D6-9C66-8617746D3791}">
  <dimension ref="A2:E31"/>
  <sheetViews>
    <sheetView workbookViewId="0">
      <selection activeCell="H8" sqref="H8"/>
    </sheetView>
  </sheetViews>
  <sheetFormatPr defaultRowHeight="15"/>
  <cols>
    <col min="2" max="2" width="26.28515625" customWidth="1"/>
  </cols>
  <sheetData>
    <row r="2" spans="1:5">
      <c r="B2" t="s">
        <v>163</v>
      </c>
      <c r="C2">
        <f>82</f>
        <v>82</v>
      </c>
    </row>
    <row r="3" spans="1:5">
      <c r="B3" t="s">
        <v>127</v>
      </c>
      <c r="C3">
        <v>2.5</v>
      </c>
      <c r="D3" t="s">
        <v>128</v>
      </c>
      <c r="E3" t="s">
        <v>126</v>
      </c>
    </row>
    <row r="4" spans="1:5">
      <c r="B4" t="s">
        <v>180</v>
      </c>
      <c r="C4" s="35">
        <v>7</v>
      </c>
      <c r="D4" t="s">
        <v>163</v>
      </c>
      <c r="E4" t="s">
        <v>181</v>
      </c>
    </row>
    <row r="5" spans="1:5">
      <c r="B5" t="s">
        <v>130</v>
      </c>
      <c r="C5">
        <f>C2*C4*C2*C4</f>
        <v>329476</v>
      </c>
      <c r="D5" t="s">
        <v>131</v>
      </c>
      <c r="E5" t="s">
        <v>129</v>
      </c>
    </row>
    <row r="6" spans="1:5">
      <c r="B6" t="s">
        <v>130</v>
      </c>
      <c r="C6">
        <f>C5*0.0001</f>
        <v>32.947600000000001</v>
      </c>
      <c r="D6" t="s">
        <v>133</v>
      </c>
    </row>
    <row r="7" spans="1:5">
      <c r="B7" t="s">
        <v>132</v>
      </c>
      <c r="C7">
        <f>C3/C6</f>
        <v>7.5878060920977555E-2</v>
      </c>
      <c r="D7" t="s">
        <v>109</v>
      </c>
    </row>
    <row r="8" spans="1:5">
      <c r="B8" t="s">
        <v>134</v>
      </c>
      <c r="C8">
        <f>C7*C11*0.01</f>
        <v>1.9880051961296118E-2</v>
      </c>
      <c r="D8" t="s">
        <v>122</v>
      </c>
      <c r="E8" t="s">
        <v>150</v>
      </c>
    </row>
    <row r="9" spans="1:5">
      <c r="B9" t="s">
        <v>136</v>
      </c>
      <c r="C9" s="10">
        <f>C8*365*24</f>
        <v>174.14925518095401</v>
      </c>
      <c r="D9" t="s">
        <v>34</v>
      </c>
    </row>
    <row r="11" spans="1:5">
      <c r="B11" t="s">
        <v>135</v>
      </c>
      <c r="C11">
        <v>26.2</v>
      </c>
      <c r="D11" t="s">
        <v>114</v>
      </c>
      <c r="E11" t="s">
        <v>113</v>
      </c>
    </row>
    <row r="14" spans="1:5">
      <c r="A14" t="s">
        <v>152</v>
      </c>
      <c r="B14" t="s">
        <v>163</v>
      </c>
      <c r="C14">
        <v>80</v>
      </c>
      <c r="D14" t="s">
        <v>164</v>
      </c>
      <c r="E14" t="s">
        <v>162</v>
      </c>
    </row>
    <row r="15" spans="1:5">
      <c r="B15" t="s">
        <v>165</v>
      </c>
      <c r="C15">
        <f>C14*5</f>
        <v>400</v>
      </c>
      <c r="D15" t="s">
        <v>164</v>
      </c>
    </row>
    <row r="16" spans="1:5">
      <c r="B16" t="s">
        <v>166</v>
      </c>
      <c r="C16">
        <f>C14*10</f>
        <v>800</v>
      </c>
      <c r="D16" t="s">
        <v>164</v>
      </c>
    </row>
    <row r="17" spans="1:5">
      <c r="B17" t="s">
        <v>167</v>
      </c>
      <c r="C17">
        <f>C16*C15</f>
        <v>320000</v>
      </c>
      <c r="D17" t="s">
        <v>168</v>
      </c>
    </row>
    <row r="18" spans="1:5">
      <c r="C18">
        <f>C17*0.0001</f>
        <v>32</v>
      </c>
      <c r="D18" t="s">
        <v>133</v>
      </c>
    </row>
    <row r="19" spans="1:5">
      <c r="B19" t="s">
        <v>175</v>
      </c>
      <c r="C19">
        <v>2</v>
      </c>
      <c r="D19" t="s">
        <v>128</v>
      </c>
    </row>
    <row r="20" spans="1:5">
      <c r="C20">
        <f>C19/C18</f>
        <v>6.25E-2</v>
      </c>
      <c r="D20" t="s">
        <v>109</v>
      </c>
    </row>
    <row r="25" spans="1:5">
      <c r="A25" t="s">
        <v>173</v>
      </c>
      <c r="C25">
        <v>1</v>
      </c>
      <c r="D25" t="s">
        <v>169</v>
      </c>
      <c r="E25" t="s">
        <v>162</v>
      </c>
    </row>
    <row r="26" spans="1:5">
      <c r="C26">
        <v>0.28000000000000003</v>
      </c>
      <c r="D26" t="s">
        <v>170</v>
      </c>
    </row>
    <row r="27" spans="1:5">
      <c r="C27">
        <f>C9/C26</f>
        <v>621.96162564626422</v>
      </c>
      <c r="D27" t="s">
        <v>33</v>
      </c>
    </row>
    <row r="28" spans="1:5">
      <c r="C28" t="s">
        <v>174</v>
      </c>
    </row>
    <row r="31" spans="1:5">
      <c r="A31" t="s">
        <v>176</v>
      </c>
      <c r="B31" t="s">
        <v>177</v>
      </c>
      <c r="C31" s="34" t="s">
        <v>179</v>
      </c>
      <c r="D31" t="s">
        <v>178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Sources</vt:lpstr>
      <vt:lpstr>Summary</vt:lpstr>
      <vt:lpstr>Biomass</vt:lpstr>
      <vt:lpstr>biomass total</vt:lpstr>
      <vt:lpstr>Biomass data tables</vt:lpstr>
      <vt:lpstr>solar</vt:lpstr>
      <vt:lpstr>onshore 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Spearman, Lara (DEFRA)</dc:creator>
  <cp:lastModifiedBy>Spearman, Lara (DEFRA)</cp:lastModifiedBy>
  <dcterms:created xsi:type="dcterms:W3CDTF">2021-01-04T14:29:06Z</dcterms:created>
  <dcterms:modified xsi:type="dcterms:W3CDTF">2021-02-09T08:55:27Z</dcterms:modified>
</cp:coreProperties>
</file>