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f8f9ca91dedfa/Curso Análise de dados Alura e Fiap/"/>
    </mc:Choice>
  </mc:AlternateContent>
  <xr:revisionPtr revIDLastSave="2" documentId="8_{A911A823-C1B4-4C00-AE14-E050BF8D1A96}" xr6:coauthVersionLast="46" xr6:coauthVersionMax="46" xr10:uidLastSave="{4430C65E-A815-46E8-927B-7B0373D52176}"/>
  <bookViews>
    <workbookView xWindow="-120" yWindow="-120" windowWidth="29040" windowHeight="15720" xr2:uid="{EA1BE3FB-7206-429E-B5F8-9D0A8D172691}"/>
  </bookViews>
  <sheets>
    <sheet name="Tabela_Formatada" sheetId="3" r:id="rId1"/>
    <sheet name="Médias_Ref_Estruturada" sheetId="7" r:id="rId2"/>
    <sheet name="Filtro_Avançado" sheetId="5" r:id="rId3"/>
    <sheet name="Gráfico_dinâmico" sheetId="4" r:id="rId4"/>
    <sheet name="Tabela_manual" sheetId="2" r:id="rId5"/>
    <sheet name="Médias" sheetId="6" r:id="rId6"/>
  </sheets>
  <definedNames>
    <definedName name="_xlnm._FilterDatabase" localSheetId="4" hidden="1">Tabela_manual!$A$3:$G$23</definedName>
    <definedName name="_xlnm.Extract" localSheetId="2">Filtro_Avançado!$B$7:$H$7</definedName>
    <definedName name="_xlnm.Criteria" localSheetId="2">Filtro_Avançado!$B$3:$C$4</definedName>
    <definedName name="int_nome_produto">Tabela_manual!$A$4:$A$23</definedName>
    <definedName name="int_quantidade">Tabela_manual!$F$4:$F$23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F4" i="7"/>
  <c r="E4" i="7"/>
  <c r="A4" i="7"/>
  <c r="E4" i="6"/>
  <c r="C4" i="7"/>
  <c r="B4" i="7"/>
  <c r="G4" i="6"/>
  <c r="C4" i="6"/>
  <c r="F4" i="6"/>
  <c r="A4" i="6"/>
  <c r="E10" i="3"/>
  <c r="G10" i="3" s="1"/>
  <c r="E13" i="3"/>
  <c r="G13" i="3" s="1"/>
  <c r="E15" i="3"/>
  <c r="G15" i="3" s="1"/>
  <c r="E21" i="3"/>
  <c r="G21" i="3" s="1"/>
  <c r="E16" i="3"/>
  <c r="G16" i="3" s="1"/>
  <c r="E19" i="3"/>
  <c r="G19" i="3" s="1"/>
  <c r="E11" i="3"/>
  <c r="E14" i="3"/>
  <c r="E12" i="3"/>
  <c r="E18" i="3"/>
  <c r="E7" i="3"/>
  <c r="G7" i="3" s="1"/>
  <c r="E5" i="3"/>
  <c r="G5" i="3" s="1"/>
  <c r="E6" i="3"/>
  <c r="G6" i="3" s="1"/>
  <c r="E17" i="3"/>
  <c r="G17" i="3" s="1"/>
  <c r="E22" i="3"/>
  <c r="G22" i="3" s="1"/>
  <c r="E23" i="3"/>
  <c r="G23" i="3" s="1"/>
  <c r="E20" i="3"/>
  <c r="G20" i="3" s="1"/>
  <c r="E9" i="3"/>
  <c r="G9" i="3" s="1"/>
  <c r="E4" i="3"/>
  <c r="E8" i="3"/>
  <c r="G8" i="3" s="1"/>
  <c r="G11" i="3"/>
  <c r="G14" i="3"/>
  <c r="G12" i="3"/>
  <c r="G18" i="3"/>
  <c r="G4" i="3"/>
  <c r="E10" i="2"/>
  <c r="E13" i="2"/>
  <c r="E15" i="2"/>
  <c r="E21" i="2"/>
  <c r="E16" i="2"/>
  <c r="E19" i="2"/>
  <c r="E11" i="2"/>
  <c r="E14" i="2"/>
  <c r="E12" i="2"/>
  <c r="E18" i="2"/>
  <c r="E7" i="2"/>
  <c r="E5" i="2"/>
  <c r="E6" i="2"/>
  <c r="E17" i="2"/>
  <c r="E22" i="2"/>
  <c r="E23" i="2"/>
  <c r="E20" i="2"/>
  <c r="E9" i="2"/>
  <c r="E4" i="2"/>
  <c r="E8" i="2"/>
  <c r="G8" i="2"/>
  <c r="D24" i="3"/>
  <c r="F25" i="2"/>
  <c r="B4" i="6" s="1"/>
  <c r="D25" i="2"/>
  <c r="G9" i="2" l="1"/>
  <c r="G10" i="2"/>
  <c r="G13" i="2"/>
  <c r="G15" i="2"/>
  <c r="G21" i="2"/>
  <c r="G16" i="2"/>
  <c r="G19" i="2"/>
  <c r="G11" i="2"/>
  <c r="G14" i="2"/>
  <c r="G12" i="2"/>
  <c r="G18" i="2"/>
  <c r="G7" i="2"/>
  <c r="G25" i="2" s="1"/>
  <c r="G5" i="2"/>
  <c r="G6" i="2"/>
  <c r="G17" i="2"/>
  <c r="G22" i="2"/>
  <c r="G23" i="2"/>
  <c r="G20" i="2"/>
  <c r="G4" i="2"/>
  <c r="E25" i="2"/>
  <c r="G24" i="3"/>
  <c r="E24" i="3"/>
  <c r="F24" i="3"/>
</calcChain>
</file>

<file path=xl/sharedStrings.xml><?xml version="1.0" encoding="utf-8"?>
<sst xmlns="http://schemas.openxmlformats.org/spreadsheetml/2006/main" count="186" uniqueCount="41">
  <si>
    <t>Meteora</t>
  </si>
  <si>
    <t>Produtos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</si>
  <si>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</si>
  <si>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</si>
  <si>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</si>
  <si>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</si>
  <si>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</si>
  <si>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</si>
  <si>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</si>
  <si>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Óculos</t>
  </si>
  <si>
    <t>Único</t>
  </si>
  <si>
    <t>Acessórios</t>
  </si>
  <si>
    <t>Jaqueta couro</t>
  </si>
  <si>
    <t>G</t>
  </si>
  <si>
    <t>Vestuário</t>
  </si>
  <si>
    <t>M</t>
  </si>
  <si>
    <t>Tênis</t>
  </si>
  <si>
    <t>Sapato</t>
  </si>
  <si>
    <t>Bolsa couro</t>
  </si>
  <si>
    <t>Jaqueta</t>
  </si>
  <si>
    <t>P</t>
  </si>
  <si>
    <t>Vestido</t>
  </si>
  <si>
    <t>Boné</t>
  </si>
  <si>
    <t>Calça Jeans</t>
  </si>
  <si>
    <t>Calça cargo</t>
  </si>
  <si>
    <t>Bermuda</t>
  </si>
  <si>
    <t xml:space="preserve"> </t>
  </si>
  <si>
    <t>Cinto</t>
  </si>
  <si>
    <t>Camiseta Lisa</t>
  </si>
  <si>
    <t>Totais</t>
  </si>
  <si>
    <t>Calça</t>
  </si>
  <si>
    <t>Bolsa</t>
  </si>
  <si>
    <t>Soma de Qtd</t>
  </si>
  <si>
    <t>Total Geral</t>
  </si>
  <si>
    <t>&gt;3</t>
  </si>
  <si>
    <t>Todos os Produtos</t>
  </si>
  <si>
    <t>Contagem de Produtos</t>
  </si>
  <si>
    <t>Soma Qtd em Estoque</t>
  </si>
  <si>
    <t>Media de Qtd em Estoque</t>
  </si>
  <si>
    <t>Média Qtd em Estoque</t>
  </si>
  <si>
    <t>Calça jeans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</si>
</sst>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Arial Black"/>
      <family val="2"/>
    </font>
    <font>
      <sz val="24"/>
      <color theme="1"/>
      <name val="Bahnschrift SemiBold"/>
      <family val="2"/>
    </font>
    <font>
      <b/>
      <sz val="20"/>
      <name val="Arial Black"/>
      <family val="2"/>
    </font>
    <font>
      <b/>
      <sz val="20"/>
      <color theme="1"/>
      <name val="Arial Black"/>
      <family val="2"/>
    </font>
    <font>
      <sz val="11"/>
      <name val="Calibri"/>
      <family val="2"/>
      <scheme val="minor"/>
    </font>
    <font>
      <sz val="16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5" fillId="2" borderId="0" applyNumberFormat="0">
      <alignment horizontal="center"/>
    </xf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1" applyNumberFormat="1" applyFont="1" applyBorder="1" applyAlignment="1">
      <alignment horizontal="center"/>
    </xf>
    <xf numFmtId="164" fontId="2" fillId="3" borderId="3" xfId="0" applyNumberFormat="1" applyFont="1" applyFill="1" applyBorder="1"/>
    <xf numFmtId="0" fontId="0" fillId="0" borderId="0" xfId="0" applyAlignment="1">
      <alignment horizontal="left"/>
    </xf>
    <xf numFmtId="0" fontId="3" fillId="2" borderId="9" xfId="0" applyFont="1" applyFill="1" applyBorder="1" applyAlignment="1">
      <alignment horizontal="center"/>
    </xf>
    <xf numFmtId="0" fontId="0" fillId="0" borderId="11" xfId="0" applyBorder="1"/>
    <xf numFmtId="0" fontId="0" fillId="0" borderId="0" xfId="1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1" applyNumberFormat="1" applyFon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6" xfId="0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7" xfId="0" applyFill="1" applyBorder="1"/>
    <xf numFmtId="164" fontId="0" fillId="5" borderId="8" xfId="0" applyNumberFormat="1" applyFill="1" applyBorder="1"/>
    <xf numFmtId="0" fontId="0" fillId="5" borderId="8" xfId="1" applyNumberFormat="1" applyFont="1" applyFill="1" applyBorder="1" applyAlignment="1">
      <alignment horizontal="center"/>
    </xf>
    <xf numFmtId="0" fontId="13" fillId="6" borderId="27" xfId="0" applyFont="1" applyFill="1" applyBorder="1" applyAlignment="1">
      <alignment horizontal="center" vertical="center" wrapText="1"/>
    </xf>
    <xf numFmtId="0" fontId="13" fillId="6" borderId="2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0" fontId="0" fillId="0" borderId="13" xfId="0" applyBorder="1"/>
    <xf numFmtId="164" fontId="0" fillId="0" borderId="13" xfId="0" applyNumberFormat="1" applyBorder="1"/>
    <xf numFmtId="0" fontId="11" fillId="0" borderId="28" xfId="0" applyFont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0" fillId="0" borderId="30" xfId="0" applyBorder="1"/>
    <xf numFmtId="0" fontId="3" fillId="2" borderId="3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1" fillId="0" borderId="13" xfId="1" applyNumberFormat="1" applyFont="1" applyBorder="1" applyAlignment="1">
      <alignment horizontal="center"/>
    </xf>
    <xf numFmtId="0" fontId="10" fillId="5" borderId="33" xfId="0" applyFont="1" applyFill="1" applyBorder="1"/>
    <xf numFmtId="0" fontId="0" fillId="0" borderId="35" xfId="0" applyBorder="1"/>
    <xf numFmtId="0" fontId="0" fillId="0" borderId="36" xfId="0" applyBorder="1"/>
    <xf numFmtId="0" fontId="10" fillId="5" borderId="17" xfId="0" applyFont="1" applyFill="1" applyBorder="1"/>
    <xf numFmtId="0" fontId="10" fillId="5" borderId="37" xfId="0" applyFont="1" applyFill="1" applyBorder="1"/>
    <xf numFmtId="0" fontId="9" fillId="5" borderId="34" xfId="0" applyFont="1" applyFill="1" applyBorder="1"/>
    <xf numFmtId="0" fontId="12" fillId="0" borderId="0" xfId="0" applyFont="1"/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3" borderId="20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9" fontId="1" fillId="0" borderId="11" xfId="2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9" xfId="4" applyFont="1" applyBorder="1">
      <alignment horizontal="center"/>
    </xf>
    <xf numFmtId="9" fontId="18" fillId="4" borderId="10" xfId="3" applyNumberFormat="1" applyFont="1" applyBorder="1" applyAlignment="1">
      <alignment horizontal="center"/>
    </xf>
  </cellXfs>
  <cellStyles count="5">
    <cellStyle name="Moeda" xfId="1" builtinId="4"/>
    <cellStyle name="Neutro" xfId="3" builtinId="28"/>
    <cellStyle name="Normal" xfId="0" builtinId="0"/>
    <cellStyle name="Porcentagem" xfId="2" builtinId="5"/>
    <cellStyle name="Título Meteora" xfId="4" xr:uid="{96C7D433-A0A8-492E-9AB9-AEECBFAFDD2D}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ECOMMERCE.xlsx]Gráfico_dinâmico!Tabela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Gráfico_dinâmico!$F$3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Gráfico_dinâmico!$E$4:$E$14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Gráfico_dinâmico!$F$4:$F$14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9-428E-B4DF-B507BD49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99495"/>
        <c:axId val="854405639"/>
      </c:barChart>
      <c:catAx>
        <c:axId val="854399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2F2F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405639"/>
        <c:crosses val="autoZero"/>
        <c:auto val="1"/>
        <c:lblAlgn val="ctr"/>
        <c:lblOffset val="100"/>
        <c:noMultiLvlLbl val="0"/>
      </c:catAx>
      <c:valAx>
        <c:axId val="85440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99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2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1</xdr:rowOff>
    </xdr:from>
    <xdr:to>
      <xdr:col>22</xdr:col>
      <xdr:colOff>0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625E1-961F-2316-56B4-6C6AB3F8B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5.397361689815" createdVersion="8" refreshedVersion="8" minRefreshableVersion="3" recordCount="20" xr:uid="{AD8F9A8F-0D16-41C6-A20A-AFB297A80E10}">
  <cacheSource type="worksheet">
    <worksheetSource ref="A1:B21" sheet="Gráfico_dinâmico"/>
  </cacheSource>
  <cacheFields count="2">
    <cacheField name="Produtos" numFmtId="0">
      <sharedItems count="10">
        <s v="Camiseta Lisa"/>
        <s v="Óculos"/>
        <s v="Jaqueta"/>
        <s v="Calça"/>
        <s v="Vestido"/>
        <s v="Bermuda"/>
        <s v="Tênis"/>
        <s v="Bolsa"/>
        <s v="Boné"/>
        <s v="Cinto"/>
      </sharedItems>
    </cacheField>
    <cacheField name="Qtd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2"/>
  </r>
  <r>
    <x v="0"/>
    <n v="10"/>
  </r>
  <r>
    <x v="0"/>
    <n v="6"/>
  </r>
  <r>
    <x v="1"/>
    <n v="3"/>
  </r>
  <r>
    <x v="2"/>
    <n v="1"/>
  </r>
  <r>
    <x v="2"/>
    <n v="2"/>
  </r>
  <r>
    <x v="2"/>
    <n v="1"/>
  </r>
  <r>
    <x v="3"/>
    <n v="8"/>
  </r>
  <r>
    <x v="3"/>
    <n v="5"/>
  </r>
  <r>
    <x v="3"/>
    <n v="6"/>
  </r>
  <r>
    <x v="4"/>
    <n v="2"/>
  </r>
  <r>
    <x v="5"/>
    <n v="12"/>
  </r>
  <r>
    <x v="5"/>
    <n v="15"/>
  </r>
  <r>
    <x v="5"/>
    <n v="13"/>
  </r>
  <r>
    <x v="6"/>
    <n v="2"/>
  </r>
  <r>
    <x v="6"/>
    <n v="1"/>
  </r>
  <r>
    <x v="6"/>
    <n v="0"/>
  </r>
  <r>
    <x v="7"/>
    <n v="1"/>
  </r>
  <r>
    <x v="8"/>
    <n v="11"/>
  </r>
  <r>
    <x v="9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D2253-0D40-4463-86D3-262DC5EE590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E3:F14" firstHeaderRow="1" firstDataRow="1" firstDataCol="1"/>
  <pivotFields count="2">
    <pivotField axis="axisRow" compact="0" outline="0" showAll="0">
      <items count="11"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td" fld="1" baseField="0" baseItem="0"/>
  </dataFields>
  <formats count="15"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grandRow="1" outline="0" fieldPosition="0"/>
    </format>
    <format dxfId="9">
      <pivotArea grandRow="1"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AFB54-D531-4380-966C-3DF4787F43FE}" name="TB_Produtos" displayName="TB_Produtos" ref="A3:G24" totalsRowCount="1" headerRowDxfId="31">
  <autoFilter ref="A3:G23" xr:uid="{B8C4E1B8-6718-4023-A341-FB8023D7819F}"/>
  <sortState xmlns:xlrd2="http://schemas.microsoft.com/office/spreadsheetml/2017/richdata2" ref="A4:G23">
    <sortCondition descending="1" ref="F4:F23"/>
  </sortState>
  <tableColumns count="7">
    <tableColumn id="1" xr3:uid="{4EA4F968-51A1-409A-B9F0-71ABD574C8AD}" name="Produtos" totalsRowLabel="Totais" dataDxfId="30" totalsRowDxfId="29"/>
    <tableColumn id="2" xr3:uid="{5132B9DC-AA29-4F7D-AB3D-3CF14DAACDE3}" name="Tamanho" dataDxfId="28" totalsRowDxfId="27"/>
    <tableColumn id="3" xr3:uid="{13CF8F0F-32E2-4EAD-9876-C5E04F7B2A7B}" name="Categoria" dataDxfId="26" totalsRowDxfId="25"/>
    <tableColumn id="4" xr3:uid="{C40F3598-9FF6-49DE-A73C-33EC5730072C}" name="Preço Unitário" totalsRowFunction="sum" dataDxfId="24" totalsRowDxfId="23"/>
    <tableColumn id="7" xr3:uid="{34135C47-98AD-41F6-B374-B25FEE601485}" name="Preço c/ Desconto" totalsRowFunction="sum" dataDxfId="22" totalsRowDxfId="21">
      <calculatedColumnFormula>TB_Produtos[[#This Row],[Preço Unitário]]*(1-$I$4)</calculatedColumnFormula>
    </tableColumn>
    <tableColumn id="5" xr3:uid="{0B063E0D-24C0-4CDF-B848-D34FF8AA5FCD}" name="Qtd" totalsRowFunction="sum" dataDxfId="20" totalsRowDxfId="19"/>
    <tableColumn id="6" xr3:uid="{464B65B0-0F2F-4D2B-B05F-742933D1B35F}" name="Valor Total" totalsRowFunction="sum" dataDxfId="18" totalsRowDxfId="17">
      <calculatedColumnFormula>TB_Produtos[[#This Row],[Preço c/ Desconto]]*TB_Produtos[[#This Row],[Qtd]]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1F40-726D-41DD-B6D7-BED286EB7F3C}">
  <dimension ref="A1:I24"/>
  <sheetViews>
    <sheetView tabSelected="1" zoomScale="145" zoomScaleNormal="145" workbookViewId="0">
      <pane ySplit="1" topLeftCell="A2" activePane="bottomLeft" state="frozen"/>
      <selection activeCell="F14" sqref="F14"/>
      <selection pane="bottomLeft" activeCell="I7" sqref="I7"/>
    </sheetView>
  </sheetViews>
  <sheetFormatPr defaultRowHeight="15" x14ac:dyDescent="0.25"/>
  <cols>
    <col min="1" max="2" width="14.5703125" customWidth="1"/>
    <col min="3" max="3" width="15.140625" customWidth="1"/>
    <col min="4" max="4" width="21.42578125" customWidth="1"/>
    <col min="5" max="5" width="25.42578125" customWidth="1"/>
    <col min="6" max="6" width="14.5703125" customWidth="1"/>
    <col min="7" max="7" width="24.85546875" customWidth="1"/>
    <col min="8" max="8" width="9.140625" customWidth="1"/>
    <col min="9" max="9" width="11.28515625" customWidth="1"/>
  </cols>
  <sheetData>
    <row r="1" spans="1:9" ht="33.75" customHeight="1" x14ac:dyDescent="0.6">
      <c r="A1" s="56" t="s">
        <v>0</v>
      </c>
      <c r="B1" s="57"/>
      <c r="C1" s="57"/>
      <c r="D1" s="57"/>
      <c r="E1" s="57"/>
      <c r="F1" s="57"/>
      <c r="G1" s="57"/>
    </row>
    <row r="2" spans="1:9" ht="6" customHeight="1" thickBot="1" x14ac:dyDescent="0.3">
      <c r="A2" s="23"/>
      <c r="B2" s="23"/>
      <c r="C2" s="23"/>
      <c r="D2" s="23"/>
      <c r="E2" s="22"/>
      <c r="F2" s="22"/>
      <c r="G2" s="22"/>
    </row>
    <row r="3" spans="1:9" ht="15.75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/>
      <c r="I3" s="71" t="s">
        <v>8</v>
      </c>
    </row>
    <row r="4" spans="1:9" ht="15.75" thickBot="1" x14ac:dyDescent="0.3">
      <c r="A4" s="14" t="s">
        <v>27</v>
      </c>
      <c r="B4" s="1" t="s">
        <v>10</v>
      </c>
      <c r="C4" s="1" t="s">
        <v>11</v>
      </c>
      <c r="D4" s="7">
        <v>49.9</v>
      </c>
      <c r="E4" s="7">
        <f>TB_Produtos[[#This Row],[Preço Unitário]]*(1-$I$4)</f>
        <v>44.91</v>
      </c>
      <c r="F4" s="1">
        <v>21</v>
      </c>
      <c r="G4" s="7">
        <f>TB_Produtos[[#This Row],[Preço c/ Desconto]]*TB_Produtos[[#This Row],[Qtd]]</f>
        <v>943.1099999999999</v>
      </c>
      <c r="H4" s="7"/>
      <c r="I4" s="72">
        <v>0.1</v>
      </c>
    </row>
    <row r="5" spans="1:9" x14ac:dyDescent="0.25">
      <c r="A5" s="14" t="s">
        <v>25</v>
      </c>
      <c r="B5" s="1" t="s">
        <v>15</v>
      </c>
      <c r="C5" s="1" t="s">
        <v>14</v>
      </c>
      <c r="D5" s="7">
        <v>69.900000000000006</v>
      </c>
      <c r="E5" s="7">
        <f>TB_Produtos[[#This Row],[Preço Unitário]]*(1-$I$4)</f>
        <v>62.910000000000004</v>
      </c>
      <c r="F5" s="1">
        <v>15</v>
      </c>
      <c r="G5" s="7">
        <f>TB_Produtos[[#This Row],[Preço c/ Desconto]]*TB_Produtos[[#This Row],[Qtd]]</f>
        <v>943.65000000000009</v>
      </c>
      <c r="H5" s="7"/>
      <c r="I5" s="7"/>
    </row>
    <row r="6" spans="1:9" x14ac:dyDescent="0.25">
      <c r="A6" s="14" t="s">
        <v>25</v>
      </c>
      <c r="B6" s="1" t="s">
        <v>13</v>
      </c>
      <c r="C6" s="1" t="s">
        <v>14</v>
      </c>
      <c r="D6" s="7">
        <v>70.900000000000006</v>
      </c>
      <c r="E6" s="7">
        <f>TB_Produtos[[#This Row],[Preço Unitário]]*(1-$I$4)</f>
        <v>63.810000000000009</v>
      </c>
      <c r="F6" s="1">
        <v>13</v>
      </c>
      <c r="G6" s="7">
        <f>TB_Produtos[[#This Row],[Preço c/ Desconto]]*TB_Produtos[[#This Row],[Qtd]]</f>
        <v>829.53000000000009</v>
      </c>
      <c r="H6" s="7"/>
      <c r="I6" s="7"/>
    </row>
    <row r="7" spans="1:9" x14ac:dyDescent="0.25">
      <c r="A7" s="14" t="s">
        <v>25</v>
      </c>
      <c r="B7" s="1" t="s">
        <v>20</v>
      </c>
      <c r="C7" s="1" t="s">
        <v>14</v>
      </c>
      <c r="D7" s="7">
        <v>65.900000000000006</v>
      </c>
      <c r="E7" s="7">
        <f>TB_Produtos[[#This Row],[Preço Unitário]]*(1-$I$4)</f>
        <v>59.310000000000009</v>
      </c>
      <c r="F7" s="1">
        <v>12</v>
      </c>
      <c r="G7" s="7">
        <f>TB_Produtos[[#This Row],[Preço c/ Desconto]]*TB_Produtos[[#This Row],[Qtd]]</f>
        <v>711.72000000000014</v>
      </c>
      <c r="H7" s="7"/>
      <c r="I7" s="7"/>
    </row>
    <row r="8" spans="1:9" x14ac:dyDescent="0.25">
      <c r="A8" s="14" t="s">
        <v>28</v>
      </c>
      <c r="B8" s="1" t="s">
        <v>20</v>
      </c>
      <c r="C8" s="1" t="s">
        <v>14</v>
      </c>
      <c r="D8" s="7">
        <v>25.9</v>
      </c>
      <c r="E8" s="7">
        <f>TB_Produtos[[#This Row],[Preço Unitário]]*(1-$I$4)</f>
        <v>23.31</v>
      </c>
      <c r="F8" s="1">
        <v>12</v>
      </c>
      <c r="G8" s="7">
        <f>TB_Produtos[[#This Row],[Preço c/ Desconto]]*TB_Produtos[[#This Row],[Qtd]]</f>
        <v>279.71999999999997</v>
      </c>
      <c r="H8" s="7"/>
      <c r="I8" s="7"/>
    </row>
    <row r="9" spans="1:9" x14ac:dyDescent="0.25">
      <c r="A9" s="14" t="s">
        <v>22</v>
      </c>
      <c r="B9" s="1" t="s">
        <v>10</v>
      </c>
      <c r="C9" s="1" t="s">
        <v>11</v>
      </c>
      <c r="D9" s="7">
        <v>139.9</v>
      </c>
      <c r="E9" s="7">
        <f>TB_Produtos[[#This Row],[Preço Unitário]]*(1-$I$4)</f>
        <v>125.91000000000001</v>
      </c>
      <c r="F9" s="1">
        <v>11</v>
      </c>
      <c r="G9" s="7">
        <f>TB_Produtos[[#This Row],[Preço c/ Desconto]]*TB_Produtos[[#This Row],[Qtd]]</f>
        <v>1385.0100000000002</v>
      </c>
      <c r="H9" s="7"/>
      <c r="I9" s="7"/>
    </row>
    <row r="10" spans="1:9" x14ac:dyDescent="0.25">
      <c r="A10" s="14" t="s">
        <v>28</v>
      </c>
      <c r="B10" s="1" t="s">
        <v>15</v>
      </c>
      <c r="C10" s="1" t="s">
        <v>14</v>
      </c>
      <c r="D10" s="7">
        <v>29.9</v>
      </c>
      <c r="E10" s="7">
        <f>TB_Produtos[[#This Row],[Preço Unitário]]*(1-$I$4)</f>
        <v>26.91</v>
      </c>
      <c r="F10" s="1">
        <v>10</v>
      </c>
      <c r="G10" s="7">
        <f>TB_Produtos[[#This Row],[Preço c/ Desconto]]*TB_Produtos[[#This Row],[Qtd]]</f>
        <v>269.10000000000002</v>
      </c>
      <c r="H10" s="7"/>
      <c r="I10" s="7"/>
    </row>
    <row r="11" spans="1:9" x14ac:dyDescent="0.25">
      <c r="A11" s="14" t="s">
        <v>24</v>
      </c>
      <c r="B11" s="1" t="s">
        <v>20</v>
      </c>
      <c r="C11" s="1" t="s">
        <v>14</v>
      </c>
      <c r="D11" s="7">
        <v>85.9</v>
      </c>
      <c r="E11" s="7">
        <f>TB_Produtos[[#This Row],[Preço Unitário]]*(1-$I$4)</f>
        <v>77.31</v>
      </c>
      <c r="F11" s="1">
        <v>8</v>
      </c>
      <c r="G11" s="7">
        <f>TB_Produtos[[#This Row],[Preço c/ Desconto]]*TB_Produtos[[#This Row],[Qtd]]</f>
        <v>618.48</v>
      </c>
      <c r="H11" s="7"/>
      <c r="I11" s="7"/>
    </row>
    <row r="12" spans="1:9" x14ac:dyDescent="0.25">
      <c r="A12" s="14" t="s">
        <v>40</v>
      </c>
      <c r="B12" s="1" t="s">
        <v>13</v>
      </c>
      <c r="C12" s="1" t="s">
        <v>14</v>
      </c>
      <c r="D12" s="7">
        <v>92.9</v>
      </c>
      <c r="E12" s="7">
        <f>TB_Produtos[[#This Row],[Preço Unitário]]*(1-$I$4)</f>
        <v>83.610000000000014</v>
      </c>
      <c r="F12" s="1">
        <v>6</v>
      </c>
      <c r="G12" s="7">
        <f>TB_Produtos[[#This Row],[Preço c/ Desconto]]*TB_Produtos[[#This Row],[Qtd]]</f>
        <v>501.66000000000008</v>
      </c>
      <c r="H12" s="7"/>
      <c r="I12" s="7"/>
    </row>
    <row r="13" spans="1:9" x14ac:dyDescent="0.25">
      <c r="A13" s="14" t="s">
        <v>28</v>
      </c>
      <c r="B13" s="1" t="s">
        <v>13</v>
      </c>
      <c r="C13" s="1" t="s">
        <v>14</v>
      </c>
      <c r="D13" s="7">
        <v>32.9</v>
      </c>
      <c r="E13" s="7">
        <f>TB_Produtos[[#This Row],[Preço Unitário]]*(1-$I$4)</f>
        <v>29.61</v>
      </c>
      <c r="F13" s="1">
        <v>6</v>
      </c>
      <c r="G13" s="7">
        <f>TB_Produtos[[#This Row],[Preço c/ Desconto]]*TB_Produtos[[#This Row],[Qtd]]</f>
        <v>177.66</v>
      </c>
      <c r="H13" s="7"/>
      <c r="I13" s="7"/>
    </row>
    <row r="14" spans="1:9" x14ac:dyDescent="0.25">
      <c r="A14" s="14" t="s">
        <v>40</v>
      </c>
      <c r="B14" s="1" t="s">
        <v>15</v>
      </c>
      <c r="C14" s="1" t="s">
        <v>14</v>
      </c>
      <c r="D14" s="7">
        <v>89.9</v>
      </c>
      <c r="E14" s="7">
        <f>TB_Produtos[[#This Row],[Preço Unitário]]*(1-$I$4)</f>
        <v>80.910000000000011</v>
      </c>
      <c r="F14" s="1">
        <v>5</v>
      </c>
      <c r="G14" s="7">
        <f>TB_Produtos[[#This Row],[Preço c/ Desconto]]*TB_Produtos[[#This Row],[Qtd]]</f>
        <v>404.55000000000007</v>
      </c>
      <c r="H14" s="7"/>
      <c r="I14" s="7"/>
    </row>
    <row r="15" spans="1:9" x14ac:dyDescent="0.25">
      <c r="A15" s="14" t="s">
        <v>9</v>
      </c>
      <c r="B15" s="1" t="s">
        <v>10</v>
      </c>
      <c r="C15" s="1" t="s">
        <v>11</v>
      </c>
      <c r="D15" s="7">
        <v>399.9</v>
      </c>
      <c r="E15" s="7">
        <f>TB_Produtos[[#This Row],[Preço Unitário]]*(1-$I$4)</f>
        <v>359.90999999999997</v>
      </c>
      <c r="F15" s="1">
        <v>3</v>
      </c>
      <c r="G15" s="7">
        <f>TB_Produtos[[#This Row],[Preço c/ Desconto]]*TB_Produtos[[#This Row],[Qtd]]</f>
        <v>1079.73</v>
      </c>
      <c r="H15" s="7"/>
      <c r="I15" s="7"/>
    </row>
    <row r="16" spans="1:9" x14ac:dyDescent="0.25">
      <c r="A16" s="14" t="s">
        <v>12</v>
      </c>
      <c r="B16" s="1" t="s">
        <v>15</v>
      </c>
      <c r="C16" s="1" t="s">
        <v>14</v>
      </c>
      <c r="D16" s="7">
        <v>259.89999999999998</v>
      </c>
      <c r="E16" s="7">
        <f>TB_Produtos[[#This Row],[Preço Unitário]]*(1-$I$4)</f>
        <v>233.91</v>
      </c>
      <c r="F16" s="1">
        <v>2</v>
      </c>
      <c r="G16" s="7">
        <f>TB_Produtos[[#This Row],[Preço c/ Desconto]]*TB_Produtos[[#This Row],[Qtd]]</f>
        <v>467.82</v>
      </c>
      <c r="H16" s="7"/>
      <c r="I16" s="7"/>
    </row>
    <row r="17" spans="1:9" x14ac:dyDescent="0.25">
      <c r="A17" s="14" t="s">
        <v>16</v>
      </c>
      <c r="B17" s="1">
        <v>36</v>
      </c>
      <c r="C17" s="1" t="s">
        <v>17</v>
      </c>
      <c r="D17" s="7">
        <v>199.9</v>
      </c>
      <c r="E17" s="7">
        <f>TB_Produtos[[#This Row],[Preço Unitário]]*(1-$I$4)</f>
        <v>179.91</v>
      </c>
      <c r="F17" s="1">
        <v>2</v>
      </c>
      <c r="G17" s="7">
        <f>TB_Produtos[[#This Row],[Preço c/ Desconto]]*TB_Produtos[[#This Row],[Qtd]]</f>
        <v>359.82</v>
      </c>
      <c r="H17" s="7"/>
      <c r="I17" s="7"/>
    </row>
    <row r="18" spans="1:9" x14ac:dyDescent="0.25">
      <c r="A18" s="14" t="s">
        <v>21</v>
      </c>
      <c r="B18" s="1" t="s">
        <v>10</v>
      </c>
      <c r="C18" s="1" t="s">
        <v>14</v>
      </c>
      <c r="D18" s="7">
        <v>149.9</v>
      </c>
      <c r="E18" s="7">
        <f>TB_Produtos[[#This Row],[Preço Unitário]]*(1-$I$4)</f>
        <v>134.91</v>
      </c>
      <c r="F18" s="1">
        <v>2</v>
      </c>
      <c r="G18" s="7">
        <f>TB_Produtos[[#This Row],[Preço c/ Desconto]]*TB_Produtos[[#This Row],[Qtd]]</f>
        <v>269.82</v>
      </c>
      <c r="H18" s="7"/>
      <c r="I18" s="7"/>
    </row>
    <row r="19" spans="1:9" x14ac:dyDescent="0.25">
      <c r="A19" s="14" t="s">
        <v>19</v>
      </c>
      <c r="B19" s="1" t="s">
        <v>13</v>
      </c>
      <c r="C19" s="1" t="s">
        <v>14</v>
      </c>
      <c r="D19" s="7">
        <v>299.89999999999998</v>
      </c>
      <c r="E19" s="7">
        <f>TB_Produtos[[#This Row],[Preço Unitário]]*(1-$I$4)</f>
        <v>269.90999999999997</v>
      </c>
      <c r="F19" s="1">
        <v>1</v>
      </c>
      <c r="G19" s="7">
        <f>TB_Produtos[[#This Row],[Preço c/ Desconto]]*TB_Produtos[[#This Row],[Qtd]]</f>
        <v>269.90999999999997</v>
      </c>
      <c r="H19" s="7"/>
      <c r="I19" s="7"/>
    </row>
    <row r="20" spans="1:9" x14ac:dyDescent="0.25">
      <c r="A20" s="14" t="s">
        <v>31</v>
      </c>
      <c r="B20" s="1" t="s">
        <v>10</v>
      </c>
      <c r="C20" s="1" t="s">
        <v>11</v>
      </c>
      <c r="D20" s="7">
        <v>259.89999999999998</v>
      </c>
      <c r="E20" s="7">
        <f>TB_Produtos[[#This Row],[Preço Unitário]]*(1-$I$4)</f>
        <v>233.91</v>
      </c>
      <c r="F20" s="1">
        <v>1</v>
      </c>
      <c r="G20" s="7">
        <f>TB_Produtos[[#This Row],[Preço c/ Desconto]]*TB_Produtos[[#This Row],[Qtd]]</f>
        <v>233.91</v>
      </c>
      <c r="H20" s="7"/>
      <c r="I20" s="7"/>
    </row>
    <row r="21" spans="1:9" x14ac:dyDescent="0.25">
      <c r="A21" s="14" t="s">
        <v>12</v>
      </c>
      <c r="B21" s="1" t="s">
        <v>20</v>
      </c>
      <c r="C21" s="1" t="s">
        <v>14</v>
      </c>
      <c r="D21" s="7">
        <v>249.9</v>
      </c>
      <c r="E21" s="7">
        <f>TB_Produtos[[#This Row],[Preço Unitário]]*(1-$I$4)</f>
        <v>224.91</v>
      </c>
      <c r="F21" s="1">
        <v>1</v>
      </c>
      <c r="G21" s="7">
        <f>TB_Produtos[[#This Row],[Preço c/ Desconto]]*TB_Produtos[[#This Row],[Qtd]]</f>
        <v>224.91</v>
      </c>
      <c r="H21" s="7"/>
      <c r="I21" s="7"/>
    </row>
    <row r="22" spans="1:9" x14ac:dyDescent="0.25">
      <c r="A22" s="14" t="s">
        <v>16</v>
      </c>
      <c r="B22" s="1">
        <v>37</v>
      </c>
      <c r="C22" s="1" t="s">
        <v>17</v>
      </c>
      <c r="D22" s="7">
        <v>249.9</v>
      </c>
      <c r="E22" s="7">
        <f>TB_Produtos[[#This Row],[Preço Unitário]]*(1-$I$4)</f>
        <v>224.91</v>
      </c>
      <c r="F22" s="1">
        <v>1</v>
      </c>
      <c r="G22" s="7">
        <f>TB_Produtos[[#This Row],[Preço c/ Desconto]]*TB_Produtos[[#This Row],[Qtd]]</f>
        <v>224.91</v>
      </c>
      <c r="H22" s="7"/>
      <c r="I22" s="7"/>
    </row>
    <row r="23" spans="1:9" x14ac:dyDescent="0.25">
      <c r="A23" s="14" t="s">
        <v>16</v>
      </c>
      <c r="B23" s="1">
        <v>38</v>
      </c>
      <c r="C23" s="1" t="s">
        <v>17</v>
      </c>
      <c r="D23" s="7">
        <v>259.89999999999998</v>
      </c>
      <c r="E23" s="7">
        <f>TB_Produtos[[#This Row],[Preço Unitário]]*(1-$I$4)</f>
        <v>233.91</v>
      </c>
      <c r="F23" s="1">
        <v>0</v>
      </c>
      <c r="G23" s="7">
        <f>TB_Produtos[[#This Row],[Preço c/ Desconto]]*TB_Produtos[[#This Row],[Qtd]]</f>
        <v>0</v>
      </c>
      <c r="H23" s="7"/>
      <c r="I23" s="7"/>
    </row>
    <row r="24" spans="1:9" x14ac:dyDescent="0.25">
      <c r="A24" s="14" t="s">
        <v>29</v>
      </c>
      <c r="B24" s="1"/>
      <c r="C24" s="1"/>
      <c r="D24" s="7">
        <f>SUBTOTAL(109,TB_Produtos[Preço Unitário])</f>
        <v>3083.0000000000005</v>
      </c>
      <c r="E24" s="7">
        <f>SUBTOTAL(109,TB_Produtos[Preço c/ Desconto])</f>
        <v>2774.7</v>
      </c>
      <c r="F24" s="1">
        <f>SUBTOTAL(109,TB_Produtos[Qtd])</f>
        <v>132</v>
      </c>
      <c r="G24" s="7">
        <f>SUBTOTAL(109,TB_Produtos[Valor Total])</f>
        <v>10195.019999999999</v>
      </c>
      <c r="H24" s="7"/>
      <c r="I24" s="7"/>
    </row>
  </sheetData>
  <mergeCells count="1">
    <mergeCell ref="A1:G1"/>
  </mergeCells>
  <conditionalFormatting sqref="F4:F23">
    <cfRule type="cellIs" dxfId="33" priority="2" operator="lessThan">
      <formula>1</formula>
    </cfRule>
  </conditionalFormatting>
  <conditionalFormatting sqref="F4:F23">
    <cfRule type="cellIs" dxfId="32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71-EA13-4253-B652-96CF820B6589}">
  <dimension ref="A1:G4"/>
  <sheetViews>
    <sheetView zoomScale="190" zoomScaleNormal="190" workbookViewId="0">
      <selection activeCell="B10" sqref="B10"/>
    </sheetView>
  </sheetViews>
  <sheetFormatPr defaultRowHeight="15" x14ac:dyDescent="0.25"/>
  <cols>
    <col min="1" max="1" width="20.140625" customWidth="1"/>
    <col min="2" max="3" width="18.28515625" customWidth="1"/>
    <col min="5" max="7" width="18.28515625" customWidth="1"/>
  </cols>
  <sheetData>
    <row r="1" spans="1:7" s="55" customFormat="1" ht="27" customHeight="1" thickBot="1" x14ac:dyDescent="0.55000000000000004">
      <c r="A1" s="58" t="s">
        <v>0</v>
      </c>
      <c r="B1" s="59"/>
      <c r="C1" s="59"/>
      <c r="D1" s="59"/>
      <c r="E1" s="59"/>
      <c r="F1" s="59"/>
      <c r="G1" s="59"/>
    </row>
    <row r="2" spans="1:7" ht="23.25" thickBot="1" x14ac:dyDescent="0.3">
      <c r="A2" s="60" t="s">
        <v>35</v>
      </c>
      <c r="B2" s="61"/>
      <c r="C2" s="62"/>
      <c r="E2" s="60" t="s">
        <v>12</v>
      </c>
      <c r="F2" s="61"/>
      <c r="G2" s="62"/>
    </row>
    <row r="3" spans="1:7" ht="70.5" customHeight="1" thickBot="1" x14ac:dyDescent="0.3">
      <c r="A3" s="27" t="s">
        <v>36</v>
      </c>
      <c r="B3" s="28" t="s">
        <v>37</v>
      </c>
      <c r="C3" s="29" t="s">
        <v>38</v>
      </c>
      <c r="E3" s="30" t="s">
        <v>36</v>
      </c>
      <c r="F3" s="31" t="s">
        <v>37</v>
      </c>
      <c r="G3" s="32" t="s">
        <v>39</v>
      </c>
    </row>
    <row r="4" spans="1:7" ht="60.75" customHeight="1" thickBot="1" x14ac:dyDescent="0.3">
      <c r="A4" s="37">
        <f>COUNTA(TB_Produtos[Produtos])</f>
        <v>20</v>
      </c>
      <c r="B4" s="36">
        <f>SUM(TB_Produtos[Qtd])</f>
        <v>132</v>
      </c>
      <c r="C4" s="35">
        <f>AVERAGE(TB_Produtos[Qtd])</f>
        <v>6.6</v>
      </c>
      <c r="E4" s="33">
        <f>COUNTIF(TB_Produtos[],E2)</f>
        <v>2</v>
      </c>
      <c r="F4" s="34">
        <f ca="1">SUMIF(TB_Produtos[], E2, TB_Produtos[Qtd])</f>
        <v>3</v>
      </c>
      <c r="G4" s="34">
        <f ca="1">AVERAGEIF(TB_Produtos[],E2,TB_Produtos[Qtd])</f>
        <v>1.5</v>
      </c>
    </row>
  </sheetData>
  <mergeCells count="3">
    <mergeCell ref="A1:G1"/>
    <mergeCell ref="A2:C2"/>
    <mergeCell ref="E2:G2"/>
  </mergeCells>
  <dataValidations count="1">
    <dataValidation type="list" showInputMessage="1" showErrorMessage="1" sqref="E2" xr:uid="{0D3E9B14-740A-4370-8A68-512F10B81028}">
      <formula1>int_nome_produto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128B-E7A3-4960-AC05-47404292EC16}">
  <dimension ref="A2:H10"/>
  <sheetViews>
    <sheetView zoomScale="205" zoomScaleNormal="205" workbookViewId="0">
      <selection activeCell="E5" sqref="E5"/>
    </sheetView>
  </sheetViews>
  <sheetFormatPr defaultRowHeight="15" x14ac:dyDescent="0.25"/>
  <cols>
    <col min="2" max="2" width="11.85546875" customWidth="1"/>
    <col min="3" max="3" width="12.28515625" customWidth="1"/>
    <col min="4" max="4" width="13.7109375" customWidth="1"/>
    <col min="5" max="5" width="18" customWidth="1"/>
    <col min="6" max="6" width="23.85546875" customWidth="1"/>
    <col min="8" max="8" width="15.85546875" customWidth="1"/>
  </cols>
  <sheetData>
    <row r="2" spans="1:8" ht="19.5" thickBot="1" x14ac:dyDescent="0.35">
      <c r="B2" s="42"/>
      <c r="C2" s="42"/>
    </row>
    <row r="3" spans="1:8" ht="20.25" thickTop="1" thickBot="1" x14ac:dyDescent="0.35">
      <c r="A3" s="44"/>
      <c r="B3" s="43" t="s">
        <v>2</v>
      </c>
      <c r="C3" s="43" t="s">
        <v>6</v>
      </c>
    </row>
    <row r="4" spans="1:8" ht="15.75" thickTop="1" x14ac:dyDescent="0.25">
      <c r="B4" s="38" t="s">
        <v>13</v>
      </c>
      <c r="C4" s="48" t="s">
        <v>34</v>
      </c>
    </row>
    <row r="5" spans="1:8" ht="18.75" x14ac:dyDescent="0.3">
      <c r="B5" s="18"/>
      <c r="C5" s="18"/>
      <c r="D5" s="18"/>
      <c r="E5" s="18"/>
      <c r="F5" s="18"/>
      <c r="G5" s="18"/>
      <c r="H5" s="18"/>
    </row>
    <row r="6" spans="1:8" ht="15.75" thickBot="1" x14ac:dyDescent="0.3">
      <c r="C6" s="1"/>
      <c r="E6" s="7"/>
      <c r="F6" s="7"/>
      <c r="G6" s="19"/>
      <c r="H6" s="7"/>
    </row>
    <row r="7" spans="1:8" ht="19.5" thickBot="1" x14ac:dyDescent="0.35">
      <c r="B7" s="45" t="s">
        <v>1</v>
      </c>
      <c r="C7" s="46" t="s">
        <v>2</v>
      </c>
      <c r="D7" s="46" t="s">
        <v>3</v>
      </c>
      <c r="E7" s="46" t="s">
        <v>4</v>
      </c>
      <c r="F7" s="46" t="s">
        <v>5</v>
      </c>
      <c r="G7" s="46" t="s">
        <v>6</v>
      </c>
      <c r="H7" s="47" t="s">
        <v>7</v>
      </c>
    </row>
    <row r="8" spans="1:8" x14ac:dyDescent="0.25">
      <c r="B8" s="40" t="s">
        <v>23</v>
      </c>
      <c r="C8" s="38" t="s">
        <v>13</v>
      </c>
      <c r="D8" s="40" t="s">
        <v>14</v>
      </c>
      <c r="E8" s="41">
        <v>92.9</v>
      </c>
      <c r="F8" s="41">
        <v>83.610000000000014</v>
      </c>
      <c r="G8" s="39">
        <v>6</v>
      </c>
      <c r="H8" s="41">
        <v>501.66000000000008</v>
      </c>
    </row>
    <row r="9" spans="1:8" x14ac:dyDescent="0.25">
      <c r="B9" s="2" t="s">
        <v>25</v>
      </c>
      <c r="C9" s="8" t="s">
        <v>13</v>
      </c>
      <c r="D9" s="2" t="s">
        <v>14</v>
      </c>
      <c r="E9" s="3">
        <v>70.900000000000006</v>
      </c>
      <c r="F9" s="3">
        <v>63.810000000000009</v>
      </c>
      <c r="G9" s="4">
        <v>13</v>
      </c>
      <c r="H9" s="3">
        <v>829.53000000000009</v>
      </c>
    </row>
    <row r="10" spans="1:8" x14ac:dyDescent="0.25">
      <c r="B10" s="2" t="s">
        <v>28</v>
      </c>
      <c r="C10" s="8" t="s">
        <v>13</v>
      </c>
      <c r="D10" s="2" t="s">
        <v>14</v>
      </c>
      <c r="E10" s="3">
        <v>32.9</v>
      </c>
      <c r="F10" s="3">
        <v>29.61</v>
      </c>
      <c r="G10" s="4">
        <v>6</v>
      </c>
      <c r="H10" s="3">
        <v>177.66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A872-9848-4338-9DB1-2B0384AE4846}">
  <dimension ref="A1:F21"/>
  <sheetViews>
    <sheetView workbookViewId="0">
      <selection activeCell="E15" sqref="E15"/>
    </sheetView>
  </sheetViews>
  <sheetFormatPr defaultRowHeight="15" x14ac:dyDescent="0.25"/>
  <cols>
    <col min="1" max="1" width="17.28515625" customWidth="1"/>
    <col min="2" max="2" width="13.140625" customWidth="1"/>
    <col min="5" max="5" width="12.5703125" bestFit="1" customWidth="1"/>
    <col min="6" max="6" width="12.42578125" bestFit="1" customWidth="1"/>
  </cols>
  <sheetData>
    <row r="1" spans="1:6" ht="18.75" x14ac:dyDescent="0.3">
      <c r="A1" s="6"/>
      <c r="B1" s="6"/>
    </row>
    <row r="2" spans="1:6" ht="15.75" thickBot="1" x14ac:dyDescent="0.3">
      <c r="B2" s="17"/>
    </row>
    <row r="3" spans="1:6" x14ac:dyDescent="0.25">
      <c r="B3" s="17"/>
      <c r="E3" s="49" t="s">
        <v>1</v>
      </c>
      <c r="F3" s="54" t="s">
        <v>32</v>
      </c>
    </row>
    <row r="4" spans="1:6" x14ac:dyDescent="0.25">
      <c r="B4" s="17"/>
      <c r="E4" s="50" t="s">
        <v>25</v>
      </c>
      <c r="F4" s="51">
        <v>40</v>
      </c>
    </row>
    <row r="5" spans="1:6" x14ac:dyDescent="0.25">
      <c r="B5" s="17"/>
      <c r="E5" s="50" t="s">
        <v>31</v>
      </c>
      <c r="F5" s="51">
        <v>1</v>
      </c>
    </row>
    <row r="6" spans="1:6" x14ac:dyDescent="0.25">
      <c r="B6" s="17"/>
      <c r="E6" s="50" t="s">
        <v>22</v>
      </c>
      <c r="F6" s="51">
        <v>11</v>
      </c>
    </row>
    <row r="7" spans="1:6" x14ac:dyDescent="0.25">
      <c r="B7" s="17"/>
      <c r="E7" s="50" t="s">
        <v>30</v>
      </c>
      <c r="F7" s="51">
        <v>19</v>
      </c>
    </row>
    <row r="8" spans="1:6" x14ac:dyDescent="0.25">
      <c r="B8" s="17"/>
      <c r="E8" s="50" t="s">
        <v>28</v>
      </c>
      <c r="F8" s="51">
        <v>28</v>
      </c>
    </row>
    <row r="9" spans="1:6" x14ac:dyDescent="0.25">
      <c r="B9" s="17"/>
      <c r="E9" s="50" t="s">
        <v>27</v>
      </c>
      <c r="F9" s="51">
        <v>21</v>
      </c>
    </row>
    <row r="10" spans="1:6" x14ac:dyDescent="0.25">
      <c r="B10" s="17"/>
      <c r="E10" s="50" t="s">
        <v>19</v>
      </c>
      <c r="F10" s="51">
        <v>4</v>
      </c>
    </row>
    <row r="11" spans="1:6" x14ac:dyDescent="0.25">
      <c r="B11" s="17"/>
      <c r="E11" s="50" t="s">
        <v>9</v>
      </c>
      <c r="F11" s="51">
        <v>3</v>
      </c>
    </row>
    <row r="12" spans="1:6" x14ac:dyDescent="0.25">
      <c r="B12" s="17"/>
      <c r="E12" s="50" t="s">
        <v>16</v>
      </c>
      <c r="F12" s="51">
        <v>3</v>
      </c>
    </row>
    <row r="13" spans="1:6" x14ac:dyDescent="0.25">
      <c r="B13" s="17"/>
      <c r="E13" s="50" t="s">
        <v>21</v>
      </c>
      <c r="F13" s="51">
        <v>2</v>
      </c>
    </row>
    <row r="14" spans="1:6" ht="15.75" thickBot="1" x14ac:dyDescent="0.3">
      <c r="B14" s="17"/>
      <c r="D14" s="21"/>
      <c r="E14" s="52" t="s">
        <v>33</v>
      </c>
      <c r="F14" s="53">
        <v>132</v>
      </c>
    </row>
    <row r="15" spans="1:6" x14ac:dyDescent="0.25">
      <c r="B15" s="17"/>
    </row>
    <row r="16" spans="1:6" x14ac:dyDescent="0.25">
      <c r="B16" s="17"/>
    </row>
    <row r="17" spans="2:2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84EE-9D64-480B-8D13-D6B6A45493F6}">
  <dimension ref="A1:K26"/>
  <sheetViews>
    <sheetView zoomScale="145" zoomScaleNormal="145" workbookViewId="0">
      <selection activeCell="I13" sqref="I13"/>
    </sheetView>
  </sheetViews>
  <sheetFormatPr defaultRowHeight="15" x14ac:dyDescent="0.25"/>
  <cols>
    <col min="1" max="1" width="13.28515625" customWidth="1"/>
    <col min="2" max="2" width="11.42578125" customWidth="1"/>
    <col min="3" max="3" width="12.140625" customWidth="1"/>
    <col min="4" max="4" width="17" customWidth="1"/>
    <col min="5" max="5" width="23.85546875" customWidth="1"/>
    <col min="6" max="6" width="10.85546875" customWidth="1"/>
    <col min="7" max="7" width="22" customWidth="1"/>
    <col min="9" max="9" width="11.42578125" customWidth="1"/>
  </cols>
  <sheetData>
    <row r="1" spans="1:9" ht="24.75" customHeight="1" x14ac:dyDescent="0.6">
      <c r="A1" s="69" t="s">
        <v>0</v>
      </c>
      <c r="B1" s="70"/>
      <c r="C1" s="70"/>
      <c r="D1" s="70"/>
      <c r="E1" s="70"/>
      <c r="F1" s="70"/>
      <c r="G1" s="70"/>
    </row>
    <row r="2" spans="1:9" ht="3.75" customHeight="1" x14ac:dyDescent="0.25">
      <c r="A2" s="23"/>
      <c r="B2" s="23"/>
      <c r="C2" s="23"/>
      <c r="D2" s="23"/>
      <c r="E2" s="23"/>
      <c r="F2" s="23"/>
      <c r="G2" s="23"/>
    </row>
    <row r="3" spans="1:9" ht="18.75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I3" s="15" t="s">
        <v>8</v>
      </c>
    </row>
    <row r="4" spans="1:9" x14ac:dyDescent="0.25">
      <c r="A4" s="2" t="s">
        <v>27</v>
      </c>
      <c r="B4" s="8" t="s">
        <v>10</v>
      </c>
      <c r="C4" s="2" t="s">
        <v>11</v>
      </c>
      <c r="D4" s="3">
        <v>49.9</v>
      </c>
      <c r="E4" s="3">
        <f t="shared" ref="E4:E23" si="0">D4*(1-$I$4)</f>
        <v>44.91</v>
      </c>
      <c r="F4" s="4">
        <v>21</v>
      </c>
      <c r="G4" s="3">
        <f t="shared" ref="G4:G23" si="1">E4*F4</f>
        <v>943.1099999999999</v>
      </c>
      <c r="I4" s="20">
        <v>0.1</v>
      </c>
    </row>
    <row r="5" spans="1:9" x14ac:dyDescent="0.25">
      <c r="A5" s="2" t="s">
        <v>25</v>
      </c>
      <c r="B5" s="8" t="s">
        <v>15</v>
      </c>
      <c r="C5" s="2" t="s">
        <v>14</v>
      </c>
      <c r="D5" s="3">
        <v>69.900000000000006</v>
      </c>
      <c r="E5" s="3">
        <f t="shared" si="0"/>
        <v>62.910000000000004</v>
      </c>
      <c r="F5" s="4">
        <v>15</v>
      </c>
      <c r="G5" s="3">
        <f t="shared" si="1"/>
        <v>943.65000000000009</v>
      </c>
    </row>
    <row r="6" spans="1:9" x14ac:dyDescent="0.25">
      <c r="A6" s="2" t="s">
        <v>25</v>
      </c>
      <c r="B6" s="8" t="s">
        <v>13</v>
      </c>
      <c r="C6" s="2" t="s">
        <v>14</v>
      </c>
      <c r="D6" s="3">
        <v>70.900000000000006</v>
      </c>
      <c r="E6" s="3">
        <f t="shared" si="0"/>
        <v>63.810000000000009</v>
      </c>
      <c r="F6" s="4">
        <v>13</v>
      </c>
      <c r="G6" s="3">
        <f t="shared" si="1"/>
        <v>829.53000000000009</v>
      </c>
    </row>
    <row r="7" spans="1:9" x14ac:dyDescent="0.25">
      <c r="A7" s="2" t="s">
        <v>25</v>
      </c>
      <c r="B7" s="8" t="s">
        <v>20</v>
      </c>
      <c r="C7" s="2" t="s">
        <v>14</v>
      </c>
      <c r="D7" s="3">
        <v>65.900000000000006</v>
      </c>
      <c r="E7" s="3">
        <f t="shared" si="0"/>
        <v>59.310000000000009</v>
      </c>
      <c r="F7" s="4">
        <v>12</v>
      </c>
      <c r="G7" s="3">
        <f t="shared" si="1"/>
        <v>711.72000000000014</v>
      </c>
    </row>
    <row r="8" spans="1:9" x14ac:dyDescent="0.25">
      <c r="A8" s="2" t="s">
        <v>28</v>
      </c>
      <c r="B8" s="8" t="s">
        <v>20</v>
      </c>
      <c r="C8" s="2" t="s">
        <v>14</v>
      </c>
      <c r="D8" s="3">
        <v>25.9</v>
      </c>
      <c r="E8" s="3">
        <f t="shared" si="0"/>
        <v>23.31</v>
      </c>
      <c r="F8" s="4">
        <v>12</v>
      </c>
      <c r="G8" s="3">
        <f t="shared" si="1"/>
        <v>279.71999999999997</v>
      </c>
    </row>
    <row r="9" spans="1:9" x14ac:dyDescent="0.25">
      <c r="A9" s="2" t="s">
        <v>22</v>
      </c>
      <c r="B9" s="8" t="s">
        <v>10</v>
      </c>
      <c r="C9" s="2" t="s">
        <v>11</v>
      </c>
      <c r="D9" s="3">
        <v>139.9</v>
      </c>
      <c r="E9" s="3">
        <f t="shared" si="0"/>
        <v>125.91000000000001</v>
      </c>
      <c r="F9" s="4">
        <v>11</v>
      </c>
      <c r="G9" s="3">
        <f t="shared" si="1"/>
        <v>1385.0100000000002</v>
      </c>
    </row>
    <row r="10" spans="1:9" x14ac:dyDescent="0.25">
      <c r="A10" s="2" t="s">
        <v>28</v>
      </c>
      <c r="B10" s="8" t="s">
        <v>15</v>
      </c>
      <c r="C10" s="2" t="s">
        <v>14</v>
      </c>
      <c r="D10" s="3">
        <v>29.9</v>
      </c>
      <c r="E10" s="3">
        <f t="shared" si="0"/>
        <v>26.91</v>
      </c>
      <c r="F10" s="4">
        <v>10</v>
      </c>
      <c r="G10" s="3">
        <f t="shared" si="1"/>
        <v>269.10000000000002</v>
      </c>
    </row>
    <row r="11" spans="1:9" x14ac:dyDescent="0.25">
      <c r="A11" s="2" t="s">
        <v>24</v>
      </c>
      <c r="B11" s="8" t="s">
        <v>20</v>
      </c>
      <c r="C11" s="2" t="s">
        <v>14</v>
      </c>
      <c r="D11" s="3">
        <v>85.9</v>
      </c>
      <c r="E11" s="3">
        <f t="shared" si="0"/>
        <v>77.31</v>
      </c>
      <c r="F11" s="4">
        <v>8</v>
      </c>
      <c r="G11" s="3">
        <f t="shared" si="1"/>
        <v>618.48</v>
      </c>
    </row>
    <row r="12" spans="1:9" x14ac:dyDescent="0.25">
      <c r="A12" s="2" t="s">
        <v>23</v>
      </c>
      <c r="B12" s="8" t="s">
        <v>13</v>
      </c>
      <c r="C12" s="2" t="s">
        <v>14</v>
      </c>
      <c r="D12" s="3">
        <v>92.9</v>
      </c>
      <c r="E12" s="3">
        <f t="shared" si="0"/>
        <v>83.610000000000014</v>
      </c>
      <c r="F12" s="4">
        <v>6</v>
      </c>
      <c r="G12" s="3">
        <f t="shared" si="1"/>
        <v>501.66000000000008</v>
      </c>
    </row>
    <row r="13" spans="1:9" x14ac:dyDescent="0.25">
      <c r="A13" s="2" t="s">
        <v>28</v>
      </c>
      <c r="B13" s="8" t="s">
        <v>13</v>
      </c>
      <c r="C13" s="2" t="s">
        <v>14</v>
      </c>
      <c r="D13" s="3">
        <v>32.9</v>
      </c>
      <c r="E13" s="3">
        <f t="shared" si="0"/>
        <v>29.61</v>
      </c>
      <c r="F13" s="4">
        <v>6</v>
      </c>
      <c r="G13" s="3">
        <f t="shared" si="1"/>
        <v>177.66</v>
      </c>
    </row>
    <row r="14" spans="1:9" x14ac:dyDescent="0.25">
      <c r="A14" s="2" t="s">
        <v>23</v>
      </c>
      <c r="B14" s="8" t="s">
        <v>15</v>
      </c>
      <c r="C14" s="2" t="s">
        <v>14</v>
      </c>
      <c r="D14" s="3">
        <v>89.9</v>
      </c>
      <c r="E14" s="3">
        <f t="shared" si="0"/>
        <v>80.910000000000011</v>
      </c>
      <c r="F14" s="4">
        <v>5</v>
      </c>
      <c r="G14" s="3">
        <f t="shared" si="1"/>
        <v>404.55000000000007</v>
      </c>
    </row>
    <row r="15" spans="1:9" x14ac:dyDescent="0.25">
      <c r="A15" s="2" t="s">
        <v>9</v>
      </c>
      <c r="B15" s="8" t="s">
        <v>10</v>
      </c>
      <c r="C15" s="2" t="s">
        <v>11</v>
      </c>
      <c r="D15" s="3">
        <v>399.9</v>
      </c>
      <c r="E15" s="3">
        <f t="shared" si="0"/>
        <v>359.90999999999997</v>
      </c>
      <c r="F15" s="4">
        <v>3</v>
      </c>
      <c r="G15" s="3">
        <f t="shared" si="1"/>
        <v>1079.73</v>
      </c>
    </row>
    <row r="16" spans="1:9" x14ac:dyDescent="0.25">
      <c r="A16" s="2" t="s">
        <v>12</v>
      </c>
      <c r="B16" s="8" t="s">
        <v>15</v>
      </c>
      <c r="C16" s="2" t="s">
        <v>14</v>
      </c>
      <c r="D16" s="3">
        <v>259.89999999999998</v>
      </c>
      <c r="E16" s="3">
        <f t="shared" si="0"/>
        <v>233.91</v>
      </c>
      <c r="F16" s="4">
        <v>2</v>
      </c>
      <c r="G16" s="3">
        <f t="shared" si="1"/>
        <v>467.82</v>
      </c>
    </row>
    <row r="17" spans="1:11" x14ac:dyDescent="0.25">
      <c r="A17" s="2" t="s">
        <v>16</v>
      </c>
      <c r="B17" s="8">
        <v>36</v>
      </c>
      <c r="C17" s="2" t="s">
        <v>17</v>
      </c>
      <c r="D17" s="3">
        <v>199.9</v>
      </c>
      <c r="E17" s="3">
        <f t="shared" si="0"/>
        <v>179.91</v>
      </c>
      <c r="F17" s="4">
        <v>2</v>
      </c>
      <c r="G17" s="3">
        <f t="shared" si="1"/>
        <v>359.82</v>
      </c>
    </row>
    <row r="18" spans="1:11" x14ac:dyDescent="0.25">
      <c r="A18" s="2" t="s">
        <v>21</v>
      </c>
      <c r="B18" s="8" t="s">
        <v>10</v>
      </c>
      <c r="C18" s="2" t="s">
        <v>14</v>
      </c>
      <c r="D18" s="3">
        <v>149.9</v>
      </c>
      <c r="E18" s="3">
        <f t="shared" si="0"/>
        <v>134.91</v>
      </c>
      <c r="F18" s="4">
        <v>2</v>
      </c>
      <c r="G18" s="3">
        <f t="shared" si="1"/>
        <v>269.82</v>
      </c>
    </row>
    <row r="19" spans="1:11" x14ac:dyDescent="0.25">
      <c r="A19" s="2" t="s">
        <v>12</v>
      </c>
      <c r="B19" s="8" t="s">
        <v>13</v>
      </c>
      <c r="C19" s="2" t="s">
        <v>14</v>
      </c>
      <c r="D19" s="3">
        <v>299.89999999999998</v>
      </c>
      <c r="E19" s="3">
        <f t="shared" si="0"/>
        <v>269.90999999999997</v>
      </c>
      <c r="F19" s="4">
        <v>1</v>
      </c>
      <c r="G19" s="3">
        <f t="shared" si="1"/>
        <v>269.90999999999997</v>
      </c>
      <c r="K19" t="s">
        <v>26</v>
      </c>
    </row>
    <row r="20" spans="1:11" x14ac:dyDescent="0.25">
      <c r="A20" s="2" t="s">
        <v>18</v>
      </c>
      <c r="B20" s="8" t="s">
        <v>10</v>
      </c>
      <c r="C20" s="2" t="s">
        <v>11</v>
      </c>
      <c r="D20" s="3">
        <v>259.89999999999998</v>
      </c>
      <c r="E20" s="3">
        <f t="shared" si="0"/>
        <v>233.91</v>
      </c>
      <c r="F20" s="4">
        <v>1</v>
      </c>
      <c r="G20" s="3">
        <f t="shared" si="1"/>
        <v>233.91</v>
      </c>
    </row>
    <row r="21" spans="1:11" x14ac:dyDescent="0.25">
      <c r="A21" s="2" t="s">
        <v>19</v>
      </c>
      <c r="B21" s="8" t="s">
        <v>20</v>
      </c>
      <c r="C21" s="2" t="s">
        <v>14</v>
      </c>
      <c r="D21" s="3">
        <v>249.9</v>
      </c>
      <c r="E21" s="3">
        <f t="shared" si="0"/>
        <v>224.91</v>
      </c>
      <c r="F21" s="4">
        <v>1</v>
      </c>
      <c r="G21" s="3">
        <f t="shared" si="1"/>
        <v>224.91</v>
      </c>
    </row>
    <row r="22" spans="1:11" x14ac:dyDescent="0.25">
      <c r="A22" s="2" t="s">
        <v>16</v>
      </c>
      <c r="B22" s="8">
        <v>37</v>
      </c>
      <c r="C22" s="2" t="s">
        <v>17</v>
      </c>
      <c r="D22" s="3">
        <v>249.9</v>
      </c>
      <c r="E22" s="3">
        <f t="shared" si="0"/>
        <v>224.91</v>
      </c>
      <c r="F22" s="4">
        <v>1</v>
      </c>
      <c r="G22" s="3">
        <f t="shared" si="1"/>
        <v>224.91</v>
      </c>
    </row>
    <row r="23" spans="1:11" ht="14.25" customHeight="1" x14ac:dyDescent="0.25">
      <c r="A23" s="9" t="s">
        <v>16</v>
      </c>
      <c r="B23" s="10">
        <v>38</v>
      </c>
      <c r="C23" s="9" t="s">
        <v>17</v>
      </c>
      <c r="D23" s="11">
        <v>259.89999999999998</v>
      </c>
      <c r="E23" s="3">
        <f t="shared" si="0"/>
        <v>233.91</v>
      </c>
      <c r="F23" s="12">
        <v>0</v>
      </c>
      <c r="G23" s="3">
        <f t="shared" si="1"/>
        <v>0</v>
      </c>
    </row>
    <row r="24" spans="1:11" ht="6" customHeight="1" x14ac:dyDescent="0.25">
      <c r="A24" s="22"/>
      <c r="B24" s="23"/>
      <c r="C24" s="24"/>
      <c r="D24" s="25"/>
      <c r="E24" s="25"/>
      <c r="F24" s="26"/>
      <c r="G24" s="25"/>
    </row>
    <row r="25" spans="1:11" ht="15.75" x14ac:dyDescent="0.25">
      <c r="A25" s="63" t="s">
        <v>29</v>
      </c>
      <c r="B25" s="64"/>
      <c r="C25" s="65"/>
      <c r="D25" s="13">
        <f>SUM(D4:D23)</f>
        <v>3083.0000000000005</v>
      </c>
      <c r="E25" s="13">
        <f>SUM(E4:E23)</f>
        <v>2774.7</v>
      </c>
      <c r="F25" s="13">
        <f>SUM(F4:F23)</f>
        <v>132</v>
      </c>
      <c r="G25" s="13">
        <f>SUM(G4:G23)</f>
        <v>10195.019999999999</v>
      </c>
    </row>
    <row r="26" spans="1:11" ht="15.75" x14ac:dyDescent="0.25">
      <c r="A26" s="66"/>
      <c r="B26" s="67"/>
      <c r="C26" s="67"/>
      <c r="D26" s="68"/>
      <c r="E26" s="68"/>
      <c r="F26" s="68"/>
      <c r="G26" s="16"/>
    </row>
  </sheetData>
  <sortState xmlns:xlrd2="http://schemas.microsoft.com/office/spreadsheetml/2017/richdata2" ref="A4:G23">
    <sortCondition descending="1" ref="F4:F23"/>
  </sortState>
  <mergeCells count="4">
    <mergeCell ref="A25:C25"/>
    <mergeCell ref="A26:C26"/>
    <mergeCell ref="D26:F26"/>
    <mergeCell ref="A1:G1"/>
  </mergeCells>
  <conditionalFormatting sqref="F4:F23">
    <cfRule type="cellIs" dxfId="1" priority="2" operator="greaterThan">
      <formula>10</formula>
    </cfRule>
    <cfRule type="cellIs" dxfId="0" priority="1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58E0-392B-4A10-9BC5-26B6009D56CD}">
  <dimension ref="A1:G4"/>
  <sheetViews>
    <sheetView zoomScale="190" zoomScaleNormal="190" workbookViewId="0">
      <selection activeCell="F4" sqref="F4"/>
    </sheetView>
  </sheetViews>
  <sheetFormatPr defaultRowHeight="15" x14ac:dyDescent="0.25"/>
  <cols>
    <col min="1" max="1" width="20.140625" customWidth="1"/>
    <col min="2" max="3" width="18.28515625" customWidth="1"/>
    <col min="5" max="7" width="18.28515625" customWidth="1"/>
  </cols>
  <sheetData>
    <row r="1" spans="1:7" s="55" customFormat="1" ht="27" customHeight="1" thickBot="1" x14ac:dyDescent="0.55000000000000004">
      <c r="A1" s="58" t="s">
        <v>0</v>
      </c>
      <c r="B1" s="59"/>
      <c r="C1" s="59"/>
      <c r="D1" s="59"/>
      <c r="E1" s="59"/>
      <c r="F1" s="59"/>
      <c r="G1" s="59"/>
    </row>
    <row r="2" spans="1:7" ht="23.25" thickBot="1" x14ac:dyDescent="0.3">
      <c r="A2" s="60" t="s">
        <v>35</v>
      </c>
      <c r="B2" s="61"/>
      <c r="C2" s="62"/>
      <c r="E2" s="60" t="s">
        <v>12</v>
      </c>
      <c r="F2" s="61"/>
      <c r="G2" s="62"/>
    </row>
    <row r="3" spans="1:7" ht="70.5" customHeight="1" thickBot="1" x14ac:dyDescent="0.3">
      <c r="A3" s="27" t="s">
        <v>36</v>
      </c>
      <c r="B3" s="28" t="s">
        <v>37</v>
      </c>
      <c r="C3" s="29" t="s">
        <v>38</v>
      </c>
      <c r="E3" s="30" t="s">
        <v>36</v>
      </c>
      <c r="F3" s="31" t="s">
        <v>37</v>
      </c>
      <c r="G3" s="32" t="s">
        <v>39</v>
      </c>
    </row>
    <row r="4" spans="1:7" ht="60.75" customHeight="1" thickBot="1" x14ac:dyDescent="0.3">
      <c r="A4" s="37">
        <f>COUNTIF(Tabela_manual!F4:F23,"&gt;0")</f>
        <v>19</v>
      </c>
      <c r="B4" s="36">
        <f>Tabela_manual!F25</f>
        <v>132</v>
      </c>
      <c r="C4" s="35">
        <f>AVERAGE(Tabela_manual!F4:F23)</f>
        <v>6.6</v>
      </c>
      <c r="E4" s="33">
        <f>COUNTIF(int_nome_produto,E2)</f>
        <v>2</v>
      </c>
      <c r="F4" s="34">
        <f>SUMIF(int_nome_produto,E2,int_quantidade)</f>
        <v>3</v>
      </c>
      <c r="G4" s="34">
        <f>AVERAGEIF(int_nome_produto,E2,int_quantidade)</f>
        <v>1.5</v>
      </c>
    </row>
  </sheetData>
  <mergeCells count="3">
    <mergeCell ref="E2:G2"/>
    <mergeCell ref="A2:C2"/>
    <mergeCell ref="A1:G1"/>
  </mergeCells>
  <dataValidations count="1">
    <dataValidation type="list" showInputMessage="1" showErrorMessage="1" sqref="E2" xr:uid="{6B9AD630-79F6-43E9-B745-34CB355413D5}">
      <formula1>int_nome_produto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Tabela_Formatada</vt:lpstr>
      <vt:lpstr>Médias_Ref_Estruturada</vt:lpstr>
      <vt:lpstr>Filtro_Avançado</vt:lpstr>
      <vt:lpstr>Gráfico_dinâmico</vt:lpstr>
      <vt:lpstr>Tabela_manual</vt:lpstr>
      <vt:lpstr>Médias</vt:lpstr>
      <vt:lpstr>Filtro_Avançado!Area_de_extracao</vt:lpstr>
      <vt:lpstr>Filtro_Avançado!Criterios</vt:lpstr>
      <vt:lpstr>int_nome_produto</vt:lpstr>
      <vt:lpstr>int_quantidade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Lara Evellyn</cp:lastModifiedBy>
  <cp:revision/>
  <dcterms:created xsi:type="dcterms:W3CDTF">2025-10-04T20:17:41Z</dcterms:created>
  <dcterms:modified xsi:type="dcterms:W3CDTF">2025-10-06T13:40:29Z</dcterms:modified>
  <cp:category/>
  <cp:contentStatus/>
</cp:coreProperties>
</file>