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orto-my.sharepoint.com/personal/up202003315_up_pt/Documents/2º Ano/Dosimetria/"/>
    </mc:Choice>
  </mc:AlternateContent>
  <xr:revisionPtr revIDLastSave="822" documentId="11_9248381DC2F30A436F107A39913E8C1851038385" xr6:coauthVersionLast="47" xr6:coauthVersionMax="47" xr10:uidLastSave="{7E166FDE-44F6-4450-835B-F8BA4450E5D1}"/>
  <bookViews>
    <workbookView xWindow="-108" yWindow="-108" windowWidth="23256" windowHeight="12576" xr2:uid="{00000000-000D-0000-FFFF-FFFF00000000}"/>
  </bookViews>
  <sheets>
    <sheet name="Folha1" sheetId="1" r:id="rId1"/>
  </sheets>
  <definedNames>
    <definedName name="OLE_LINK1" localSheetId="0">Folha1!$A$53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M6" i="1" s="1"/>
  <c r="L7" i="1"/>
  <c r="L8" i="1"/>
  <c r="L9" i="1"/>
  <c r="L10" i="1"/>
  <c r="M10" i="1" s="1"/>
  <c r="L11" i="1"/>
  <c r="L12" i="1"/>
  <c r="L13" i="1"/>
  <c r="L14" i="1"/>
  <c r="L15" i="1"/>
  <c r="L16" i="1"/>
  <c r="L17" i="1"/>
  <c r="L18" i="1"/>
  <c r="L19" i="1"/>
  <c r="L20" i="1"/>
  <c r="L2" i="1"/>
  <c r="J3" i="1"/>
  <c r="J4" i="1"/>
  <c r="J5" i="1"/>
  <c r="J6" i="1"/>
  <c r="K6" i="1" s="1"/>
  <c r="J7" i="1"/>
  <c r="J8" i="1"/>
  <c r="J9" i="1"/>
  <c r="J10" i="1"/>
  <c r="K10" i="1" s="1"/>
  <c r="J11" i="1"/>
  <c r="J12" i="1"/>
  <c r="J13" i="1"/>
  <c r="J14" i="1"/>
  <c r="J15" i="1"/>
  <c r="J16" i="1"/>
  <c r="J17" i="1"/>
  <c r="J18" i="1"/>
  <c r="J19" i="1"/>
  <c r="J20" i="1"/>
  <c r="J2" i="1"/>
  <c r="K2" i="1" s="1"/>
  <c r="B79" i="1"/>
  <c r="B78" i="1"/>
  <c r="D66" i="1"/>
  <c r="AE4" i="1"/>
  <c r="AE5" i="1"/>
  <c r="AE8" i="1"/>
  <c r="AE9" i="1"/>
  <c r="AE12" i="1"/>
  <c r="AE13" i="1"/>
  <c r="AE16" i="1"/>
  <c r="AE17" i="1"/>
  <c r="AE20" i="1"/>
  <c r="AH3" i="1"/>
  <c r="AF3" i="1" s="1"/>
  <c r="AD2" i="1"/>
  <c r="AC3" i="1"/>
  <c r="AE3" i="1" s="1"/>
  <c r="AC4" i="1"/>
  <c r="AD4" i="1" s="1"/>
  <c r="AC5" i="1"/>
  <c r="AD5" i="1" s="1"/>
  <c r="AC6" i="1"/>
  <c r="AD6" i="1" s="1"/>
  <c r="AC7" i="1"/>
  <c r="AE7" i="1" s="1"/>
  <c r="AC8" i="1"/>
  <c r="AD8" i="1" s="1"/>
  <c r="AC9" i="1"/>
  <c r="AD9" i="1" s="1"/>
  <c r="AC10" i="1"/>
  <c r="AD10" i="1" s="1"/>
  <c r="AC11" i="1"/>
  <c r="AE11" i="1" s="1"/>
  <c r="AC12" i="1"/>
  <c r="AD12" i="1" s="1"/>
  <c r="AC13" i="1"/>
  <c r="AD13" i="1" s="1"/>
  <c r="AC14" i="1"/>
  <c r="AD14" i="1" s="1"/>
  <c r="AC15" i="1"/>
  <c r="AE15" i="1" s="1"/>
  <c r="AC16" i="1"/>
  <c r="AD16" i="1" s="1"/>
  <c r="AC17" i="1"/>
  <c r="AD17" i="1" s="1"/>
  <c r="AC18" i="1"/>
  <c r="AD18" i="1" s="1"/>
  <c r="AC19" i="1"/>
  <c r="AE19" i="1" s="1"/>
  <c r="AC20" i="1"/>
  <c r="AF20" i="1" s="1"/>
  <c r="AC2" i="1"/>
  <c r="AE2" i="1" s="1"/>
  <c r="AA4" i="1"/>
  <c r="AA12" i="1"/>
  <c r="Z3" i="1"/>
  <c r="Z7" i="1"/>
  <c r="Z1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" i="1"/>
  <c r="X22" i="1" s="1"/>
  <c r="B66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" i="1"/>
  <c r="W22" i="1" s="1"/>
  <c r="C66" i="1" s="1"/>
  <c r="U3" i="1"/>
  <c r="U22" i="1" s="1"/>
  <c r="B65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" i="1"/>
  <c r="T3" i="1"/>
  <c r="T4" i="1"/>
  <c r="T5" i="1"/>
  <c r="T6" i="1"/>
  <c r="T22" i="1" s="1"/>
  <c r="C65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" i="1"/>
  <c r="C60" i="1"/>
  <c r="B60" i="1"/>
  <c r="R2" i="1"/>
  <c r="B49" i="1"/>
  <c r="B46" i="1"/>
  <c r="E3" i="1"/>
  <c r="C57" i="1"/>
  <c r="B57" i="1"/>
  <c r="M3" i="1"/>
  <c r="R3" i="1" s="1"/>
  <c r="M4" i="1"/>
  <c r="R4" i="1" s="1"/>
  <c r="M8" i="1"/>
  <c r="R8" i="1" s="1"/>
  <c r="M12" i="1"/>
  <c r="R12" i="1" s="1"/>
  <c r="M16" i="1"/>
  <c r="R16" i="1" s="1"/>
  <c r="M20" i="1"/>
  <c r="R20" i="1" s="1"/>
  <c r="M2" i="1"/>
  <c r="AA2" i="1" s="1"/>
  <c r="K3" i="1"/>
  <c r="Q3" i="1" s="1"/>
  <c r="K4" i="1"/>
  <c r="Q4" i="1" s="1"/>
  <c r="K8" i="1"/>
  <c r="Q8" i="1" s="1"/>
  <c r="K12" i="1"/>
  <c r="Q12" i="1" s="1"/>
  <c r="K16" i="1"/>
  <c r="Q16" i="1" s="1"/>
  <c r="K20" i="1"/>
  <c r="Q20" i="1" s="1"/>
  <c r="I19" i="1"/>
  <c r="I18" i="1"/>
  <c r="I17" i="1"/>
  <c r="I15" i="1"/>
  <c r="I14" i="1"/>
  <c r="I13" i="1"/>
  <c r="I11" i="1"/>
  <c r="C58" i="1" s="1"/>
  <c r="I9" i="1"/>
  <c r="I7" i="1"/>
  <c r="I5" i="1"/>
  <c r="H19" i="1"/>
  <c r="H18" i="1"/>
  <c r="H17" i="1"/>
  <c r="K17" i="1" s="1"/>
  <c r="Q17" i="1" s="1"/>
  <c r="H15" i="1"/>
  <c r="K15" i="1" s="1"/>
  <c r="Q15" i="1" s="1"/>
  <c r="H14" i="1"/>
  <c r="H13" i="1"/>
  <c r="K13" i="1" s="1"/>
  <c r="Q13" i="1" s="1"/>
  <c r="H11" i="1"/>
  <c r="K11" i="1" s="1"/>
  <c r="Q11" i="1" s="1"/>
  <c r="H9" i="1"/>
  <c r="B59" i="1" s="1"/>
  <c r="H7" i="1"/>
  <c r="K7" i="1" s="1"/>
  <c r="Q7" i="1" s="1"/>
  <c r="H5" i="1"/>
  <c r="F3" i="1"/>
  <c r="O3" i="1" s="1"/>
  <c r="F4" i="1"/>
  <c r="O4" i="1" s="1"/>
  <c r="F5" i="1"/>
  <c r="O5" i="1" s="1"/>
  <c r="F6" i="1"/>
  <c r="O6" i="1" s="1"/>
  <c r="F7" i="1"/>
  <c r="O7" i="1" s="1"/>
  <c r="F8" i="1"/>
  <c r="O8" i="1" s="1"/>
  <c r="F9" i="1"/>
  <c r="O9" i="1" s="1"/>
  <c r="F10" i="1"/>
  <c r="O10" i="1" s="1"/>
  <c r="F11" i="1"/>
  <c r="O11" i="1" s="1"/>
  <c r="F12" i="1"/>
  <c r="O12" i="1" s="1"/>
  <c r="F13" i="1"/>
  <c r="O13" i="1" s="1"/>
  <c r="F14" i="1"/>
  <c r="O14" i="1" s="1"/>
  <c r="F15" i="1"/>
  <c r="O15" i="1" s="1"/>
  <c r="F16" i="1"/>
  <c r="O16" i="1" s="1"/>
  <c r="F17" i="1"/>
  <c r="G17" i="1" s="1"/>
  <c r="F18" i="1"/>
  <c r="O18" i="1" s="1"/>
  <c r="F19" i="1"/>
  <c r="G19" i="1" s="1"/>
  <c r="F20" i="1"/>
  <c r="G20" i="1" s="1"/>
  <c r="F2" i="1"/>
  <c r="O2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AA6" i="1" l="1"/>
  <c r="R6" i="1"/>
  <c r="AA10" i="1"/>
  <c r="R10" i="1"/>
  <c r="AA20" i="1"/>
  <c r="AA16" i="1"/>
  <c r="AA8" i="1"/>
  <c r="M17" i="1"/>
  <c r="AA3" i="1"/>
  <c r="Q6" i="1"/>
  <c r="AH6" i="1"/>
  <c r="AF6" i="1" s="1"/>
  <c r="Z6" i="1"/>
  <c r="Q10" i="1"/>
  <c r="AH10" i="1"/>
  <c r="AF10" i="1" s="1"/>
  <c r="Z10" i="1"/>
  <c r="K18" i="1"/>
  <c r="Z17" i="1"/>
  <c r="Z13" i="1"/>
  <c r="Z15" i="1"/>
  <c r="Z20" i="1"/>
  <c r="Z16" i="1"/>
  <c r="Z12" i="1"/>
  <c r="Z8" i="1"/>
  <c r="Z4" i="1"/>
  <c r="AH16" i="1"/>
  <c r="AF16" i="1" s="1"/>
  <c r="AH12" i="1"/>
  <c r="AF12" i="1" s="1"/>
  <c r="AH8" i="1"/>
  <c r="AF8" i="1" s="1"/>
  <c r="AH4" i="1"/>
  <c r="AF4" i="1" s="1"/>
  <c r="Q2" i="1"/>
  <c r="AH2" i="1"/>
  <c r="AF2" i="1" s="1"/>
  <c r="Z2" i="1"/>
  <c r="D65" i="1"/>
  <c r="AE21" i="1"/>
  <c r="AD15" i="1"/>
  <c r="AD7" i="1"/>
  <c r="AD3" i="1"/>
  <c r="AE18" i="1"/>
  <c r="AE14" i="1"/>
  <c r="AE10" i="1"/>
  <c r="AE6" i="1"/>
  <c r="AD20" i="1"/>
  <c r="AD19" i="1"/>
  <c r="AD11" i="1"/>
  <c r="D60" i="1"/>
  <c r="G4" i="1"/>
  <c r="B28" i="1"/>
  <c r="G2" i="1"/>
  <c r="G13" i="1"/>
  <c r="G12" i="1"/>
  <c r="G5" i="1"/>
  <c r="D57" i="1"/>
  <c r="G18" i="1"/>
  <c r="G9" i="1"/>
  <c r="G16" i="1"/>
  <c r="G8" i="1"/>
  <c r="O17" i="1"/>
  <c r="B58" i="1"/>
  <c r="D58" i="1" s="1"/>
  <c r="M9" i="1"/>
  <c r="K9" i="1"/>
  <c r="K5" i="1"/>
  <c r="O20" i="1"/>
  <c r="G15" i="1"/>
  <c r="G11" i="1"/>
  <c r="G7" i="1"/>
  <c r="G3" i="1"/>
  <c r="K19" i="1"/>
  <c r="M15" i="1"/>
  <c r="AH15" i="1" s="1"/>
  <c r="AF15" i="1" s="1"/>
  <c r="M11" i="1"/>
  <c r="O19" i="1"/>
  <c r="M7" i="1"/>
  <c r="G14" i="1"/>
  <c r="G10" i="1"/>
  <c r="G6" i="1"/>
  <c r="M5" i="1"/>
  <c r="M13" i="1"/>
  <c r="C59" i="1"/>
  <c r="D59" i="1" s="1"/>
  <c r="M14" i="1"/>
  <c r="M19" i="1"/>
  <c r="M18" i="1"/>
  <c r="K14" i="1"/>
  <c r="AA18" i="1" l="1"/>
  <c r="R18" i="1"/>
  <c r="R17" i="1"/>
  <c r="AA17" i="1"/>
  <c r="R19" i="1"/>
  <c r="AA19" i="1"/>
  <c r="R9" i="1"/>
  <c r="AA9" i="1"/>
  <c r="R13" i="1"/>
  <c r="AA13" i="1"/>
  <c r="R5" i="1"/>
  <c r="AA5" i="1"/>
  <c r="AA14" i="1"/>
  <c r="R14" i="1"/>
  <c r="R15" i="1"/>
  <c r="AA15" i="1"/>
  <c r="R7" i="1"/>
  <c r="AH7" i="1"/>
  <c r="AF7" i="1" s="1"/>
  <c r="AA7" i="1"/>
  <c r="AH13" i="1"/>
  <c r="AF13" i="1" s="1"/>
  <c r="AH11" i="1"/>
  <c r="AF11" i="1" s="1"/>
  <c r="R11" i="1"/>
  <c r="AA11" i="1"/>
  <c r="AH17" i="1"/>
  <c r="AF17" i="1" s="1"/>
  <c r="Q14" i="1"/>
  <c r="AH14" i="1"/>
  <c r="AF14" i="1" s="1"/>
  <c r="Z14" i="1"/>
  <c r="Q9" i="1"/>
  <c r="AH9" i="1"/>
  <c r="AF9" i="1" s="1"/>
  <c r="Z9" i="1"/>
  <c r="Q18" i="1"/>
  <c r="AH18" i="1"/>
  <c r="AF18" i="1" s="1"/>
  <c r="Z18" i="1"/>
  <c r="Q19" i="1"/>
  <c r="AH19" i="1"/>
  <c r="AF19" i="1" s="1"/>
  <c r="Z19" i="1"/>
  <c r="AH5" i="1"/>
  <c r="AF5" i="1" s="1"/>
  <c r="Z5" i="1"/>
  <c r="AD21" i="1"/>
  <c r="B40" i="1"/>
  <c r="B41" i="1"/>
  <c r="O22" i="1"/>
  <c r="B34" i="1"/>
  <c r="Q5" i="1"/>
  <c r="Q22" i="1" s="1"/>
  <c r="B52" i="1" s="1"/>
  <c r="AA22" i="1" l="1"/>
  <c r="R22" i="1"/>
  <c r="B67" i="1"/>
  <c r="B53" i="1"/>
  <c r="Z22" i="1"/>
  <c r="C67" i="1" s="1"/>
  <c r="AF21" i="1"/>
  <c r="D67" i="1" l="1"/>
  <c r="B80" i="1" s="1"/>
</calcChain>
</file>

<file path=xl/sharedStrings.xml><?xml version="1.0" encoding="utf-8"?>
<sst xmlns="http://schemas.openxmlformats.org/spreadsheetml/2006/main" count="73" uniqueCount="66">
  <si>
    <t>Intervalo</t>
  </si>
  <si>
    <t>E</t>
  </si>
  <si>
    <t>a)</t>
  </si>
  <si>
    <t>KeV</t>
  </si>
  <si>
    <t>∆E</t>
  </si>
  <si>
    <t>Ψ'∆E</t>
  </si>
  <si>
    <t>ϕ'∆E</t>
  </si>
  <si>
    <t>[μtr⁄ρ] Ar</t>
  </si>
  <si>
    <t>[μtr⁄ρ] Água</t>
  </si>
  <si>
    <t>E*Ψ'*∆E</t>
  </si>
  <si>
    <t>Alínea:</t>
  </si>
  <si>
    <t>Logo ϕ=</t>
  </si>
  <si>
    <t>b)</t>
  </si>
  <si>
    <t>A fluencia energética diferencial Ψ' calcula-se multiplicando os valores da fluencia diferencial pela energia</t>
  </si>
  <si>
    <t>Os valores para cada energia encontram-se na tabela</t>
  </si>
  <si>
    <t>Logo Ψ=</t>
  </si>
  <si>
    <t>c)</t>
  </si>
  <si>
    <t>O Kerma diferencial calcula-se por</t>
  </si>
  <si>
    <t>Os valores para cada energia, tanto para a áua como para o ar encontram-se na tabela</t>
  </si>
  <si>
    <t>K (Água)=</t>
  </si>
  <si>
    <t>Gy</t>
  </si>
  <si>
    <t>d)</t>
  </si>
  <si>
    <t>A energias média ponderada por fluência é</t>
  </si>
  <si>
    <t>A energia média ponderada por fluência energética é</t>
  </si>
  <si>
    <t>E (KeV)</t>
  </si>
  <si>
    <t xml:space="preserve">e) </t>
  </si>
  <si>
    <t>[μtr⁄ρ] Água / [μtr⁄ρ] Ar</t>
  </si>
  <si>
    <t>A energia média ponderada por kerma é</t>
  </si>
  <si>
    <t>E*K'ar*dE</t>
  </si>
  <si>
    <t>E*K'ag*dE</t>
  </si>
  <si>
    <t>R</t>
  </si>
  <si>
    <t>Fluencia R</t>
  </si>
  <si>
    <t>F E R</t>
  </si>
  <si>
    <t>K R</t>
  </si>
  <si>
    <t>k ag/Kar</t>
  </si>
  <si>
    <t>A fluência total é dada por:</t>
  </si>
  <si>
    <r>
      <t xml:space="preserve">De acordo com as formulas do livro </t>
    </r>
    <r>
      <rPr>
        <i/>
        <sz val="11"/>
        <color theme="1"/>
        <rFont val="Calibri"/>
        <family val="2"/>
        <scheme val="minor"/>
      </rPr>
      <t>Andreo et al, Fundamentals of Ionizing Radiation Dosimetry, 2017</t>
    </r>
  </si>
  <si>
    <t>Ktotal Ar (Gy)</t>
  </si>
  <si>
    <t>Ktotal Água (Gy)</t>
  </si>
  <si>
    <r>
      <t>ϕ' (KeV</t>
    </r>
    <r>
      <rPr>
        <vertAlign val="superscript"/>
        <sz val="8"/>
        <color theme="1"/>
        <rFont val="Calibri"/>
        <family val="2"/>
        <scheme val="minor"/>
      </rPr>
      <t>-1</t>
    </r>
    <r>
      <rPr>
        <sz val="8"/>
        <color theme="1"/>
        <rFont val="Calibri"/>
        <family val="2"/>
        <scheme val="minor"/>
      </rPr>
      <t>cm</t>
    </r>
    <r>
      <rPr>
        <vertAlign val="superscript"/>
        <sz val="8"/>
        <color theme="1"/>
        <rFont val="Calibri"/>
        <family val="2"/>
        <scheme val="minor"/>
      </rPr>
      <t>-2</t>
    </r>
    <r>
      <rPr>
        <sz val="8"/>
        <color theme="1"/>
        <rFont val="Calibri"/>
        <family val="2"/>
        <scheme val="minor"/>
      </rPr>
      <t>)</t>
    </r>
  </si>
  <si>
    <r>
      <t>Ψ' (cm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</si>
  <si>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[μtr⁄ρ]Ar (cm</t>
    </r>
    <r>
      <rPr>
        <vertAlign val="superscript"/>
        <sz val="8"/>
        <color theme="1"/>
        <rFont val="Calibri"/>
        <family val="2"/>
        <scheme val="minor"/>
      </rPr>
      <t>2⁄</t>
    </r>
    <r>
      <rPr>
        <sz val="8"/>
        <color theme="1"/>
        <rFont val="Calibri"/>
        <family val="2"/>
        <scheme val="minor"/>
      </rPr>
      <t>g)</t>
    </r>
  </si>
  <si>
    <t>[μtr⁄ρ]Água (cm2⁄g)</t>
  </si>
  <si>
    <r>
      <t>K'Ar (GyKeV</t>
    </r>
    <r>
      <rPr>
        <vertAlign val="superscript"/>
        <sz val="8"/>
        <color theme="1"/>
        <rFont val="Calibri"/>
        <family val="2"/>
        <scheme val="minor"/>
      </rPr>
      <t>-1</t>
    </r>
    <r>
      <rPr>
        <sz val="8"/>
        <color theme="1"/>
        <rFont val="Calibri"/>
        <family val="2"/>
        <scheme val="minor"/>
      </rPr>
      <t>)</t>
    </r>
  </si>
  <si>
    <r>
      <t>K'Água (GyKeV</t>
    </r>
    <r>
      <rPr>
        <vertAlign val="superscript"/>
        <sz val="8"/>
        <color theme="1"/>
        <rFont val="Calibri"/>
        <family val="2"/>
        <scheme val="minor"/>
      </rPr>
      <t>-1</t>
    </r>
    <r>
      <rPr>
        <sz val="8"/>
        <color theme="1"/>
        <rFont val="Calibri"/>
        <family val="2"/>
        <scheme val="minor"/>
      </rPr>
      <t>)</t>
    </r>
  </si>
  <si>
    <t>[μtr⁄ρ]Ar*ϕ'*∆E</t>
  </si>
  <si>
    <t>[μtr⁄ρ]Água*ϕ'*∆E</t>
  </si>
  <si>
    <t>[μtr⁄ρ]Ar*Ψ'*∆E</t>
  </si>
  <si>
    <t>[μtr⁄ρ]Água*Ψ'*∆E</t>
  </si>
  <si>
    <t>[μtr⁄ρ]Ar*K'*∆E</t>
  </si>
  <si>
    <t>[μtr⁄ρ]Água*K'*∆E</t>
  </si>
  <si>
    <t>K (Ar)=</t>
  </si>
  <si>
    <t>Somatório</t>
  </si>
  <si>
    <t>Coluna1</t>
  </si>
  <si>
    <t>f)</t>
  </si>
  <si>
    <t>A fluência energética total calcula-se por:</t>
  </si>
  <si>
    <t>Desvio percentual</t>
  </si>
  <si>
    <r>
      <t>[μtr⁄ρ]</t>
    </r>
    <r>
      <rPr>
        <vertAlign val="subscript"/>
        <sz val="11"/>
        <color theme="1"/>
        <rFont val="Calibri"/>
        <family val="2"/>
        <scheme val="minor"/>
      </rPr>
      <t>ϕ agua,ar</t>
    </r>
  </si>
  <si>
    <r>
      <t>[μtr⁄ρ]</t>
    </r>
    <r>
      <rPr>
        <vertAlign val="subscript"/>
        <sz val="11"/>
        <color theme="1"/>
        <rFont val="Calibri"/>
        <family val="2"/>
        <scheme val="minor"/>
      </rPr>
      <t>Ψ agua, ar</t>
    </r>
  </si>
  <si>
    <r>
      <t>[μtr⁄ρ]</t>
    </r>
    <r>
      <rPr>
        <vertAlign val="subscript"/>
        <sz val="11"/>
        <color theme="1"/>
        <rFont val="Calibri"/>
        <family val="2"/>
        <scheme val="minor"/>
      </rPr>
      <t xml:space="preserve">K </t>
    </r>
    <r>
      <rPr>
        <sz val="11"/>
        <color theme="1"/>
        <rFont val="Calibri"/>
        <family val="2"/>
        <scheme val="minor"/>
      </rPr>
      <t>agua, ar</t>
    </r>
  </si>
  <si>
    <t>[μtr⁄ρ]ϕ agua,ar</t>
  </si>
  <si>
    <t>[μtr⁄ρ]Ψ agua, ar</t>
  </si>
  <si>
    <t>[μtr⁄ρ]K agua, ar</t>
  </si>
  <si>
    <r>
      <t>cm</t>
    </r>
    <r>
      <rPr>
        <vertAlign val="superscript"/>
        <sz val="11"/>
        <color theme="1"/>
        <rFont val="Calibri"/>
        <family val="2"/>
        <scheme val="minor"/>
      </rPr>
      <t>-2</t>
    </r>
  </si>
  <si>
    <r>
      <t>kev cm</t>
    </r>
    <r>
      <rPr>
        <vertAlign val="superscript"/>
        <sz val="11"/>
        <color theme="1"/>
        <rFont val="Calibri"/>
        <family val="2"/>
        <scheme val="minor"/>
      </rPr>
      <t>-2</t>
    </r>
  </si>
  <si>
    <t>O Kerma total calcula-se por: (os valores foram multiplicados por 1,602E-13 para converter g em Kg e Kev em 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</si>
</sst>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/>
    </xf>
    <xf numFmtId="0" fontId="2" fillId="0" borderId="0" xfId="0" applyFont="1"/>
    <xf numFmtId="0" fontId="4" fillId="0" borderId="0" xfId="0" applyFont="1" applyAlignment="1"/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6">
    <dxf>
      <numFmt numFmtId="164" formatCode="0.000"/>
    </dxf>
    <dxf>
      <numFmt numFmtId="15" formatCode="0.00E+00"/>
    </dxf>
    <dxf>
      <numFmt numFmtId="15" formatCode="0.00E+00"/>
    </dxf>
    <dxf>
      <numFmt numFmtId="2" formatCode="0.00"/>
    </dxf>
    <dxf>
      <numFmt numFmtId="15" formatCode="0.00E+00"/>
    </dxf>
    <dxf>
      <numFmt numFmtId="15" formatCode="0.00E+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Fluência diferencial em função da energia</a:t>
            </a:r>
          </a:p>
        </c:rich>
      </c:tx>
      <c:layout>
        <c:manualLayout>
          <c:xMode val="edge"/>
          <c:yMode val="edge"/>
          <c:x val="0.1969862204724409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Folha1!$D$1</c:f>
              <c:strCache>
                <c:ptCount val="1"/>
                <c:pt idx="0">
                  <c:v>ϕ' (KeV-1cm-2)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Folha1!$B$2:$B$20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Folha1!$D$2:$D$20</c:f>
              <c:numCache>
                <c:formatCode>0.00E+00</c:formatCode>
                <c:ptCount val="19"/>
                <c:pt idx="0">
                  <c:v>2.3139999999999999E-4</c:v>
                </c:pt>
                <c:pt idx="1">
                  <c:v>6008</c:v>
                </c:pt>
                <c:pt idx="2">
                  <c:v>478400</c:v>
                </c:pt>
                <c:pt idx="3">
                  <c:v>1943000</c:v>
                </c:pt>
                <c:pt idx="4">
                  <c:v>3184000</c:v>
                </c:pt>
                <c:pt idx="5">
                  <c:v>3683000</c:v>
                </c:pt>
                <c:pt idx="6">
                  <c:v>3656000</c:v>
                </c:pt>
                <c:pt idx="7">
                  <c:v>3374000</c:v>
                </c:pt>
                <c:pt idx="8">
                  <c:v>3001000</c:v>
                </c:pt>
                <c:pt idx="9">
                  <c:v>2608000</c:v>
                </c:pt>
                <c:pt idx="10">
                  <c:v>3947000</c:v>
                </c:pt>
                <c:pt idx="11">
                  <c:v>2252000</c:v>
                </c:pt>
                <c:pt idx="12">
                  <c:v>1603000</c:v>
                </c:pt>
                <c:pt idx="13">
                  <c:v>1248000</c:v>
                </c:pt>
                <c:pt idx="14">
                  <c:v>1005000</c:v>
                </c:pt>
                <c:pt idx="15">
                  <c:v>776500</c:v>
                </c:pt>
                <c:pt idx="16">
                  <c:v>556900</c:v>
                </c:pt>
                <c:pt idx="17">
                  <c:v>330500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2-4905-AA44-1774995DA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66847"/>
        <c:axId val="2050966015"/>
      </c:scatterChart>
      <c:valAx>
        <c:axId val="205096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0966015"/>
        <c:crosses val="autoZero"/>
        <c:crossBetween val="midCat"/>
      </c:valAx>
      <c:valAx>
        <c:axId val="20509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baseline="0">
                    <a:effectLst/>
                  </a:rPr>
                  <a:t>ϕ' (</a:t>
                </a:r>
                <a:r>
                  <a:rPr lang="en-US" sz="900" b="0" i="0" baseline="0">
                    <a:effectLst/>
                  </a:rPr>
                  <a:t>KeV-1cm-2)</a:t>
                </a:r>
                <a:endParaRPr lang="pt-PT" sz="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096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Kerma diferencial do</a:t>
            </a:r>
            <a:r>
              <a:rPr lang="en-US" baseline="0"/>
              <a:t> ar</a:t>
            </a:r>
            <a:r>
              <a:rPr lang="en-US"/>
              <a:t> em função da energia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Folha1!$J$1</c:f>
              <c:strCache>
                <c:ptCount val="1"/>
                <c:pt idx="0">
                  <c:v>K'Ar (GyKeV-1)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Folha1!$B$2:$B$20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Folha1!$J$2:$J$20</c:f>
              <c:numCache>
                <c:formatCode>0.00E+00</c:formatCode>
                <c:ptCount val="19"/>
                <c:pt idx="0">
                  <c:v>1.7586140831999997E-15</c:v>
                </c:pt>
                <c:pt idx="1">
                  <c:v>1.9259256815999999E-8</c:v>
                </c:pt>
                <c:pt idx="2">
                  <c:v>8.2648230911999983E-7</c:v>
                </c:pt>
                <c:pt idx="3">
                  <c:v>2.6959751617500003E-6</c:v>
                </c:pt>
                <c:pt idx="4">
                  <c:v>2.3519641247999997E-6</c:v>
                </c:pt>
                <c:pt idx="5">
                  <c:v>2.2926275026200001E-6</c:v>
                </c:pt>
                <c:pt idx="6">
                  <c:v>1.6010454643199999E-6</c:v>
                </c:pt>
                <c:pt idx="7">
                  <c:v>1.3296258693899999E-6</c:v>
                </c:pt>
                <c:pt idx="8">
                  <c:v>9.8531802990000002E-7</c:v>
                </c:pt>
                <c:pt idx="9">
                  <c:v>8.2046833704000001E-7</c:v>
                </c:pt>
                <c:pt idx="10">
                  <c:v>1.1540911168799997E-6</c:v>
                </c:pt>
                <c:pt idx="11">
                  <c:v>6.7618294145999991E-7</c:v>
                </c:pt>
                <c:pt idx="12">
                  <c:v>4.8984714449999992E-7</c:v>
                </c:pt>
                <c:pt idx="13">
                  <c:v>3.8483948879999995E-7</c:v>
                </c:pt>
                <c:pt idx="14">
                  <c:v>3.1015232639999996E-7</c:v>
                </c:pt>
                <c:pt idx="15">
                  <c:v>2.5247114593875E-7</c:v>
                </c:pt>
                <c:pt idx="16">
                  <c:v>1.90095670935E-7</c:v>
                </c:pt>
                <c:pt idx="17">
                  <c:v>1.1806384656374999E-7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C-4535-9DCD-6FA2447F8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61951"/>
        <c:axId val="2096161119"/>
      </c:scatterChart>
      <c:valAx>
        <c:axId val="20961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6161119"/>
        <c:crosses val="autoZero"/>
        <c:crossBetween val="midCat"/>
      </c:valAx>
      <c:valAx>
        <c:axId val="209616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K'Ar (GyKeV-1)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61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Kerma diferencial da água em função da energia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Folha1!$L$1</c:f>
              <c:strCache>
                <c:ptCount val="1"/>
                <c:pt idx="0">
                  <c:v>K'Água (GyKeV-1)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Folha1!$B$2:$B$20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Folha1!$L$2:$L$20</c:f>
              <c:numCache>
                <c:formatCode>0.00E+00</c:formatCode>
                <c:ptCount val="19"/>
                <c:pt idx="0">
                  <c:v>1.8338667515999994E-15</c:v>
                </c:pt>
                <c:pt idx="1">
                  <c:v>1.9836745775999999E-8</c:v>
                </c:pt>
                <c:pt idx="2">
                  <c:v>8.441094355199999E-7</c:v>
                </c:pt>
                <c:pt idx="3">
                  <c:v>2.7485017379999998E-6</c:v>
                </c:pt>
                <c:pt idx="4">
                  <c:v>2.3825687327999997E-6</c:v>
                </c:pt>
                <c:pt idx="5">
                  <c:v>2.3253586735049999E-6</c:v>
                </c:pt>
                <c:pt idx="6">
                  <c:v>1.62845581248E-6</c:v>
                </c:pt>
                <c:pt idx="7">
                  <c:v>1.3593001319100001E-6</c:v>
                </c:pt>
                <c:pt idx="8">
                  <c:v>1.0158463025999999E-6</c:v>
                </c:pt>
                <c:pt idx="9">
                  <c:v>8.5240926936000006E-7</c:v>
                </c:pt>
                <c:pt idx="10">
                  <c:v>1.2113783485200001E-6</c:v>
                </c:pt>
                <c:pt idx="11">
                  <c:v>7.1387893862999981E-7</c:v>
                </c:pt>
                <c:pt idx="12">
                  <c:v>5.2049629610999998E-7</c:v>
                </c:pt>
                <c:pt idx="13">
                  <c:v>4.118674715999999E-7</c:v>
                </c:pt>
                <c:pt idx="14">
                  <c:v>3.3462447839999993E-7</c:v>
                </c:pt>
                <c:pt idx="15">
                  <c:v>2.7335400692624998E-7</c:v>
                </c:pt>
                <c:pt idx="16">
                  <c:v>2.0655590854499997E-7</c:v>
                </c:pt>
                <c:pt idx="17">
                  <c:v>1.2875234050124999E-7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D-4D87-B231-357EF24C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89711"/>
        <c:axId val="406786383"/>
      </c:scatterChart>
      <c:valAx>
        <c:axId val="40678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786383"/>
        <c:crosses val="autoZero"/>
        <c:crossBetween val="midCat"/>
      </c:valAx>
      <c:valAx>
        <c:axId val="4067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K'Água (GyKeV-1)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78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Fluência</a:t>
            </a:r>
            <a:r>
              <a:rPr lang="pt-PT" baseline="0"/>
              <a:t> energética diferencial em função da energia</a:t>
            </a:r>
            <a:endParaRPr lang="en-US"/>
          </a:p>
        </c:rich>
      </c:tx>
      <c:layout>
        <c:manualLayout>
          <c:xMode val="edge"/>
          <c:yMode val="edge"/>
          <c:x val="0.1767915573053368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Folha1!$F$1</c:f>
              <c:strCache>
                <c:ptCount val="1"/>
                <c:pt idx="0">
                  <c:v>Ψ' (cm-2)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Folha1!$B$2:$B$20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Folha1!$F$2:$F$20</c:f>
              <c:numCache>
                <c:formatCode>0.00E+00</c:formatCode>
                <c:ptCount val="19"/>
                <c:pt idx="0">
                  <c:v>2.3140000000000001E-3</c:v>
                </c:pt>
                <c:pt idx="1">
                  <c:v>90120</c:v>
                </c:pt>
                <c:pt idx="2">
                  <c:v>9568000</c:v>
                </c:pt>
                <c:pt idx="3">
                  <c:v>48575000</c:v>
                </c:pt>
                <c:pt idx="4">
                  <c:v>95520000</c:v>
                </c:pt>
                <c:pt idx="5">
                  <c:v>128905000</c:v>
                </c:pt>
                <c:pt idx="6">
                  <c:v>146240000</c:v>
                </c:pt>
                <c:pt idx="7">
                  <c:v>151830000</c:v>
                </c:pt>
                <c:pt idx="8">
                  <c:v>150050000</c:v>
                </c:pt>
                <c:pt idx="9">
                  <c:v>143440000</c:v>
                </c:pt>
                <c:pt idx="10">
                  <c:v>236820000</c:v>
                </c:pt>
                <c:pt idx="11">
                  <c:v>146380000</c:v>
                </c:pt>
                <c:pt idx="12">
                  <c:v>112210000</c:v>
                </c:pt>
                <c:pt idx="13">
                  <c:v>93600000</c:v>
                </c:pt>
                <c:pt idx="14">
                  <c:v>80400000</c:v>
                </c:pt>
                <c:pt idx="15">
                  <c:v>66002500</c:v>
                </c:pt>
                <c:pt idx="16">
                  <c:v>50121000</c:v>
                </c:pt>
                <c:pt idx="17">
                  <c:v>31397500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8-4D4B-BCE3-698159D6D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89295"/>
        <c:axId val="406796367"/>
      </c:scatterChart>
      <c:valAx>
        <c:axId val="40678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796367"/>
        <c:crosses val="autoZero"/>
        <c:crossBetween val="midCat"/>
      </c:valAx>
      <c:valAx>
        <c:axId val="40679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Ψ' (</a:t>
                </a:r>
                <a:r>
                  <a:rPr lang="pt-PT"/>
                  <a:t>cm-2)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78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chart" Target="../charts/chart4.xml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182881</xdr:colOff>
      <xdr:row>43</xdr:row>
      <xdr:rowOff>175260</xdr:rowOff>
    </xdr:from>
    <xdr:to>
      <xdr:col>8</xdr:col>
      <xdr:colOff>452894</xdr:colOff>
      <xdr:row>47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5A2C944-F41F-425E-AB4D-C4FA94F1C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8581" y="8039100"/>
          <a:ext cx="1489213" cy="70866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47</xdr:row>
      <xdr:rowOff>99061</xdr:rowOff>
    </xdr:from>
    <xdr:to>
      <xdr:col>8</xdr:col>
      <xdr:colOff>464819</xdr:colOff>
      <xdr:row>50</xdr:row>
      <xdr:rowOff>166644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46E69E4-18D3-4404-9E43-3A44B92AE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2863" y="8604886"/>
          <a:ext cx="1526856" cy="610508"/>
        </a:xfrm>
        <a:prstGeom prst="rect">
          <a:avLst/>
        </a:prstGeom>
      </xdr:spPr>
    </xdr:pic>
    <xdr:clientData/>
  </xdr:twoCellAnchor>
  <xdr:twoCellAnchor editAs="oneCell">
    <xdr:from>
      <xdr:col>6</xdr:col>
      <xdr:colOff>112449</xdr:colOff>
      <xdr:row>50</xdr:row>
      <xdr:rowOff>167642</xdr:rowOff>
    </xdr:from>
    <xdr:to>
      <xdr:col>8</xdr:col>
      <xdr:colOff>434340</xdr:colOff>
      <xdr:row>54</xdr:row>
      <xdr:rowOff>38100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9509265-D0B5-4C9A-B968-0998F8B25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08149" y="9216392"/>
          <a:ext cx="1541091" cy="594358"/>
        </a:xfrm>
        <a:prstGeom prst="rect">
          <a:avLst/>
        </a:prstGeom>
      </xdr:spPr>
    </xdr:pic>
    <xdr:clientData/>
  </xdr:twoCellAnchor>
  <xdr:twoCellAnchor editAs="oneCell">
    <xdr:from>
      <xdr:col>6</xdr:col>
      <xdr:colOff>220980</xdr:colOff>
      <xdr:row>34</xdr:row>
      <xdr:rowOff>64770</xdr:rowOff>
    </xdr:from>
    <xdr:to>
      <xdr:col>9</xdr:col>
      <xdr:colOff>266700</xdr:colOff>
      <xdr:row>36</xdr:row>
      <xdr:rowOff>135898</xdr:rowOff>
    </xdr:to>
    <xdr:pic>
      <xdr:nvPicPr>
        <xdr:cNvPr id="10" name="Imagem 5">
          <a:extLst>
            <a:ext uri="{FF2B5EF4-FFF2-40B4-BE49-F238E27FC236}">
              <a16:creationId xmlns:a16="http://schemas.microsoft.com/office/drawing/2014/main" id="{77839E0A-5A65-47FD-8C46-925E44109EA3}"/>
            </a:ext>
            <a:ext uri="{147F2762-F138-4A5C-976F-8EAC2B608ADB}">
              <a16:predDERef xmlns:a16="http://schemas.microsoft.com/office/drawing/2014/main" pred="{A9509265-D0B5-4C9A-B968-0998F8B25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77640" y="6366510"/>
          <a:ext cx="1874520" cy="436888"/>
        </a:xfrm>
        <a:prstGeom prst="rect">
          <a:avLst/>
        </a:prstGeom>
      </xdr:spPr>
    </xdr:pic>
    <xdr:clientData/>
  </xdr:twoCellAnchor>
  <xdr:twoCellAnchor editAs="oneCell">
    <xdr:from>
      <xdr:col>5</xdr:col>
      <xdr:colOff>327660</xdr:colOff>
      <xdr:row>64</xdr:row>
      <xdr:rowOff>53340</xdr:rowOff>
    </xdr:from>
    <xdr:to>
      <xdr:col>9</xdr:col>
      <xdr:colOff>358140</xdr:colOff>
      <xdr:row>68</xdr:row>
      <xdr:rowOff>20308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B412C7F-5973-46CF-8EBD-E784EC875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74720" y="11795760"/>
          <a:ext cx="2468880" cy="744208"/>
        </a:xfrm>
        <a:prstGeom prst="rect">
          <a:avLst/>
        </a:prstGeom>
      </xdr:spPr>
    </xdr:pic>
    <xdr:clientData/>
  </xdr:twoCellAnchor>
  <xdr:oneCellAnchor>
    <xdr:from>
      <xdr:col>10</xdr:col>
      <xdr:colOff>121920</xdr:colOff>
      <xdr:row>22</xdr:row>
      <xdr:rowOff>34290</xdr:rowOff>
    </xdr:from>
    <xdr:ext cx="65" cy="172227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5074E78A-B553-4CD8-B2A7-39EADBA49877}"/>
            </a:ext>
          </a:extLst>
        </xdr:cNvPr>
        <xdr:cNvSpPr txBox="1"/>
      </xdr:nvSpPr>
      <xdr:spPr>
        <a:xfrm>
          <a:off x="6256020" y="42405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>
    <xdr:from>
      <xdr:col>0</xdr:col>
      <xdr:colOff>45720</xdr:colOff>
      <xdr:row>48</xdr:row>
      <xdr:rowOff>0</xdr:rowOff>
    </xdr:from>
    <xdr:to>
      <xdr:col>0</xdr:col>
      <xdr:colOff>213360</xdr:colOff>
      <xdr:row>49</xdr:row>
      <xdr:rowOff>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FFEBD309-61C8-4ED1-AF02-A143F23D2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8816340"/>
          <a:ext cx="16764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</xdr:colOff>
      <xdr:row>45</xdr:row>
      <xdr:rowOff>0</xdr:rowOff>
    </xdr:from>
    <xdr:to>
      <xdr:col>0</xdr:col>
      <xdr:colOff>228600</xdr:colOff>
      <xdr:row>46</xdr:row>
      <xdr:rowOff>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6B38A2FC-F0CF-4EBA-ACD0-2E784E984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8267700"/>
          <a:ext cx="16764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45720</xdr:colOff>
      <xdr:row>51</xdr:row>
      <xdr:rowOff>0</xdr:rowOff>
    </xdr:from>
    <xdr:to>
      <xdr:col>0</xdr:col>
      <xdr:colOff>327660</xdr:colOff>
      <xdr:row>52</xdr:row>
      <xdr:rowOff>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A31366D9-193A-48AE-A094-BA76D1F41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9364980"/>
          <a:ext cx="28194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52</xdr:row>
      <xdr:rowOff>0</xdr:rowOff>
    </xdr:from>
    <xdr:to>
      <xdr:col>0</xdr:col>
      <xdr:colOff>441960</xdr:colOff>
      <xdr:row>53</xdr:row>
      <xdr:rowOff>15240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E4A32737-BC18-45F3-9309-CA8BCD964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47860"/>
          <a:ext cx="40386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495300</xdr:colOff>
      <xdr:row>76</xdr:row>
      <xdr:rowOff>163830</xdr:rowOff>
    </xdr:from>
    <xdr:ext cx="65" cy="172227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63E2C189-8E9F-4797-9815-2F8D37CC62C4}"/>
            </a:ext>
          </a:extLst>
        </xdr:cNvPr>
        <xdr:cNvSpPr txBox="1"/>
      </xdr:nvSpPr>
      <xdr:spPr>
        <a:xfrm>
          <a:off x="6629400" y="14116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 editAs="oneCell">
    <xdr:from>
      <xdr:col>5</xdr:col>
      <xdr:colOff>40005</xdr:colOff>
      <xdr:row>31</xdr:row>
      <xdr:rowOff>74930</xdr:rowOff>
    </xdr:from>
    <xdr:to>
      <xdr:col>6</xdr:col>
      <xdr:colOff>514139</xdr:colOff>
      <xdr:row>33</xdr:row>
      <xdr:rowOff>66605</xdr:rowOff>
    </xdr:to>
    <xdr:pic>
      <xdr:nvPicPr>
        <xdr:cNvPr id="9" name="Imagem 23">
          <a:extLst>
            <a:ext uri="{FF2B5EF4-FFF2-40B4-BE49-F238E27FC236}">
              <a16:creationId xmlns:a16="http://schemas.microsoft.com/office/drawing/2014/main" id="{9A3D1B0A-0DAA-4EB6-8471-FB30FDF5D2F0}"/>
            </a:ext>
            <a:ext uri="{147F2762-F138-4A5C-976F-8EAC2B608ADB}">
              <a16:predDERef xmlns:a16="http://schemas.microsoft.com/office/drawing/2014/main" pred="{63E2C189-8E9F-4797-9815-2F8D37CC6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145155" y="5713730"/>
          <a:ext cx="1083734" cy="357435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</xdr:colOff>
      <xdr:row>24</xdr:row>
      <xdr:rowOff>105316</xdr:rowOff>
    </xdr:from>
    <xdr:to>
      <xdr:col>4</xdr:col>
      <xdr:colOff>602168</xdr:colOff>
      <xdr:row>26</xdr:row>
      <xdr:rowOff>127635</xdr:rowOff>
    </xdr:to>
    <xdr:pic>
      <xdr:nvPicPr>
        <xdr:cNvPr id="2" name="Imagem 24">
          <a:extLst>
            <a:ext uri="{FF2B5EF4-FFF2-40B4-BE49-F238E27FC236}">
              <a16:creationId xmlns:a16="http://schemas.microsoft.com/office/drawing/2014/main" id="{DD4BFC23-ACA6-46B5-A151-8F651145A9E3}"/>
            </a:ext>
            <a:ext uri="{147F2762-F138-4A5C-976F-8EAC2B608ADB}">
              <a16:predDERef xmlns:a16="http://schemas.microsoft.com/office/drawing/2014/main" pred="{9A3D1B0A-0DAA-4EB6-8471-FB30FDF5D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01190" y="4477291"/>
          <a:ext cx="1196528" cy="388079"/>
        </a:xfrm>
        <a:prstGeom prst="rect">
          <a:avLst/>
        </a:prstGeom>
      </xdr:spPr>
    </xdr:pic>
    <xdr:clientData/>
  </xdr:twoCellAnchor>
  <xdr:twoCellAnchor>
    <xdr:from>
      <xdr:col>11</xdr:col>
      <xdr:colOff>594360</xdr:colOff>
      <xdr:row>24</xdr:row>
      <xdr:rowOff>156210</xdr:rowOff>
    </xdr:from>
    <xdr:to>
      <xdr:col>19</xdr:col>
      <xdr:colOff>289560</xdr:colOff>
      <xdr:row>39</xdr:row>
      <xdr:rowOff>156210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D9AC5DA-EEEA-4120-87C9-6F0F0A257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365760</xdr:colOff>
      <xdr:row>24</xdr:row>
      <xdr:rowOff>125730</xdr:rowOff>
    </xdr:from>
    <xdr:to>
      <xdr:col>28</xdr:col>
      <xdr:colOff>60960</xdr:colOff>
      <xdr:row>39</xdr:row>
      <xdr:rowOff>125730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0D893AA-4629-4976-8A42-CBA7A752D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388620</xdr:colOff>
      <xdr:row>40</xdr:row>
      <xdr:rowOff>57150</xdr:rowOff>
    </xdr:from>
    <xdr:to>
      <xdr:col>28</xdr:col>
      <xdr:colOff>83820</xdr:colOff>
      <xdr:row>55</xdr:row>
      <xdr:rowOff>57150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ECA50EA-20AD-4E3C-AACE-4C253E9F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4</xdr:col>
      <xdr:colOff>601980</xdr:colOff>
      <xdr:row>75</xdr:row>
      <xdr:rowOff>83820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25220970-387D-49EE-BFB7-E16C57C398CE}"/>
            </a:ext>
          </a:extLst>
        </xdr:cNvPr>
        <xdr:cNvSpPr txBox="1"/>
      </xdr:nvSpPr>
      <xdr:spPr>
        <a:xfrm>
          <a:off x="0" y="12519660"/>
          <a:ext cx="3139440" cy="1363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Considerando a aproximação </a:t>
          </a:r>
          <a:r>
            <a:rPr lang="el-GR" sz="1100"/>
            <a:t>[μ</a:t>
          </a:r>
          <a:r>
            <a:rPr lang="pt-PT" sz="1100"/>
            <a:t>tr⁄</a:t>
          </a:r>
          <a:r>
            <a:rPr lang="el-GR" sz="1100"/>
            <a:t>ρ]</a:t>
          </a:r>
          <a:r>
            <a:rPr lang="pt-PT" sz="1100"/>
            <a:t> </a:t>
          </a:r>
          <a:r>
            <a:rPr lang="pt-PT" sz="1100">
              <a:latin typeface="Times New Roman" panose="02020603050405020304" pitchFamily="18" charset="0"/>
              <a:cs typeface="Times New Roman" panose="02020603050405020304" pitchFamily="18" charset="0"/>
            </a:rPr>
            <a:t>~ 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[μ</a:t>
          </a:r>
          <a:r>
            <a:rPr lang="pt-P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en⁄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ρ]</a:t>
          </a:r>
          <a:r>
            <a:rPr lang="pt-P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PT" sz="1100"/>
        </a:p>
        <a:p>
          <a:r>
            <a:rPr lang="pt-PT" sz="1100"/>
            <a:t>Os</a:t>
          </a:r>
          <a:r>
            <a:rPr lang="pt-PT" sz="1100" baseline="0"/>
            <a:t> valores dos coeficientes determinados pelas energias médias são superiores aos valores determinados por ponderação, apesar de as diferenças serem muito pequenas.</a:t>
          </a:r>
        </a:p>
        <a:p>
          <a:r>
            <a:rPr lang="pt-PT" sz="1100" baseline="0"/>
            <a:t>Para perceber essas diferenças calculei os desvios percentuais.</a:t>
          </a:r>
          <a:endParaRPr lang="pt-PT" sz="1100"/>
        </a:p>
      </xdr:txBody>
    </xdr:sp>
    <xdr:clientData/>
  </xdr:twoCellAnchor>
  <xdr:twoCellAnchor>
    <xdr:from>
      <xdr:col>12</xdr:col>
      <xdr:colOff>38100</xdr:colOff>
      <xdr:row>40</xdr:row>
      <xdr:rowOff>125730</xdr:rowOff>
    </xdr:from>
    <xdr:to>
      <xdr:col>19</xdr:col>
      <xdr:colOff>342900</xdr:colOff>
      <xdr:row>55</xdr:row>
      <xdr:rowOff>125730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547D16E4-A8A7-4D25-BC6B-E0A4819FF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122D9B-4BA0-401D-A0E4-EEA7BFA6DA64}" name="Tabela1" displayName="Tabela1" ref="A56:D60" totalsRowShown="0">
  <autoFilter ref="A56:D60" xr:uid="{6F122D9B-4BA0-401D-A0E4-EEA7BFA6DA64}"/>
  <tableColumns count="4">
    <tableColumn id="1" xr3:uid="{1615AC43-DBBC-4AA7-B3FB-4CFF2977C7C5}" name="E (KeV)"/>
    <tableColumn id="2" xr3:uid="{76A0FFA7-443C-467B-88C6-2EE483F0FC49}" name="[μtr⁄ρ] Ar" dataDxfId="5"/>
    <tableColumn id="3" xr3:uid="{3FAF2605-69F6-4183-9145-D017898CC2DA}" name="[μtr⁄ρ] Água" dataDxfId="4"/>
    <tableColumn id="4" xr3:uid="{C350F8CF-C7B6-4DEC-8F28-70577B4F381A}" name="[μtr⁄ρ] Água / [μtr⁄ρ] Ar" dataDxfId="3">
      <calculatedColumnFormula>C57/B57</calculatedColumnFormula>
    </tableColumn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1BE1CB-5265-45FB-AD6B-31AC058866BF}" name="Tabela2" displayName="Tabela2" ref="A64:D67" totalsRowShown="0">
  <autoFilter ref="A64:D67" xr:uid="{321BE1CB-5265-45FB-AD6B-31AC058866BF}"/>
  <tableColumns count="4">
    <tableColumn id="1" xr3:uid="{6F63A13A-C35C-4D2C-B9DE-0B852D688391}" name="Coluna1"/>
    <tableColumn id="2" xr3:uid="{5B1EFCEC-1064-47AF-A17E-7584761170C4}" name="[μtr⁄ρ] Água" dataDxfId="2"/>
    <tableColumn id="3" xr3:uid="{A210D48C-E678-4BF4-A2EA-A84FF88D8569}" name="[μtr⁄ρ] Ar" dataDxfId="1"/>
    <tableColumn id="4" xr3:uid="{39963AD2-5D0D-498D-BB05-6358FBC3847B}" name="[μtr⁄ρ] Água / [μtr⁄ρ] Ar" dataDxfId="0">
      <calculatedColumnFormula>B65/C65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0"/>
  <sheetViews>
    <sheetView tabSelected="1" zoomScaleNormal="100" workbookViewId="0">
      <selection activeCell="C1" sqref="C1"/>
    </sheetView>
  </sheetViews>
  <sheetFormatPr defaultRowHeight="14.4" x14ac:dyDescent="0.3"/>
  <cols>
    <col min="1" max="1" width="9.77734375" customWidth="1"/>
    <col min="2" max="2" width="9.44140625" bestFit="1" customWidth="1"/>
  </cols>
  <sheetData>
    <row r="1" spans="1:34" ht="16.2" x14ac:dyDescent="0.3">
      <c r="A1" t="s">
        <v>0</v>
      </c>
      <c r="B1" t="s">
        <v>1</v>
      </c>
      <c r="C1" t="s">
        <v>4</v>
      </c>
      <c r="D1" s="5" t="s">
        <v>39</v>
      </c>
      <c r="E1" t="s">
        <v>6</v>
      </c>
      <c r="F1" t="s">
        <v>40</v>
      </c>
      <c r="G1" t="s">
        <v>5</v>
      </c>
      <c r="H1" s="6" t="s">
        <v>41</v>
      </c>
      <c r="I1" s="6" t="s">
        <v>42</v>
      </c>
      <c r="J1" s="6" t="s">
        <v>43</v>
      </c>
      <c r="K1" s="6" t="s">
        <v>37</v>
      </c>
      <c r="L1" s="6" t="s">
        <v>44</v>
      </c>
      <c r="M1" s="6" t="s">
        <v>38</v>
      </c>
      <c r="O1" t="s">
        <v>9</v>
      </c>
      <c r="Q1" t="s">
        <v>28</v>
      </c>
      <c r="R1" t="s">
        <v>29</v>
      </c>
      <c r="T1" t="s">
        <v>45</v>
      </c>
      <c r="U1" t="s">
        <v>46</v>
      </c>
      <c r="W1" t="s">
        <v>47</v>
      </c>
      <c r="X1" t="s">
        <v>48</v>
      </c>
      <c r="Z1" t="s">
        <v>49</v>
      </c>
      <c r="AA1" t="s">
        <v>50</v>
      </c>
      <c r="AC1" t="s">
        <v>30</v>
      </c>
      <c r="AD1" t="s">
        <v>31</v>
      </c>
      <c r="AE1" t="s">
        <v>32</v>
      </c>
      <c r="AF1" t="s">
        <v>33</v>
      </c>
      <c r="AH1" t="s">
        <v>34</v>
      </c>
    </row>
    <row r="2" spans="1:34" x14ac:dyDescent="0.3">
      <c r="A2">
        <v>1</v>
      </c>
      <c r="B2">
        <v>10</v>
      </c>
      <c r="C2">
        <v>5</v>
      </c>
      <c r="D2" s="1">
        <v>2.3139999999999999E-4</v>
      </c>
      <c r="E2" s="1">
        <f>C2*D2</f>
        <v>1.157E-3</v>
      </c>
      <c r="F2" s="1">
        <f>D2*B2</f>
        <v>2.3140000000000001E-3</v>
      </c>
      <c r="G2" s="1">
        <f>F2*C2</f>
        <v>1.157E-2</v>
      </c>
      <c r="H2">
        <v>4.7439999999999998</v>
      </c>
      <c r="I2">
        <v>4.9470000000000001</v>
      </c>
      <c r="J2" s="1">
        <f>H2*D2*B2*0.0000000000001602</f>
        <v>1.7586140831999997E-15</v>
      </c>
      <c r="K2" s="1">
        <f>J2*C2</f>
        <v>8.7930704159999978E-15</v>
      </c>
      <c r="L2" s="1">
        <f>I2*D2*B2*0.0000000000001602</f>
        <v>1.8338667515999994E-15</v>
      </c>
      <c r="M2" s="1">
        <f>L2*C2</f>
        <v>9.1693337579999966E-15</v>
      </c>
      <c r="O2" s="1">
        <f>F2*C2*B2</f>
        <v>0.1157</v>
      </c>
      <c r="Q2" s="1">
        <f>B2*K2</f>
        <v>8.7930704159999984E-14</v>
      </c>
      <c r="R2" s="1">
        <f>M2*B2</f>
        <v>9.1693337579999969E-14</v>
      </c>
      <c r="T2" s="1">
        <f t="shared" ref="T2:T20" si="0">H2*D2*C2</f>
        <v>5.4888079999999995E-3</v>
      </c>
      <c r="U2" s="1">
        <f t="shared" ref="U2:U20" si="1">I2*D2*C2</f>
        <v>5.7236789999999989E-3</v>
      </c>
      <c r="W2" s="1">
        <f t="shared" ref="W2:W20" si="2">F2*C2*H2</f>
        <v>5.4888079999999999E-2</v>
      </c>
      <c r="X2" s="1">
        <f t="shared" ref="X2:X20" si="3">I2*F2*C2</f>
        <v>5.723679000000001E-2</v>
      </c>
      <c r="Z2" s="1">
        <f t="shared" ref="Z2:Z20" si="4">K2*H2</f>
        <v>4.1714326053503989E-14</v>
      </c>
      <c r="AA2" s="1">
        <f t="shared" ref="AA2:AA20" si="5">M2*I2</f>
        <v>4.5360694100825981E-14</v>
      </c>
      <c r="AC2">
        <f t="shared" ref="AC2:AC20" si="6">I2/H2</f>
        <v>1.0427908937605397</v>
      </c>
      <c r="AD2" s="1">
        <f t="shared" ref="AD2:AD20" si="7">AC2*E2</f>
        <v>1.2065090640809445E-3</v>
      </c>
      <c r="AE2" s="1">
        <f t="shared" ref="AE2:AE20" si="8">AC2*G2</f>
        <v>1.2065090640809444E-2</v>
      </c>
      <c r="AF2" s="1">
        <f t="shared" ref="AF2:AF20" si="9">AH2*AC2</f>
        <v>1.087412848109905</v>
      </c>
      <c r="AH2" s="1">
        <f t="shared" ref="AH2:AH19" si="10">M2/K2</f>
        <v>1.0427908937605395</v>
      </c>
    </row>
    <row r="3" spans="1:34" x14ac:dyDescent="0.3">
      <c r="A3">
        <v>2</v>
      </c>
      <c r="B3">
        <v>15</v>
      </c>
      <c r="C3">
        <v>5</v>
      </c>
      <c r="D3" s="1">
        <v>6008</v>
      </c>
      <c r="E3" s="1">
        <f>C3*D3</f>
        <v>30040</v>
      </c>
      <c r="F3" s="1">
        <f t="shared" ref="F3:F20" si="11">D3*B3</f>
        <v>90120</v>
      </c>
      <c r="G3" s="1">
        <f t="shared" ref="G3:G20" si="12">F3*C3</f>
        <v>450600</v>
      </c>
      <c r="H3">
        <v>1.3340000000000001</v>
      </c>
      <c r="I3">
        <v>1.3740000000000001</v>
      </c>
      <c r="J3" s="1">
        <f t="shared" ref="J3:J20" si="13">H3*D3*B3*0.0000000000001602</f>
        <v>1.9259256815999999E-8</v>
      </c>
      <c r="K3" s="1">
        <f t="shared" ref="K3:K20" si="14">J3*C3</f>
        <v>9.6296284079999987E-8</v>
      </c>
      <c r="L3" s="1">
        <f t="shared" ref="L3:L20" si="15">I3*D3*B3*0.0000000000001602</f>
        <v>1.9836745775999999E-8</v>
      </c>
      <c r="M3" s="1">
        <f t="shared" ref="M3:M20" si="16">L3*C3</f>
        <v>9.9183728879999988E-8</v>
      </c>
      <c r="O3" s="1">
        <f t="shared" ref="O3:O20" si="17">F3*C3*B3</f>
        <v>6759000</v>
      </c>
      <c r="Q3" s="1">
        <f t="shared" ref="Q3:Q20" si="18">B3*K3</f>
        <v>1.4444442611999998E-6</v>
      </c>
      <c r="R3" s="1">
        <f t="shared" ref="R3:R20" si="19">M3*B3</f>
        <v>1.4877559331999998E-6</v>
      </c>
      <c r="T3" s="1">
        <f t="shared" si="0"/>
        <v>40073.360000000001</v>
      </c>
      <c r="U3" s="1">
        <f t="shared" si="1"/>
        <v>41274.959999999999</v>
      </c>
      <c r="W3" s="1">
        <f t="shared" si="2"/>
        <v>601100.4</v>
      </c>
      <c r="X3" s="1">
        <f t="shared" si="3"/>
        <v>619124.4</v>
      </c>
      <c r="Z3" s="1">
        <f t="shared" si="4"/>
        <v>1.2845924296272E-7</v>
      </c>
      <c r="AA3" s="1">
        <f t="shared" si="5"/>
        <v>1.3627844348112E-7</v>
      </c>
      <c r="AC3">
        <f t="shared" si="6"/>
        <v>1.029985007496252</v>
      </c>
      <c r="AD3" s="1">
        <f t="shared" si="7"/>
        <v>30940.749625187411</v>
      </c>
      <c r="AE3" s="1">
        <f t="shared" si="8"/>
        <v>464111.24437781115</v>
      </c>
      <c r="AF3" s="1">
        <f t="shared" si="9"/>
        <v>1.0608691156670542</v>
      </c>
      <c r="AH3" s="1">
        <f t="shared" si="10"/>
        <v>1.029985007496252</v>
      </c>
    </row>
    <row r="4" spans="1:34" x14ac:dyDescent="0.3">
      <c r="A4">
        <v>3</v>
      </c>
      <c r="B4">
        <v>20</v>
      </c>
      <c r="C4">
        <v>5</v>
      </c>
      <c r="D4" s="1">
        <v>478400</v>
      </c>
      <c r="E4" s="1">
        <f t="shared" ref="E4:E20" si="20">C4*D4</f>
        <v>2392000</v>
      </c>
      <c r="F4" s="1">
        <f t="shared" si="11"/>
        <v>9568000</v>
      </c>
      <c r="G4" s="1">
        <f t="shared" si="12"/>
        <v>47840000</v>
      </c>
      <c r="H4" s="1">
        <v>0.53920000000000001</v>
      </c>
      <c r="I4" s="1">
        <v>0.55069999999999997</v>
      </c>
      <c r="J4" s="1">
        <f t="shared" si="13"/>
        <v>8.2648230911999983E-7</v>
      </c>
      <c r="K4" s="1">
        <f t="shared" si="14"/>
        <v>4.1324115455999995E-6</v>
      </c>
      <c r="L4" s="1">
        <f t="shared" si="15"/>
        <v>8.441094355199999E-7</v>
      </c>
      <c r="M4" s="1">
        <f t="shared" si="16"/>
        <v>4.2205471775999992E-6</v>
      </c>
      <c r="O4" s="1">
        <f t="shared" si="17"/>
        <v>956800000</v>
      </c>
      <c r="Q4" s="1">
        <f t="shared" si="18"/>
        <v>8.2648230911999996E-5</v>
      </c>
      <c r="R4" s="1">
        <f t="shared" si="19"/>
        <v>8.4410943551999987E-5</v>
      </c>
      <c r="T4" s="1">
        <f t="shared" si="0"/>
        <v>1289766.3999999999</v>
      </c>
      <c r="U4" s="1">
        <f t="shared" si="1"/>
        <v>1317274.3999999999</v>
      </c>
      <c r="W4" s="1">
        <f t="shared" si="2"/>
        <v>25795328</v>
      </c>
      <c r="X4" s="1">
        <f t="shared" si="3"/>
        <v>26345488</v>
      </c>
      <c r="Z4" s="1">
        <f t="shared" si="4"/>
        <v>2.2281963053875198E-6</v>
      </c>
      <c r="AA4" s="1">
        <f t="shared" si="5"/>
        <v>2.3242553307043192E-6</v>
      </c>
      <c r="AC4">
        <f t="shared" si="6"/>
        <v>1.021327893175074</v>
      </c>
      <c r="AD4" s="1">
        <f t="shared" si="7"/>
        <v>2443016.3204747769</v>
      </c>
      <c r="AE4" s="1">
        <f t="shared" si="8"/>
        <v>48860326.40949554</v>
      </c>
      <c r="AF4" s="1">
        <f t="shared" si="9"/>
        <v>1.0431106653774356</v>
      </c>
      <c r="AH4" s="1">
        <f t="shared" si="10"/>
        <v>1.0213278931750742</v>
      </c>
    </row>
    <row r="5" spans="1:34" x14ac:dyDescent="0.3">
      <c r="A5">
        <v>4</v>
      </c>
      <c r="B5">
        <v>25</v>
      </c>
      <c r="C5">
        <v>5</v>
      </c>
      <c r="D5" s="1">
        <v>1943000</v>
      </c>
      <c r="E5" s="1">
        <f t="shared" si="20"/>
        <v>9715000</v>
      </c>
      <c r="F5" s="1">
        <f t="shared" si="11"/>
        <v>48575000</v>
      </c>
      <c r="G5" s="1">
        <f t="shared" si="12"/>
        <v>242875000</v>
      </c>
      <c r="H5" s="1">
        <f>(((B5-B4)*(H6-H4))/(B6-B4))+H4</f>
        <v>0.34645000000000004</v>
      </c>
      <c r="I5" s="1">
        <f>(((B5-B4)*(I6-I4))/(B6-B4))+I4</f>
        <v>0.35319999999999996</v>
      </c>
      <c r="J5" s="1">
        <f t="shared" si="13"/>
        <v>2.6959751617500003E-6</v>
      </c>
      <c r="K5" s="1">
        <f t="shared" si="14"/>
        <v>1.3479875808750002E-5</v>
      </c>
      <c r="L5" s="1">
        <f t="shared" si="15"/>
        <v>2.7485017379999998E-6</v>
      </c>
      <c r="M5" s="1">
        <f t="shared" si="16"/>
        <v>1.3742508689999999E-5</v>
      </c>
      <c r="O5" s="1">
        <f t="shared" si="17"/>
        <v>6071875000</v>
      </c>
      <c r="Q5" s="1">
        <f t="shared" si="18"/>
        <v>3.3699689521875004E-4</v>
      </c>
      <c r="R5" s="1">
        <f t="shared" si="19"/>
        <v>3.4356271725000001E-4</v>
      </c>
      <c r="T5" s="1">
        <f t="shared" si="0"/>
        <v>3365761.7500000005</v>
      </c>
      <c r="U5" s="1">
        <f t="shared" si="1"/>
        <v>3431338</v>
      </c>
      <c r="W5" s="1">
        <f t="shared" si="2"/>
        <v>84144043.750000015</v>
      </c>
      <c r="X5" s="1">
        <f t="shared" si="3"/>
        <v>85783449.999999985</v>
      </c>
      <c r="Z5" s="1">
        <f t="shared" si="4"/>
        <v>4.6701029739414382E-6</v>
      </c>
      <c r="AA5" s="1">
        <f t="shared" si="5"/>
        <v>4.8538540693079993E-6</v>
      </c>
      <c r="AC5">
        <f t="shared" si="6"/>
        <v>1.0194833309279836</v>
      </c>
      <c r="AD5" s="1">
        <f t="shared" si="7"/>
        <v>9904280.5599653609</v>
      </c>
      <c r="AE5" s="1">
        <f t="shared" si="8"/>
        <v>247607013.999134</v>
      </c>
      <c r="AF5" s="1">
        <f t="shared" si="9"/>
        <v>1.0393462620400165</v>
      </c>
      <c r="AH5" s="1">
        <f t="shared" si="10"/>
        <v>1.0194833309279836</v>
      </c>
    </row>
    <row r="6" spans="1:34" x14ac:dyDescent="0.3">
      <c r="A6">
        <v>5</v>
      </c>
      <c r="B6">
        <v>30</v>
      </c>
      <c r="C6">
        <v>5</v>
      </c>
      <c r="D6" s="1">
        <v>3184000</v>
      </c>
      <c r="E6" s="1">
        <f t="shared" si="20"/>
        <v>15920000</v>
      </c>
      <c r="F6" s="1">
        <f t="shared" si="11"/>
        <v>95520000</v>
      </c>
      <c r="G6" s="1">
        <f t="shared" si="12"/>
        <v>477600000</v>
      </c>
      <c r="H6" s="1">
        <v>0.1537</v>
      </c>
      <c r="I6" s="1">
        <v>0.15570000000000001</v>
      </c>
      <c r="J6" s="1">
        <f t="shared" si="13"/>
        <v>2.3519641247999997E-6</v>
      </c>
      <c r="K6" s="1">
        <f t="shared" si="14"/>
        <v>1.1759820623999999E-5</v>
      </c>
      <c r="L6" s="1">
        <f t="shared" si="15"/>
        <v>2.3825687327999997E-6</v>
      </c>
      <c r="M6" s="1">
        <f t="shared" si="16"/>
        <v>1.1912843663999998E-5</v>
      </c>
      <c r="O6" s="1">
        <f t="shared" si="17"/>
        <v>14328000000</v>
      </c>
      <c r="Q6" s="1">
        <f t="shared" si="18"/>
        <v>3.5279461871999995E-4</v>
      </c>
      <c r="R6" s="1">
        <f t="shared" si="19"/>
        <v>3.5738530991999992E-4</v>
      </c>
      <c r="T6" s="1">
        <f t="shared" si="0"/>
        <v>2446904</v>
      </c>
      <c r="U6" s="1">
        <f t="shared" si="1"/>
        <v>2478744</v>
      </c>
      <c r="W6" s="1">
        <f t="shared" si="2"/>
        <v>73407120</v>
      </c>
      <c r="X6" s="1">
        <f t="shared" si="3"/>
        <v>74362320</v>
      </c>
      <c r="Z6" s="1">
        <f t="shared" si="4"/>
        <v>1.8074844299087999E-6</v>
      </c>
      <c r="AA6" s="1">
        <f t="shared" si="5"/>
        <v>1.8548297584847997E-6</v>
      </c>
      <c r="AC6">
        <f t="shared" si="6"/>
        <v>1.0130123617436564</v>
      </c>
      <c r="AD6" s="1">
        <f t="shared" si="7"/>
        <v>16127156.798959009</v>
      </c>
      <c r="AE6" s="1">
        <f t="shared" si="8"/>
        <v>483814703.96877027</v>
      </c>
      <c r="AF6" s="1">
        <f t="shared" si="9"/>
        <v>1.0261940450454605</v>
      </c>
      <c r="AH6" s="1">
        <f t="shared" si="10"/>
        <v>1.0130123617436564</v>
      </c>
    </row>
    <row r="7" spans="1:34" x14ac:dyDescent="0.3">
      <c r="A7">
        <v>6</v>
      </c>
      <c r="B7">
        <v>35</v>
      </c>
      <c r="C7">
        <v>5</v>
      </c>
      <c r="D7" s="1">
        <v>3683000</v>
      </c>
      <c r="E7" s="1">
        <f t="shared" si="20"/>
        <v>18415000</v>
      </c>
      <c r="F7" s="1">
        <f t="shared" si="11"/>
        <v>128905000</v>
      </c>
      <c r="G7" s="1">
        <f t="shared" si="12"/>
        <v>644525000</v>
      </c>
      <c r="H7" s="1">
        <f>(((B7-B6)*(H8-H6))/(B8-B6))+H6</f>
        <v>0.11102000000000001</v>
      </c>
      <c r="I7" s="1">
        <f>(((B7-B6)*(I8-I6))/(B8-B6))+I6</f>
        <v>0.11260500000000001</v>
      </c>
      <c r="J7" s="1">
        <f t="shared" si="13"/>
        <v>2.2926275026200001E-6</v>
      </c>
      <c r="K7" s="1">
        <f t="shared" si="14"/>
        <v>1.1463137513099999E-5</v>
      </c>
      <c r="L7" s="1">
        <f t="shared" si="15"/>
        <v>2.3253586735049999E-6</v>
      </c>
      <c r="M7" s="1">
        <f t="shared" si="16"/>
        <v>1.1626793367525E-5</v>
      </c>
      <c r="O7" s="1">
        <f t="shared" si="17"/>
        <v>22558375000</v>
      </c>
      <c r="Q7" s="1">
        <f t="shared" si="18"/>
        <v>4.0120981295849997E-4</v>
      </c>
      <c r="R7" s="1">
        <f t="shared" si="19"/>
        <v>4.06937767863375E-4</v>
      </c>
      <c r="T7" s="1">
        <f t="shared" si="0"/>
        <v>2044433.3000000003</v>
      </c>
      <c r="U7" s="1">
        <f t="shared" si="1"/>
        <v>2073621.0750000002</v>
      </c>
      <c r="W7" s="1">
        <f t="shared" si="2"/>
        <v>71555165.5</v>
      </c>
      <c r="X7" s="1">
        <f t="shared" si="3"/>
        <v>72576737.625000015</v>
      </c>
      <c r="Z7" s="1">
        <f t="shared" si="4"/>
        <v>1.272637526704362E-6</v>
      </c>
      <c r="AA7" s="1">
        <f t="shared" si="5"/>
        <v>1.3092350671501528E-6</v>
      </c>
      <c r="AC7">
        <f t="shared" si="6"/>
        <v>1.0142767068996577</v>
      </c>
      <c r="AD7" s="1">
        <f t="shared" si="7"/>
        <v>18677905.557557195</v>
      </c>
      <c r="AE7" s="1">
        <f t="shared" si="8"/>
        <v>653726694.51450181</v>
      </c>
      <c r="AF7" s="1">
        <f t="shared" si="9"/>
        <v>1.028757238159214</v>
      </c>
      <c r="AH7" s="1">
        <f t="shared" si="10"/>
        <v>1.0142767068996577</v>
      </c>
    </row>
    <row r="8" spans="1:34" x14ac:dyDescent="0.3">
      <c r="A8">
        <v>7</v>
      </c>
      <c r="B8">
        <v>40</v>
      </c>
      <c r="C8">
        <v>5</v>
      </c>
      <c r="D8" s="1">
        <v>3656000</v>
      </c>
      <c r="E8" s="1">
        <f t="shared" si="20"/>
        <v>18280000</v>
      </c>
      <c r="F8" s="1">
        <f t="shared" si="11"/>
        <v>146240000</v>
      </c>
      <c r="G8" s="1">
        <f t="shared" si="12"/>
        <v>731200000</v>
      </c>
      <c r="H8" s="1">
        <v>6.8339999999999998E-2</v>
      </c>
      <c r="I8" s="1">
        <v>6.9510000000000002E-2</v>
      </c>
      <c r="J8" s="1">
        <f t="shared" si="13"/>
        <v>1.6010454643199999E-6</v>
      </c>
      <c r="K8" s="1">
        <f t="shared" si="14"/>
        <v>8.0052273215999987E-6</v>
      </c>
      <c r="L8" s="1">
        <f t="shared" si="15"/>
        <v>1.62845581248E-6</v>
      </c>
      <c r="M8" s="1">
        <f t="shared" si="16"/>
        <v>8.1422790623999999E-6</v>
      </c>
      <c r="O8" s="1">
        <f t="shared" si="17"/>
        <v>29248000000</v>
      </c>
      <c r="Q8" s="1">
        <f t="shared" si="18"/>
        <v>3.2020909286399992E-4</v>
      </c>
      <c r="R8" s="1">
        <f t="shared" si="19"/>
        <v>3.2569116249599997E-4</v>
      </c>
      <c r="T8" s="1">
        <f t="shared" si="0"/>
        <v>1249255.2</v>
      </c>
      <c r="U8" s="1">
        <f t="shared" si="1"/>
        <v>1270642.8</v>
      </c>
      <c r="W8" s="1">
        <f t="shared" si="2"/>
        <v>49970208</v>
      </c>
      <c r="X8" s="1">
        <f t="shared" si="3"/>
        <v>50825712</v>
      </c>
      <c r="Z8" s="1">
        <f t="shared" si="4"/>
        <v>5.4707723515814394E-7</v>
      </c>
      <c r="AA8" s="1">
        <f t="shared" si="5"/>
        <v>5.6596981762742404E-7</v>
      </c>
      <c r="AC8">
        <f t="shared" si="6"/>
        <v>1.0171202809482003</v>
      </c>
      <c r="AD8" s="1">
        <f t="shared" si="7"/>
        <v>18592958.735733103</v>
      </c>
      <c r="AE8" s="1">
        <f t="shared" si="8"/>
        <v>743718349.42932403</v>
      </c>
      <c r="AF8" s="1">
        <f t="shared" si="9"/>
        <v>1.0345336659161459</v>
      </c>
      <c r="AH8" s="1">
        <f t="shared" si="10"/>
        <v>1.0171202809482003</v>
      </c>
    </row>
    <row r="9" spans="1:34" x14ac:dyDescent="0.3">
      <c r="A9">
        <v>8</v>
      </c>
      <c r="B9">
        <v>45</v>
      </c>
      <c r="C9">
        <v>5</v>
      </c>
      <c r="D9" s="1">
        <v>3374000</v>
      </c>
      <c r="E9" s="1">
        <f t="shared" si="20"/>
        <v>16870000</v>
      </c>
      <c r="F9" s="1">
        <f t="shared" si="11"/>
        <v>151830000</v>
      </c>
      <c r="G9" s="1">
        <f t="shared" si="12"/>
        <v>759150000</v>
      </c>
      <c r="H9" s="1">
        <f>(((B9-B8)*(H10-H8))/(B10-B8))+H8</f>
        <v>5.4664999999999998E-2</v>
      </c>
      <c r="I9" s="1">
        <f>(((B9-B8)*(I10-I8))/(B10-B8))+I8</f>
        <v>5.5885000000000004E-2</v>
      </c>
      <c r="J9" s="1">
        <f t="shared" si="13"/>
        <v>1.3296258693899999E-6</v>
      </c>
      <c r="K9" s="1">
        <f t="shared" si="14"/>
        <v>6.6481293469499994E-6</v>
      </c>
      <c r="L9" s="1">
        <f t="shared" si="15"/>
        <v>1.3593001319100001E-6</v>
      </c>
      <c r="M9" s="1">
        <f t="shared" si="16"/>
        <v>6.7965006595500005E-6</v>
      </c>
      <c r="O9" s="1">
        <f t="shared" si="17"/>
        <v>34161750000</v>
      </c>
      <c r="Q9" s="1">
        <f t="shared" si="18"/>
        <v>2.9916582061274995E-4</v>
      </c>
      <c r="R9" s="1">
        <f t="shared" si="19"/>
        <v>3.0584252967975E-4</v>
      </c>
      <c r="T9" s="1">
        <f t="shared" si="0"/>
        <v>922198.54999999993</v>
      </c>
      <c r="U9" s="1">
        <f t="shared" si="1"/>
        <v>942779.95000000007</v>
      </c>
      <c r="W9" s="1">
        <f t="shared" si="2"/>
        <v>41498934.75</v>
      </c>
      <c r="X9" s="1">
        <f t="shared" si="3"/>
        <v>42425097.75</v>
      </c>
      <c r="Z9" s="1">
        <f t="shared" si="4"/>
        <v>3.6341999075102168E-7</v>
      </c>
      <c r="AA9" s="1">
        <f t="shared" si="5"/>
        <v>3.7982243935895179E-7</v>
      </c>
      <c r="AC9">
        <f t="shared" si="6"/>
        <v>1.0223177535900485</v>
      </c>
      <c r="AD9" s="1">
        <f t="shared" si="7"/>
        <v>17246500.503064118</v>
      </c>
      <c r="AE9" s="1">
        <f t="shared" si="8"/>
        <v>776092522.63788533</v>
      </c>
      <c r="AF9" s="1">
        <f t="shared" si="9"/>
        <v>1.0451335893054035</v>
      </c>
      <c r="AH9" s="1">
        <f t="shared" si="10"/>
        <v>1.0223177535900487</v>
      </c>
    </row>
    <row r="10" spans="1:34" x14ac:dyDescent="0.3">
      <c r="A10">
        <v>9</v>
      </c>
      <c r="B10">
        <v>50</v>
      </c>
      <c r="C10">
        <v>5</v>
      </c>
      <c r="D10" s="1">
        <v>3001000</v>
      </c>
      <c r="E10" s="1">
        <f t="shared" si="20"/>
        <v>15005000</v>
      </c>
      <c r="F10" s="1">
        <f t="shared" si="11"/>
        <v>150050000</v>
      </c>
      <c r="G10" s="1">
        <f t="shared" si="12"/>
        <v>750250000</v>
      </c>
      <c r="H10" s="1">
        <v>4.0989999999999999E-2</v>
      </c>
      <c r="I10" s="1">
        <v>4.2259999999999999E-2</v>
      </c>
      <c r="J10" s="1">
        <f t="shared" si="13"/>
        <v>9.8531802990000002E-7</v>
      </c>
      <c r="K10" s="1">
        <f t="shared" si="14"/>
        <v>4.9265901495000003E-6</v>
      </c>
      <c r="L10" s="1">
        <f t="shared" si="15"/>
        <v>1.0158463025999999E-6</v>
      </c>
      <c r="M10" s="1">
        <f t="shared" si="16"/>
        <v>5.0792315129999999E-6</v>
      </c>
      <c r="O10" s="1">
        <f t="shared" si="17"/>
        <v>37512500000</v>
      </c>
      <c r="Q10" s="1">
        <f t="shared" si="18"/>
        <v>2.46329507475E-4</v>
      </c>
      <c r="R10" s="1">
        <f t="shared" si="19"/>
        <v>2.5396157564999997E-4</v>
      </c>
      <c r="T10" s="1">
        <f t="shared" si="0"/>
        <v>615054.94999999995</v>
      </c>
      <c r="U10" s="1">
        <f t="shared" si="1"/>
        <v>634111.29999999993</v>
      </c>
      <c r="W10" s="1">
        <f t="shared" si="2"/>
        <v>30752747.5</v>
      </c>
      <c r="X10" s="1">
        <f t="shared" si="3"/>
        <v>31705565</v>
      </c>
      <c r="Z10" s="1">
        <f t="shared" si="4"/>
        <v>2.01940930228005E-7</v>
      </c>
      <c r="AA10" s="1">
        <f t="shared" si="5"/>
        <v>2.1464832373937999E-7</v>
      </c>
      <c r="AC10">
        <f t="shared" si="6"/>
        <v>1.0309831666260063</v>
      </c>
      <c r="AD10" s="1">
        <f t="shared" si="7"/>
        <v>15469902.415223224</v>
      </c>
      <c r="AE10" s="1">
        <f t="shared" si="8"/>
        <v>773495120.76116121</v>
      </c>
      <c r="AF10" s="1">
        <f t="shared" si="9"/>
        <v>1.0629262898661875</v>
      </c>
      <c r="AH10" s="1">
        <f t="shared" si="10"/>
        <v>1.0309831666260063</v>
      </c>
    </row>
    <row r="11" spans="1:34" x14ac:dyDescent="0.3">
      <c r="A11">
        <v>10</v>
      </c>
      <c r="B11">
        <v>55</v>
      </c>
      <c r="C11">
        <v>5</v>
      </c>
      <c r="D11" s="1">
        <v>2608000</v>
      </c>
      <c r="E11" s="1">
        <f t="shared" si="20"/>
        <v>13040000</v>
      </c>
      <c r="F11" s="1">
        <f t="shared" si="11"/>
        <v>143440000</v>
      </c>
      <c r="G11" s="1">
        <f t="shared" si="12"/>
        <v>717200000</v>
      </c>
      <c r="H11" s="1">
        <f>(((B11-B10)*(H12-H10))/(B12-B10))+H10</f>
        <v>3.5705000000000001E-2</v>
      </c>
      <c r="I11" s="1">
        <f>(((B11-B10)*(I12-I10))/(B12-B10))+I10</f>
        <v>3.7095000000000003E-2</v>
      </c>
      <c r="J11" s="1">
        <f t="shared" si="13"/>
        <v>8.2046833704000001E-7</v>
      </c>
      <c r="K11" s="1">
        <f t="shared" si="14"/>
        <v>4.1023416851999997E-6</v>
      </c>
      <c r="L11" s="1">
        <f t="shared" si="15"/>
        <v>8.5240926936000006E-7</v>
      </c>
      <c r="M11" s="1">
        <f t="shared" si="16"/>
        <v>4.2620463468E-6</v>
      </c>
      <c r="O11" s="1">
        <f t="shared" si="17"/>
        <v>39446000000</v>
      </c>
      <c r="Q11" s="1">
        <f t="shared" si="18"/>
        <v>2.2562879268599997E-4</v>
      </c>
      <c r="R11" s="1">
        <f t="shared" si="19"/>
        <v>2.34412549074E-4</v>
      </c>
      <c r="T11" s="1">
        <f t="shared" si="0"/>
        <v>465593.2</v>
      </c>
      <c r="U11" s="1">
        <f t="shared" si="1"/>
        <v>483718.80000000005</v>
      </c>
      <c r="W11" s="1">
        <f t="shared" si="2"/>
        <v>25607626</v>
      </c>
      <c r="X11" s="1">
        <f t="shared" si="3"/>
        <v>26604534.000000004</v>
      </c>
      <c r="Z11" s="1">
        <f t="shared" si="4"/>
        <v>1.4647410987006599E-7</v>
      </c>
      <c r="AA11" s="1">
        <f t="shared" si="5"/>
        <v>1.5810060923454602E-7</v>
      </c>
      <c r="AC11">
        <f t="shared" si="6"/>
        <v>1.0389301218316762</v>
      </c>
      <c r="AD11" s="1">
        <f t="shared" si="7"/>
        <v>13547648.788685057</v>
      </c>
      <c r="AE11" s="1">
        <f t="shared" si="8"/>
        <v>745120683.37767816</v>
      </c>
      <c r="AF11" s="1">
        <f t="shared" si="9"/>
        <v>1.0793757980491816</v>
      </c>
      <c r="AH11" s="1">
        <f t="shared" si="10"/>
        <v>1.0389301218316762</v>
      </c>
    </row>
    <row r="12" spans="1:34" x14ac:dyDescent="0.3">
      <c r="A12">
        <v>11</v>
      </c>
      <c r="B12">
        <v>60</v>
      </c>
      <c r="C12">
        <v>5</v>
      </c>
      <c r="D12" s="1">
        <v>3947000</v>
      </c>
      <c r="E12" s="1">
        <f t="shared" si="20"/>
        <v>19735000</v>
      </c>
      <c r="F12" s="1">
        <f t="shared" si="11"/>
        <v>236820000</v>
      </c>
      <c r="G12" s="1">
        <f t="shared" si="12"/>
        <v>1184100000</v>
      </c>
      <c r="H12" s="1">
        <v>3.0419999999999999E-2</v>
      </c>
      <c r="I12" s="1">
        <v>3.193E-2</v>
      </c>
      <c r="J12" s="1">
        <f t="shared" si="13"/>
        <v>1.1540911168799997E-6</v>
      </c>
      <c r="K12" s="1">
        <f t="shared" si="14"/>
        <v>5.7704555843999985E-6</v>
      </c>
      <c r="L12" s="1">
        <f t="shared" si="15"/>
        <v>1.2113783485200001E-6</v>
      </c>
      <c r="M12" s="1">
        <f t="shared" si="16"/>
        <v>6.0568917426000003E-6</v>
      </c>
      <c r="O12" s="1">
        <f t="shared" si="17"/>
        <v>71046000000</v>
      </c>
      <c r="Q12" s="1">
        <f t="shared" si="18"/>
        <v>3.4622733506399993E-4</v>
      </c>
      <c r="R12" s="1">
        <f t="shared" si="19"/>
        <v>3.6341350455599999E-4</v>
      </c>
      <c r="T12" s="1">
        <f t="shared" si="0"/>
        <v>600338.69999999995</v>
      </c>
      <c r="U12" s="1">
        <f t="shared" si="1"/>
        <v>630138.55000000005</v>
      </c>
      <c r="W12" s="1">
        <f t="shared" si="2"/>
        <v>36020322</v>
      </c>
      <c r="X12" s="1">
        <f t="shared" si="3"/>
        <v>37808313</v>
      </c>
      <c r="Z12" s="1">
        <f t="shared" si="4"/>
        <v>1.7553725887744794E-7</v>
      </c>
      <c r="AA12" s="1">
        <f t="shared" si="5"/>
        <v>1.93396553341218E-7</v>
      </c>
      <c r="AC12">
        <f t="shared" si="6"/>
        <v>1.0496383957922419</v>
      </c>
      <c r="AD12" s="1">
        <f t="shared" si="7"/>
        <v>20714613.740959894</v>
      </c>
      <c r="AE12" s="1">
        <f t="shared" si="8"/>
        <v>1242876824.4575937</v>
      </c>
      <c r="AF12" s="1">
        <f t="shared" si="9"/>
        <v>1.1017407619213115</v>
      </c>
      <c r="AH12" s="1">
        <f t="shared" si="10"/>
        <v>1.0496383957922424</v>
      </c>
    </row>
    <row r="13" spans="1:34" x14ac:dyDescent="0.3">
      <c r="A13">
        <v>12</v>
      </c>
      <c r="B13">
        <v>65</v>
      </c>
      <c r="C13">
        <v>5</v>
      </c>
      <c r="D13" s="1">
        <v>2252000</v>
      </c>
      <c r="E13" s="1">
        <f t="shared" si="20"/>
        <v>11260000</v>
      </c>
      <c r="F13" s="1">
        <f t="shared" si="11"/>
        <v>146380000</v>
      </c>
      <c r="G13" s="1">
        <f t="shared" si="12"/>
        <v>731900000</v>
      </c>
      <c r="H13" s="1">
        <f>(((B13-B12)*(H16-H12))/(B16-B12))+H12</f>
        <v>2.8835E-2</v>
      </c>
      <c r="I13" s="1">
        <f>(((B13-B12)*(I16-I12))/(B16-B12))+I12</f>
        <v>3.0442500000000001E-2</v>
      </c>
      <c r="J13" s="1">
        <f t="shared" si="13"/>
        <v>6.7618294145999991E-7</v>
      </c>
      <c r="K13" s="1">
        <f t="shared" si="14"/>
        <v>3.3809147072999998E-6</v>
      </c>
      <c r="L13" s="1">
        <f t="shared" si="15"/>
        <v>7.1387893862999981E-7</v>
      </c>
      <c r="M13" s="1">
        <f t="shared" si="16"/>
        <v>3.5693946931499992E-6</v>
      </c>
      <c r="O13" s="1">
        <f t="shared" si="17"/>
        <v>47573500000</v>
      </c>
      <c r="Q13" s="1">
        <f t="shared" si="18"/>
        <v>2.1975945597449997E-4</v>
      </c>
      <c r="R13" s="1">
        <f t="shared" si="19"/>
        <v>2.3201065505474994E-4</v>
      </c>
      <c r="T13" s="1">
        <f t="shared" si="0"/>
        <v>324682.09999999998</v>
      </c>
      <c r="U13" s="1">
        <f t="shared" si="1"/>
        <v>342782.55</v>
      </c>
      <c r="W13" s="1">
        <f t="shared" si="2"/>
        <v>21104336.5</v>
      </c>
      <c r="X13" s="1">
        <f t="shared" si="3"/>
        <v>22280865.75</v>
      </c>
      <c r="Z13" s="1">
        <f t="shared" si="4"/>
        <v>9.7488675584995489E-8</v>
      </c>
      <c r="AA13" s="1">
        <f t="shared" si="5"/>
        <v>1.0866129794621885E-7</v>
      </c>
      <c r="AC13">
        <f t="shared" si="6"/>
        <v>1.0557482226460899</v>
      </c>
      <c r="AD13" s="1">
        <f t="shared" si="7"/>
        <v>11887724.986994972</v>
      </c>
      <c r="AE13" s="1">
        <f t="shared" si="8"/>
        <v>772702124.15467322</v>
      </c>
      <c r="AF13" s="1">
        <f t="shared" si="9"/>
        <v>1.1146043096203777</v>
      </c>
      <c r="AH13" s="1">
        <f t="shared" si="10"/>
        <v>1.0557482226460897</v>
      </c>
    </row>
    <row r="14" spans="1:34" x14ac:dyDescent="0.3">
      <c r="A14">
        <v>13</v>
      </c>
      <c r="B14">
        <v>70</v>
      </c>
      <c r="C14">
        <v>5</v>
      </c>
      <c r="D14" s="1">
        <v>1603000</v>
      </c>
      <c r="E14" s="1">
        <f t="shared" si="20"/>
        <v>8015000</v>
      </c>
      <c r="F14" s="1">
        <f t="shared" si="11"/>
        <v>112210000</v>
      </c>
      <c r="G14" s="1">
        <f t="shared" si="12"/>
        <v>561050000</v>
      </c>
      <c r="H14" s="1">
        <f>(((B14-B12)*(H16-H12))/(B16-B12))+H12</f>
        <v>2.725E-2</v>
      </c>
      <c r="I14" s="1">
        <f>(((B14-B12)*(I16-I12))/(B16-B12))+I12</f>
        <v>2.8955000000000002E-2</v>
      </c>
      <c r="J14" s="1">
        <f t="shared" si="13"/>
        <v>4.8984714449999992E-7</v>
      </c>
      <c r="K14" s="1">
        <f t="shared" si="14"/>
        <v>2.4492357224999997E-6</v>
      </c>
      <c r="L14" s="1">
        <f t="shared" si="15"/>
        <v>5.2049629610999998E-7</v>
      </c>
      <c r="M14" s="1">
        <f t="shared" si="16"/>
        <v>2.6024814805499999E-6</v>
      </c>
      <c r="O14" s="1">
        <f t="shared" si="17"/>
        <v>39273500000</v>
      </c>
      <c r="Q14" s="1">
        <f t="shared" si="18"/>
        <v>1.7144650057499997E-4</v>
      </c>
      <c r="R14" s="1">
        <f t="shared" si="19"/>
        <v>1.821737036385E-4</v>
      </c>
      <c r="T14" s="1">
        <f t="shared" si="0"/>
        <v>218408.75</v>
      </c>
      <c r="U14" s="1">
        <f t="shared" si="1"/>
        <v>232074.32500000001</v>
      </c>
      <c r="W14" s="1">
        <f t="shared" si="2"/>
        <v>15288612.5</v>
      </c>
      <c r="X14" s="1">
        <f t="shared" si="3"/>
        <v>16245202.750000002</v>
      </c>
      <c r="Z14" s="1">
        <f t="shared" si="4"/>
        <v>6.6741673438124994E-8</v>
      </c>
      <c r="AA14" s="1">
        <f t="shared" si="5"/>
        <v>7.5354851269325247E-8</v>
      </c>
      <c r="AC14">
        <f t="shared" si="6"/>
        <v>1.0625688073394497</v>
      </c>
      <c r="AD14" s="1">
        <f t="shared" si="7"/>
        <v>8516488.9908256885</v>
      </c>
      <c r="AE14" s="1">
        <f t="shared" si="8"/>
        <v>596154229.35779822</v>
      </c>
      <c r="AF14" s="1">
        <f t="shared" si="9"/>
        <v>1.1290524703307805</v>
      </c>
      <c r="AH14" s="1">
        <f t="shared" si="10"/>
        <v>1.0625688073394497</v>
      </c>
    </row>
    <row r="15" spans="1:34" x14ac:dyDescent="0.3">
      <c r="A15">
        <v>14</v>
      </c>
      <c r="B15">
        <v>75</v>
      </c>
      <c r="C15">
        <v>5</v>
      </c>
      <c r="D15" s="1">
        <v>1248000</v>
      </c>
      <c r="E15" s="1">
        <f t="shared" si="20"/>
        <v>6240000</v>
      </c>
      <c r="F15" s="1">
        <f t="shared" si="11"/>
        <v>93600000</v>
      </c>
      <c r="G15" s="1">
        <f t="shared" si="12"/>
        <v>468000000</v>
      </c>
      <c r="H15" s="1">
        <f>(((B15-B12)*(H16-H12))/(B16-B12))+H12</f>
        <v>2.5665E-2</v>
      </c>
      <c r="I15" s="1">
        <f>(((B15-B12)*(I16-I12))/(B16-B12))+I12</f>
        <v>2.7467499999999999E-2</v>
      </c>
      <c r="J15" s="1">
        <f t="shared" si="13"/>
        <v>3.8483948879999995E-7</v>
      </c>
      <c r="K15" s="1">
        <f t="shared" si="14"/>
        <v>1.9241974439999998E-6</v>
      </c>
      <c r="L15" s="1">
        <f t="shared" si="15"/>
        <v>4.118674715999999E-7</v>
      </c>
      <c r="M15" s="1">
        <f t="shared" si="16"/>
        <v>2.0593373579999993E-6</v>
      </c>
      <c r="O15" s="1">
        <f t="shared" si="17"/>
        <v>35100000000</v>
      </c>
      <c r="Q15" s="1">
        <f t="shared" si="18"/>
        <v>1.4431480829999997E-4</v>
      </c>
      <c r="R15" s="1">
        <f t="shared" si="19"/>
        <v>1.5445030184999995E-4</v>
      </c>
      <c r="T15" s="1">
        <f t="shared" si="0"/>
        <v>160149.6</v>
      </c>
      <c r="U15" s="1">
        <f t="shared" si="1"/>
        <v>171397.19999999998</v>
      </c>
      <c r="W15" s="1">
        <f t="shared" si="2"/>
        <v>12011220</v>
      </c>
      <c r="X15" s="1">
        <f t="shared" si="3"/>
        <v>12854790</v>
      </c>
      <c r="Z15" s="1">
        <f t="shared" si="4"/>
        <v>4.9384527400259993E-8</v>
      </c>
      <c r="AA15" s="1">
        <f t="shared" si="5"/>
        <v>5.656484888086498E-8</v>
      </c>
      <c r="AC15">
        <f t="shared" si="6"/>
        <v>1.0702318332359244</v>
      </c>
      <c r="AD15" s="1">
        <f t="shared" si="7"/>
        <v>6678246.6393921683</v>
      </c>
      <c r="AE15" s="1">
        <f t="shared" si="8"/>
        <v>500868497.95441264</v>
      </c>
      <c r="AF15" s="1">
        <f t="shared" si="9"/>
        <v>1.1453961768715273</v>
      </c>
      <c r="AH15" s="1">
        <f t="shared" si="10"/>
        <v>1.0702318332359242</v>
      </c>
    </row>
    <row r="16" spans="1:34" x14ac:dyDescent="0.3">
      <c r="A16">
        <v>15</v>
      </c>
      <c r="B16">
        <v>80</v>
      </c>
      <c r="C16">
        <v>5</v>
      </c>
      <c r="D16" s="1">
        <v>1005000</v>
      </c>
      <c r="E16" s="1">
        <f t="shared" si="20"/>
        <v>5025000</v>
      </c>
      <c r="F16" s="1">
        <f t="shared" si="11"/>
        <v>80400000</v>
      </c>
      <c r="G16" s="1">
        <f t="shared" si="12"/>
        <v>402000000</v>
      </c>
      <c r="H16" s="1">
        <v>2.4080000000000001E-2</v>
      </c>
      <c r="I16" s="1">
        <v>2.598E-2</v>
      </c>
      <c r="J16" s="1">
        <f t="shared" si="13"/>
        <v>3.1015232639999996E-7</v>
      </c>
      <c r="K16" s="1">
        <f t="shared" si="14"/>
        <v>1.5507616319999998E-6</v>
      </c>
      <c r="L16" s="1">
        <f t="shared" si="15"/>
        <v>3.3462447839999993E-7</v>
      </c>
      <c r="M16" s="1">
        <f t="shared" si="16"/>
        <v>1.6731223919999996E-6</v>
      </c>
      <c r="O16" s="1">
        <f t="shared" si="17"/>
        <v>32160000000</v>
      </c>
      <c r="Q16" s="1">
        <f t="shared" si="18"/>
        <v>1.2406093055999999E-4</v>
      </c>
      <c r="R16" s="1">
        <f t="shared" si="19"/>
        <v>1.3384979135999998E-4</v>
      </c>
      <c r="T16" s="1">
        <f t="shared" si="0"/>
        <v>121002</v>
      </c>
      <c r="U16" s="1">
        <f t="shared" si="1"/>
        <v>130549.49999999999</v>
      </c>
      <c r="W16" s="1">
        <f t="shared" si="2"/>
        <v>9680160</v>
      </c>
      <c r="X16" s="1">
        <f t="shared" si="3"/>
        <v>10443960</v>
      </c>
      <c r="Z16" s="1">
        <f t="shared" si="4"/>
        <v>3.7342340098559993E-8</v>
      </c>
      <c r="AA16" s="1">
        <f t="shared" si="5"/>
        <v>4.3467719744159991E-8</v>
      </c>
      <c r="AC16">
        <f t="shared" si="6"/>
        <v>1.0789036544850499</v>
      </c>
      <c r="AD16" s="1">
        <f t="shared" si="7"/>
        <v>5421490.8637873754</v>
      </c>
      <c r="AE16" s="1">
        <f t="shared" si="8"/>
        <v>433719269.10299003</v>
      </c>
      <c r="AF16" s="1">
        <f t="shared" si="9"/>
        <v>1.1640330956611957</v>
      </c>
      <c r="AH16" s="1">
        <f t="shared" si="10"/>
        <v>1.0789036544850497</v>
      </c>
    </row>
    <row r="17" spans="1:34" x14ac:dyDescent="0.3">
      <c r="A17">
        <v>16</v>
      </c>
      <c r="B17">
        <v>85</v>
      </c>
      <c r="C17">
        <v>5</v>
      </c>
      <c r="D17" s="1">
        <v>776500</v>
      </c>
      <c r="E17" s="1">
        <f t="shared" si="20"/>
        <v>3882500</v>
      </c>
      <c r="F17" s="1">
        <f t="shared" si="11"/>
        <v>66002500</v>
      </c>
      <c r="G17" s="1">
        <f t="shared" si="12"/>
        <v>330012500</v>
      </c>
      <c r="H17" s="1">
        <f>(((B17-B16)*(H20-H16))/(B20-B16))+H16</f>
        <v>2.3877499999999999E-2</v>
      </c>
      <c r="I17" s="1">
        <f>(((B17-B16)*(I20-I16))/(B20-B16))+I16</f>
        <v>2.58525E-2</v>
      </c>
      <c r="J17" s="1">
        <f t="shared" si="13"/>
        <v>2.5247114593875E-7</v>
      </c>
      <c r="K17" s="1">
        <f t="shared" si="14"/>
        <v>1.2623557296937501E-6</v>
      </c>
      <c r="L17" s="1">
        <f t="shared" si="15"/>
        <v>2.7335400692624998E-7</v>
      </c>
      <c r="M17" s="1">
        <f t="shared" si="16"/>
        <v>1.3667700346312499E-6</v>
      </c>
      <c r="O17" s="1">
        <f t="shared" si="17"/>
        <v>28051062500</v>
      </c>
      <c r="Q17" s="1">
        <f t="shared" si="18"/>
        <v>1.0730023702396875E-4</v>
      </c>
      <c r="R17" s="1">
        <f t="shared" si="19"/>
        <v>1.1617545294365625E-4</v>
      </c>
      <c r="T17" s="1">
        <f t="shared" si="0"/>
        <v>92704.393750000003</v>
      </c>
      <c r="U17" s="1">
        <f t="shared" si="1"/>
        <v>100372.33125</v>
      </c>
      <c r="W17" s="1">
        <f t="shared" si="2"/>
        <v>7879873.46875</v>
      </c>
      <c r="X17" s="1">
        <f t="shared" si="3"/>
        <v>8531648.15625</v>
      </c>
      <c r="Z17" s="1">
        <f t="shared" si="4"/>
        <v>3.0141898935762514E-8</v>
      </c>
      <c r="AA17" s="1">
        <f t="shared" si="5"/>
        <v>3.533442232030439E-8</v>
      </c>
      <c r="AC17">
        <f t="shared" si="6"/>
        <v>1.0827138519526751</v>
      </c>
      <c r="AD17" s="1">
        <f t="shared" si="7"/>
        <v>4203636.5302062612</v>
      </c>
      <c r="AE17" s="1">
        <f t="shared" si="8"/>
        <v>357309105.06753218</v>
      </c>
      <c r="AF17" s="1">
        <f t="shared" si="9"/>
        <v>1.1722692852101992</v>
      </c>
      <c r="AH17" s="1">
        <f t="shared" si="10"/>
        <v>1.0827138519526751</v>
      </c>
    </row>
    <row r="18" spans="1:34" x14ac:dyDescent="0.3">
      <c r="A18">
        <v>17</v>
      </c>
      <c r="B18">
        <v>90</v>
      </c>
      <c r="C18">
        <v>5</v>
      </c>
      <c r="D18" s="1">
        <v>556900</v>
      </c>
      <c r="E18" s="1">
        <f t="shared" si="20"/>
        <v>2784500</v>
      </c>
      <c r="F18" s="1">
        <f t="shared" si="11"/>
        <v>50121000</v>
      </c>
      <c r="G18" s="1">
        <f t="shared" si="12"/>
        <v>250605000</v>
      </c>
      <c r="H18" s="1">
        <f>(((B18-B16)*(H20-H16))/(B20-B16))+H16</f>
        <v>2.3675000000000002E-2</v>
      </c>
      <c r="I18" s="1">
        <f>(((B18-B16)*(I20-I16))/(B20-B16))+I16</f>
        <v>2.5724999999999998E-2</v>
      </c>
      <c r="J18" s="1">
        <f t="shared" si="13"/>
        <v>1.90095670935E-7</v>
      </c>
      <c r="K18" s="1">
        <f t="shared" si="14"/>
        <v>9.5047835467500001E-7</v>
      </c>
      <c r="L18" s="1">
        <f t="shared" si="15"/>
        <v>2.0655590854499997E-7</v>
      </c>
      <c r="M18" s="1">
        <f t="shared" si="16"/>
        <v>1.0327795427249998E-6</v>
      </c>
      <c r="O18" s="1">
        <f t="shared" si="17"/>
        <v>22554450000</v>
      </c>
      <c r="Q18" s="1">
        <f t="shared" si="18"/>
        <v>8.5543051920749998E-5</v>
      </c>
      <c r="R18" s="1">
        <f t="shared" si="19"/>
        <v>9.2950158845249992E-5</v>
      </c>
      <c r="T18" s="1">
        <f t="shared" si="0"/>
        <v>65923.037500000006</v>
      </c>
      <c r="U18" s="1">
        <f t="shared" si="1"/>
        <v>71631.262499999997</v>
      </c>
      <c r="W18" s="1">
        <f t="shared" si="2"/>
        <v>5933073.375</v>
      </c>
      <c r="X18" s="1">
        <f t="shared" si="3"/>
        <v>6446813.6249999991</v>
      </c>
      <c r="Z18" s="1">
        <f t="shared" si="4"/>
        <v>2.2502575046930628E-8</v>
      </c>
      <c r="AA18" s="1">
        <f t="shared" si="5"/>
        <v>2.6568253736600618E-8</v>
      </c>
      <c r="AC18">
        <f t="shared" si="6"/>
        <v>1.0865892291446673</v>
      </c>
      <c r="AD18" s="1">
        <f t="shared" si="7"/>
        <v>3025607.7085533259</v>
      </c>
      <c r="AE18" s="1">
        <f t="shared" si="8"/>
        <v>272304693.76979935</v>
      </c>
      <c r="AF18" s="1">
        <f t="shared" si="9"/>
        <v>1.1806761528932022</v>
      </c>
      <c r="AH18" s="1">
        <f t="shared" si="10"/>
        <v>1.0865892291446673</v>
      </c>
    </row>
    <row r="19" spans="1:34" x14ac:dyDescent="0.3">
      <c r="A19">
        <v>18</v>
      </c>
      <c r="B19">
        <v>95</v>
      </c>
      <c r="C19">
        <v>5</v>
      </c>
      <c r="D19" s="1">
        <v>330500</v>
      </c>
      <c r="E19" s="1">
        <f t="shared" si="20"/>
        <v>1652500</v>
      </c>
      <c r="F19" s="1">
        <f t="shared" si="11"/>
        <v>31397500</v>
      </c>
      <c r="G19" s="1">
        <f t="shared" si="12"/>
        <v>156987500</v>
      </c>
      <c r="H19" s="1">
        <f>(((B19-B16)*(H20-H16))/(B20-B16))+H16</f>
        <v>2.34725E-2</v>
      </c>
      <c r="I19" s="1">
        <f>(((B19-B16)*(I20-I16))/(B20-B16))+I16</f>
        <v>2.5597499999999999E-2</v>
      </c>
      <c r="J19" s="1">
        <f t="shared" si="13"/>
        <v>1.1806384656374999E-7</v>
      </c>
      <c r="K19" s="1">
        <f t="shared" si="14"/>
        <v>5.9031923281874996E-7</v>
      </c>
      <c r="L19" s="1">
        <f t="shared" si="15"/>
        <v>1.2875234050124999E-7</v>
      </c>
      <c r="M19" s="1">
        <f t="shared" si="16"/>
        <v>6.4376170250624996E-7</v>
      </c>
      <c r="O19" s="1">
        <f t="shared" si="17"/>
        <v>14913812500</v>
      </c>
      <c r="Q19" s="1">
        <f t="shared" si="18"/>
        <v>5.6080327117781245E-5</v>
      </c>
      <c r="R19" s="1">
        <f t="shared" si="19"/>
        <v>6.1157361738093741E-5</v>
      </c>
      <c r="T19" s="1">
        <f t="shared" si="0"/>
        <v>38788.306250000001</v>
      </c>
      <c r="U19" s="1">
        <f t="shared" si="1"/>
        <v>42299.868749999994</v>
      </c>
      <c r="W19" s="1">
        <f t="shared" si="2"/>
        <v>3684889.09375</v>
      </c>
      <c r="X19" s="1">
        <f t="shared" si="3"/>
        <v>4018487.53125</v>
      </c>
      <c r="Z19" s="1">
        <f t="shared" si="4"/>
        <v>1.3856268192338108E-8</v>
      </c>
      <c r="AA19" s="1">
        <f t="shared" si="5"/>
        <v>1.6478690179903732E-8</v>
      </c>
      <c r="AC19">
        <f t="shared" si="6"/>
        <v>1.0905314730003195</v>
      </c>
      <c r="AD19" s="1">
        <f t="shared" si="7"/>
        <v>1802103.2591330279</v>
      </c>
      <c r="AE19" s="1">
        <f t="shared" si="8"/>
        <v>171199809.61763766</v>
      </c>
      <c r="AF19" s="1">
        <f t="shared" si="9"/>
        <v>1.1892588936042465</v>
      </c>
      <c r="AH19" s="1">
        <f t="shared" si="10"/>
        <v>1.0905314730003195</v>
      </c>
    </row>
    <row r="20" spans="1:34" x14ac:dyDescent="0.3">
      <c r="A20">
        <v>19</v>
      </c>
      <c r="B20">
        <v>100</v>
      </c>
      <c r="C20">
        <v>5</v>
      </c>
      <c r="D20">
        <v>0</v>
      </c>
      <c r="E20" s="1">
        <f t="shared" si="20"/>
        <v>0</v>
      </c>
      <c r="F20" s="1">
        <f t="shared" si="11"/>
        <v>0</v>
      </c>
      <c r="G20" s="1">
        <f t="shared" si="12"/>
        <v>0</v>
      </c>
      <c r="H20" s="1">
        <v>2.3269999999999999E-2</v>
      </c>
      <c r="I20" s="1">
        <v>2.547E-2</v>
      </c>
      <c r="J20" s="1">
        <f t="shared" si="13"/>
        <v>0</v>
      </c>
      <c r="K20" s="1">
        <f t="shared" si="14"/>
        <v>0</v>
      </c>
      <c r="L20" s="1">
        <f t="shared" si="15"/>
        <v>0</v>
      </c>
      <c r="M20" s="1">
        <f t="shared" si="16"/>
        <v>0</v>
      </c>
      <c r="O20" s="1">
        <f t="shared" si="17"/>
        <v>0</v>
      </c>
      <c r="Q20" s="1">
        <f t="shared" si="18"/>
        <v>0</v>
      </c>
      <c r="R20" s="1">
        <f t="shared" si="19"/>
        <v>0</v>
      </c>
      <c r="T20" s="1">
        <f t="shared" si="0"/>
        <v>0</v>
      </c>
      <c r="U20" s="1">
        <f t="shared" si="1"/>
        <v>0</v>
      </c>
      <c r="W20" s="1">
        <f t="shared" si="2"/>
        <v>0</v>
      </c>
      <c r="X20" s="1">
        <f t="shared" si="3"/>
        <v>0</v>
      </c>
      <c r="Z20" s="1">
        <f t="shared" si="4"/>
        <v>0</v>
      </c>
      <c r="AA20" s="1">
        <f t="shared" si="5"/>
        <v>0</v>
      </c>
      <c r="AC20">
        <f t="shared" si="6"/>
        <v>1.0945423291792007</v>
      </c>
      <c r="AD20" s="1">
        <f t="shared" si="7"/>
        <v>0</v>
      </c>
      <c r="AE20" s="1">
        <f t="shared" si="8"/>
        <v>0</v>
      </c>
      <c r="AF20" s="1">
        <f t="shared" si="9"/>
        <v>0</v>
      </c>
      <c r="AH20" s="1">
        <v>0</v>
      </c>
    </row>
    <row r="21" spans="1:34" x14ac:dyDescent="0.3">
      <c r="E21" s="1"/>
      <c r="G21" s="1"/>
      <c r="K21" s="1"/>
      <c r="M21" s="1"/>
      <c r="AD21" s="1">
        <f>SUM(AD2:AD20)</f>
        <v>174290223.15034628</v>
      </c>
      <c r="AE21" s="1">
        <f>SUM(AE2:AE20)</f>
        <v>8820034079.836832</v>
      </c>
      <c r="AF21" s="1">
        <f>SUM(AF2:AF20)</f>
        <v>19.704690663648844</v>
      </c>
    </row>
    <row r="22" spans="1:34" x14ac:dyDescent="0.3">
      <c r="K22" s="1"/>
      <c r="N22" t="s">
        <v>52</v>
      </c>
      <c r="O22" s="1">
        <f>SUM(O2:O20)</f>
        <v>474962384000.11572</v>
      </c>
      <c r="Q22" s="1">
        <f>SUM(Q2:Q20)</f>
        <v>3.52115986233213E-3</v>
      </c>
      <c r="R22" s="1">
        <f>SUM(R2:R20)</f>
        <v>3.649873241496268E-3</v>
      </c>
      <c r="T22" s="1">
        <f>SUM(T2:T20)</f>
        <v>14061037.602988806</v>
      </c>
      <c r="U22" s="1">
        <f>SUM(U2:U20)</f>
        <v>14394750.878223682</v>
      </c>
      <c r="W22" s="1">
        <f>SUM(W2:W20)</f>
        <v>514934760.89238811</v>
      </c>
      <c r="X22" s="1">
        <f>SUM(X2:X20)</f>
        <v>529878109.64473677</v>
      </c>
      <c r="Z22" s="1">
        <f>SUM(Z2:Z20)</f>
        <v>1.1858788004200824E-5</v>
      </c>
      <c r="AA22" s="1">
        <f>SUM(AA2:AA20)</f>
        <v>1.2352820541867982E-5</v>
      </c>
    </row>
    <row r="23" spans="1:34" ht="15.6" x14ac:dyDescent="0.35">
      <c r="J23" s="4"/>
      <c r="K23" s="1"/>
    </row>
    <row r="25" spans="1:34" x14ac:dyDescent="0.3">
      <c r="A25" t="s">
        <v>10</v>
      </c>
    </row>
    <row r="26" spans="1:34" x14ac:dyDescent="0.3">
      <c r="A26" s="3" t="s">
        <v>2</v>
      </c>
    </row>
    <row r="27" spans="1:34" x14ac:dyDescent="0.3">
      <c r="A27" t="s">
        <v>35</v>
      </c>
    </row>
    <row r="28" spans="1:34" ht="16.2" x14ac:dyDescent="0.3">
      <c r="A28" t="s">
        <v>11</v>
      </c>
      <c r="B28" s="1">
        <f>SUM(E2:E20)</f>
        <v>168261540.00115699</v>
      </c>
      <c r="C28" t="s">
        <v>63</v>
      </c>
    </row>
    <row r="30" spans="1:34" x14ac:dyDescent="0.3">
      <c r="A30" s="3" t="s">
        <v>12</v>
      </c>
    </row>
    <row r="31" spans="1:34" x14ac:dyDescent="0.3">
      <c r="A31" t="s">
        <v>13</v>
      </c>
    </row>
    <row r="32" spans="1:34" x14ac:dyDescent="0.3">
      <c r="A32" t="s">
        <v>14</v>
      </c>
    </row>
    <row r="33" spans="1:4" x14ac:dyDescent="0.3">
      <c r="A33" t="s">
        <v>55</v>
      </c>
    </row>
    <row r="34" spans="1:4" ht="16.2" x14ac:dyDescent="0.3">
      <c r="A34" t="s">
        <v>15</v>
      </c>
      <c r="B34" s="1">
        <f>SUM(G2:G20)</f>
        <v>8455745600.01157</v>
      </c>
      <c r="C34" t="s">
        <v>64</v>
      </c>
    </row>
    <row r="36" spans="1:4" x14ac:dyDescent="0.3">
      <c r="A36" s="3" t="s">
        <v>16</v>
      </c>
    </row>
    <row r="37" spans="1:4" x14ac:dyDescent="0.3">
      <c r="A37" t="s">
        <v>17</v>
      </c>
    </row>
    <row r="38" spans="1:4" x14ac:dyDescent="0.3">
      <c r="A38" t="s">
        <v>18</v>
      </c>
    </row>
    <row r="39" spans="1:4" x14ac:dyDescent="0.3">
      <c r="A39" t="s">
        <v>65</v>
      </c>
    </row>
    <row r="40" spans="1:4" x14ac:dyDescent="0.3">
      <c r="A40" t="s">
        <v>51</v>
      </c>
      <c r="B40" s="1">
        <f>SUM(K2:K20)</f>
        <v>8.2492548694960556E-5</v>
      </c>
      <c r="C40" t="s">
        <v>20</v>
      </c>
      <c r="D40" s="1"/>
    </row>
    <row r="41" spans="1:4" x14ac:dyDescent="0.3">
      <c r="A41" t="s">
        <v>19</v>
      </c>
      <c r="B41" s="1">
        <f>SUM(M2:M20)</f>
        <v>8.4886473165086797E-5</v>
      </c>
      <c r="C41" t="s">
        <v>20</v>
      </c>
    </row>
    <row r="42" spans="1:4" x14ac:dyDescent="0.3">
      <c r="B42" s="1"/>
    </row>
    <row r="43" spans="1:4" x14ac:dyDescent="0.3">
      <c r="A43" s="3" t="s">
        <v>21</v>
      </c>
    </row>
    <row r="44" spans="1:4" x14ac:dyDescent="0.3">
      <c r="A44" t="s">
        <v>36</v>
      </c>
    </row>
    <row r="45" spans="1:4" x14ac:dyDescent="0.3">
      <c r="A45" t="s">
        <v>22</v>
      </c>
    </row>
    <row r="46" spans="1:4" x14ac:dyDescent="0.3">
      <c r="B46" s="2">
        <f>B34/B28</f>
        <v>50.253584984146869</v>
      </c>
      <c r="C46" t="s">
        <v>3</v>
      </c>
    </row>
    <row r="48" spans="1:4" x14ac:dyDescent="0.3">
      <c r="A48" t="s">
        <v>23</v>
      </c>
    </row>
    <row r="49" spans="1:4" x14ac:dyDescent="0.3">
      <c r="B49" s="2">
        <f>O22/B34</f>
        <v>56.170372959123299</v>
      </c>
      <c r="C49" t="s">
        <v>3</v>
      </c>
    </row>
    <row r="51" spans="1:4" x14ac:dyDescent="0.3">
      <c r="A51" t="s">
        <v>27</v>
      </c>
    </row>
    <row r="52" spans="1:4" x14ac:dyDescent="0.3">
      <c r="B52" s="2">
        <f>Q22/B40</f>
        <v>42.684580826234509</v>
      </c>
      <c r="C52" t="s">
        <v>3</v>
      </c>
    </row>
    <row r="53" spans="1:4" x14ac:dyDescent="0.3">
      <c r="B53" s="2">
        <f>R22/B41</f>
        <v>42.997112559948299</v>
      </c>
      <c r="C53" t="s">
        <v>3</v>
      </c>
    </row>
    <row r="55" spans="1:4" x14ac:dyDescent="0.3">
      <c r="A55" s="3" t="s">
        <v>25</v>
      </c>
    </row>
    <row r="56" spans="1:4" x14ac:dyDescent="0.3">
      <c r="A56" t="s">
        <v>24</v>
      </c>
      <c r="B56" t="s">
        <v>7</v>
      </c>
      <c r="C56" t="s">
        <v>8</v>
      </c>
      <c r="D56" t="s">
        <v>26</v>
      </c>
    </row>
    <row r="57" spans="1:4" x14ac:dyDescent="0.3">
      <c r="A57">
        <v>50.25</v>
      </c>
      <c r="B57" s="1">
        <f>(((A57-B10)*(H12-H10))/(B12-B10))+H10</f>
        <v>4.0725749999999998E-2</v>
      </c>
      <c r="C57" s="1">
        <f>(((A57-B10)*(I12-I10))/(B12-B10))+I10</f>
        <v>4.2001749999999997E-2</v>
      </c>
      <c r="D57" s="7">
        <f>C57/B57</f>
        <v>1.0313315285783564</v>
      </c>
    </row>
    <row r="58" spans="1:4" x14ac:dyDescent="0.3">
      <c r="A58">
        <v>56.17</v>
      </c>
      <c r="B58" s="1">
        <f>(((A58-B11)*(H12-H11))/(B12-B11))+H11</f>
        <v>3.4468310000000002E-2</v>
      </c>
      <c r="C58" s="1">
        <f>(((A58-B11)*(I12-I11))/(B12-B11))+I11</f>
        <v>3.5886389999999997E-2</v>
      </c>
      <c r="D58" s="7">
        <f t="shared" ref="D58:D59" si="21">C58/B58</f>
        <v>1.041141558724521</v>
      </c>
    </row>
    <row r="59" spans="1:4" x14ac:dyDescent="0.3">
      <c r="A59">
        <v>42.68</v>
      </c>
      <c r="B59" s="1">
        <f>(((A59-B8)*(H9-H8))/(B9-B8))+H8</f>
        <v>6.1010200000000001E-2</v>
      </c>
      <c r="C59" s="1">
        <f>(((A59-B8)*(I9-I8))/(B9-B8))+I8</f>
        <v>6.2207000000000005E-2</v>
      </c>
      <c r="D59" s="7">
        <f t="shared" si="21"/>
        <v>1.0196163920131389</v>
      </c>
    </row>
    <row r="60" spans="1:4" x14ac:dyDescent="0.3">
      <c r="A60">
        <v>43</v>
      </c>
      <c r="B60" s="1">
        <f>(((A60-B8)*(H9-H8))/(B9-B8))+H8</f>
        <v>6.0134999999999994E-2</v>
      </c>
      <c r="C60" s="1">
        <f>(((A60-B8)*(I9-I8))/(B9-B8))+I8</f>
        <v>6.1335000000000001E-2</v>
      </c>
      <c r="D60" s="7">
        <f>C60/B60</f>
        <v>1.019955101022699</v>
      </c>
    </row>
    <row r="63" spans="1:4" x14ac:dyDescent="0.3">
      <c r="A63" s="3" t="s">
        <v>54</v>
      </c>
    </row>
    <row r="64" spans="1:4" x14ac:dyDescent="0.3">
      <c r="A64" t="s">
        <v>53</v>
      </c>
      <c r="B64" t="s">
        <v>8</v>
      </c>
      <c r="C64" t="s">
        <v>7</v>
      </c>
      <c r="D64" t="s">
        <v>26</v>
      </c>
    </row>
    <row r="65" spans="1:7" ht="15.6" x14ac:dyDescent="0.35">
      <c r="A65" t="s">
        <v>57</v>
      </c>
      <c r="B65" s="1">
        <f>U22/B28</f>
        <v>8.5549858144200408E-2</v>
      </c>
      <c r="C65" s="1">
        <f>T22/B28</f>
        <v>8.3566557175764111E-2</v>
      </c>
      <c r="D65" s="7">
        <f>B65/C65</f>
        <v>1.0237331898724134</v>
      </c>
    </row>
    <row r="66" spans="1:7" ht="15.6" x14ac:dyDescent="0.35">
      <c r="A66" t="s">
        <v>58</v>
      </c>
      <c r="B66" s="1">
        <f>X22/B34</f>
        <v>6.2664859458876315E-2</v>
      </c>
      <c r="C66" s="1">
        <f>W22/B34</f>
        <v>6.0897617460450033E-2</v>
      </c>
      <c r="D66" s="7">
        <f>B66/C66</f>
        <v>1.029019887347383</v>
      </c>
    </row>
    <row r="67" spans="1:7" ht="15.6" x14ac:dyDescent="0.35">
      <c r="A67" t="s">
        <v>59</v>
      </c>
      <c r="B67" s="1">
        <f>AA22/B41</f>
        <v>0.1455216606519189</v>
      </c>
      <c r="C67" s="1">
        <f>Z22/B40</f>
        <v>0.14375586876400237</v>
      </c>
      <c r="D67" s="7">
        <f>B67/C67</f>
        <v>1.0122832681761005</v>
      </c>
    </row>
    <row r="77" spans="1:7" x14ac:dyDescent="0.3">
      <c r="B77" t="s">
        <v>56</v>
      </c>
      <c r="G77" s="1"/>
    </row>
    <row r="78" spans="1:7" x14ac:dyDescent="0.3">
      <c r="A78" t="s">
        <v>60</v>
      </c>
      <c r="B78">
        <f>((D57-D65)/D57)*100</f>
        <v>0.73675035576746384</v>
      </c>
    </row>
    <row r="79" spans="1:7" x14ac:dyDescent="0.3">
      <c r="A79" t="s">
        <v>61</v>
      </c>
      <c r="B79">
        <f>((D58-D66)/D58*100)</f>
        <v>1.164267363603074</v>
      </c>
    </row>
    <row r="80" spans="1:7" x14ac:dyDescent="0.3">
      <c r="A80" t="s">
        <v>62</v>
      </c>
      <c r="B80">
        <f>((D59-D67)/D59)*100</f>
        <v>0.71920419232961297</v>
      </c>
      <c r="C80" s="2"/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Folha1</vt:lpstr>
      <vt:lpstr>Folha1!OLE_LINK1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 Gama</cp:lastModifiedBy>
  <cp:revision/>
  <dcterms:created xsi:type="dcterms:W3CDTF">2021-11-20T11:29:56Z</dcterms:created>
  <dcterms:modified xsi:type="dcterms:W3CDTF">2021-12-13T21:48:37Z</dcterms:modified>
  <cp:category/>
  <cp:contentStatus/>
</cp:coreProperties>
</file>