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equi\Downloads\"/>
    </mc:Choice>
  </mc:AlternateContent>
  <xr:revisionPtr revIDLastSave="0" documentId="13_ncr:1_{C82C0280-DDC6-4889-939A-74FD6ECFA776}" xr6:coauthVersionLast="44" xr6:coauthVersionMax="44" xr10:uidLastSave="{00000000-0000-0000-0000-000000000000}"/>
  <bookViews>
    <workbookView xWindow="-108" yWindow="-108" windowWidth="21756" windowHeight="13176" xr2:uid="{00000000-000D-0000-FFFF-FFFF00000000}"/>
  </bookViews>
  <sheets>
    <sheet name="Folha1" sheetId="2" r:id="rId1"/>
    <sheet name="Sheet1" sheetId="1" r:id="rId2"/>
  </sheets>
  <definedNames>
    <definedName name="DadosExternos_1" localSheetId="0" hidden="1">Folha1!$A$1:$C$31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2" l="1"/>
  <c r="O16" i="2"/>
  <c r="O15" i="2"/>
  <c r="O14" i="2"/>
  <c r="O13" i="2"/>
  <c r="O12" i="2"/>
  <c r="O10" i="2"/>
  <c r="O8" i="2"/>
  <c r="O7" i="2"/>
  <c r="O6" i="2"/>
  <c r="O5" i="2"/>
  <c r="O4" i="2"/>
  <c r="O3" i="2"/>
  <c r="L13" i="2"/>
  <c r="L12" i="2"/>
  <c r="L11" i="2"/>
  <c r="L10" i="2"/>
  <c r="L9" i="2"/>
  <c r="L8" i="2"/>
  <c r="L7" i="2"/>
  <c r="L6" i="2"/>
  <c r="L5" i="2"/>
  <c r="L4" i="2"/>
  <c r="I7" i="2"/>
  <c r="I6" i="2"/>
  <c r="I5" i="2"/>
  <c r="I4" i="2"/>
  <c r="I3" i="2"/>
  <c r="L3" i="2"/>
  <c r="F4" i="2" l="1"/>
  <c r="F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10D402-BDB7-4FDD-B7A0-535E9D3494E7}" keepAlive="1" name="Consulta - tpc2" description="Ligação à consulta 'tpc2' no livro." type="5" refreshedVersion="6" background="1" saveData="1">
    <dbPr connection="Provider=Microsoft.Mashup.OleDb.1;Data Source=$Workbook$;Location=tpc2;Extended Properties=&quot;&quot;" command="SELECT * FROM [tpc2]"/>
  </connection>
</connections>
</file>

<file path=xl/sharedStrings.xml><?xml version="1.0" encoding="utf-8"?>
<sst xmlns="http://schemas.openxmlformats.org/spreadsheetml/2006/main" count="43" uniqueCount="36">
  <si>
    <t>D</t>
  </si>
  <si>
    <t>peso</t>
  </si>
  <si>
    <t>Apgar</t>
  </si>
  <si>
    <t xml:space="preserve">Media </t>
  </si>
  <si>
    <t xml:space="preserve">Mediana </t>
  </si>
  <si>
    <t xml:space="preserve">Moda </t>
  </si>
  <si>
    <t>Quartis</t>
  </si>
  <si>
    <t xml:space="preserve">Valor mínimo </t>
  </si>
  <si>
    <t>1º Quartil</t>
  </si>
  <si>
    <t>2º Quartil</t>
  </si>
  <si>
    <t>3º Quartil</t>
  </si>
  <si>
    <t>Valor máximo</t>
  </si>
  <si>
    <t>1º decil</t>
  </si>
  <si>
    <t>2º decil</t>
  </si>
  <si>
    <t>3º decil</t>
  </si>
  <si>
    <t>4º decil</t>
  </si>
  <si>
    <t>5º decil</t>
  </si>
  <si>
    <t>6º decil</t>
  </si>
  <si>
    <t>7º decil</t>
  </si>
  <si>
    <t>8º decil</t>
  </si>
  <si>
    <t>9º decil</t>
  </si>
  <si>
    <t>1º percentil</t>
  </si>
  <si>
    <t>2º percentil</t>
  </si>
  <si>
    <t>3º percentil</t>
  </si>
  <si>
    <t>4º percentil</t>
  </si>
  <si>
    <t>5º percentil</t>
  </si>
  <si>
    <t>...</t>
  </si>
  <si>
    <t>50º percentil</t>
  </si>
  <si>
    <t>95º percentil</t>
  </si>
  <si>
    <t>96º percentil</t>
  </si>
  <si>
    <t>97º percentil</t>
  </si>
  <si>
    <t>98º percentil</t>
  </si>
  <si>
    <t>99º percentil</t>
  </si>
  <si>
    <t>Valor mínimo</t>
  </si>
  <si>
    <t>Decis</t>
  </si>
  <si>
    <t>Percentis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</si>
</sst>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/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D3EB76B-4DBC-4E92-8522-2316BB0686BF}" autoFormatId="16" applyNumberFormats="0" applyBorderFormats="0" applyFontFormats="0" applyPatternFormats="0" applyAlignmentFormats="0" applyWidthHeightFormats="0">
  <queryTableRefresh nextId="4">
    <queryTableFields count="3">
      <queryTableField id="1" name="D" tableColumnId="1"/>
      <queryTableField id="2" name="peso" tableColumnId="2"/>
      <queryTableField id="3" name="Apga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08A377-6F70-4881-9AB5-ECD87BF42CCA}" name="_tpc2" displayName="_tpc2" ref="A1:C31" tableType="queryTable" totalsRowShown="0" headerRowDxfId="7" dataDxfId="5" headerRowBorderDxfId="6" tableBorderDxfId="4" totalsRowBorderDxfId="3">
  <autoFilter ref="A1:C31" xr:uid="{232D963F-2A84-428A-81FC-91B1AB3DE085}"/>
  <sortState xmlns:xlrd2="http://schemas.microsoft.com/office/spreadsheetml/2017/richdata2" ref="A2:C31">
    <sortCondition ref="B1:B31"/>
  </sortState>
  <tableColumns count="3">
    <tableColumn id="1" xr3:uid="{A0ED2559-77CC-415D-BBAB-9BC7E60BFD0B}" uniqueName="1" name="D" queryTableFieldId="1" dataDxfId="2"/>
    <tableColumn id="2" xr3:uid="{C116397E-122C-467D-88AF-E3B2A667E2B5}" uniqueName="2" name="peso" queryTableFieldId="2" dataDxfId="1"/>
    <tableColumn id="3" xr3:uid="{C10F8A73-4195-4529-BB80-2BBBC3EFF049}" uniqueName="3" name="Apgar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C865F-CE18-41FD-AF84-5C0076E4CB8B}">
  <dimension ref="A1:O31"/>
  <sheetViews>
    <sheetView tabSelected="1" workbookViewId="0">
      <selection activeCell="H23" sqref="H23"/>
    </sheetView>
  </sheetViews>
  <sheetFormatPr defaultRowHeight="14.4" x14ac:dyDescent="0.3"/>
  <cols>
    <col min="1" max="1" width="4.44140625" bestFit="1" customWidth="1"/>
    <col min="2" max="2" width="7.21875" bestFit="1" customWidth="1"/>
    <col min="3" max="3" width="8.21875" bestFit="1" customWidth="1"/>
    <col min="8" max="8" width="12.33203125" bestFit="1" customWidth="1"/>
    <col min="11" max="11" width="12.109375" bestFit="1" customWidth="1"/>
    <col min="14" max="14" width="12.109375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</row>
    <row r="2" spans="1:15" x14ac:dyDescent="0.3">
      <c r="A2" s="4">
        <v>15</v>
      </c>
      <c r="B2" s="5">
        <v>2860</v>
      </c>
      <c r="C2" s="6">
        <v>4</v>
      </c>
      <c r="H2" s="11" t="s">
        <v>6</v>
      </c>
      <c r="I2" s="10"/>
      <c r="K2" s="11" t="s">
        <v>34</v>
      </c>
      <c r="L2" s="13"/>
      <c r="N2" s="11" t="s">
        <v>35</v>
      </c>
      <c r="O2" s="13"/>
    </row>
    <row r="3" spans="1:15" x14ac:dyDescent="0.3">
      <c r="A3" s="4">
        <v>21</v>
      </c>
      <c r="B3" s="5">
        <v>2994</v>
      </c>
      <c r="C3" s="6">
        <v>5</v>
      </c>
      <c r="E3" s="12" t="s">
        <v>3</v>
      </c>
      <c r="F3" s="16">
        <f>AVERAGE(_tpc2[peso])</f>
        <v>3644.3666666666668</v>
      </c>
      <c r="H3" s="10" t="s">
        <v>7</v>
      </c>
      <c r="I3" s="14">
        <f>_xlfn.QUARTILE.INC(B2:B31,0)</f>
        <v>2860</v>
      </c>
      <c r="K3" s="10" t="s">
        <v>33</v>
      </c>
      <c r="L3" s="15">
        <f>_xlfn.PERCENTILE.INC(B2:B31,0)</f>
        <v>2860</v>
      </c>
      <c r="N3" s="10" t="s">
        <v>33</v>
      </c>
      <c r="O3" s="14">
        <f>_xlfn.PERCENTILE.INC(B2:B31,0)</f>
        <v>2860</v>
      </c>
    </row>
    <row r="4" spans="1:15" x14ac:dyDescent="0.3">
      <c r="A4" s="4">
        <v>20</v>
      </c>
      <c r="B4" s="5">
        <v>3193</v>
      </c>
      <c r="C4" s="6">
        <v>4</v>
      </c>
      <c r="E4" s="12" t="s">
        <v>4</v>
      </c>
      <c r="F4" s="16">
        <f>MEDIAN(_tpc2[peso])</f>
        <v>3614</v>
      </c>
      <c r="H4" s="10" t="s">
        <v>8</v>
      </c>
      <c r="I4" s="14">
        <f>_xlfn.QUARTILE.INC(B2:B31,1)</f>
        <v>3399.25</v>
      </c>
      <c r="K4" s="10" t="s">
        <v>12</v>
      </c>
      <c r="L4" s="15">
        <f>_xlfn.PERCENTILE.INC(B2:B31,0.1)</f>
        <v>3258.7</v>
      </c>
      <c r="N4" s="10" t="s">
        <v>21</v>
      </c>
      <c r="O4" s="14">
        <f>_xlfn.PERCENTILE.INC(B2:B31,0.01)</f>
        <v>2898.86</v>
      </c>
    </row>
    <row r="5" spans="1:15" x14ac:dyDescent="0.3">
      <c r="A5" s="4">
        <v>22</v>
      </c>
      <c r="B5" s="5">
        <v>3266</v>
      </c>
      <c r="C5" s="6">
        <v>5</v>
      </c>
      <c r="E5" s="12" t="s">
        <v>5</v>
      </c>
      <c r="F5" s="17" t="s">
        <v>26</v>
      </c>
      <c r="H5" s="10" t="s">
        <v>9</v>
      </c>
      <c r="I5" s="14">
        <f>_xlfn.QUARTILE.INC(B2:B31,2)</f>
        <v>3614</v>
      </c>
      <c r="K5" s="10" t="s">
        <v>13</v>
      </c>
      <c r="L5" s="15">
        <f>_xlfn.PERCENTILE.INC(B2:B31,0.2)</f>
        <v>3371</v>
      </c>
      <c r="N5" s="10" t="s">
        <v>22</v>
      </c>
      <c r="O5" s="14">
        <f>_xlfn.PERCENTILE.INC(B2:B31,0.02)</f>
        <v>2937.72</v>
      </c>
    </row>
    <row r="6" spans="1:15" x14ac:dyDescent="0.3">
      <c r="A6" s="4">
        <v>8</v>
      </c>
      <c r="B6" s="5">
        <v>3287</v>
      </c>
      <c r="C6" s="6">
        <v>5</v>
      </c>
      <c r="H6" s="10" t="s">
        <v>10</v>
      </c>
      <c r="I6" s="14">
        <f>_xlfn.QUARTILE.INC(B2:B31,3)</f>
        <v>3893.5</v>
      </c>
      <c r="K6" s="10" t="s">
        <v>14</v>
      </c>
      <c r="L6" s="15">
        <f>_xlfn.PERCENTILE.INC(B2:B31,0.3)</f>
        <v>3414.7</v>
      </c>
      <c r="N6" s="10" t="s">
        <v>23</v>
      </c>
      <c r="O6" s="14">
        <f>_xlfn.PERCENTILE.INC(B2:B31,0.03)</f>
        <v>2976.58</v>
      </c>
    </row>
    <row r="7" spans="1:15" x14ac:dyDescent="0.3">
      <c r="A7" s="4">
        <v>25</v>
      </c>
      <c r="B7" s="5">
        <v>3303</v>
      </c>
      <c r="C7" s="6">
        <v>6</v>
      </c>
      <c r="H7" s="10" t="s">
        <v>11</v>
      </c>
      <c r="I7" s="14">
        <f>_xlfn.QUARTILE.INC(B2:B31,4)</f>
        <v>4490</v>
      </c>
      <c r="K7" s="10" t="s">
        <v>15</v>
      </c>
      <c r="L7" s="15">
        <f>_xlfn.PERCENTILE.INC(B2:B31,0.4)</f>
        <v>3527.8</v>
      </c>
      <c r="N7" s="10" t="s">
        <v>24</v>
      </c>
      <c r="O7" s="14">
        <f>_xlfn.PERCENTILE.INC(B2:B31,0.04)</f>
        <v>3025.84</v>
      </c>
    </row>
    <row r="8" spans="1:15" x14ac:dyDescent="0.3">
      <c r="A8" s="4">
        <v>27</v>
      </c>
      <c r="B8" s="5">
        <v>3388</v>
      </c>
      <c r="C8" s="6">
        <v>6</v>
      </c>
      <c r="K8" s="10" t="s">
        <v>16</v>
      </c>
      <c r="L8" s="15">
        <f>_xlfn.PERCENTILE.INC(B2:B31,0.5)</f>
        <v>3614</v>
      </c>
      <c r="N8" s="10" t="s">
        <v>25</v>
      </c>
      <c r="O8" s="14">
        <f>_xlfn.PERCENTILE.INC(B2:B31,0.05)</f>
        <v>3083.55</v>
      </c>
    </row>
    <row r="9" spans="1:15" x14ac:dyDescent="0.3">
      <c r="A9" s="4">
        <v>5</v>
      </c>
      <c r="B9" s="5">
        <v>3399</v>
      </c>
      <c r="C9" s="6">
        <v>6</v>
      </c>
      <c r="K9" s="10" t="s">
        <v>17</v>
      </c>
      <c r="L9" s="15">
        <f>_xlfn.PERCENTILE.INC(B2:B31,0.6)</f>
        <v>3683.6</v>
      </c>
      <c r="N9" s="10" t="s">
        <v>26</v>
      </c>
      <c r="O9" s="14" t="s">
        <v>26</v>
      </c>
    </row>
    <row r="10" spans="1:15" x14ac:dyDescent="0.3">
      <c r="A10" s="4">
        <v>23</v>
      </c>
      <c r="B10" s="5">
        <v>3400</v>
      </c>
      <c r="C10" s="6">
        <v>6</v>
      </c>
      <c r="K10" s="10" t="s">
        <v>18</v>
      </c>
      <c r="L10" s="15">
        <f>_xlfn.PERCENTILE.INC(B2:B31,0.7)</f>
        <v>3825.7999999999997</v>
      </c>
      <c r="N10" s="10" t="s">
        <v>27</v>
      </c>
      <c r="O10" s="14">
        <f>_xlfn.PERCENTILE.INC(B2:B31,0.5)</f>
        <v>3614</v>
      </c>
    </row>
    <row r="11" spans="1:15" x14ac:dyDescent="0.3">
      <c r="A11" s="4">
        <v>4</v>
      </c>
      <c r="B11" s="5">
        <v>3421</v>
      </c>
      <c r="C11" s="6">
        <v>6</v>
      </c>
      <c r="K11" s="10" t="s">
        <v>19</v>
      </c>
      <c r="L11" s="15">
        <f>_xlfn.PERCENTILE.INC(B2:B31,0.8)</f>
        <v>4006.8</v>
      </c>
      <c r="N11" s="10" t="s">
        <v>26</v>
      </c>
      <c r="O11" s="14" t="s">
        <v>26</v>
      </c>
    </row>
    <row r="12" spans="1:15" x14ac:dyDescent="0.3">
      <c r="A12" s="4">
        <v>26</v>
      </c>
      <c r="B12" s="5">
        <v>3447</v>
      </c>
      <c r="C12" s="6">
        <v>6</v>
      </c>
      <c r="K12" s="10" t="s">
        <v>20</v>
      </c>
      <c r="L12" s="15">
        <f>_xlfn.PERCENTILE.INC(B2:B31,0.9)</f>
        <v>4104.6000000000004</v>
      </c>
      <c r="N12" s="10" t="s">
        <v>28</v>
      </c>
      <c r="O12" s="14">
        <f>_xlfn.PERCENTILE.INC(B2:B31,0.95)</f>
        <v>4203.3</v>
      </c>
    </row>
    <row r="13" spans="1:15" x14ac:dyDescent="0.3">
      <c r="A13" s="4">
        <v>11</v>
      </c>
      <c r="B13" s="5">
        <v>3508</v>
      </c>
      <c r="C13" s="6">
        <v>7</v>
      </c>
      <c r="K13" s="10" t="s">
        <v>11</v>
      </c>
      <c r="L13" s="15">
        <f>_xlfn.PERCENTILE.INC(B12:B41,1)</f>
        <v>4490</v>
      </c>
      <c r="N13" s="10" t="s">
        <v>29</v>
      </c>
      <c r="O13" s="14">
        <f>_xlfn.PERCENTILE.INC(B2:B31,0.96)</f>
        <v>4205.04</v>
      </c>
    </row>
    <row r="14" spans="1:15" x14ac:dyDescent="0.3">
      <c r="A14" s="4">
        <v>29</v>
      </c>
      <c r="B14" s="5">
        <v>3541</v>
      </c>
      <c r="C14" s="6">
        <v>7</v>
      </c>
      <c r="N14" s="10" t="s">
        <v>30</v>
      </c>
      <c r="O14" s="14">
        <f>_xlfn.PERCENTILE.INC(B2:B31,0.97)</f>
        <v>4242.92</v>
      </c>
    </row>
    <row r="15" spans="1:15" x14ac:dyDescent="0.3">
      <c r="A15" s="4">
        <v>9</v>
      </c>
      <c r="B15" s="5">
        <v>3594</v>
      </c>
      <c r="C15" s="6">
        <v>7</v>
      </c>
      <c r="N15" s="10" t="s">
        <v>31</v>
      </c>
      <c r="O15" s="14">
        <f>_xlfn.PERCENTILE.INC(B2:B31,0.98)</f>
        <v>4325.28</v>
      </c>
    </row>
    <row r="16" spans="1:15" x14ac:dyDescent="0.3">
      <c r="A16" s="4">
        <v>28</v>
      </c>
      <c r="B16" s="5">
        <v>3613</v>
      </c>
      <c r="C16" s="6">
        <v>7</v>
      </c>
      <c r="N16" s="10" t="s">
        <v>32</v>
      </c>
      <c r="O16" s="14">
        <f>_xlfn.PERCENTILE.INC(B2:B31,0.99)</f>
        <v>4407.6400000000003</v>
      </c>
    </row>
    <row r="17" spans="1:15" x14ac:dyDescent="0.3">
      <c r="A17" s="4">
        <v>19</v>
      </c>
      <c r="B17" s="5">
        <v>3615</v>
      </c>
      <c r="C17" s="6">
        <v>7</v>
      </c>
      <c r="N17" s="10" t="s">
        <v>11</v>
      </c>
      <c r="O17" s="14">
        <f>_xlfn.PERCENTILE.INC(B2:B31,1)</f>
        <v>4490</v>
      </c>
    </row>
    <row r="18" spans="1:15" x14ac:dyDescent="0.3">
      <c r="A18" s="4">
        <v>2</v>
      </c>
      <c r="B18" s="5">
        <v>3650</v>
      </c>
      <c r="C18" s="6">
        <v>7</v>
      </c>
    </row>
    <row r="19" spans="1:15" x14ac:dyDescent="0.3">
      <c r="A19" s="4">
        <v>17</v>
      </c>
      <c r="B19" s="5">
        <v>3666</v>
      </c>
      <c r="C19" s="6">
        <v>7</v>
      </c>
    </row>
    <row r="20" spans="1:15" x14ac:dyDescent="0.3">
      <c r="A20" s="4">
        <v>1</v>
      </c>
      <c r="B20" s="5">
        <v>3710</v>
      </c>
      <c r="C20" s="6">
        <v>8</v>
      </c>
    </row>
    <row r="21" spans="1:15" x14ac:dyDescent="0.3">
      <c r="A21" s="4">
        <v>16</v>
      </c>
      <c r="B21" s="5">
        <v>3798</v>
      </c>
      <c r="C21" s="6">
        <v>8</v>
      </c>
    </row>
    <row r="22" spans="1:15" x14ac:dyDescent="0.3">
      <c r="A22" s="4">
        <v>14</v>
      </c>
      <c r="B22" s="5">
        <v>3800</v>
      </c>
      <c r="C22" s="6">
        <v>8</v>
      </c>
    </row>
    <row r="23" spans="1:15" x14ac:dyDescent="0.3">
      <c r="A23" s="4">
        <v>30</v>
      </c>
      <c r="B23" s="5">
        <v>3886</v>
      </c>
      <c r="C23" s="6">
        <v>8</v>
      </c>
    </row>
    <row r="24" spans="1:15" x14ac:dyDescent="0.3">
      <c r="A24" s="4">
        <v>13</v>
      </c>
      <c r="B24" s="5">
        <v>3896</v>
      </c>
      <c r="C24" s="6">
        <v>8</v>
      </c>
    </row>
    <row r="25" spans="1:15" x14ac:dyDescent="0.3">
      <c r="A25" s="4">
        <v>7</v>
      </c>
      <c r="B25" s="5">
        <v>4006</v>
      </c>
      <c r="C25" s="6">
        <v>8</v>
      </c>
    </row>
    <row r="26" spans="1:15" x14ac:dyDescent="0.3">
      <c r="A26" s="4">
        <v>12</v>
      </c>
      <c r="B26" s="5">
        <v>4010</v>
      </c>
      <c r="C26" s="6">
        <v>8</v>
      </c>
    </row>
    <row r="27" spans="1:15" x14ac:dyDescent="0.3">
      <c r="A27" s="4">
        <v>24</v>
      </c>
      <c r="B27" s="5">
        <v>4090</v>
      </c>
      <c r="C27" s="6">
        <v>8</v>
      </c>
    </row>
    <row r="28" spans="1:15" x14ac:dyDescent="0.3">
      <c r="A28" s="4">
        <v>6</v>
      </c>
      <c r="B28" s="5">
        <v>4094</v>
      </c>
      <c r="C28" s="6">
        <v>9</v>
      </c>
    </row>
    <row r="29" spans="1:15" x14ac:dyDescent="0.3">
      <c r="A29" s="4">
        <v>18</v>
      </c>
      <c r="B29" s="5">
        <v>4200</v>
      </c>
      <c r="C29" s="6">
        <v>9</v>
      </c>
    </row>
    <row r="30" spans="1:15" x14ac:dyDescent="0.3">
      <c r="A30" s="4">
        <v>10</v>
      </c>
      <c r="B30" s="5">
        <v>4206</v>
      </c>
      <c r="C30" s="6">
        <v>9</v>
      </c>
    </row>
    <row r="31" spans="1:15" x14ac:dyDescent="0.3">
      <c r="A31" s="7">
        <v>3</v>
      </c>
      <c r="B31" s="8">
        <v>4490</v>
      </c>
      <c r="C31" s="9">
        <v>8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E E u Y U M y y 5 L O o A A A A + A A A A B I A H A B D b 2 5 m a W c v U G F j a 2 F n Z S 5 4 b W w g o h g A K K A U A A A A A A A A A A A A A A A A A A A A A A A A A A A A h Y 9 B D o I w F E S v Q r q n L R X U m E 9 Z u J W E R G P c N l C h E Q q h x X I 3 F x 7 J K 0 i i q D u X M 3 m T v H n c 7 p C M T e 1 d Z W 9 U q 2 M U Y I o 8 q f O 2 U L q M 0 W D P / h o l H D K R X 0 Q p v Q n W Z j M a F a P K 2 m 5 D i H M O u w V u + 5 I w S g N y S n f 7 v J K N 8 J U 2 V u h c o s + q + L 9 C H I 4 v G c 7 w i u E o i p Y 4 D A M g c w 2 p 0 l + E T c a Y A v k p Y T v U d u g l 7 6 y f H Y D M E c j 7 B X 8 C U E s D B B Q A A g A I A B B L m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S 5 h Q N f Q 1 U x Y B A A C 1 A Q A A E w A c A E Z v c m 1 1 b G F z L 1 N l Y 3 R p b 2 4 x L m 0 g o h g A K K A U A A A A A A A A A A A A A A A A A A A A A A A A A A A A d Y / N S s Q w E M f v h b 5 D i J c u h M L W j 4 N L D 6 V V 9 O I H W 0 9 b D 9 l 2 7 A b S T M 2 k C 0 v Z 5 / F B f D G z V l h F n c t M f s z 8 + Y W g d g o N W 0 5 9 v g i D M K C N t N A w 1 9 c J S 5 k G F w b M 1 7 1 V L X S e 5 L S N C 6 y H D o y L r p W G O E f j / I M i n l 9 W T w S W K g O v g 6 o O G X F N W z 4 T q w K 0 6 p Q D m 3 L B B c t R D 5 2 h 9 F S w K 1 N j o 0 y b z p P z R L D H A R 0 s 3 U 5 D e h z j O z T w P B O T y w n P 5 R r e 3 6 T e I L E H i x 1 u V Y P E v V 4 p 1 3 7 9 k z m 4 A d l 4 n W i S F 2 z 1 x T O t l 7 X U 0 l L q 7 P A 9 u F Q 9 s k x 7 T 9 n g M a + 0 0 t A L 2 m 7 y L n c 9 U P S v h h h H X v h P 3 h p 3 c R Y f l v e C j d z f 4 G + a 9 a 2 0 P / F + F g b K / K 2 0 + A B Q S w E C L Q A U A A I A C A A Q S 5 h Q z L L k s 6 g A A A D 4 A A A A E g A A A A A A A A A A A A A A A A A A A A A A Q 2 9 u Z m l n L 1 B h Y 2 t h Z 2 U u e G 1 s U E s B A i 0 A F A A C A A g A E E u Y U A / K 6 a u k A A A A 6 Q A A A B M A A A A A A A A A A A A A A A A A 9 A A A A F t D b 2 5 0 Z W 5 0 X 1 R 5 c G V z X S 5 4 b W x Q S w E C L Q A U A A I A C A A Q S 5 h Q N f Q 1 U x Y B A A C 1 A Q A A E w A A A A A A A A A A A A A A A A D l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Q A A A A A A A C I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G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3 R w Y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D g 6 M j Q 6 M z I u M D U 3 M D Q w M l o i I C 8 + P E V u d H J 5 I F R 5 c G U 9 I k Z p b G x D b 2 x 1 b W 5 U e X B l c y I g V m F s d W U 9 I n N B d 0 1 E I i A v P j x F b n R y e S B U e X B l P S J G a W x s Q 2 9 s d W 1 u T m F t Z X M i I F Z h b H V l P S J z W y Z x d W 9 0 O 0 Q m c X V v d D s s J n F 1 b 3 Q 7 c G V z b y Z x d W 9 0 O y w m c X V v d D t B c G d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w Y z I v V G l w b y B B b H R l c m F k b y 5 7 R C w w f S Z x d W 9 0 O y w m c X V v d D t T Z W N 0 a W 9 u M S 9 0 c G M y L 1 R p c G 8 g Q W x 0 Z X J h Z G 8 u e 3 B l c 2 8 s M X 0 m c X V v d D s s J n F 1 b 3 Q 7 U 2 V j d G l v b j E v d H B j M i 9 U a X B v I E F s d G V y Y W R v L n t B c G d h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c G M y L 1 R p c G 8 g Q W x 0 Z X J h Z G 8 u e 0 Q s M H 0 m c X V v d D s s J n F 1 b 3 Q 7 U 2 V j d G l v b j E v d H B j M i 9 U a X B v I E F s d G V y Y W R v L n t w Z X N v L D F 9 J n F 1 b 3 Q 7 L C Z x d W 9 0 O 1 N l Y 3 R p b 2 4 x L 3 R w Y z I v V G l w b y B B b H R l c m F k b y 5 7 Q X B n Y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w Y z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B j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B j M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U O u F y 4 M j 0 + y D Z V 7 0 J f 8 O Q A A A A A C A A A A A A A Q Z g A A A A E A A C A A A A A m p F j X R v n U v i d 5 e / f k z d G h K X V c / 4 3 e k f 8 B 0 E m J Y y / D 4 Q A A A A A O g A A A A A I A A C A A A A B C K t o s B 2 L 5 w u 8 Z J H O X P z Z B L W Y I s q B 9 Q p A J L r 5 y I T 5 W R l A A A A A R p a h q X I Q c R N P g V z i b j w T 8 E R E + z 3 v o E D / W T X Y J Z 1 k m 7 v O 9 L t Z t r z z e V l Q J n Q O c 9 n L 8 A 7 + h f l l w J U W C G 8 u 2 V H Q / I A G c x N 7 C + r / 6 X h c g X R W R U E A A A A D b R Z m b 5 9 u 6 m g J g Q s a Y Q Y y e n m f N H D Z E T i x M D D K r 5 l G X 3 R / V L E u V U O X X 4 o 1 s R F I h e n N z q e 6 y g y T U 6 Y S 8 Z C o 4 t 4 W X < / D a t a M a s h u p > 
</file>

<file path=customXml/itemProps1.xml><?xml version="1.0" encoding="utf-8"?>
<ds:datastoreItem xmlns:ds="http://schemas.openxmlformats.org/officeDocument/2006/customXml" ds:itemID="{AE9BFDB3-7830-41C2-BF5F-9109F9D590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Inês Carvalho</dc:creator>
  <cp:lastModifiedBy>Inês Carvalho</cp:lastModifiedBy>
  <dcterms:created xsi:type="dcterms:W3CDTF">2015-06-05T18:17:20Z</dcterms:created>
  <dcterms:modified xsi:type="dcterms:W3CDTF">2020-04-24T20:42:51Z</dcterms:modified>
</cp:coreProperties>
</file>