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IDEsFolders\VisualCode\MySIGA\home\"/>
    </mc:Choice>
  </mc:AlternateContent>
  <xr:revisionPtr revIDLastSave="0" documentId="13_ncr:1_{D0C8EDD6-315A-4009-9589-7DD14EB323CE}" xr6:coauthVersionLast="46" xr6:coauthVersionMax="46" xr10:uidLastSave="{00000000-0000-0000-0000-000000000000}"/>
  <bookViews>
    <workbookView xWindow="-120" yWindow="-120" windowWidth="20730" windowHeight="11760" xr2:uid="{D4FC34AE-5FCB-419E-829A-D005F2F648D3}"/>
  </bookViews>
  <sheets>
    <sheet name="Paths" sheetId="3" r:id="rId1"/>
    <sheet name="MySiga" sheetId="4" r:id="rId2"/>
    <sheet name="Siga" sheetId="1" r:id="rId3"/>
    <sheet name="Metadata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/>
  <c r="D19" i="3"/>
  <c r="E19" i="3" s="1"/>
  <c r="H19" i="3"/>
  <c r="I19" i="3"/>
  <c r="J19" i="3"/>
  <c r="E71" i="4"/>
  <c r="F71" i="4"/>
  <c r="C3" i="3"/>
  <c r="D3" i="3"/>
  <c r="E3" i="3" s="1"/>
  <c r="H3" i="3"/>
  <c r="I3" i="3"/>
  <c r="J3" i="3"/>
  <c r="E70" i="4"/>
  <c r="F70" i="4"/>
  <c r="C17" i="3"/>
  <c r="D17" i="3"/>
  <c r="E17" i="3" s="1"/>
  <c r="H17" i="3"/>
  <c r="I17" i="3"/>
  <c r="J17" i="3"/>
  <c r="E69" i="4"/>
  <c r="F69" i="4"/>
  <c r="C8" i="5"/>
  <c r="C7" i="5"/>
  <c r="C6" i="5"/>
  <c r="C5" i="5"/>
  <c r="C4" i="5"/>
  <c r="C22" i="3"/>
  <c r="D22" i="3"/>
  <c r="E22" i="3" s="1"/>
  <c r="H22" i="3"/>
  <c r="I22" i="3"/>
  <c r="J22" i="3"/>
  <c r="E68" i="4"/>
  <c r="F68" i="4"/>
  <c r="C71" i="3"/>
  <c r="D71" i="3"/>
  <c r="E71" i="3" s="1"/>
  <c r="H71" i="3"/>
  <c r="I71" i="3"/>
  <c r="J71" i="3"/>
  <c r="C70" i="3"/>
  <c r="D70" i="3"/>
  <c r="E70" i="3" s="1"/>
  <c r="H70" i="3"/>
  <c r="I70" i="3"/>
  <c r="J70" i="3"/>
  <c r="E67" i="4"/>
  <c r="F67" i="4"/>
  <c r="E66" i="4"/>
  <c r="F66" i="4"/>
  <c r="C5" i="3"/>
  <c r="D5" i="3"/>
  <c r="E5" i="3" s="1"/>
  <c r="H5" i="3"/>
  <c r="I5" i="3"/>
  <c r="J5" i="3"/>
  <c r="E65" i="4"/>
  <c r="F65" i="4"/>
  <c r="C4" i="3"/>
  <c r="D4" i="3"/>
  <c r="E4" i="3" s="1"/>
  <c r="H4" i="3"/>
  <c r="I4" i="3"/>
  <c r="J4" i="3"/>
  <c r="E64" i="4"/>
  <c r="F64" i="4"/>
  <c r="C6" i="3"/>
  <c r="D6" i="3"/>
  <c r="E6" i="3" s="1"/>
  <c r="H6" i="3"/>
  <c r="I6" i="3"/>
  <c r="J6" i="3"/>
  <c r="E63" i="4"/>
  <c r="F63" i="4"/>
  <c r="H7" i="3"/>
  <c r="H9" i="3"/>
  <c r="H8" i="3"/>
  <c r="H10" i="3"/>
  <c r="H11" i="3"/>
  <c r="H12" i="3"/>
  <c r="H23" i="3"/>
  <c r="H69" i="3"/>
  <c r="H13" i="3"/>
  <c r="H67" i="3"/>
  <c r="H14" i="3"/>
  <c r="H21" i="3"/>
  <c r="H68" i="3"/>
  <c r="H15" i="3"/>
  <c r="H16" i="3"/>
  <c r="H24" i="3"/>
  <c r="H18" i="3"/>
  <c r="H25" i="3"/>
  <c r="H26" i="3"/>
  <c r="H6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64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5" i="3"/>
  <c r="H62" i="3"/>
  <c r="H63" i="3"/>
  <c r="H20" i="3"/>
  <c r="H2" i="3"/>
  <c r="C9" i="3"/>
  <c r="D9" i="3"/>
  <c r="E9" i="3" s="1"/>
  <c r="I9" i="3"/>
  <c r="J9" i="3"/>
  <c r="E62" i="4"/>
  <c r="F62" i="4"/>
  <c r="I23" i="3"/>
  <c r="I69" i="3"/>
  <c r="I13" i="3"/>
  <c r="I67" i="3"/>
  <c r="I7" i="3"/>
  <c r="I14" i="3"/>
  <c r="I8" i="3"/>
  <c r="I21" i="3"/>
  <c r="I68" i="3"/>
  <c r="I15" i="3"/>
  <c r="I16" i="3"/>
  <c r="I24" i="3"/>
  <c r="I18" i="3"/>
  <c r="I25" i="3"/>
  <c r="I26" i="3"/>
  <c r="I6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64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10" i="3"/>
  <c r="I11" i="3"/>
  <c r="I65" i="3"/>
  <c r="I62" i="3"/>
  <c r="I12" i="3"/>
  <c r="I63" i="3"/>
  <c r="I20" i="3"/>
  <c r="I2" i="3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J23" i="3"/>
  <c r="J69" i="3"/>
  <c r="J13" i="3"/>
  <c r="J67" i="3"/>
  <c r="J7" i="3"/>
  <c r="J14" i="3"/>
  <c r="J8" i="3"/>
  <c r="J21" i="3"/>
  <c r="J68" i="3"/>
  <c r="J15" i="3"/>
  <c r="J16" i="3"/>
  <c r="J24" i="3"/>
  <c r="J18" i="3"/>
  <c r="J25" i="3"/>
  <c r="J26" i="3"/>
  <c r="J6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64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10" i="3"/>
  <c r="J11" i="3"/>
  <c r="J65" i="3"/>
  <c r="J62" i="3"/>
  <c r="J12" i="3"/>
  <c r="J63" i="3"/>
  <c r="J20" i="3"/>
  <c r="J2" i="3"/>
  <c r="D29" i="3"/>
  <c r="F29" i="3" s="1"/>
  <c r="D23" i="3"/>
  <c r="E23" i="3" s="1"/>
  <c r="D69" i="3"/>
  <c r="F69" i="3" s="1"/>
  <c r="D13" i="3"/>
  <c r="F13" i="3" s="1"/>
  <c r="D67" i="3"/>
  <c r="E67" i="3" s="1"/>
  <c r="D7" i="3"/>
  <c r="E7" i="3" s="1"/>
  <c r="D14" i="3"/>
  <c r="F14" i="3" s="1"/>
  <c r="D8" i="3"/>
  <c r="F8" i="3" s="1"/>
  <c r="D21" i="3"/>
  <c r="F21" i="3" s="1"/>
  <c r="D68" i="3"/>
  <c r="E68" i="3" s="1"/>
  <c r="D15" i="3"/>
  <c r="F15" i="3" s="1"/>
  <c r="D16" i="3"/>
  <c r="F16" i="3" s="1"/>
  <c r="D24" i="3"/>
  <c r="F24" i="3" s="1"/>
  <c r="D18" i="3"/>
  <c r="E18" i="3" s="1"/>
  <c r="D25" i="3"/>
  <c r="F25" i="3" s="1"/>
  <c r="D26" i="3"/>
  <c r="F26" i="3" s="1"/>
  <c r="D66" i="3"/>
  <c r="F66" i="3" s="1"/>
  <c r="D27" i="3"/>
  <c r="E27" i="3" s="1"/>
  <c r="D28" i="3"/>
  <c r="F28" i="3" s="1"/>
  <c r="D30" i="3"/>
  <c r="F30" i="3" s="1"/>
  <c r="D31" i="3"/>
  <c r="F31" i="3" s="1"/>
  <c r="D32" i="3"/>
  <c r="F32" i="3" s="1"/>
  <c r="D33" i="3"/>
  <c r="F33" i="3" s="1"/>
  <c r="D34" i="3"/>
  <c r="F34" i="3" s="1"/>
  <c r="D35" i="3"/>
  <c r="E35" i="3" s="1"/>
  <c r="D36" i="3"/>
  <c r="F36" i="3" s="1"/>
  <c r="D37" i="3"/>
  <c r="F37" i="3" s="1"/>
  <c r="D38" i="3"/>
  <c r="F38" i="3" s="1"/>
  <c r="D39" i="3"/>
  <c r="E39" i="3" s="1"/>
  <c r="D40" i="3"/>
  <c r="F40" i="3" s="1"/>
  <c r="D41" i="3"/>
  <c r="F41" i="3" s="1"/>
  <c r="G41" i="3" s="1"/>
  <c r="D42" i="3"/>
  <c r="F42" i="3" s="1"/>
  <c r="D43" i="3"/>
  <c r="E43" i="3" s="1"/>
  <c r="D64" i="3"/>
  <c r="F64" i="3" s="1"/>
  <c r="D44" i="3"/>
  <c r="F44" i="3" s="1"/>
  <c r="D45" i="3"/>
  <c r="F45" i="3" s="1"/>
  <c r="D46" i="3"/>
  <c r="F46" i="3" s="1"/>
  <c r="D47" i="3"/>
  <c r="F47" i="3" s="1"/>
  <c r="D48" i="3"/>
  <c r="F48" i="3" s="1"/>
  <c r="D49" i="3"/>
  <c r="F49" i="3" s="1"/>
  <c r="D50" i="3"/>
  <c r="E50" i="3" s="1"/>
  <c r="D51" i="3"/>
  <c r="F51" i="3" s="1"/>
  <c r="D52" i="3"/>
  <c r="F52" i="3" s="1"/>
  <c r="D53" i="3"/>
  <c r="F53" i="3" s="1"/>
  <c r="D54" i="3"/>
  <c r="E54" i="3" s="1"/>
  <c r="D55" i="3"/>
  <c r="F55" i="3" s="1"/>
  <c r="D56" i="3"/>
  <c r="F56" i="3" s="1"/>
  <c r="D57" i="3"/>
  <c r="F57" i="3" s="1"/>
  <c r="D58" i="3"/>
  <c r="E58" i="3" s="1"/>
  <c r="D59" i="3"/>
  <c r="F59" i="3" s="1"/>
  <c r="D60" i="3"/>
  <c r="F60" i="3" s="1"/>
  <c r="G60" i="3" s="1"/>
  <c r="D61" i="3"/>
  <c r="F61" i="3" s="1"/>
  <c r="G61" i="3" s="1"/>
  <c r="D10" i="3"/>
  <c r="F10" i="3" s="1"/>
  <c r="G10" i="3" s="1"/>
  <c r="D11" i="3"/>
  <c r="F11" i="3" s="1"/>
  <c r="G11" i="3" s="1"/>
  <c r="D65" i="3"/>
  <c r="F65" i="3" s="1"/>
  <c r="G65" i="3" s="1"/>
  <c r="D62" i="3"/>
  <c r="F62" i="3" s="1"/>
  <c r="G62" i="3" s="1"/>
  <c r="D12" i="3"/>
  <c r="E12" i="3" s="1"/>
  <c r="D63" i="3"/>
  <c r="F63" i="3" s="1"/>
  <c r="D20" i="3"/>
  <c r="F20" i="3" s="1"/>
  <c r="D2" i="3"/>
  <c r="F2" i="3" s="1"/>
  <c r="C23" i="3"/>
  <c r="C69" i="3"/>
  <c r="C13" i="3"/>
  <c r="C67" i="3"/>
  <c r="C7" i="3"/>
  <c r="C14" i="3"/>
  <c r="C8" i="3"/>
  <c r="C21" i="3"/>
  <c r="C68" i="3"/>
  <c r="C15" i="3"/>
  <c r="C16" i="3"/>
  <c r="C24" i="3"/>
  <c r="C18" i="3"/>
  <c r="C25" i="3"/>
  <c r="C26" i="3"/>
  <c r="C6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64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10" i="3"/>
  <c r="C11" i="3"/>
  <c r="C65" i="3"/>
  <c r="C62" i="3"/>
  <c r="C12" i="3"/>
  <c r="C63" i="3"/>
  <c r="C20" i="3"/>
  <c r="C2" i="3"/>
  <c r="F19" i="3" l="1"/>
  <c r="G19" i="3" s="1"/>
  <c r="F3" i="3"/>
  <c r="G3" i="3" s="1"/>
  <c r="F17" i="3"/>
  <c r="G17" i="3" s="1"/>
  <c r="F22" i="3"/>
  <c r="G22" i="3" s="1"/>
  <c r="F71" i="3"/>
  <c r="G71" i="3" s="1"/>
  <c r="F70" i="3"/>
  <c r="G70" i="3" s="1"/>
  <c r="F5" i="3"/>
  <c r="G5" i="3" s="1"/>
  <c r="F4" i="3"/>
  <c r="G4" i="3" s="1"/>
  <c r="F6" i="3"/>
  <c r="G6" i="3" s="1"/>
  <c r="F9" i="3"/>
  <c r="G9" i="3" s="1"/>
  <c r="E46" i="3"/>
  <c r="G46" i="3" s="1"/>
  <c r="F67" i="3"/>
  <c r="G67" i="3" s="1"/>
  <c r="E31" i="3"/>
  <c r="G31" i="3" s="1"/>
  <c r="E10" i="3"/>
  <c r="F12" i="3"/>
  <c r="G12" i="3" s="1"/>
  <c r="F58" i="3"/>
  <c r="G58" i="3" s="1"/>
  <c r="F54" i="3"/>
  <c r="G54" i="3" s="1"/>
  <c r="F50" i="3"/>
  <c r="G50" i="3" s="1"/>
  <c r="F43" i="3"/>
  <c r="G43" i="3" s="1"/>
  <c r="F39" i="3"/>
  <c r="G39" i="3" s="1"/>
  <c r="F35" i="3"/>
  <c r="G35" i="3" s="1"/>
  <c r="F27" i="3"/>
  <c r="G27" i="3" s="1"/>
  <c r="F18" i="3"/>
  <c r="G18" i="3" s="1"/>
  <c r="F68" i="3"/>
  <c r="G68" i="3" s="1"/>
  <c r="F7" i="3"/>
  <c r="G7" i="3" s="1"/>
  <c r="F23" i="3"/>
  <c r="G23" i="3" s="1"/>
  <c r="E66" i="3"/>
  <c r="G66" i="3" s="1"/>
  <c r="E24" i="3"/>
  <c r="G24" i="3" s="1"/>
  <c r="E21" i="3"/>
  <c r="G21" i="3" s="1"/>
  <c r="E2" i="3"/>
  <c r="G2" i="3" s="1"/>
  <c r="E62" i="3"/>
  <c r="E61" i="3"/>
  <c r="E57" i="3"/>
  <c r="G57" i="3" s="1"/>
  <c r="E53" i="3"/>
  <c r="G53" i="3" s="1"/>
  <c r="E49" i="3"/>
  <c r="G49" i="3" s="1"/>
  <c r="E45" i="3"/>
  <c r="G45" i="3" s="1"/>
  <c r="E42" i="3"/>
  <c r="G42" i="3" s="1"/>
  <c r="E38" i="3"/>
  <c r="G38" i="3" s="1"/>
  <c r="E34" i="3"/>
  <c r="G34" i="3" s="1"/>
  <c r="E30" i="3"/>
  <c r="G30" i="3" s="1"/>
  <c r="E26" i="3"/>
  <c r="G26" i="3" s="1"/>
  <c r="E16" i="3"/>
  <c r="G16" i="3" s="1"/>
  <c r="E8" i="3"/>
  <c r="G8" i="3" s="1"/>
  <c r="E13" i="3"/>
  <c r="G13" i="3" s="1"/>
  <c r="E20" i="3"/>
  <c r="G20" i="3" s="1"/>
  <c r="E65" i="3"/>
  <c r="E60" i="3"/>
  <c r="E56" i="3"/>
  <c r="G56" i="3" s="1"/>
  <c r="E52" i="3"/>
  <c r="G52" i="3" s="1"/>
  <c r="E48" i="3"/>
  <c r="G48" i="3" s="1"/>
  <c r="E44" i="3"/>
  <c r="G44" i="3" s="1"/>
  <c r="E41" i="3"/>
  <c r="E37" i="3"/>
  <c r="G37" i="3" s="1"/>
  <c r="E33" i="3"/>
  <c r="G33" i="3" s="1"/>
  <c r="E28" i="3"/>
  <c r="G28" i="3" s="1"/>
  <c r="E25" i="3"/>
  <c r="G25" i="3" s="1"/>
  <c r="E15" i="3"/>
  <c r="G15" i="3" s="1"/>
  <c r="E14" i="3"/>
  <c r="G14" i="3" s="1"/>
  <c r="E69" i="3"/>
  <c r="G69" i="3" s="1"/>
  <c r="E63" i="3"/>
  <c r="G63" i="3" s="1"/>
  <c r="E11" i="3"/>
  <c r="E59" i="3"/>
  <c r="G59" i="3" s="1"/>
  <c r="E55" i="3"/>
  <c r="G55" i="3" s="1"/>
  <c r="E51" i="3"/>
  <c r="G51" i="3" s="1"/>
  <c r="E47" i="3"/>
  <c r="G47" i="3" s="1"/>
  <c r="E64" i="3"/>
  <c r="G64" i="3" s="1"/>
  <c r="E40" i="3"/>
  <c r="G40" i="3" s="1"/>
  <c r="E36" i="3"/>
  <c r="G36" i="3" s="1"/>
  <c r="E32" i="3"/>
  <c r="G32" i="3" s="1"/>
  <c r="E29" i="3"/>
  <c r="G29" i="3" s="1"/>
  <c r="C3" i="5" l="1"/>
  <c r="D3" i="5" l="1"/>
  <c r="D4" i="5"/>
  <c r="D5" i="5"/>
  <c r="D8" i="5"/>
  <c r="D7" i="5"/>
  <c r="D6" i="5"/>
</calcChain>
</file>

<file path=xl/sharedStrings.xml><?xml version="1.0" encoding="utf-8"?>
<sst xmlns="http://schemas.openxmlformats.org/spreadsheetml/2006/main" count="440" uniqueCount="219">
  <si>
    <t>Path</t>
  </si>
  <si>
    <t>Description</t>
  </si>
  <si>
    <t>GET</t>
  </si>
  <si>
    <t>eventos/gerenciarevento/buscarEventosPorGrupos</t>
  </si>
  <si>
    <t>Abrir chamado [Central de Serviços Online]</t>
  </si>
  <si>
    <t>Acessar eventos [Eventos]</t>
  </si>
  <si>
    <t>common/pessoa/formAlterarEmail</t>
  </si>
  <si>
    <t>common/usuario/formTrocaPerfil</t>
  </si>
  <si>
    <t>common/usuario/formAlterarSenha</t>
  </si>
  <si>
    <t>apoio/apoiocandidato/formAcessoCandidato</t>
  </si>
  <si>
    <t>academico/aluno/formRepAtestadoMatriculaAluno</t>
  </si>
  <si>
    <t>biblioteca/bibliotecasvirtuais/atheneu</t>
  </si>
  <si>
    <t>academico/aluno/formAtualizaCorRaca</t>
  </si>
  <si>
    <t>biblioteca/bibliotecasvirtuais/pearson</t>
  </si>
  <si>
    <t>api/tokenusuario/formBloquearTokenAtivo</t>
  </si>
  <si>
    <t>estagio/coe/formFind</t>
  </si>
  <si>
    <t>Alterar Email de Contato [common]</t>
  </si>
  <si>
    <t>Alterar perfil [common]</t>
  </si>
  <si>
    <t>Alterar senha do Siga [common]</t>
  </si>
  <si>
    <t>Apoio Estudantil [apoio]</t>
  </si>
  <si>
    <t>Atestado de Matrícula [Acadêmico/Aluno]</t>
  </si>
  <si>
    <t>Atheneu [Biblioteca/Bibliotecas virtuais]</t>
  </si>
  <si>
    <t>Atualizar cor/raça [Acadêmico/Aluno]</t>
  </si>
  <si>
    <t>Biblioteca Virtual Universitária [Biblioteca/Bibliotecas virtuais]</t>
  </si>
  <si>
    <t>Bloquear Credenciais [api]</t>
  </si>
  <si>
    <t>COE [Estágios/Cadastros Básicos]</t>
  </si>
  <si>
    <t>academico/acessoaluno/formNota</t>
  </si>
  <si>
    <t>academico/aluno/formCalcularIRA</t>
  </si>
  <si>
    <t>documentacao/casouso/formFind</t>
  </si>
  <si>
    <t>documentacao/dicionarioclasse/formFind</t>
  </si>
  <si>
    <t>adm/financeiro/formRelatorioComprovanteRendimentosPessoal</t>
  </si>
  <si>
    <t>academico/acessoaluno/formComprovanteMatricula</t>
  </si>
  <si>
    <t>estagio/concedenteconveniada/formFind</t>
  </si>
  <si>
    <t>academico/acessoaluno/formConsultaHorario</t>
  </si>
  <si>
    <t>academico/acessoaluno/formConsultaPlanoDepartamentalP1</t>
  </si>
  <si>
    <t>biblioteca/main/consultapergamum</t>
  </si>
  <si>
    <t>academico/aluno/formCriteriosPromocao</t>
  </si>
  <si>
    <t>academico/aluno/formDadosAluno</t>
  </si>
  <si>
    <t>documentacao/diagrama/formFind</t>
  </si>
  <si>
    <t>biblioteca/bibliotecasvirtuais/minhaBiblioteca</t>
  </si>
  <si>
    <t>academico/disciplina/formEmenta</t>
  </si>
  <si>
    <t>entidade/entidade/main</t>
  </si>
  <si>
    <t>estagio/equiparacaoestagio/formFind</t>
  </si>
  <si>
    <t>estagio/estagio/formFind</t>
  </si>
  <si>
    <t>agendadortarefas/main/main</t>
  </si>
  <si>
    <t>academico/curso/formRepGradeAluno</t>
  </si>
  <si>
    <t>academico/consulta/grafAlunosTipoCurso</t>
  </si>
  <si>
    <t>academico/acessoaluno/formEmitirHistorico</t>
  </si>
  <si>
    <t>academico/turma/formHorarioTurmas</t>
  </si>
  <si>
    <t>biblioteca/bibliotecasvirtuais/ieee</t>
  </si>
  <si>
    <t>entidade/entidadeitem/main</t>
  </si>
  <si>
    <t>academico/acessoaluno/formMsgCoordenacao</t>
  </si>
  <si>
    <t>biblioteca/main/meupergamum</t>
  </si>
  <si>
    <t>entidade/entidadeusuario/formConsulta</t>
  </si>
  <si>
    <t>+academico/moodle/login</t>
  </si>
  <si>
    <t>documentacao/pacote/formFind</t>
  </si>
  <si>
    <t>academico/consulta/formPlanoDepartamentalFind</t>
  </si>
  <si>
    <t>prograd/projeto/formFind</t>
  </si>
  <si>
    <t>academico/consulta/formConsultaRAG</t>
  </si>
  <si>
    <t>entidade/entidade/formConsulta</t>
  </si>
  <si>
    <t>documentacao/tipodiagrama/formFind</t>
  </si>
  <si>
    <t>academico/acessoaluno/formTrancamentoOpcoes</t>
  </si>
  <si>
    <t>estagio/vagaestagio/formFind</t>
  </si>
  <si>
    <t>common/pessoa/enviarCodigoVerificacaoEmail</t>
  </si>
  <si>
    <t>Calcular IRA [Acadêmico/Aluno]</t>
  </si>
  <si>
    <t>Casos de Uso [Documentação]</t>
  </si>
  <si>
    <t>Classes [Documentação]</t>
  </si>
  <si>
    <t>Comprovante de Rendimentos [adm]</t>
  </si>
  <si>
    <t>Comprovante de matrícula [Acadêmico/Aluno]</t>
  </si>
  <si>
    <t>Concedente / Convênio [Estágios/Cadastros Básicos]</t>
  </si>
  <si>
    <t>Consulta Horário [Acadêmico/Aluno]</t>
  </si>
  <si>
    <t>Consulta Plano Departamental [Acadêmico/Aluno]</t>
  </si>
  <si>
    <t>Consulta ao acervo [Biblioteca/Pergamum]</t>
  </si>
  <si>
    <t>Critérios de Promoção [Acadêmico/Aluno]</t>
  </si>
  <si>
    <t>Dados do Aluno [academico]</t>
  </si>
  <si>
    <t>Diagrama [Documentação]</t>
  </si>
  <si>
    <t>E-books Minha Biblioteca [Biblioteca/Bibliotecas virtuais]</t>
  </si>
  <si>
    <t>Ementa [Acadêmico/Consultas]</t>
  </si>
  <si>
    <t>Entidade [Entidades]</t>
  </si>
  <si>
    <t>Equiparação [Estágios/Cadastro de Estágio / Equiparação ao Estágio]</t>
  </si>
  <si>
    <t>Estágio [Estágios/Cadastro de Estágio / Equiparação ao Estágio]</t>
  </si>
  <si>
    <t>FAQ [Central de Serviços Online]</t>
  </si>
  <si>
    <t>Gerenciador de Tarefas(Offlines) [MAD]</t>
  </si>
  <si>
    <t>Grade do Curso [Acadêmico/Aluno]</t>
  </si>
  <si>
    <t>Gráfico Alunos Por Tipo de Curso [Acadêmico/Consultas]</t>
  </si>
  <si>
    <t>Histórico Escolar [Acadêmico/Aluno]</t>
  </si>
  <si>
    <t>Horário da Turma [Acadêmico/Turmas]</t>
  </si>
  <si>
    <t>IEEE [Biblioteca/Bibliotecas virtuais]</t>
  </si>
  <si>
    <t>Item [Entidades]</t>
  </si>
  <si>
    <t>Mensagem da Coordenação [Acadêmico/Aluno]</t>
  </si>
  <si>
    <t>Meu Pergamum [Biblioteca/Pergamum]</t>
  </si>
  <si>
    <t>Meus sites [Sites]</t>
  </si>
  <si>
    <t>Minhas Consultas [Entidades]</t>
  </si>
  <si>
    <t>Moodle [+academico]</t>
  </si>
  <si>
    <t>Nota [Acadêmico/Aluno]</t>
  </si>
  <si>
    <t>Pacote [Documentação]</t>
  </si>
  <si>
    <t>Plano departamental [Acadêmico/Consultas]</t>
  </si>
  <si>
    <t>Projetos [PROGRAD]</t>
  </si>
  <si>
    <t>RAG - Regulamento Acadêmico da Graduação [Acadêmico/Consultas]</t>
  </si>
  <si>
    <t>Realizar Consulta [Entidades]</t>
  </si>
  <si>
    <t>Sair [siga]</t>
  </si>
  <si>
    <t>Tipo Diagrama [Documentação]</t>
  </si>
  <si>
    <t>Trancamento [Acadêmico/Aluno]</t>
  </si>
  <si>
    <t>Vaga de Estágio [Estágios/Cadastros Básicos]</t>
  </si>
  <si>
    <t>Verificar Email de Contato [common]</t>
  </si>
  <si>
    <t>Menu do Aluno</t>
  </si>
  <si>
    <t>Unknow</t>
  </si>
  <si>
    <t>main/ajaxRedirect</t>
  </si>
  <si>
    <t>academico/acessoaluno/main</t>
  </si>
  <si>
    <t>main/formListaSitesUsuario</t>
  </si>
  <si>
    <t>main/logout</t>
  </si>
  <si>
    <t>integracaootrs/otrsFaq</t>
  </si>
  <si>
    <t>integracaootrs/otrs</t>
  </si>
  <si>
    <t>login/logout</t>
  </si>
  <si>
    <t>common/pessoa</t>
  </si>
  <si>
    <t>Mostrar todos os perfis disponíveis</t>
  </si>
  <si>
    <t>Autentica um usuário</t>
  </si>
  <si>
    <t>ID</t>
  </si>
  <si>
    <t>Caixa de Mensagem</t>
  </si>
  <si>
    <t>POST</t>
  </si>
  <si>
    <t>Atualiza os dados cadrastrais do usuário</t>
  </si>
  <si>
    <t>Action Path</t>
  </si>
  <si>
    <t>MySiga Caller</t>
  </si>
  <si>
    <t>Full Path</t>
  </si>
  <si>
    <t>login</t>
  </si>
  <si>
    <t>logout</t>
  </si>
  <si>
    <t>Status</t>
  </si>
  <si>
    <t>Done</t>
  </si>
  <si>
    <t>Todo</t>
  </si>
  <si>
    <t>HTTP</t>
  </si>
  <si>
    <t>common/caixamensagem/formCaixa</t>
  </si>
  <si>
    <t>login/authenticate</t>
  </si>
  <si>
    <t>Category Path</t>
  </si>
  <si>
    <t>Where Path</t>
  </si>
  <si>
    <t>Class</t>
  </si>
  <si>
    <t>Method</t>
  </si>
  <si>
    <t>Siga Path</t>
  </si>
  <si>
    <t>Siga Description</t>
  </si>
  <si>
    <t>MySigaUser</t>
  </si>
  <si>
    <t>MySiga Path</t>
  </si>
  <si>
    <t>/login</t>
  </si>
  <si>
    <t>/logout</t>
  </si>
  <si>
    <t>MySigaAcademic</t>
  </si>
  <si>
    <t>MySiga</t>
  </si>
  <si>
    <t>MySigaDepartment</t>
  </si>
  <si>
    <t>MySigaDocs</t>
  </si>
  <si>
    <t>MySigaIntership</t>
  </si>
  <si>
    <t>MySigaExternal</t>
  </si>
  <si>
    <t>MySigaEntity</t>
  </si>
  <si>
    <t>/academic/grade</t>
  </si>
  <si>
    <t>grade</t>
  </si>
  <si>
    <t>history</t>
  </si>
  <si>
    <t>/academic/history</t>
  </si>
  <si>
    <t>academico/prematricula/formMatricula</t>
  </si>
  <si>
    <t>Pre Matrícula</t>
  </si>
  <si>
    <t>preRegistration</t>
  </si>
  <si>
    <t>/academic/registration/pre</t>
  </si>
  <si>
    <t>registration</t>
  </si>
  <si>
    <t>/academic/registration</t>
  </si>
  <si>
    <t>academico/aluno/repComprovanteMatricula</t>
  </si>
  <si>
    <t>Undo</t>
  </si>
  <si>
    <t>schedule</t>
  </si>
  <si>
    <t>/academic/schedule</t>
  </si>
  <si>
    <t>academico/acessoaluno/formConsultaPlanoDepartamentalP2</t>
  </si>
  <si>
    <t>academico/acessoaluno/formConsultaPlanoDepartamentalP3</t>
  </si>
  <si>
    <t>rooms</t>
  </si>
  <si>
    <t>/department/rooms</t>
  </si>
  <si>
    <t>/department</t>
  </si>
  <si>
    <t>academico/departamento/lookup</t>
  </si>
  <si>
    <t>academico/periodoletivo/lookup</t>
  </si>
  <si>
    <t>Lista de todos os departamentos</t>
  </si>
  <si>
    <t>Lista de todos os períodos Letivos</t>
  </si>
  <si>
    <t>list</t>
  </si>
  <si>
    <t>semesters</t>
  </si>
  <si>
    <t>/department/semester</t>
  </si>
  <si>
    <t>all</t>
  </si>
  <si>
    <t>/</t>
  </si>
  <si>
    <t>MySigaInput</t>
  </si>
  <si>
    <t>coordenatorMessage</t>
  </si>
  <si>
    <t>/user/message/coordenator</t>
  </si>
  <si>
    <t>Redo</t>
  </si>
  <si>
    <t>messages</t>
  </si>
  <si>
    <t>/user/message</t>
  </si>
  <si>
    <t>lock</t>
  </si>
  <si>
    <t>/user/lock</t>
  </si>
  <si>
    <t>skinColor</t>
  </si>
  <si>
    <t>/user/skincolor</t>
  </si>
  <si>
    <t>academico/aluno/saveCorRaca</t>
  </si>
  <si>
    <t>setSkinColor</t>
  </si>
  <si>
    <t>Created at:</t>
  </si>
  <si>
    <t>API Paths:</t>
  </si>
  <si>
    <t>API Done:</t>
  </si>
  <si>
    <t>API Redo:</t>
  </si>
  <si>
    <t>API Undo:</t>
  </si>
  <si>
    <t>API Fail:</t>
  </si>
  <si>
    <t>API Todo:</t>
  </si>
  <si>
    <t>PHP Version:</t>
  </si>
  <si>
    <t>API Version:</t>
  </si>
  <si>
    <t>0.1.1</t>
  </si>
  <si>
    <t>mezon/router</t>
  </si>
  <si>
    <t>Compose Require</t>
  </si>
  <si>
    <t>academico/aluno/ajaxGraficoIRA</t>
  </si>
  <si>
    <t>Gráfico IRA</t>
  </si>
  <si>
    <t>iraChart</t>
  </si>
  <si>
    <t>/academic/ira/chart</t>
  </si>
  <si>
    <t>ira</t>
  </si>
  <si>
    <t>/academic/ira</t>
  </si>
  <si>
    <t>Buscar CEP</t>
  </si>
  <si>
    <t>mcomponenteendereco/ajaxPesquisaCEP</t>
  </si>
  <si>
    <t>cep</t>
  </si>
  <si>
    <t>/user/cep</t>
  </si>
  <si>
    <t>academico/aluno/saveDadosAluno</t>
  </si>
  <si>
    <t>common/usuario/alterarSenha</t>
  </si>
  <si>
    <t>updatePassword</t>
  </si>
  <si>
    <t>/user/update/password</t>
  </si>
  <si>
    <t>updateAddress</t>
  </si>
  <si>
    <t>/user/update/address</t>
  </si>
  <si>
    <t>data</t>
  </si>
  <si>
    <t>/user/data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</si>
</sst>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quotePrefix="1"/>
    <xf numFmtId="0" fontId="0" fillId="0" borderId="0" xfId="0" applyNumberFormat="1"/>
    <xf numFmtId="0" fontId="2" fillId="2" borderId="0" xfId="1"/>
    <xf numFmtId="0" fontId="2" fillId="2" borderId="5" xfId="1" applyBorder="1"/>
    <xf numFmtId="0" fontId="2" fillId="2" borderId="7" xfId="1" applyBorder="1"/>
    <xf numFmtId="0" fontId="2" fillId="2" borderId="10" xfId="1" applyBorder="1"/>
    <xf numFmtId="0" fontId="2" fillId="4" borderId="12" xfId="3" applyBorder="1"/>
    <xf numFmtId="0" fontId="2" fillId="4" borderId="7" xfId="3" applyBorder="1"/>
    <xf numFmtId="0" fontId="2" fillId="3" borderId="5" xfId="2" applyBorder="1"/>
    <xf numFmtId="0" fontId="2" fillId="3" borderId="2" xfId="2" applyBorder="1"/>
    <xf numFmtId="0" fontId="2" fillId="3" borderId="10" xfId="2" applyBorder="1"/>
    <xf numFmtId="0" fontId="2" fillId="3" borderId="11" xfId="2" applyBorder="1"/>
    <xf numFmtId="0" fontId="2" fillId="4" borderId="1" xfId="3" applyBorder="1"/>
    <xf numFmtId="0" fontId="2" fillId="4" borderId="13" xfId="3" applyBorder="1" applyAlignment="1">
      <alignment horizontal="center" vertical="center"/>
    </xf>
    <xf numFmtId="9" fontId="2" fillId="4" borderId="14" xfId="3" applyNumberFormat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9" fontId="2" fillId="2" borderId="6" xfId="1" applyNumberFormat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9" fontId="2" fillId="3" borderId="6" xfId="2" applyNumberFormat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9" fontId="2" fillId="3" borderId="4" xfId="2" applyNumberFormat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9" fontId="2" fillId="2" borderId="9" xfId="1" applyNumberFormat="1" applyBorder="1" applyAlignment="1">
      <alignment horizontal="center" vertical="center"/>
    </xf>
    <xf numFmtId="14" fontId="2" fillId="4" borderId="13" xfId="3" applyNumberFormat="1" applyBorder="1" applyAlignment="1">
      <alignment horizontal="center"/>
    </xf>
    <xf numFmtId="14" fontId="2" fillId="4" borderId="14" xfId="3" applyNumberFormat="1" applyBorder="1" applyAlignment="1">
      <alignment horizontal="center"/>
    </xf>
    <xf numFmtId="0" fontId="2" fillId="4" borderId="13" xfId="3" applyBorder="1" applyAlignment="1">
      <alignment horizontal="center"/>
    </xf>
    <xf numFmtId="0" fontId="2" fillId="4" borderId="14" xfId="3" applyBorder="1" applyAlignment="1">
      <alignment horizontal="center"/>
    </xf>
    <xf numFmtId="0" fontId="2" fillId="4" borderId="8" xfId="3" applyBorder="1" applyAlignment="1">
      <alignment horizontal="center"/>
    </xf>
    <xf numFmtId="0" fontId="2" fillId="4" borderId="9" xfId="3" applyBorder="1" applyAlignment="1">
      <alignment horizontal="center"/>
    </xf>
  </cellXfs>
  <cellStyles count="4">
    <cellStyle name="20% - Accent3" xfId="1" builtinId="38"/>
    <cellStyle name="40% - Accent3" xfId="2" builtinId="39"/>
    <cellStyle name="60% - Accent3" xfId="3" builtinId="40"/>
    <cellStyle name="Normal" xfId="0" builtinId="0"/>
  </cellStyles>
  <dxfs count="17">
    <dxf>
      <font>
        <color rgb="FF00B05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F38485-EC6E-4E58-98A5-A7384AE08015}" name="Paths" displayName="Paths" ref="A1:J71" totalsRowShown="0">
  <autoFilter ref="A1:J71" xr:uid="{C4C1C350-119B-419E-BD76-F313622468F8}"/>
  <sortState xmlns:xlrd2="http://schemas.microsoft.com/office/spreadsheetml/2017/richdata2" ref="A2:J71">
    <sortCondition ref="A1:A71"/>
  </sortState>
  <tableColumns count="10">
    <tableColumn id="9" xr3:uid="{4D5DC75D-59DB-40BF-A3F0-EC87259A909D}" name="Status" dataDxfId="16"/>
    <tableColumn id="1" xr3:uid="{A78C55B0-811D-49BB-9AC9-765D65D6AD6A}" name="ID" dataDxfId="15"/>
    <tableColumn id="2" xr3:uid="{49EDC838-4109-4F56-A8DF-3FF59B90DBA8}" name="HTTP" dataDxfId="14">
      <calculatedColumnFormula>VLOOKUP(Paths[ID], Siga[], 2)</calculatedColumnFormula>
    </tableColumn>
    <tableColumn id="8" xr3:uid="{E1AA7547-D83F-4284-A1E6-2565E18EF04D}" name="Full Path" dataDxfId="13">
      <calculatedColumnFormula>VLOOKUP(Paths[ID],Siga[],3)</calculatedColumnFormula>
    </tableColumn>
    <tableColumn id="3" xr3:uid="{C9EDBE45-FF39-4AED-973F-02358DF1FC2C}" name="Category Path" dataDxfId="12">
      <calculatedColumnFormula>LEFT(Paths[Full Path], FIND("/",Paths[Full Path])-1)</calculatedColumnFormula>
    </tableColumn>
    <tableColumn id="4" xr3:uid="{2147D294-316F-426D-8B6B-522D8535BB18}" name="Where Path" dataDxfId="11">
      <calculatedColumnFormula>IFERROR(MID(Paths[Full Path], FIND("/", Paths[Full Path])+1, FIND("/", RIGHT(Paths[Full Path], LEN(Paths[Full Path])-FIND("/", Paths[Full Path])-1))), "")</calculatedColumnFormula>
    </tableColumn>
    <tableColumn id="5" xr3:uid="{3E1E525C-F294-4EEE-8F40-CC9003492744}" name="Action Path" dataDxfId="10">
      <calculatedColumnFormula>IF(LEN(Paths[Where Path]), RIGHT(Paths[Full Path], LEN(Paths[Full Path])-LEN(Paths[Category Path])-LEN(Paths[Where Path])-2), RIGHT(Paths[Full Path], LEN(Paths[Full Path])-FIND("/", Paths[Full Path])))</calculatedColumnFormula>
    </tableColumn>
    <tableColumn id="6" xr3:uid="{EE2BDD34-80CD-4F03-A841-EE0B56237E59}" name="MySiga Caller" dataDxfId="9">
      <calculatedColumnFormula>IF(LEN(VLOOKUP(Paths[ID], MySiga[], 3)), CONCATENATE(VLOOKUP(Paths[ID], MySiga[], 2), "::", VLOOKUP(Paths[ID], MySiga[], 3)), "")</calculatedColumnFormula>
    </tableColumn>
    <tableColumn id="11" xr3:uid="{36773742-2EF3-4CAD-9DFF-F23443C5D11A}" name="MySiga Path" dataDxfId="8">
      <calculatedColumnFormula>_xlfn.IFNA(IF(LEN(VLOOKUP(Paths[ID], MySiga[], 4)), VLOOKUP(Paths[ID], MySiga[], 4), ""), "")</calculatedColumnFormula>
    </tableColumn>
    <tableColumn id="7" xr3:uid="{1B657BF6-A4EC-42A8-97D5-DDCB797DB58E}" name="Description" dataDxfId="7">
      <calculatedColumnFormula>VLOOKUP(Paths[ID], Siga[], 4)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584ACE-DE29-4557-A470-6F0CF48EDFFA}" name="MySiga" displayName="MySiga" ref="A1:F71" totalsRowShown="0">
  <autoFilter ref="A1:F71" xr:uid="{F26B0CF3-7EF5-4193-9AEC-DB8E9EEF9D05}"/>
  <sortState xmlns:xlrd2="http://schemas.microsoft.com/office/spreadsheetml/2017/richdata2" ref="A2:F62">
    <sortCondition ref="A1:A62"/>
  </sortState>
  <tableColumns count="6">
    <tableColumn id="1" xr3:uid="{606F0C78-6920-4F0F-9335-DF9B5AC234B3}" name="ID"/>
    <tableColumn id="2" xr3:uid="{DB258315-863C-42EA-98F5-B0AB9014F6C9}" name="Class"/>
    <tableColumn id="3" xr3:uid="{56119948-2471-431C-9068-1D3C45FA138C}" name="Method"/>
    <tableColumn id="6" xr3:uid="{AC163DF1-CAFA-4AF8-88DC-67952C02290F}" name="Path"/>
    <tableColumn id="4" xr3:uid="{D40AD962-F2A7-4CA6-98CA-DD1B7EC30CC3}" name="Siga Path" dataDxfId="6">
      <calculatedColumnFormula>VLOOKUP(MySiga[ID], Siga[], 3)</calculatedColumnFormula>
    </tableColumn>
    <tableColumn id="5" xr3:uid="{2262A4A3-BDAD-49AF-8F88-E19339C157DF}" name="Siga Description" dataDxfId="5">
      <calculatedColumnFormula>VLOOKUP(MySiga[ID], Siga[], 4)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C45FC-3C51-4A95-951F-7A1B2B30CC4B}" name="Siga" displayName="Siga" ref="A1:D71" totalsRowShown="0" headerRowCellStyle="Normal" dataCellStyle="Normal">
  <autoFilter ref="A1:D71" xr:uid="{F36828CA-7994-430D-8710-05392182F531}"/>
  <tableColumns count="4">
    <tableColumn id="5" xr3:uid="{107C02AF-3E03-4DF2-9987-F142402BE576}" name="ID" dataCellStyle="Normal"/>
    <tableColumn id="1" xr3:uid="{3E387C7B-B1F9-47A2-A609-BD13763E412A}" name="HTTP" dataCellStyle="Normal"/>
    <tableColumn id="2" xr3:uid="{6E0595A7-79EE-4332-9BCE-82531E3989D5}" name="Path" dataCellStyle="Normal"/>
    <tableColumn id="4" xr3:uid="{8755DDFA-D611-4462-AFE5-36106E3F7331}" name="Description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2BF3-871B-4D7E-9D31-CB27C08301A2}">
  <dimension ref="A1:J71"/>
  <sheetViews>
    <sheetView tabSelected="1" topLeftCell="A25" workbookViewId="0">
      <selection activeCell="A44" sqref="A44"/>
    </sheetView>
  </sheetViews>
  <sheetFormatPr defaultRowHeight="15" x14ac:dyDescent="0.25"/>
  <cols>
    <col min="1" max="1" width="8.7109375" bestFit="1" customWidth="1"/>
    <col min="2" max="2" width="5.5703125" bestFit="1" customWidth="1"/>
    <col min="3" max="3" width="8.42578125" bestFit="1" customWidth="1"/>
    <col min="4" max="4" width="60.28515625" bestFit="1" customWidth="1"/>
    <col min="5" max="5" width="22.85546875" bestFit="1" customWidth="1"/>
    <col min="6" max="6" width="22" bestFit="1" customWidth="1"/>
    <col min="7" max="7" width="45.140625" bestFit="1" customWidth="1"/>
    <col min="8" max="8" width="31.42578125" bestFit="1" customWidth="1"/>
    <col min="9" max="9" width="25.7109375" bestFit="1" customWidth="1"/>
    <col min="10" max="10" width="63.42578125" bestFit="1" customWidth="1"/>
  </cols>
  <sheetData>
    <row r="1" spans="1:10" x14ac:dyDescent="0.25">
      <c r="A1" t="s">
        <v>126</v>
      </c>
      <c r="B1" t="s">
        <v>117</v>
      </c>
      <c r="C1" t="s">
        <v>129</v>
      </c>
      <c r="D1" t="s">
        <v>123</v>
      </c>
      <c r="E1" t="s">
        <v>132</v>
      </c>
      <c r="F1" t="s">
        <v>133</v>
      </c>
      <c r="G1" t="s">
        <v>121</v>
      </c>
      <c r="H1" t="s">
        <v>122</v>
      </c>
      <c r="I1" t="s">
        <v>139</v>
      </c>
      <c r="J1" t="s">
        <v>1</v>
      </c>
    </row>
    <row r="2" spans="1:10" x14ac:dyDescent="0.25">
      <c r="A2" s="4" t="s">
        <v>127</v>
      </c>
      <c r="B2">
        <v>60</v>
      </c>
      <c r="C2" t="str">
        <f>VLOOKUP(Paths[ID], Siga[], 2)</f>
        <v>POST</v>
      </c>
      <c r="D2" t="str">
        <f>VLOOKUP(Paths[ID],Siga[],3)</f>
        <v>academico/aluno/saveDadosAluno</v>
      </c>
      <c r="E2" t="str">
        <f>LEFT(Paths[Full Path], FIND("/",Paths[Full Path])-1)</f>
        <v>academico</v>
      </c>
      <c r="F2" t="str">
        <f>IFERROR(MID(Paths[Full Path], FIND("/", Paths[Full Path])+1, FIND("/", RIGHT(Paths[Full Path], LEN(Paths[Full Path])-FIND("/", Paths[Full Path])-1))), "")</f>
        <v>aluno</v>
      </c>
      <c r="G2" t="str">
        <f>IF(LEN(Paths[Where Path]), RIGHT(Paths[Full Path], LEN(Paths[Full Path])-LEN(Paths[Category Path])-LEN(Paths[Where Path])-2), RIGHT(Paths[Full Path], LEN(Paths[Full Path])-FIND("/", Paths[Full Path])))</f>
        <v>saveDadosAluno</v>
      </c>
      <c r="H2" s="4" t="str">
        <f>IF(LEN(VLOOKUP(Paths[ID], MySiga[], 3)), CONCATENATE(VLOOKUP(Paths[ID], MySiga[], 2), "::", VLOOKUP(Paths[ID], MySiga[], 3)), "")</f>
        <v>MySigaUser::updateAddress</v>
      </c>
      <c r="I2" t="str">
        <f>_xlfn.IFNA(IF(LEN(VLOOKUP(Paths[ID], MySiga[], 4)), VLOOKUP(Paths[ID], MySiga[], 4), ""), "")</f>
        <v>/user/update/address</v>
      </c>
      <c r="J2" t="str">
        <f>VLOOKUP(Paths[ID], Siga[], 4)</f>
        <v>Atualiza os dados cadrastrais do usuário</v>
      </c>
    </row>
    <row r="3" spans="1:10" x14ac:dyDescent="0.25">
      <c r="A3" s="4" t="s">
        <v>127</v>
      </c>
      <c r="B3" s="4">
        <v>69</v>
      </c>
      <c r="C3" s="4" t="str">
        <f>VLOOKUP(Paths[ID], Siga[], 2)</f>
        <v>POST</v>
      </c>
      <c r="D3" s="4" t="str">
        <f>VLOOKUP(Paths[ID],Siga[],3)</f>
        <v>mcomponenteendereco/ajaxPesquisaCEP</v>
      </c>
      <c r="E3" s="4" t="str">
        <f>LEFT(Paths[Full Path], FIND("/",Paths[Full Path])-1)</f>
        <v>mcomponenteendereco</v>
      </c>
      <c r="F3" s="4" t="str">
        <f>IFERROR(MID(Paths[Full Path], FIND("/", Paths[Full Path])+1, FIND("/", RIGHT(Paths[Full Path], LEN(Paths[Full Path])-FIND("/", Paths[Full Path])-1))), "")</f>
        <v/>
      </c>
      <c r="G3" s="4" t="str">
        <f>IF(LEN(Paths[Where Path]), RIGHT(Paths[Full Path], LEN(Paths[Full Path])-LEN(Paths[Category Path])-LEN(Paths[Where Path])-2), RIGHT(Paths[Full Path], LEN(Paths[Full Path])-FIND("/", Paths[Full Path])))</f>
        <v>ajaxPesquisaCEP</v>
      </c>
      <c r="H3" s="4" t="str">
        <f>IF(LEN(VLOOKUP(Paths[ID], MySiga[], 3)), CONCATENATE(VLOOKUP(Paths[ID], MySiga[], 2), "::", VLOOKUP(Paths[ID], MySiga[], 3)), "")</f>
        <v>MySigaUser::cep</v>
      </c>
      <c r="I3" s="4" t="str">
        <f>_xlfn.IFNA(IF(LEN(VLOOKUP(Paths[ID], MySiga[], 4)), VLOOKUP(Paths[ID], MySiga[], 4), ""), "")</f>
        <v>/user/cep</v>
      </c>
      <c r="J3" s="4" t="str">
        <f>VLOOKUP(Paths[ID], Siga[], 4)</f>
        <v>Buscar CEP</v>
      </c>
    </row>
    <row r="4" spans="1:10" x14ac:dyDescent="0.25">
      <c r="A4" s="4" t="s">
        <v>127</v>
      </c>
      <c r="B4" s="4">
        <v>63</v>
      </c>
      <c r="C4" s="4" t="str">
        <f>VLOOKUP(Paths[ID], Siga[], 2)</f>
        <v>POST</v>
      </c>
      <c r="D4" s="4" t="str">
        <f>VLOOKUP(Paths[ID],Siga[],3)</f>
        <v>academico/acessoaluno/formConsultaPlanoDepartamentalP2</v>
      </c>
      <c r="E4" s="4" t="str">
        <f>LEFT(Paths[Full Path], FIND("/",Paths[Full Path])-1)</f>
        <v>academico</v>
      </c>
      <c r="F4" s="4" t="str">
        <f>IFERROR(MID(Paths[Full Path], FIND("/", Paths[Full Path])+1, FIND("/", RIGHT(Paths[Full Path], LEN(Paths[Full Path])-FIND("/", Paths[Full Path])-1))), "")</f>
        <v>acessoaluno</v>
      </c>
      <c r="G4" s="4" t="str">
        <f>IF(LEN(Paths[Where Path]), RIGHT(Paths[Full Path], LEN(Paths[Full Path])-LEN(Paths[Category Path])-LEN(Paths[Where Path])-2), RIGHT(Paths[Full Path], LEN(Paths[Full Path])-FIND("/", Paths[Full Path])))</f>
        <v>formConsultaPlanoDepartamentalP2</v>
      </c>
      <c r="H4" s="4" t="str">
        <f>IF(LEN(VLOOKUP(Paths[ID], MySiga[], 3)), CONCATENATE(VLOOKUP(Paths[ID], MySiga[], 2), "::", VLOOKUP(Paths[ID], MySiga[], 3)), "")</f>
        <v>MySigaDepartment::list</v>
      </c>
      <c r="I4" s="4" t="str">
        <f>_xlfn.IFNA(IF(LEN(VLOOKUP(Paths[ID], MySiga[], 4)), VLOOKUP(Paths[ID], MySiga[], 4), ""), "")</f>
        <v>/department</v>
      </c>
      <c r="J4" s="4" t="str">
        <f>VLOOKUP(Paths[ID], Siga[], 4)</f>
        <v>Consulta Plano Departamental [Acadêmico/Aluno]</v>
      </c>
    </row>
    <row r="5" spans="1:10" x14ac:dyDescent="0.25">
      <c r="A5" s="4" t="s">
        <v>127</v>
      </c>
      <c r="B5" s="4">
        <v>64</v>
      </c>
      <c r="C5" s="4" t="str">
        <f>VLOOKUP(Paths[ID], Siga[], 2)</f>
        <v>POST</v>
      </c>
      <c r="D5" s="4" t="str">
        <f>VLOOKUP(Paths[ID],Siga[],3)</f>
        <v>academico/acessoaluno/formConsultaPlanoDepartamentalP3</v>
      </c>
      <c r="E5" s="4" t="str">
        <f>LEFT(Paths[Full Path], FIND("/",Paths[Full Path])-1)</f>
        <v>academico</v>
      </c>
      <c r="F5" s="4" t="str">
        <f>IFERROR(MID(Paths[Full Path], FIND("/", Paths[Full Path])+1, FIND("/", RIGHT(Paths[Full Path], LEN(Paths[Full Path])-FIND("/", Paths[Full Path])-1))), "")</f>
        <v>acessoaluno</v>
      </c>
      <c r="G5" s="4" t="str">
        <f>IF(LEN(Paths[Where Path]), RIGHT(Paths[Full Path], LEN(Paths[Full Path])-LEN(Paths[Category Path])-LEN(Paths[Where Path])-2), RIGHT(Paths[Full Path], LEN(Paths[Full Path])-FIND("/", Paths[Full Path])))</f>
        <v>formConsultaPlanoDepartamentalP3</v>
      </c>
      <c r="H5" s="4" t="str">
        <f>IF(LEN(VLOOKUP(Paths[ID], MySiga[], 3)), CONCATENATE(VLOOKUP(Paths[ID], MySiga[], 2), "::", VLOOKUP(Paths[ID], MySiga[], 3)), "")</f>
        <v>MySigaDepartment::rooms</v>
      </c>
      <c r="I5" s="4" t="str">
        <f>_xlfn.IFNA(IF(LEN(VLOOKUP(Paths[ID], MySiga[], 4)), VLOOKUP(Paths[ID], MySiga[], 4), ""), "")</f>
        <v>/department/rooms</v>
      </c>
      <c r="J5" s="4" t="str">
        <f>VLOOKUP(Paths[ID], Siga[], 4)</f>
        <v>Consulta Plano Departamental [Acadêmico/Aluno]</v>
      </c>
    </row>
    <row r="6" spans="1:10" x14ac:dyDescent="0.25">
      <c r="A6" s="4" t="s">
        <v>127</v>
      </c>
      <c r="B6" s="4">
        <v>62</v>
      </c>
      <c r="C6" s="4" t="str">
        <f>VLOOKUP(Paths[ID], Siga[], 2)</f>
        <v>POST</v>
      </c>
      <c r="D6" s="4" t="str">
        <f>VLOOKUP(Paths[ID],Siga[],3)</f>
        <v>academico/aluno/repComprovanteMatricula</v>
      </c>
      <c r="E6" s="4" t="str">
        <f>LEFT(Paths[Full Path], FIND("/",Paths[Full Path])-1)</f>
        <v>academico</v>
      </c>
      <c r="F6" s="4" t="str">
        <f>IFERROR(MID(Paths[Full Path], FIND("/", Paths[Full Path])+1, FIND("/", RIGHT(Paths[Full Path], LEN(Paths[Full Path])-FIND("/", Paths[Full Path])-1))), "")</f>
        <v>aluno</v>
      </c>
      <c r="G6" s="4" t="str">
        <f>IF(LEN(Paths[Where Path]), RIGHT(Paths[Full Path], LEN(Paths[Full Path])-LEN(Paths[Category Path])-LEN(Paths[Where Path])-2), RIGHT(Paths[Full Path], LEN(Paths[Full Path])-FIND("/", Paths[Full Path])))</f>
        <v>repComprovanteMatricula</v>
      </c>
      <c r="H6" s="4" t="str">
        <f>IF(LEN(VLOOKUP(Paths[ID], MySiga[], 3)), CONCATENATE(VLOOKUP(Paths[ID], MySiga[], 2), "::", VLOOKUP(Paths[ID], MySiga[], 3)), "")</f>
        <v>MySigaAcademic::registration</v>
      </c>
      <c r="I6" s="4" t="str">
        <f>_xlfn.IFNA(IF(LEN(VLOOKUP(Paths[ID], MySiga[], 4)), VLOOKUP(Paths[ID], MySiga[], 4), ""), "")</f>
        <v>/academic/registration</v>
      </c>
      <c r="J6" s="4" t="str">
        <f>VLOOKUP(Paths[ID], Siga[], 4)</f>
        <v>Comprovante de matrícula [Acadêmico/Aluno]</v>
      </c>
    </row>
    <row r="7" spans="1:10" x14ac:dyDescent="0.25">
      <c r="A7" s="4" t="s">
        <v>127</v>
      </c>
      <c r="B7">
        <v>5</v>
      </c>
      <c r="C7" t="str">
        <f>VLOOKUP(Paths[ID], Siga[], 2)</f>
        <v>GET</v>
      </c>
      <c r="D7" t="str">
        <f>VLOOKUP(Paths[ID],Siga[],3)</f>
        <v>academico/acessoaluno/formEmitirHistorico</v>
      </c>
      <c r="E7" t="str">
        <f>LEFT(Paths[Full Path], FIND("/",Paths[Full Path])-1)</f>
        <v>academico</v>
      </c>
      <c r="F7" t="str">
        <f>IFERROR(MID(Paths[Full Path], FIND("/", Paths[Full Path])+1, FIND("/", RIGHT(Paths[Full Path], LEN(Paths[Full Path])-FIND("/", Paths[Full Path])-1))), "")</f>
        <v>acessoaluno</v>
      </c>
      <c r="G7" t="str">
        <f>IF(LEN(Paths[Where Path]), RIGHT(Paths[Full Path], LEN(Paths[Full Path])-LEN(Paths[Category Path])-LEN(Paths[Where Path])-2), RIGHT(Paths[Full Path], LEN(Paths[Full Path])-FIND("/", Paths[Full Path])))</f>
        <v>formEmitirHistorico</v>
      </c>
      <c r="H7" t="str">
        <f>IF(LEN(VLOOKUP(Paths[ID], MySiga[], 3)), CONCATENATE(VLOOKUP(Paths[ID], MySiga[], 2), "::", VLOOKUP(Paths[ID], MySiga[], 3)), "")</f>
        <v>MySigaAcademic::history</v>
      </c>
      <c r="I7" t="str">
        <f>_xlfn.IFNA(IF(LEN(VLOOKUP(Paths[ID], MySiga[], 4)), VLOOKUP(Paths[ID], MySiga[], 4), ""), "")</f>
        <v>/academic/history</v>
      </c>
      <c r="J7" t="str">
        <f>VLOOKUP(Paths[ID], Siga[], 4)</f>
        <v>Histórico Escolar [Acadêmico/Aluno]</v>
      </c>
    </row>
    <row r="8" spans="1:10" x14ac:dyDescent="0.25">
      <c r="A8" s="4" t="s">
        <v>127</v>
      </c>
      <c r="B8">
        <v>7</v>
      </c>
      <c r="C8" t="str">
        <f>VLOOKUP(Paths[ID], Siga[], 2)</f>
        <v>GET</v>
      </c>
      <c r="D8" t="str">
        <f>VLOOKUP(Paths[ID],Siga[],3)</f>
        <v>academico/acessoaluno/formNota</v>
      </c>
      <c r="E8" t="str">
        <f>LEFT(Paths[Full Path], FIND("/",Paths[Full Path])-1)</f>
        <v>academico</v>
      </c>
      <c r="F8" t="str">
        <f>IFERROR(MID(Paths[Full Path], FIND("/", Paths[Full Path])+1, FIND("/", RIGHT(Paths[Full Path], LEN(Paths[Full Path])-FIND("/", Paths[Full Path])-1))), "")</f>
        <v>acessoaluno</v>
      </c>
      <c r="G8" t="str">
        <f>IF(LEN(Paths[Where Path]), RIGHT(Paths[Full Path], LEN(Paths[Full Path])-LEN(Paths[Category Path])-LEN(Paths[Where Path])-2), RIGHT(Paths[Full Path], LEN(Paths[Full Path])-FIND("/", Paths[Full Path])))</f>
        <v>formNota</v>
      </c>
      <c r="H8" t="str">
        <f>IF(LEN(VLOOKUP(Paths[ID], MySiga[], 3)), CONCATENATE(VLOOKUP(Paths[ID], MySiga[], 2), "::", VLOOKUP(Paths[ID], MySiga[], 3)), "")</f>
        <v>MySigaAcademic::grade</v>
      </c>
      <c r="I8" t="str">
        <f>_xlfn.IFNA(IF(LEN(VLOOKUP(Paths[ID], MySiga[], 4)), VLOOKUP(Paths[ID], MySiga[], 4), ""), "")</f>
        <v>/academic/grade</v>
      </c>
      <c r="J8" t="str">
        <f>VLOOKUP(Paths[ID], Siga[], 4)</f>
        <v>Nota [Acadêmico/Aluno]</v>
      </c>
    </row>
    <row r="9" spans="1:10" x14ac:dyDescent="0.25">
      <c r="A9" s="4" t="s">
        <v>127</v>
      </c>
      <c r="B9" s="4">
        <v>61</v>
      </c>
      <c r="C9" s="4" t="str">
        <f>VLOOKUP(Paths[ID], Siga[], 2)</f>
        <v>GET</v>
      </c>
      <c r="D9" s="4" t="str">
        <f>VLOOKUP(Paths[ID],Siga[],3)</f>
        <v>academico/prematricula/formMatricula</v>
      </c>
      <c r="E9" s="4" t="str">
        <f>LEFT(Paths[Full Path], FIND("/",Paths[Full Path])-1)</f>
        <v>academico</v>
      </c>
      <c r="F9" s="4" t="str">
        <f>IFERROR(MID(Paths[Full Path], FIND("/", Paths[Full Path])+1, FIND("/", RIGHT(Paths[Full Path], LEN(Paths[Full Path])-FIND("/", Paths[Full Path])-1))), "")</f>
        <v>prematricula</v>
      </c>
      <c r="G9" s="4" t="str">
        <f>IF(LEN(Paths[Where Path]), RIGHT(Paths[Full Path], LEN(Paths[Full Path])-LEN(Paths[Category Path])-LEN(Paths[Where Path])-2), RIGHT(Paths[Full Path], LEN(Paths[Full Path])-FIND("/", Paths[Full Path])))</f>
        <v>formMatricula</v>
      </c>
      <c r="H9" s="4" t="str">
        <f>IF(LEN(VLOOKUP(Paths[ID], MySiga[], 3)), CONCATENATE(VLOOKUP(Paths[ID], MySiga[], 2), "::", VLOOKUP(Paths[ID], MySiga[], 3)), "")</f>
        <v>MySigaAcademic::preRegistration</v>
      </c>
      <c r="I9" s="4" t="str">
        <f>_xlfn.IFNA(IF(LEN(VLOOKUP(Paths[ID], MySiga[], 4)), VLOOKUP(Paths[ID], MySiga[], 4), ""), "")</f>
        <v>/academic/registration/pre</v>
      </c>
      <c r="J9" s="4" t="str">
        <f>VLOOKUP(Paths[ID], Siga[], 4)</f>
        <v>Pre Matrícula</v>
      </c>
    </row>
    <row r="10" spans="1:10" x14ac:dyDescent="0.25">
      <c r="A10" s="4" t="s">
        <v>127</v>
      </c>
      <c r="B10">
        <v>53</v>
      </c>
      <c r="C10" t="str">
        <f>VLOOKUP(Paths[ID], Siga[], 2)</f>
        <v>GET</v>
      </c>
      <c r="D10" t="str">
        <f>VLOOKUP(Paths[ID],Siga[],3)</f>
        <v>login/authenticate</v>
      </c>
      <c r="E10" t="str">
        <f>LEFT(Paths[Full Path], FIND("/",Paths[Full Path])-1)</f>
        <v>login</v>
      </c>
      <c r="F10" t="str">
        <f>IFERROR(MID(Paths[Full Path], FIND("/", Paths[Full Path])+1, FIND("/", RIGHT(Paths[Full Path], LEN(Paths[Full Path])-FIND("/", Paths[Full Path])-1))), "")</f>
        <v/>
      </c>
      <c r="G10" t="str">
        <f>IF(LEN(Paths[Where Path]), RIGHT(Paths[Full Path], LEN(Paths[Full Path])-LEN(Paths[Category Path])-LEN(Paths[Where Path])-2), RIGHT(Paths[Full Path], LEN(Paths[Full Path])-FIND("/", Paths[Full Path])))</f>
        <v>authenticate</v>
      </c>
      <c r="H10" t="str">
        <f>IF(LEN(VLOOKUP(Paths[ID], MySiga[], 3)), CONCATENATE(VLOOKUP(Paths[ID], MySiga[], 2), "::", VLOOKUP(Paths[ID], MySiga[], 3)), "")</f>
        <v>MySigaUser::login</v>
      </c>
      <c r="I10" t="str">
        <f>_xlfn.IFNA(IF(LEN(VLOOKUP(Paths[ID], MySiga[], 4)), VLOOKUP(Paths[ID], MySiga[], 4), ""), "")</f>
        <v>/login</v>
      </c>
      <c r="J10" t="str">
        <f>VLOOKUP(Paths[ID], Siga[], 4)</f>
        <v>Autentica um usuário</v>
      </c>
    </row>
    <row r="11" spans="1:10" x14ac:dyDescent="0.25">
      <c r="A11" s="4" t="s">
        <v>127</v>
      </c>
      <c r="B11">
        <v>54</v>
      </c>
      <c r="C11" t="str">
        <f>VLOOKUP(Paths[ID], Siga[], 2)</f>
        <v>GET</v>
      </c>
      <c r="D11" t="str">
        <f>VLOOKUP(Paths[ID],Siga[],3)</f>
        <v>login/logout</v>
      </c>
      <c r="E11" t="str">
        <f>LEFT(Paths[Full Path], FIND("/",Paths[Full Path])-1)</f>
        <v>login</v>
      </c>
      <c r="F11" t="str">
        <f>IFERROR(MID(Paths[Full Path], FIND("/", Paths[Full Path])+1, FIND("/", RIGHT(Paths[Full Path], LEN(Paths[Full Path])-FIND("/", Paths[Full Path])-1))), "")</f>
        <v/>
      </c>
      <c r="G11" t="str">
        <f>IF(LEN(Paths[Where Path]), RIGHT(Paths[Full Path], LEN(Paths[Full Path])-LEN(Paths[Category Path])-LEN(Paths[Where Path])-2), RIGHT(Paths[Full Path], LEN(Paths[Full Path])-FIND("/", Paths[Full Path])))</f>
        <v>logout</v>
      </c>
      <c r="H11" t="str">
        <f>IF(LEN(VLOOKUP(Paths[ID], MySiga[], 3)), CONCATENATE(VLOOKUP(Paths[ID], MySiga[], 2), "::", VLOOKUP(Paths[ID], MySiga[], 3)), "")</f>
        <v>MySigaUser::logout</v>
      </c>
      <c r="I11" t="str">
        <f>_xlfn.IFNA(IF(LEN(VLOOKUP(Paths[ID], MySiga[], 4)), VLOOKUP(Paths[ID], MySiga[], 4), ""), "")</f>
        <v>/logout</v>
      </c>
      <c r="J11" t="str">
        <f>VLOOKUP(Paths[ID], Siga[], 4)</f>
        <v>Sair [siga]</v>
      </c>
    </row>
    <row r="12" spans="1:10" x14ac:dyDescent="0.25">
      <c r="A12" s="4" t="s">
        <v>127</v>
      </c>
      <c r="B12">
        <v>57</v>
      </c>
      <c r="C12" t="str">
        <f>VLOOKUP(Paths[ID], Siga[], 2)</f>
        <v>GET</v>
      </c>
      <c r="D12" t="str">
        <f>VLOOKUP(Paths[ID],Siga[],3)</f>
        <v>main/logout</v>
      </c>
      <c r="E12" t="str">
        <f>LEFT(Paths[Full Path], FIND("/",Paths[Full Path])-1)</f>
        <v>main</v>
      </c>
      <c r="F12" t="str">
        <f>IFERROR(MID(Paths[Full Path], FIND("/", Paths[Full Path])+1, FIND("/", RIGHT(Paths[Full Path], LEN(Paths[Full Path])-FIND("/", Paths[Full Path])-1))), "")</f>
        <v/>
      </c>
      <c r="G12" t="str">
        <f>IF(LEN(Paths[Where Path]), RIGHT(Paths[Full Path], LEN(Paths[Full Path])-LEN(Paths[Category Path])-LEN(Paths[Where Path])-2), RIGHT(Paths[Full Path], LEN(Paths[Full Path])-FIND("/", Paths[Full Path])))</f>
        <v>logout</v>
      </c>
      <c r="H12" t="str">
        <f>IF(LEN(VLOOKUP(Paths[ID], MySiga[], 3)), CONCATENATE(VLOOKUP(Paths[ID], MySiga[], 2), "::", VLOOKUP(Paths[ID], MySiga[], 3)), "")</f>
        <v>MySigaUser::logout</v>
      </c>
      <c r="I12" t="str">
        <f>_xlfn.IFNA(IF(LEN(VLOOKUP(Paths[ID], MySiga[], 4)), VLOOKUP(Paths[ID], MySiga[], 4), ""), "")</f>
        <v>/logout</v>
      </c>
      <c r="J12" t="str">
        <f>VLOOKUP(Paths[ID], Siga[], 4)</f>
        <v>Sair [siga]</v>
      </c>
    </row>
    <row r="13" spans="1:10" x14ac:dyDescent="0.25">
      <c r="A13" s="4" t="s">
        <v>127</v>
      </c>
      <c r="B13">
        <v>3</v>
      </c>
      <c r="C13" t="str">
        <f>VLOOKUP(Paths[ID], Siga[], 2)</f>
        <v>GET</v>
      </c>
      <c r="D13" t="str">
        <f>VLOOKUP(Paths[ID],Siga[],3)</f>
        <v>academico/acessoaluno/formConsultaHorario</v>
      </c>
      <c r="E13" t="str">
        <f>LEFT(Paths[Full Path], FIND("/",Paths[Full Path])-1)</f>
        <v>academico</v>
      </c>
      <c r="F13" t="str">
        <f>IFERROR(MID(Paths[Full Path], FIND("/", Paths[Full Path])+1, FIND("/", RIGHT(Paths[Full Path], LEN(Paths[Full Path])-FIND("/", Paths[Full Path])-1))), "")</f>
        <v>acessoaluno</v>
      </c>
      <c r="G13" t="str">
        <f>IF(LEN(Paths[Where Path]), RIGHT(Paths[Full Path], LEN(Paths[Full Path])-LEN(Paths[Category Path])-LEN(Paths[Where Path])-2), RIGHT(Paths[Full Path], LEN(Paths[Full Path])-FIND("/", Paths[Full Path])))</f>
        <v>formConsultaHorario</v>
      </c>
      <c r="H13" t="str">
        <f>IF(LEN(VLOOKUP(Paths[ID], MySiga[], 3)), CONCATENATE(VLOOKUP(Paths[ID], MySiga[], 2), "::", VLOOKUP(Paths[ID], MySiga[], 3)), "")</f>
        <v>MySigaAcademic::schedule</v>
      </c>
      <c r="I13" t="str">
        <f>_xlfn.IFNA(IF(LEN(VLOOKUP(Paths[ID], MySiga[], 4)), VLOOKUP(Paths[ID], MySiga[], 4), ""), "")</f>
        <v>/academic/schedule</v>
      </c>
      <c r="J13" t="str">
        <f>VLOOKUP(Paths[ID], Siga[], 4)</f>
        <v>Consulta Horário [Acadêmico/Aluno]</v>
      </c>
    </row>
    <row r="14" spans="1:10" x14ac:dyDescent="0.25">
      <c r="A14" s="4" t="s">
        <v>127</v>
      </c>
      <c r="B14">
        <v>6</v>
      </c>
      <c r="C14" t="str">
        <f>VLOOKUP(Paths[ID], Siga[], 2)</f>
        <v>GET</v>
      </c>
      <c r="D14" t="str">
        <f>VLOOKUP(Paths[ID],Siga[],3)</f>
        <v>academico/acessoaluno/formMsgCoordenacao</v>
      </c>
      <c r="E14" t="str">
        <f>LEFT(Paths[Full Path], FIND("/",Paths[Full Path])-1)</f>
        <v>academico</v>
      </c>
      <c r="F14" t="str">
        <f>IFERROR(MID(Paths[Full Path], FIND("/", Paths[Full Path])+1, FIND("/", RIGHT(Paths[Full Path], LEN(Paths[Full Path])-FIND("/", Paths[Full Path])-1))), "")</f>
        <v>acessoaluno</v>
      </c>
      <c r="G14" t="str">
        <f>IF(LEN(Paths[Where Path]), RIGHT(Paths[Full Path], LEN(Paths[Full Path])-LEN(Paths[Category Path])-LEN(Paths[Where Path])-2), RIGHT(Paths[Full Path], LEN(Paths[Full Path])-FIND("/", Paths[Full Path])))</f>
        <v>formMsgCoordenacao</v>
      </c>
      <c r="H14" t="str">
        <f>IF(LEN(VLOOKUP(Paths[ID], MySiga[], 3)), CONCATENATE(VLOOKUP(Paths[ID], MySiga[], 2), "::", VLOOKUP(Paths[ID], MySiga[], 3)), "")</f>
        <v>MySigaUser::coordenatorMessage</v>
      </c>
      <c r="I14" t="str">
        <f>_xlfn.IFNA(IF(LEN(VLOOKUP(Paths[ID], MySiga[], 4)), VLOOKUP(Paths[ID], MySiga[], 4), ""), "")</f>
        <v>/user/message/coordenator</v>
      </c>
      <c r="J14" t="str">
        <f>VLOOKUP(Paths[ID], Siga[], 4)</f>
        <v>Mensagem da Coordenação [Acadêmico/Aluno]</v>
      </c>
    </row>
    <row r="15" spans="1:10" x14ac:dyDescent="0.25">
      <c r="A15" s="4" t="s">
        <v>127</v>
      </c>
      <c r="B15">
        <v>10</v>
      </c>
      <c r="C15" t="str">
        <f>VLOOKUP(Paths[ID], Siga[], 2)</f>
        <v>GET</v>
      </c>
      <c r="D15" t="str">
        <f>VLOOKUP(Paths[ID],Siga[],3)</f>
        <v>academico/aluno/formAtualizaCorRaca</v>
      </c>
      <c r="E15" t="str">
        <f>LEFT(Paths[Full Path], FIND("/",Paths[Full Path])-1)</f>
        <v>academico</v>
      </c>
      <c r="F15" t="str">
        <f>IFERROR(MID(Paths[Full Path], FIND("/", Paths[Full Path])+1, FIND("/", RIGHT(Paths[Full Path], LEN(Paths[Full Path])-FIND("/", Paths[Full Path])-1))), "")</f>
        <v>aluno</v>
      </c>
      <c r="G15" t="str">
        <f>IF(LEN(Paths[Where Path]), RIGHT(Paths[Full Path], LEN(Paths[Full Path])-LEN(Paths[Category Path])-LEN(Paths[Where Path])-2), RIGHT(Paths[Full Path], LEN(Paths[Full Path])-FIND("/", Paths[Full Path])))</f>
        <v>formAtualizaCorRaca</v>
      </c>
      <c r="H15" t="str">
        <f>IF(LEN(VLOOKUP(Paths[ID], MySiga[], 3)), CONCATENATE(VLOOKUP(Paths[ID], MySiga[], 2), "::", VLOOKUP(Paths[ID], MySiga[], 3)), "")</f>
        <v>MySigaUser::skinColor</v>
      </c>
      <c r="I15" t="str">
        <f>_xlfn.IFNA(IF(LEN(VLOOKUP(Paths[ID], MySiga[], 4)), VLOOKUP(Paths[ID], MySiga[], 4), ""), "")</f>
        <v>/user/skincolor</v>
      </c>
      <c r="J15" t="str">
        <f>VLOOKUP(Paths[ID], Siga[], 4)</f>
        <v>Atualizar cor/raça [Acadêmico/Aluno]</v>
      </c>
    </row>
    <row r="16" spans="1:10" x14ac:dyDescent="0.25">
      <c r="A16" s="4" t="s">
        <v>127</v>
      </c>
      <c r="B16">
        <v>11</v>
      </c>
      <c r="C16" t="str">
        <f>VLOOKUP(Paths[ID], Siga[], 2)</f>
        <v>GET</v>
      </c>
      <c r="D16" t="str">
        <f>VLOOKUP(Paths[ID],Siga[],3)</f>
        <v>academico/aluno/formCalcularIRA</v>
      </c>
      <c r="E16" t="str">
        <f>LEFT(Paths[Full Path], FIND("/",Paths[Full Path])-1)</f>
        <v>academico</v>
      </c>
      <c r="F16" t="str">
        <f>IFERROR(MID(Paths[Full Path], FIND("/", Paths[Full Path])+1, FIND("/", RIGHT(Paths[Full Path], LEN(Paths[Full Path])-FIND("/", Paths[Full Path])-1))), "")</f>
        <v>aluno</v>
      </c>
      <c r="G16" t="str">
        <f>IF(LEN(Paths[Where Path]), RIGHT(Paths[Full Path], LEN(Paths[Full Path])-LEN(Paths[Category Path])-LEN(Paths[Where Path])-2), RIGHT(Paths[Full Path], LEN(Paths[Full Path])-FIND("/", Paths[Full Path])))</f>
        <v>formCalcularIRA</v>
      </c>
      <c r="H16" t="str">
        <f>IF(LEN(VLOOKUP(Paths[ID], MySiga[], 3)), CONCATENATE(VLOOKUP(Paths[ID], MySiga[], 2), "::", VLOOKUP(Paths[ID], MySiga[], 3)), "")</f>
        <v>MySigaAcademic::ira</v>
      </c>
      <c r="I16" t="str">
        <f>_xlfn.IFNA(IF(LEN(VLOOKUP(Paths[ID], MySiga[], 4)), VLOOKUP(Paths[ID], MySiga[], 4), ""), "")</f>
        <v>/academic/ira</v>
      </c>
      <c r="J16" t="str">
        <f>VLOOKUP(Paths[ID], Siga[], 4)</f>
        <v>Calcular IRA [Acadêmico/Aluno]</v>
      </c>
    </row>
    <row r="17" spans="1:10" x14ac:dyDescent="0.25">
      <c r="A17" s="4" t="s">
        <v>127</v>
      </c>
      <c r="B17" s="4">
        <v>68</v>
      </c>
      <c r="C17" s="4" t="str">
        <f>VLOOKUP(Paths[ID], Siga[], 2)</f>
        <v>POST</v>
      </c>
      <c r="D17" s="4" t="str">
        <f>VLOOKUP(Paths[ID],Siga[],3)</f>
        <v>academico/aluno/ajaxGraficoIRA</v>
      </c>
      <c r="E17" s="4" t="str">
        <f>LEFT(Paths[Full Path], FIND("/",Paths[Full Path])-1)</f>
        <v>academico</v>
      </c>
      <c r="F17" s="4" t="str">
        <f>IFERROR(MID(Paths[Full Path], FIND("/", Paths[Full Path])+1, FIND("/", RIGHT(Paths[Full Path], LEN(Paths[Full Path])-FIND("/", Paths[Full Path])-1))), "")</f>
        <v>aluno</v>
      </c>
      <c r="G17" s="4" t="str">
        <f>IF(LEN(Paths[Where Path]), RIGHT(Paths[Full Path], LEN(Paths[Full Path])-LEN(Paths[Category Path])-LEN(Paths[Where Path])-2), RIGHT(Paths[Full Path], LEN(Paths[Full Path])-FIND("/", Paths[Full Path])))</f>
        <v>ajaxGraficoIRA</v>
      </c>
      <c r="H17" s="4" t="str">
        <f>IF(LEN(VLOOKUP(Paths[ID], MySiga[], 3)), CONCATENATE(VLOOKUP(Paths[ID], MySiga[], 2), "::", VLOOKUP(Paths[ID], MySiga[], 3)), "")</f>
        <v>MySigaAcademic::iraChart</v>
      </c>
      <c r="I17" s="4" t="str">
        <f>_xlfn.IFNA(IF(LEN(VLOOKUP(Paths[ID], MySiga[], 4)), VLOOKUP(Paths[ID], MySiga[], 4), ""), "")</f>
        <v>/academic/ira/chart</v>
      </c>
      <c r="J17" s="4" t="str">
        <f>VLOOKUP(Paths[ID], Siga[], 4)</f>
        <v>Gráfico IRA</v>
      </c>
    </row>
    <row r="18" spans="1:10" x14ac:dyDescent="0.25">
      <c r="A18" s="4" t="s">
        <v>127</v>
      </c>
      <c r="B18">
        <v>13</v>
      </c>
      <c r="C18" t="str">
        <f>VLOOKUP(Paths[ID], Siga[], 2)</f>
        <v>GET</v>
      </c>
      <c r="D18" t="str">
        <f>VLOOKUP(Paths[ID],Siga[],3)</f>
        <v>academico/aluno/formDadosAluno</v>
      </c>
      <c r="E18" t="str">
        <f>LEFT(Paths[Full Path], FIND("/",Paths[Full Path])-1)</f>
        <v>academico</v>
      </c>
      <c r="F18" t="str">
        <f>IFERROR(MID(Paths[Full Path], FIND("/", Paths[Full Path])+1, FIND("/", RIGHT(Paths[Full Path], LEN(Paths[Full Path])-FIND("/", Paths[Full Path])-1))), "")</f>
        <v>aluno</v>
      </c>
      <c r="G18" t="str">
        <f>IF(LEN(Paths[Where Path]), RIGHT(Paths[Full Path], LEN(Paths[Full Path])-LEN(Paths[Category Path])-LEN(Paths[Where Path])-2), RIGHT(Paths[Full Path], LEN(Paths[Full Path])-FIND("/", Paths[Full Path])))</f>
        <v>formDadosAluno</v>
      </c>
      <c r="H18" t="str">
        <f>IF(LEN(VLOOKUP(Paths[ID], MySiga[], 3)), CONCATENATE(VLOOKUP(Paths[ID], MySiga[], 2), "::", VLOOKUP(Paths[ID], MySiga[], 3)), "")</f>
        <v>MySigaUser::data</v>
      </c>
      <c r="I18" t="str">
        <f>_xlfn.IFNA(IF(LEN(VLOOKUP(Paths[ID], MySiga[], 4)), VLOOKUP(Paths[ID], MySiga[], 4), ""), "")</f>
        <v>/user/data</v>
      </c>
      <c r="J18" t="str">
        <f>VLOOKUP(Paths[ID], Siga[], 4)</f>
        <v>Dados do Aluno [academico]</v>
      </c>
    </row>
    <row r="19" spans="1:10" x14ac:dyDescent="0.25">
      <c r="A19" s="4" t="s">
        <v>127</v>
      </c>
      <c r="B19" s="4">
        <v>70</v>
      </c>
      <c r="C19" s="4" t="str">
        <f>VLOOKUP(Paths[ID], Siga[], 2)</f>
        <v>POST</v>
      </c>
      <c r="D19" s="4" t="str">
        <f>VLOOKUP(Paths[ID],Siga[],3)</f>
        <v>common/usuario/alterarSenha</v>
      </c>
      <c r="E19" s="4" t="str">
        <f>LEFT(Paths[Full Path], FIND("/",Paths[Full Path])-1)</f>
        <v>common</v>
      </c>
      <c r="F19" s="4" t="str">
        <f>IFERROR(MID(Paths[Full Path], FIND("/", Paths[Full Path])+1, FIND("/", RIGHT(Paths[Full Path], LEN(Paths[Full Path])-FIND("/", Paths[Full Path])-1))), "")</f>
        <v>usuario</v>
      </c>
      <c r="G19" s="4" t="str">
        <f>IF(LEN(Paths[Where Path]), RIGHT(Paths[Full Path], LEN(Paths[Full Path])-LEN(Paths[Category Path])-LEN(Paths[Where Path])-2), RIGHT(Paths[Full Path], LEN(Paths[Full Path])-FIND("/", Paths[Full Path])))</f>
        <v>alterarSenha</v>
      </c>
      <c r="H19" s="4" t="str">
        <f>IF(LEN(VLOOKUP(Paths[ID], MySiga[], 3)), CONCATENATE(VLOOKUP(Paths[ID], MySiga[], 2), "::", VLOOKUP(Paths[ID], MySiga[], 3)), "")</f>
        <v>MySigaUser::updatePassword</v>
      </c>
      <c r="I19" s="4" t="str">
        <f>_xlfn.IFNA(IF(LEN(VLOOKUP(Paths[ID], MySiga[], 4)), VLOOKUP(Paths[ID], MySiga[], 4), ""), "")</f>
        <v>/user/update/password</v>
      </c>
      <c r="J19" s="4" t="str">
        <f>VLOOKUP(Paths[ID], Siga[], 4)</f>
        <v>Alterar senha do Siga [common]</v>
      </c>
    </row>
    <row r="20" spans="1:10" x14ac:dyDescent="0.25">
      <c r="A20" s="4" t="s">
        <v>180</v>
      </c>
      <c r="B20">
        <v>59</v>
      </c>
      <c r="C20" t="str">
        <f>VLOOKUP(Paths[ID], Siga[], 2)</f>
        <v>GET</v>
      </c>
      <c r="D20" t="str">
        <f>VLOOKUP(Paths[ID],Siga[],3)</f>
        <v>common/caixamensagem/formCaixa</v>
      </c>
      <c r="E20" t="str">
        <f>LEFT(Paths[Full Path], FIND("/",Paths[Full Path])-1)</f>
        <v>common</v>
      </c>
      <c r="F20" t="str">
        <f>IFERROR(MID(Paths[Full Path], FIND("/", Paths[Full Path])+1, FIND("/", RIGHT(Paths[Full Path], LEN(Paths[Full Path])-FIND("/", Paths[Full Path])-1))), "")</f>
        <v>caixamensagem</v>
      </c>
      <c r="G20" t="str">
        <f>IF(LEN(Paths[Where Path]), RIGHT(Paths[Full Path], LEN(Paths[Full Path])-LEN(Paths[Category Path])-LEN(Paths[Where Path])-2), RIGHT(Paths[Full Path], LEN(Paths[Full Path])-FIND("/", Paths[Full Path])))</f>
        <v>formCaixa</v>
      </c>
      <c r="H20" s="4" t="str">
        <f>IF(LEN(VLOOKUP(Paths[ID], MySiga[], 3)), CONCATENATE(VLOOKUP(Paths[ID], MySiga[], 2), "::", VLOOKUP(Paths[ID], MySiga[], 3)), "")</f>
        <v>MySigaUser::messages</v>
      </c>
      <c r="I20" t="str">
        <f>_xlfn.IFNA(IF(LEN(VLOOKUP(Paths[ID], MySiga[], 4)), VLOOKUP(Paths[ID], MySiga[], 4), ""), "")</f>
        <v>/user/message</v>
      </c>
      <c r="J20" t="str">
        <f>VLOOKUP(Paths[ID], Siga[], 4)</f>
        <v>Caixa de Mensagem</v>
      </c>
    </row>
    <row r="21" spans="1:10" x14ac:dyDescent="0.25">
      <c r="A21" s="4" t="s">
        <v>180</v>
      </c>
      <c r="B21">
        <v>8</v>
      </c>
      <c r="C21" t="str">
        <f>VLOOKUP(Paths[ID], Siga[], 2)</f>
        <v>GET</v>
      </c>
      <c r="D21" t="str">
        <f>VLOOKUP(Paths[ID],Siga[],3)</f>
        <v>academico/acessoaluno/formTrancamentoOpcoes</v>
      </c>
      <c r="E21" t="str">
        <f>LEFT(Paths[Full Path], FIND("/",Paths[Full Path])-1)</f>
        <v>academico</v>
      </c>
      <c r="F21" t="str">
        <f>IFERROR(MID(Paths[Full Path], FIND("/", Paths[Full Path])+1, FIND("/", RIGHT(Paths[Full Path], LEN(Paths[Full Path])-FIND("/", Paths[Full Path])-1))), "")</f>
        <v>acessoaluno</v>
      </c>
      <c r="G21" t="str">
        <f>IF(LEN(Paths[Where Path]), RIGHT(Paths[Full Path], LEN(Paths[Full Path])-LEN(Paths[Category Path])-LEN(Paths[Where Path])-2), RIGHT(Paths[Full Path], LEN(Paths[Full Path])-FIND("/", Paths[Full Path])))</f>
        <v>formTrancamentoOpcoes</v>
      </c>
      <c r="H21" t="str">
        <f>IF(LEN(VLOOKUP(Paths[ID], MySiga[], 3)), CONCATENATE(VLOOKUP(Paths[ID], MySiga[], 2), "::", VLOOKUP(Paths[ID], MySiga[], 3)), "")</f>
        <v>MySigaUser::lock</v>
      </c>
      <c r="I21" t="str">
        <f>_xlfn.IFNA(IF(LEN(VLOOKUP(Paths[ID], MySiga[], 4)), VLOOKUP(Paths[ID], MySiga[], 4), ""), "")</f>
        <v>/user/lock</v>
      </c>
      <c r="J21" t="str">
        <f>VLOOKUP(Paths[ID], Siga[], 4)</f>
        <v>Trancamento [Acadêmico/Aluno]</v>
      </c>
    </row>
    <row r="22" spans="1:10" x14ac:dyDescent="0.25">
      <c r="A22" s="4" t="s">
        <v>180</v>
      </c>
      <c r="B22" s="4">
        <v>67</v>
      </c>
      <c r="C22" s="4" t="str">
        <f>VLOOKUP(Paths[ID], Siga[], 2)</f>
        <v>POST</v>
      </c>
      <c r="D22" s="4" t="str">
        <f>VLOOKUP(Paths[ID],Siga[],3)</f>
        <v>academico/aluno/saveCorRaca</v>
      </c>
      <c r="E22" s="4" t="str">
        <f>LEFT(Paths[Full Path], FIND("/",Paths[Full Path])-1)</f>
        <v>academico</v>
      </c>
      <c r="F22" s="4" t="str">
        <f>IFERROR(MID(Paths[Full Path], FIND("/", Paths[Full Path])+1, FIND("/", RIGHT(Paths[Full Path], LEN(Paths[Full Path])-FIND("/", Paths[Full Path])-1))), "")</f>
        <v>aluno</v>
      </c>
      <c r="G22" s="4" t="str">
        <f>IF(LEN(Paths[Where Path]), RIGHT(Paths[Full Path], LEN(Paths[Full Path])-LEN(Paths[Category Path])-LEN(Paths[Where Path])-2), RIGHT(Paths[Full Path], LEN(Paths[Full Path])-FIND("/", Paths[Full Path])))</f>
        <v>saveCorRaca</v>
      </c>
      <c r="H22" s="4" t="str">
        <f>IF(LEN(VLOOKUP(Paths[ID], MySiga[], 3)), CONCATENATE(VLOOKUP(Paths[ID], MySiga[], 2), "::", VLOOKUP(Paths[ID], MySiga[], 3)), "")</f>
        <v>MySigaUser::setSkinColor</v>
      </c>
      <c r="I22" s="4" t="str">
        <f>_xlfn.IFNA(IF(LEN(VLOOKUP(Paths[ID], MySiga[], 4)), VLOOKUP(Paths[ID], MySiga[], 4), ""), "")</f>
        <v>/user/skincolor</v>
      </c>
      <c r="J22" s="4" t="str">
        <f>VLOOKUP(Paths[ID], Siga[], 4)</f>
        <v>Atualizar cor/raça [Acadêmico/Aluno]</v>
      </c>
    </row>
    <row r="23" spans="1:10" x14ac:dyDescent="0.25">
      <c r="A23" s="4" t="s">
        <v>128</v>
      </c>
      <c r="B23">
        <v>1</v>
      </c>
      <c r="C23" t="str">
        <f>VLOOKUP(Paths[ID], Siga[], 2)</f>
        <v>GET</v>
      </c>
      <c r="D23" t="str">
        <f>VLOOKUP(Paths[ID],Siga[],3)</f>
        <v>+academico/moodle/login</v>
      </c>
      <c r="E23" s="3" t="str">
        <f>LEFT(Paths[Full Path], FIND("/",Paths[Full Path])-1)</f>
        <v>+academico</v>
      </c>
      <c r="F23" s="3" t="str">
        <f>IFERROR(MID(Paths[Full Path], FIND("/", Paths[Full Path])+1, FIND("/", RIGHT(Paths[Full Path], LEN(Paths[Full Path])-FIND("/", Paths[Full Path])-1))), "")</f>
        <v>moodle</v>
      </c>
      <c r="G23" t="str">
        <f>IF(LEN(Paths[Where Path]), RIGHT(Paths[Full Path], LEN(Paths[Full Path])-LEN(Paths[Category Path])-LEN(Paths[Where Path])-2), RIGHT(Paths[Full Path], LEN(Paths[Full Path])-FIND("/", Paths[Full Path])))</f>
        <v>login</v>
      </c>
      <c r="H23" t="str">
        <f>IF(LEN(VLOOKUP(Paths[ID], MySiga[], 3)), CONCATENATE(VLOOKUP(Paths[ID], MySiga[], 2), "::", VLOOKUP(Paths[ID], MySiga[], 3)), "")</f>
        <v/>
      </c>
      <c r="I23" t="str">
        <f>_xlfn.IFNA(IF(LEN(VLOOKUP(Paths[ID], MySiga[], 4)), VLOOKUP(Paths[ID], MySiga[], 4), ""), "")</f>
        <v/>
      </c>
      <c r="J23" t="str">
        <f>VLOOKUP(Paths[ID], Siga[], 4)</f>
        <v>Moodle [+academico]</v>
      </c>
    </row>
    <row r="24" spans="1:10" x14ac:dyDescent="0.25">
      <c r="A24" s="4" t="s">
        <v>128</v>
      </c>
      <c r="B24">
        <v>12</v>
      </c>
      <c r="C24" t="str">
        <f>VLOOKUP(Paths[ID], Siga[], 2)</f>
        <v>GET</v>
      </c>
      <c r="D24" t="str">
        <f>VLOOKUP(Paths[ID],Siga[],3)</f>
        <v>academico/aluno/formCriteriosPromocao</v>
      </c>
      <c r="E24" t="str">
        <f>LEFT(Paths[Full Path], FIND("/",Paths[Full Path])-1)</f>
        <v>academico</v>
      </c>
      <c r="F24" t="str">
        <f>IFERROR(MID(Paths[Full Path], FIND("/", Paths[Full Path])+1, FIND("/", RIGHT(Paths[Full Path], LEN(Paths[Full Path])-FIND("/", Paths[Full Path])-1))), "")</f>
        <v>aluno</v>
      </c>
      <c r="G24" t="str">
        <f>IF(LEN(Paths[Where Path]), RIGHT(Paths[Full Path], LEN(Paths[Full Path])-LEN(Paths[Category Path])-LEN(Paths[Where Path])-2), RIGHT(Paths[Full Path], LEN(Paths[Full Path])-FIND("/", Paths[Full Path])))</f>
        <v>formCriteriosPromocao</v>
      </c>
      <c r="H24" t="str">
        <f>IF(LEN(VLOOKUP(Paths[ID], MySiga[], 3)), CONCATENATE(VLOOKUP(Paths[ID], MySiga[], 2), "::", VLOOKUP(Paths[ID], MySiga[], 3)), "")</f>
        <v/>
      </c>
      <c r="I24" t="str">
        <f>_xlfn.IFNA(IF(LEN(VLOOKUP(Paths[ID], MySiga[], 4)), VLOOKUP(Paths[ID], MySiga[], 4), ""), "")</f>
        <v/>
      </c>
      <c r="J24" t="str">
        <f>VLOOKUP(Paths[ID], Siga[], 4)</f>
        <v>Critérios de Promoção [Acadêmico/Aluno]</v>
      </c>
    </row>
    <row r="25" spans="1:10" x14ac:dyDescent="0.25">
      <c r="A25" s="4" t="s">
        <v>128</v>
      </c>
      <c r="B25">
        <v>14</v>
      </c>
      <c r="C25" t="str">
        <f>VLOOKUP(Paths[ID], Siga[], 2)</f>
        <v>GET</v>
      </c>
      <c r="D25" t="str">
        <f>VLOOKUP(Paths[ID],Siga[],3)</f>
        <v>academico/aluno/formRepAtestadoMatriculaAluno</v>
      </c>
      <c r="E25" t="str">
        <f>LEFT(Paths[Full Path], FIND("/",Paths[Full Path])-1)</f>
        <v>academico</v>
      </c>
      <c r="F25" t="str">
        <f>IFERROR(MID(Paths[Full Path], FIND("/", Paths[Full Path])+1, FIND("/", RIGHT(Paths[Full Path], LEN(Paths[Full Path])-FIND("/", Paths[Full Path])-1))), "")</f>
        <v>aluno</v>
      </c>
      <c r="G25" t="str">
        <f>IF(LEN(Paths[Where Path]), RIGHT(Paths[Full Path], LEN(Paths[Full Path])-LEN(Paths[Category Path])-LEN(Paths[Where Path])-2), RIGHT(Paths[Full Path], LEN(Paths[Full Path])-FIND("/", Paths[Full Path])))</f>
        <v>formRepAtestadoMatriculaAluno</v>
      </c>
      <c r="H25" t="str">
        <f>IF(LEN(VLOOKUP(Paths[ID], MySiga[], 3)), CONCATENATE(VLOOKUP(Paths[ID], MySiga[], 2), "::", VLOOKUP(Paths[ID], MySiga[], 3)), "")</f>
        <v/>
      </c>
      <c r="I25" t="str">
        <f>_xlfn.IFNA(IF(LEN(VLOOKUP(Paths[ID], MySiga[], 4)), VLOOKUP(Paths[ID], MySiga[], 4), ""), "")</f>
        <v/>
      </c>
      <c r="J25" t="str">
        <f>VLOOKUP(Paths[ID], Siga[], 4)</f>
        <v>Atestado de Matrícula [Acadêmico/Aluno]</v>
      </c>
    </row>
    <row r="26" spans="1:10" x14ac:dyDescent="0.25">
      <c r="A26" s="4" t="s">
        <v>128</v>
      </c>
      <c r="B26">
        <v>15</v>
      </c>
      <c r="C26" t="str">
        <f>VLOOKUP(Paths[ID], Siga[], 2)</f>
        <v>GET</v>
      </c>
      <c r="D26" t="str">
        <f>VLOOKUP(Paths[ID],Siga[],3)</f>
        <v>academico/consulta/formConsultaRAG</v>
      </c>
      <c r="E26" t="str">
        <f>LEFT(Paths[Full Path], FIND("/",Paths[Full Path])-1)</f>
        <v>academico</v>
      </c>
      <c r="F26" t="str">
        <f>IFERROR(MID(Paths[Full Path], FIND("/", Paths[Full Path])+1, FIND("/", RIGHT(Paths[Full Path], LEN(Paths[Full Path])-FIND("/", Paths[Full Path])-1))), "")</f>
        <v>consulta</v>
      </c>
      <c r="G26" t="str">
        <f>IF(LEN(Paths[Where Path]), RIGHT(Paths[Full Path], LEN(Paths[Full Path])-LEN(Paths[Category Path])-LEN(Paths[Where Path])-2), RIGHT(Paths[Full Path], LEN(Paths[Full Path])-FIND("/", Paths[Full Path])))</f>
        <v>formConsultaRAG</v>
      </c>
      <c r="H26" t="str">
        <f>IF(LEN(VLOOKUP(Paths[ID], MySiga[], 3)), CONCATENATE(VLOOKUP(Paths[ID], MySiga[], 2), "::", VLOOKUP(Paths[ID], MySiga[], 3)), "")</f>
        <v/>
      </c>
      <c r="I26" t="str">
        <f>_xlfn.IFNA(IF(LEN(VLOOKUP(Paths[ID], MySiga[], 4)), VLOOKUP(Paths[ID], MySiga[], 4), ""), "")</f>
        <v/>
      </c>
      <c r="J26" t="str">
        <f>VLOOKUP(Paths[ID], Siga[], 4)</f>
        <v>RAG - Regulamento Acadêmico da Graduação [Acadêmico/Consultas]</v>
      </c>
    </row>
    <row r="27" spans="1:10" x14ac:dyDescent="0.25">
      <c r="A27" s="4" t="s">
        <v>128</v>
      </c>
      <c r="B27">
        <v>17</v>
      </c>
      <c r="C27" t="str">
        <f>VLOOKUP(Paths[ID], Siga[], 2)</f>
        <v>GET</v>
      </c>
      <c r="D27" t="str">
        <f>VLOOKUP(Paths[ID],Siga[],3)</f>
        <v>academico/consulta/grafAlunosTipoCurso</v>
      </c>
      <c r="E27" t="str">
        <f>LEFT(Paths[Full Path], FIND("/",Paths[Full Path])-1)</f>
        <v>academico</v>
      </c>
      <c r="F27" t="str">
        <f>IFERROR(MID(Paths[Full Path], FIND("/", Paths[Full Path])+1, FIND("/", RIGHT(Paths[Full Path], LEN(Paths[Full Path])-FIND("/", Paths[Full Path])-1))), "")</f>
        <v>consulta</v>
      </c>
      <c r="G27" t="str">
        <f>IF(LEN(Paths[Where Path]), RIGHT(Paths[Full Path], LEN(Paths[Full Path])-LEN(Paths[Category Path])-LEN(Paths[Where Path])-2), RIGHT(Paths[Full Path], LEN(Paths[Full Path])-FIND("/", Paths[Full Path])))</f>
        <v>grafAlunosTipoCurso</v>
      </c>
      <c r="H27" t="str">
        <f>IF(LEN(VLOOKUP(Paths[ID], MySiga[], 3)), CONCATENATE(VLOOKUP(Paths[ID], MySiga[], 2), "::", VLOOKUP(Paths[ID], MySiga[], 3)), "")</f>
        <v/>
      </c>
      <c r="I27" t="str">
        <f>_xlfn.IFNA(IF(LEN(VLOOKUP(Paths[ID], MySiga[], 4)), VLOOKUP(Paths[ID], MySiga[], 4), ""), "")</f>
        <v/>
      </c>
      <c r="J27" t="str">
        <f>VLOOKUP(Paths[ID], Siga[], 4)</f>
        <v>Gráfico Alunos Por Tipo de Curso [Acadêmico/Consultas]</v>
      </c>
    </row>
    <row r="28" spans="1:10" x14ac:dyDescent="0.25">
      <c r="A28" s="4" t="s">
        <v>128</v>
      </c>
      <c r="B28">
        <v>18</v>
      </c>
      <c r="C28" t="str">
        <f>VLOOKUP(Paths[ID], Siga[], 2)</f>
        <v>GET</v>
      </c>
      <c r="D28" t="str">
        <f>VLOOKUP(Paths[ID],Siga[],3)</f>
        <v>academico/curso/formRepGradeAluno</v>
      </c>
      <c r="E28" t="str">
        <f>LEFT(Paths[Full Path], FIND("/",Paths[Full Path])-1)</f>
        <v>academico</v>
      </c>
      <c r="F28" t="str">
        <f>IFERROR(MID(Paths[Full Path], FIND("/", Paths[Full Path])+1, FIND("/", RIGHT(Paths[Full Path], LEN(Paths[Full Path])-FIND("/", Paths[Full Path])-1))), "")</f>
        <v>curso</v>
      </c>
      <c r="G28" t="str">
        <f>IF(LEN(Paths[Where Path]), RIGHT(Paths[Full Path], LEN(Paths[Full Path])-LEN(Paths[Category Path])-LEN(Paths[Where Path])-2), RIGHT(Paths[Full Path], LEN(Paths[Full Path])-FIND("/", Paths[Full Path])))</f>
        <v>formRepGradeAluno</v>
      </c>
      <c r="H28" t="str">
        <f>IF(LEN(VLOOKUP(Paths[ID], MySiga[], 3)), CONCATENATE(VLOOKUP(Paths[ID], MySiga[], 2), "::", VLOOKUP(Paths[ID], MySiga[], 3)), "")</f>
        <v/>
      </c>
      <c r="I28" t="str">
        <f>_xlfn.IFNA(IF(LEN(VLOOKUP(Paths[ID], MySiga[], 4)), VLOOKUP(Paths[ID], MySiga[], 4), ""), "")</f>
        <v/>
      </c>
      <c r="J28" t="str">
        <f>VLOOKUP(Paths[ID], Siga[], 4)</f>
        <v>Grade do Curso [Acadêmico/Aluno]</v>
      </c>
    </row>
    <row r="29" spans="1:10" x14ac:dyDescent="0.25">
      <c r="A29" s="4" t="s">
        <v>128</v>
      </c>
      <c r="B29">
        <v>19</v>
      </c>
      <c r="C29" t="str">
        <f>VLOOKUP(Paths[ID], Siga[], 2)</f>
        <v>GET</v>
      </c>
      <c r="D29" t="str">
        <f>VLOOKUP(Paths[ID],Siga[],3)</f>
        <v>academico/disciplina/formEmenta</v>
      </c>
      <c r="E29" t="str">
        <f>LEFT(Paths[Full Path], FIND("/",Paths[Full Path])-1)</f>
        <v>academico</v>
      </c>
      <c r="F29" t="str">
        <f>IFERROR(MID(Paths[Full Path], FIND("/", Paths[Full Path])+1, FIND("/", RIGHT(Paths[Full Path], LEN(Paths[Full Path])-FIND("/", Paths[Full Path])-1))), "")</f>
        <v>disciplina</v>
      </c>
      <c r="G29" t="str">
        <f>IF(LEN(Paths[Where Path]), RIGHT(Paths[Full Path], LEN(Paths[Full Path])-LEN(Paths[Category Path])-LEN(Paths[Where Path])-2), RIGHT(Paths[Full Path], LEN(Paths[Full Path])-FIND("/", Paths[Full Path])))</f>
        <v>formEmenta</v>
      </c>
      <c r="H29" t="str">
        <f>IF(LEN(VLOOKUP(Paths[ID], MySiga[], 3)), CONCATENATE(VLOOKUP(Paths[ID], MySiga[], 2), "::", VLOOKUP(Paths[ID], MySiga[], 3)), "")</f>
        <v/>
      </c>
      <c r="I29" t="str">
        <f>_xlfn.IFNA(IF(LEN(VLOOKUP(Paths[ID], MySiga[], 4)), VLOOKUP(Paths[ID], MySiga[], 4), ""), "")</f>
        <v/>
      </c>
      <c r="J29" t="str">
        <f>VLOOKUP(Paths[ID], Siga[], 4)</f>
        <v>Ementa [Acadêmico/Consultas]</v>
      </c>
    </row>
    <row r="30" spans="1:10" x14ac:dyDescent="0.25">
      <c r="A30" s="4" t="s">
        <v>128</v>
      </c>
      <c r="B30">
        <v>20</v>
      </c>
      <c r="C30" t="str">
        <f>VLOOKUP(Paths[ID], Siga[], 2)</f>
        <v>GET</v>
      </c>
      <c r="D30" t="str">
        <f>VLOOKUP(Paths[ID],Siga[],3)</f>
        <v>academico/turma/formHorarioTurmas</v>
      </c>
      <c r="E30" t="str">
        <f>LEFT(Paths[Full Path], FIND("/",Paths[Full Path])-1)</f>
        <v>academico</v>
      </c>
      <c r="F30" t="str">
        <f>IFERROR(MID(Paths[Full Path], FIND("/", Paths[Full Path])+1, FIND("/", RIGHT(Paths[Full Path], LEN(Paths[Full Path])-FIND("/", Paths[Full Path])-1))), "")</f>
        <v>turma</v>
      </c>
      <c r="G30" t="str">
        <f>IF(LEN(Paths[Where Path]), RIGHT(Paths[Full Path], LEN(Paths[Full Path])-LEN(Paths[Category Path])-LEN(Paths[Where Path])-2), RIGHT(Paths[Full Path], LEN(Paths[Full Path])-FIND("/", Paths[Full Path])))</f>
        <v>formHorarioTurmas</v>
      </c>
      <c r="H30" t="str">
        <f>IF(LEN(VLOOKUP(Paths[ID], MySiga[], 3)), CONCATENATE(VLOOKUP(Paths[ID], MySiga[], 2), "::", VLOOKUP(Paths[ID], MySiga[], 3)), "")</f>
        <v/>
      </c>
      <c r="I30" t="str">
        <f>_xlfn.IFNA(IF(LEN(VLOOKUP(Paths[ID], MySiga[], 4)), VLOOKUP(Paths[ID], MySiga[], 4), ""), "")</f>
        <v/>
      </c>
      <c r="J30" t="str">
        <f>VLOOKUP(Paths[ID], Siga[], 4)</f>
        <v>Horário da Turma [Acadêmico/Turmas]</v>
      </c>
    </row>
    <row r="31" spans="1:10" x14ac:dyDescent="0.25">
      <c r="A31" s="4" t="s">
        <v>128</v>
      </c>
      <c r="B31">
        <v>21</v>
      </c>
      <c r="C31" t="str">
        <f>VLOOKUP(Paths[ID], Siga[], 2)</f>
        <v>GET</v>
      </c>
      <c r="D31" t="str">
        <f>VLOOKUP(Paths[ID],Siga[],3)</f>
        <v>adm/financeiro/formRelatorioComprovanteRendimentosPessoal</v>
      </c>
      <c r="E31" t="str">
        <f>LEFT(Paths[Full Path], FIND("/",Paths[Full Path])-1)</f>
        <v>adm</v>
      </c>
      <c r="F31" t="str">
        <f>IFERROR(MID(Paths[Full Path], FIND("/", Paths[Full Path])+1, FIND("/", RIGHT(Paths[Full Path], LEN(Paths[Full Path])-FIND("/", Paths[Full Path])-1))), "")</f>
        <v>financeiro</v>
      </c>
      <c r="G31" t="str">
        <f>IF(LEN(Paths[Where Path]), RIGHT(Paths[Full Path], LEN(Paths[Full Path])-LEN(Paths[Category Path])-LEN(Paths[Where Path])-2), RIGHT(Paths[Full Path], LEN(Paths[Full Path])-FIND("/", Paths[Full Path])))</f>
        <v>formRelatorioComprovanteRendimentosPessoal</v>
      </c>
      <c r="H31" t="str">
        <f>IF(LEN(VLOOKUP(Paths[ID], MySiga[], 3)), CONCATENATE(VLOOKUP(Paths[ID], MySiga[], 2), "::", VLOOKUP(Paths[ID], MySiga[], 3)), "")</f>
        <v/>
      </c>
      <c r="I31" t="str">
        <f>_xlfn.IFNA(IF(LEN(VLOOKUP(Paths[ID], MySiga[], 4)), VLOOKUP(Paths[ID], MySiga[], 4), ""), "")</f>
        <v/>
      </c>
      <c r="J31" t="str">
        <f>VLOOKUP(Paths[ID], Siga[], 4)</f>
        <v>Comprovante de Rendimentos [adm]</v>
      </c>
    </row>
    <row r="32" spans="1:10" x14ac:dyDescent="0.25">
      <c r="A32" s="4" t="s">
        <v>128</v>
      </c>
      <c r="B32">
        <v>22</v>
      </c>
      <c r="C32" t="str">
        <f>VLOOKUP(Paths[ID], Siga[], 2)</f>
        <v>GET</v>
      </c>
      <c r="D32" t="str">
        <f>VLOOKUP(Paths[ID],Siga[],3)</f>
        <v>agendadortarefas/main/main</v>
      </c>
      <c r="E32" t="str">
        <f>LEFT(Paths[Full Path], FIND("/",Paths[Full Path])-1)</f>
        <v>agendadortarefas</v>
      </c>
      <c r="F32" t="str">
        <f>IFERROR(MID(Paths[Full Path], FIND("/", Paths[Full Path])+1, FIND("/", RIGHT(Paths[Full Path], LEN(Paths[Full Path])-FIND("/", Paths[Full Path])-1))), "")</f>
        <v>main</v>
      </c>
      <c r="G32" t="str">
        <f>IF(LEN(Paths[Where Path]), RIGHT(Paths[Full Path], LEN(Paths[Full Path])-LEN(Paths[Category Path])-LEN(Paths[Where Path])-2), RIGHT(Paths[Full Path], LEN(Paths[Full Path])-FIND("/", Paths[Full Path])))</f>
        <v>main</v>
      </c>
      <c r="H32" t="str">
        <f>IF(LEN(VLOOKUP(Paths[ID], MySiga[], 3)), CONCATENATE(VLOOKUP(Paths[ID], MySiga[], 2), "::", VLOOKUP(Paths[ID], MySiga[], 3)), "")</f>
        <v/>
      </c>
      <c r="I32" t="str">
        <f>_xlfn.IFNA(IF(LEN(VLOOKUP(Paths[ID], MySiga[], 4)), VLOOKUP(Paths[ID], MySiga[], 4), ""), "")</f>
        <v/>
      </c>
      <c r="J32" t="str">
        <f>VLOOKUP(Paths[ID], Siga[], 4)</f>
        <v>Gerenciador de Tarefas(Offlines) [MAD]</v>
      </c>
    </row>
    <row r="33" spans="1:10" x14ac:dyDescent="0.25">
      <c r="A33" s="4" t="s">
        <v>128</v>
      </c>
      <c r="B33">
        <v>23</v>
      </c>
      <c r="C33" t="str">
        <f>VLOOKUP(Paths[ID], Siga[], 2)</f>
        <v>GET</v>
      </c>
      <c r="D33" t="str">
        <f>VLOOKUP(Paths[ID],Siga[],3)</f>
        <v>api/tokenusuario/formBloquearTokenAtivo</v>
      </c>
      <c r="E33" t="str">
        <f>LEFT(Paths[Full Path], FIND("/",Paths[Full Path])-1)</f>
        <v>api</v>
      </c>
      <c r="F33" t="str">
        <f>IFERROR(MID(Paths[Full Path], FIND("/", Paths[Full Path])+1, FIND("/", RIGHT(Paths[Full Path], LEN(Paths[Full Path])-FIND("/", Paths[Full Path])-1))), "")</f>
        <v>tokenusuario</v>
      </c>
      <c r="G33" t="str">
        <f>IF(LEN(Paths[Where Path]), RIGHT(Paths[Full Path], LEN(Paths[Full Path])-LEN(Paths[Category Path])-LEN(Paths[Where Path])-2), RIGHT(Paths[Full Path], LEN(Paths[Full Path])-FIND("/", Paths[Full Path])))</f>
        <v>formBloquearTokenAtivo</v>
      </c>
      <c r="H33" t="str">
        <f>IF(LEN(VLOOKUP(Paths[ID], MySiga[], 3)), CONCATENATE(VLOOKUP(Paths[ID], MySiga[], 2), "::", VLOOKUP(Paths[ID], MySiga[], 3)), "")</f>
        <v/>
      </c>
      <c r="I33" t="str">
        <f>_xlfn.IFNA(IF(LEN(VLOOKUP(Paths[ID], MySiga[], 4)), VLOOKUP(Paths[ID], MySiga[], 4), ""), "")</f>
        <v/>
      </c>
      <c r="J33" t="str">
        <f>VLOOKUP(Paths[ID], Siga[], 4)</f>
        <v>Bloquear Credenciais [api]</v>
      </c>
    </row>
    <row r="34" spans="1:10" x14ac:dyDescent="0.25">
      <c r="A34" s="4" t="s">
        <v>128</v>
      </c>
      <c r="B34">
        <v>24</v>
      </c>
      <c r="C34" t="str">
        <f>VLOOKUP(Paths[ID], Siga[], 2)</f>
        <v>GET</v>
      </c>
      <c r="D34" t="str">
        <f>VLOOKUP(Paths[ID],Siga[],3)</f>
        <v>apoio/apoiocandidato/formAcessoCandidato</v>
      </c>
      <c r="E34" t="str">
        <f>LEFT(Paths[Full Path], FIND("/",Paths[Full Path])-1)</f>
        <v>apoio</v>
      </c>
      <c r="F34" t="str">
        <f>IFERROR(MID(Paths[Full Path], FIND("/", Paths[Full Path])+1, FIND("/", RIGHT(Paths[Full Path], LEN(Paths[Full Path])-FIND("/", Paths[Full Path])-1))), "")</f>
        <v>apoiocandidato</v>
      </c>
      <c r="G34" t="str">
        <f>IF(LEN(Paths[Where Path]), RIGHT(Paths[Full Path], LEN(Paths[Full Path])-LEN(Paths[Category Path])-LEN(Paths[Where Path])-2), RIGHT(Paths[Full Path], LEN(Paths[Full Path])-FIND("/", Paths[Full Path])))</f>
        <v>formAcessoCandidato</v>
      </c>
      <c r="H34" t="str">
        <f>IF(LEN(VLOOKUP(Paths[ID], MySiga[], 3)), CONCATENATE(VLOOKUP(Paths[ID], MySiga[], 2), "::", VLOOKUP(Paths[ID], MySiga[], 3)), "")</f>
        <v/>
      </c>
      <c r="I34" t="str">
        <f>_xlfn.IFNA(IF(LEN(VLOOKUP(Paths[ID], MySiga[], 4)), VLOOKUP(Paths[ID], MySiga[], 4), ""), "")</f>
        <v/>
      </c>
      <c r="J34" t="str">
        <f>VLOOKUP(Paths[ID], Siga[], 4)</f>
        <v>Apoio Estudantil [apoio]</v>
      </c>
    </row>
    <row r="35" spans="1:10" x14ac:dyDescent="0.25">
      <c r="A35" s="4" t="s">
        <v>128</v>
      </c>
      <c r="B35">
        <v>25</v>
      </c>
      <c r="C35" t="str">
        <f>VLOOKUP(Paths[ID], Siga[], 2)</f>
        <v>GET</v>
      </c>
      <c r="D35" t="str">
        <f>VLOOKUP(Paths[ID],Siga[],3)</f>
        <v>biblioteca/bibliotecasvirtuais/atheneu</v>
      </c>
      <c r="E35" t="str">
        <f>LEFT(Paths[Full Path], FIND("/",Paths[Full Path])-1)</f>
        <v>biblioteca</v>
      </c>
      <c r="F35" t="str">
        <f>IFERROR(MID(Paths[Full Path], FIND("/", Paths[Full Path])+1, FIND("/", RIGHT(Paths[Full Path], LEN(Paths[Full Path])-FIND("/", Paths[Full Path])-1))), "")</f>
        <v>bibliotecasvirtuais</v>
      </c>
      <c r="G35" t="str">
        <f>IF(LEN(Paths[Where Path]), RIGHT(Paths[Full Path], LEN(Paths[Full Path])-LEN(Paths[Category Path])-LEN(Paths[Where Path])-2), RIGHT(Paths[Full Path], LEN(Paths[Full Path])-FIND("/", Paths[Full Path])))</f>
        <v>atheneu</v>
      </c>
      <c r="H35" t="str">
        <f>IF(LEN(VLOOKUP(Paths[ID], MySiga[], 3)), CONCATENATE(VLOOKUP(Paths[ID], MySiga[], 2), "::", VLOOKUP(Paths[ID], MySiga[], 3)), "")</f>
        <v/>
      </c>
      <c r="I35" t="str">
        <f>_xlfn.IFNA(IF(LEN(VLOOKUP(Paths[ID], MySiga[], 4)), VLOOKUP(Paths[ID], MySiga[], 4), ""), "")</f>
        <v/>
      </c>
      <c r="J35" t="str">
        <f>VLOOKUP(Paths[ID], Siga[], 4)</f>
        <v>Atheneu [Biblioteca/Bibliotecas virtuais]</v>
      </c>
    </row>
    <row r="36" spans="1:10" x14ac:dyDescent="0.25">
      <c r="A36" s="4" t="s">
        <v>128</v>
      </c>
      <c r="B36">
        <v>26</v>
      </c>
      <c r="C36" t="str">
        <f>VLOOKUP(Paths[ID], Siga[], 2)</f>
        <v>GET</v>
      </c>
      <c r="D36" t="str">
        <f>VLOOKUP(Paths[ID],Siga[],3)</f>
        <v>biblioteca/bibliotecasvirtuais/ieee</v>
      </c>
      <c r="E36" t="str">
        <f>LEFT(Paths[Full Path], FIND("/",Paths[Full Path])-1)</f>
        <v>biblioteca</v>
      </c>
      <c r="F36" t="str">
        <f>IFERROR(MID(Paths[Full Path], FIND("/", Paths[Full Path])+1, FIND("/", RIGHT(Paths[Full Path], LEN(Paths[Full Path])-FIND("/", Paths[Full Path])-1))), "")</f>
        <v>bibliotecasvirtuais</v>
      </c>
      <c r="G36" t="str">
        <f>IF(LEN(Paths[Where Path]), RIGHT(Paths[Full Path], LEN(Paths[Full Path])-LEN(Paths[Category Path])-LEN(Paths[Where Path])-2), RIGHT(Paths[Full Path], LEN(Paths[Full Path])-FIND("/", Paths[Full Path])))</f>
        <v>ieee</v>
      </c>
      <c r="H36" t="str">
        <f>IF(LEN(VLOOKUP(Paths[ID], MySiga[], 3)), CONCATENATE(VLOOKUP(Paths[ID], MySiga[], 2), "::", VLOOKUP(Paths[ID], MySiga[], 3)), "")</f>
        <v/>
      </c>
      <c r="I36" t="str">
        <f>_xlfn.IFNA(IF(LEN(VLOOKUP(Paths[ID], MySiga[], 4)), VLOOKUP(Paths[ID], MySiga[], 4), ""), "")</f>
        <v/>
      </c>
      <c r="J36" t="str">
        <f>VLOOKUP(Paths[ID], Siga[], 4)</f>
        <v>IEEE [Biblioteca/Bibliotecas virtuais]</v>
      </c>
    </row>
    <row r="37" spans="1:10" x14ac:dyDescent="0.25">
      <c r="A37" s="4" t="s">
        <v>128</v>
      </c>
      <c r="B37">
        <v>27</v>
      </c>
      <c r="C37" t="str">
        <f>VLOOKUP(Paths[ID], Siga[], 2)</f>
        <v>GET</v>
      </c>
      <c r="D37" t="str">
        <f>VLOOKUP(Paths[ID],Siga[],3)</f>
        <v>biblioteca/bibliotecasvirtuais/minhaBiblioteca</v>
      </c>
      <c r="E37" t="str">
        <f>LEFT(Paths[Full Path], FIND("/",Paths[Full Path])-1)</f>
        <v>biblioteca</v>
      </c>
      <c r="F37" t="str">
        <f>IFERROR(MID(Paths[Full Path], FIND("/", Paths[Full Path])+1, FIND("/", RIGHT(Paths[Full Path], LEN(Paths[Full Path])-FIND("/", Paths[Full Path])-1))), "")</f>
        <v>bibliotecasvirtuais</v>
      </c>
      <c r="G37" t="str">
        <f>IF(LEN(Paths[Where Path]), RIGHT(Paths[Full Path], LEN(Paths[Full Path])-LEN(Paths[Category Path])-LEN(Paths[Where Path])-2), RIGHT(Paths[Full Path], LEN(Paths[Full Path])-FIND("/", Paths[Full Path])))</f>
        <v>minhaBiblioteca</v>
      </c>
      <c r="H37" t="str">
        <f>IF(LEN(VLOOKUP(Paths[ID], MySiga[], 3)), CONCATENATE(VLOOKUP(Paths[ID], MySiga[], 2), "::", VLOOKUP(Paths[ID], MySiga[], 3)), "")</f>
        <v/>
      </c>
      <c r="I37" t="str">
        <f>_xlfn.IFNA(IF(LEN(VLOOKUP(Paths[ID], MySiga[], 4)), VLOOKUP(Paths[ID], MySiga[], 4), ""), "")</f>
        <v/>
      </c>
      <c r="J37" t="str">
        <f>VLOOKUP(Paths[ID], Siga[], 4)</f>
        <v>E-books Minha Biblioteca [Biblioteca/Bibliotecas virtuais]</v>
      </c>
    </row>
    <row r="38" spans="1:10" x14ac:dyDescent="0.25">
      <c r="A38" s="4" t="s">
        <v>128</v>
      </c>
      <c r="B38">
        <v>28</v>
      </c>
      <c r="C38" t="str">
        <f>VLOOKUP(Paths[ID], Siga[], 2)</f>
        <v>GET</v>
      </c>
      <c r="D38" t="str">
        <f>VLOOKUP(Paths[ID],Siga[],3)</f>
        <v>biblioteca/bibliotecasvirtuais/pearson</v>
      </c>
      <c r="E38" t="str">
        <f>LEFT(Paths[Full Path], FIND("/",Paths[Full Path])-1)</f>
        <v>biblioteca</v>
      </c>
      <c r="F38" t="str">
        <f>IFERROR(MID(Paths[Full Path], FIND("/", Paths[Full Path])+1, FIND("/", RIGHT(Paths[Full Path], LEN(Paths[Full Path])-FIND("/", Paths[Full Path])-1))), "")</f>
        <v>bibliotecasvirtuais</v>
      </c>
      <c r="G38" t="str">
        <f>IF(LEN(Paths[Where Path]), RIGHT(Paths[Full Path], LEN(Paths[Full Path])-LEN(Paths[Category Path])-LEN(Paths[Where Path])-2), RIGHT(Paths[Full Path], LEN(Paths[Full Path])-FIND("/", Paths[Full Path])))</f>
        <v>pearson</v>
      </c>
      <c r="H38" t="str">
        <f>IF(LEN(VLOOKUP(Paths[ID], MySiga[], 3)), CONCATENATE(VLOOKUP(Paths[ID], MySiga[], 2), "::", VLOOKUP(Paths[ID], MySiga[], 3)), "")</f>
        <v/>
      </c>
      <c r="I38" t="str">
        <f>_xlfn.IFNA(IF(LEN(VLOOKUP(Paths[ID], MySiga[], 4)), VLOOKUP(Paths[ID], MySiga[], 4), ""), "")</f>
        <v/>
      </c>
      <c r="J38" t="str">
        <f>VLOOKUP(Paths[ID], Siga[], 4)</f>
        <v>Biblioteca Virtual Universitária [Biblioteca/Bibliotecas virtuais]</v>
      </c>
    </row>
    <row r="39" spans="1:10" x14ac:dyDescent="0.25">
      <c r="A39" s="4" t="s">
        <v>128</v>
      </c>
      <c r="B39">
        <v>29</v>
      </c>
      <c r="C39" t="str">
        <f>VLOOKUP(Paths[ID], Siga[], 2)</f>
        <v>GET</v>
      </c>
      <c r="D39" t="str">
        <f>VLOOKUP(Paths[ID],Siga[],3)</f>
        <v>biblioteca/main/consultapergamum</v>
      </c>
      <c r="E39" t="str">
        <f>LEFT(Paths[Full Path], FIND("/",Paths[Full Path])-1)</f>
        <v>biblioteca</v>
      </c>
      <c r="F39" t="str">
        <f>IFERROR(MID(Paths[Full Path], FIND("/", Paths[Full Path])+1, FIND("/", RIGHT(Paths[Full Path], LEN(Paths[Full Path])-FIND("/", Paths[Full Path])-1))), "")</f>
        <v>main</v>
      </c>
      <c r="G39" t="str">
        <f>IF(LEN(Paths[Where Path]), RIGHT(Paths[Full Path], LEN(Paths[Full Path])-LEN(Paths[Category Path])-LEN(Paths[Where Path])-2), RIGHT(Paths[Full Path], LEN(Paths[Full Path])-FIND("/", Paths[Full Path])))</f>
        <v>consultapergamum</v>
      </c>
      <c r="H39" t="str">
        <f>IF(LEN(VLOOKUP(Paths[ID], MySiga[], 3)), CONCATENATE(VLOOKUP(Paths[ID], MySiga[], 2), "::", VLOOKUP(Paths[ID], MySiga[], 3)), "")</f>
        <v/>
      </c>
      <c r="I39" t="str">
        <f>_xlfn.IFNA(IF(LEN(VLOOKUP(Paths[ID], MySiga[], 4)), VLOOKUP(Paths[ID], MySiga[], 4), ""), "")</f>
        <v/>
      </c>
      <c r="J39" t="str">
        <f>VLOOKUP(Paths[ID], Siga[], 4)</f>
        <v>Consulta ao acervo [Biblioteca/Pergamum]</v>
      </c>
    </row>
    <row r="40" spans="1:10" x14ac:dyDescent="0.25">
      <c r="A40" s="4" t="s">
        <v>128</v>
      </c>
      <c r="B40">
        <v>30</v>
      </c>
      <c r="C40" t="str">
        <f>VLOOKUP(Paths[ID], Siga[], 2)</f>
        <v>GET</v>
      </c>
      <c r="D40" t="str">
        <f>VLOOKUP(Paths[ID],Siga[],3)</f>
        <v>biblioteca/main/meupergamum</v>
      </c>
      <c r="E40" t="str">
        <f>LEFT(Paths[Full Path], FIND("/",Paths[Full Path])-1)</f>
        <v>biblioteca</v>
      </c>
      <c r="F40" t="str">
        <f>IFERROR(MID(Paths[Full Path], FIND("/", Paths[Full Path])+1, FIND("/", RIGHT(Paths[Full Path], LEN(Paths[Full Path])-FIND("/", Paths[Full Path])-1))), "")</f>
        <v>main</v>
      </c>
      <c r="G40" t="str">
        <f>IF(LEN(Paths[Where Path]), RIGHT(Paths[Full Path], LEN(Paths[Full Path])-LEN(Paths[Category Path])-LEN(Paths[Where Path])-2), RIGHT(Paths[Full Path], LEN(Paths[Full Path])-FIND("/", Paths[Full Path])))</f>
        <v>meupergamum</v>
      </c>
      <c r="H40" t="str">
        <f>IF(LEN(VLOOKUP(Paths[ID], MySiga[], 3)), CONCATENATE(VLOOKUP(Paths[ID], MySiga[], 2), "::", VLOOKUP(Paths[ID], MySiga[], 3)), "")</f>
        <v/>
      </c>
      <c r="I40" t="str">
        <f>_xlfn.IFNA(IF(LEN(VLOOKUP(Paths[ID], MySiga[], 4)), VLOOKUP(Paths[ID], MySiga[], 4), ""), "")</f>
        <v/>
      </c>
      <c r="J40" t="str">
        <f>VLOOKUP(Paths[ID], Siga[], 4)</f>
        <v>Meu Pergamum [Biblioteca/Pergamum]</v>
      </c>
    </row>
    <row r="41" spans="1:10" x14ac:dyDescent="0.25">
      <c r="A41" s="4" t="s">
        <v>128</v>
      </c>
      <c r="B41">
        <v>31</v>
      </c>
      <c r="C41" t="str">
        <f>VLOOKUP(Paths[ID], Siga[], 2)</f>
        <v>GET</v>
      </c>
      <c r="D41" t="str">
        <f>VLOOKUP(Paths[ID],Siga[],3)</f>
        <v>common/pessoa</v>
      </c>
      <c r="E41" t="str">
        <f>LEFT(Paths[Full Path], FIND("/",Paths[Full Path])-1)</f>
        <v>common</v>
      </c>
      <c r="F41" t="str">
        <f>IFERROR(MID(Paths[Full Path], FIND("/", Paths[Full Path])+1, FIND("/", RIGHT(Paths[Full Path], LEN(Paths[Full Path])-FIND("/", Paths[Full Path])-1))), "")</f>
        <v/>
      </c>
      <c r="G41" t="str">
        <f>IF(LEN(Paths[Where Path]), RIGHT(Paths[Full Path], LEN(Paths[Full Path])-LEN(Paths[Category Path])-LEN(Paths[Where Path])-2), RIGHT(Paths[Full Path], LEN(Paths[Full Path])-FIND("/", Paths[Full Path])))</f>
        <v>pessoa</v>
      </c>
      <c r="H41" t="str">
        <f>IF(LEN(VLOOKUP(Paths[ID], MySiga[], 3)), CONCATENATE(VLOOKUP(Paths[ID], MySiga[], 2), "::", VLOOKUP(Paths[ID], MySiga[], 3)), "")</f>
        <v/>
      </c>
      <c r="I41" t="str">
        <f>_xlfn.IFNA(IF(LEN(VLOOKUP(Paths[ID], MySiga[], 4)), VLOOKUP(Paths[ID], MySiga[], 4), ""), "")</f>
        <v/>
      </c>
      <c r="J41" t="str">
        <f>VLOOKUP(Paths[ID], Siga[], 4)</f>
        <v>Mostrar todos os perfis disponíveis</v>
      </c>
    </row>
    <row r="42" spans="1:10" x14ac:dyDescent="0.25">
      <c r="A42" s="4" t="s">
        <v>128</v>
      </c>
      <c r="B42">
        <v>32</v>
      </c>
      <c r="C42" t="str">
        <f>VLOOKUP(Paths[ID], Siga[], 2)</f>
        <v>GET</v>
      </c>
      <c r="D42" t="str">
        <f>VLOOKUP(Paths[ID],Siga[],3)</f>
        <v>common/pessoa/enviarCodigoVerificacaoEmail</v>
      </c>
      <c r="E42" t="str">
        <f>LEFT(Paths[Full Path], FIND("/",Paths[Full Path])-1)</f>
        <v>common</v>
      </c>
      <c r="F42" t="str">
        <f>IFERROR(MID(Paths[Full Path], FIND("/", Paths[Full Path])+1, FIND("/", RIGHT(Paths[Full Path], LEN(Paths[Full Path])-FIND("/", Paths[Full Path])-1))), "")</f>
        <v>pessoa</v>
      </c>
      <c r="G42" t="str">
        <f>IF(LEN(Paths[Where Path]), RIGHT(Paths[Full Path], LEN(Paths[Full Path])-LEN(Paths[Category Path])-LEN(Paths[Where Path])-2), RIGHT(Paths[Full Path], LEN(Paths[Full Path])-FIND("/", Paths[Full Path])))</f>
        <v>enviarCodigoVerificacaoEmail</v>
      </c>
      <c r="H42" t="str">
        <f>IF(LEN(VLOOKUP(Paths[ID], MySiga[], 3)), CONCATENATE(VLOOKUP(Paths[ID], MySiga[], 2), "::", VLOOKUP(Paths[ID], MySiga[], 3)), "")</f>
        <v/>
      </c>
      <c r="I42" t="str">
        <f>_xlfn.IFNA(IF(LEN(VLOOKUP(Paths[ID], MySiga[], 4)), VLOOKUP(Paths[ID], MySiga[], 4), ""), "")</f>
        <v/>
      </c>
      <c r="J42" t="str">
        <f>VLOOKUP(Paths[ID], Siga[], 4)</f>
        <v>Verificar Email de Contato [common]</v>
      </c>
    </row>
    <row r="43" spans="1:10" x14ac:dyDescent="0.25">
      <c r="A43" s="4" t="s">
        <v>128</v>
      </c>
      <c r="B43">
        <v>33</v>
      </c>
      <c r="C43" t="str">
        <f>VLOOKUP(Paths[ID], Siga[], 2)</f>
        <v>GET</v>
      </c>
      <c r="D43" t="str">
        <f>VLOOKUP(Paths[ID],Siga[],3)</f>
        <v>common/pessoa/formAlterarEmail</v>
      </c>
      <c r="E43" t="str">
        <f>LEFT(Paths[Full Path], FIND("/",Paths[Full Path])-1)</f>
        <v>common</v>
      </c>
      <c r="F43" t="str">
        <f>IFERROR(MID(Paths[Full Path], FIND("/", Paths[Full Path])+1, FIND("/", RIGHT(Paths[Full Path], LEN(Paths[Full Path])-FIND("/", Paths[Full Path])-1))), "")</f>
        <v>pessoa</v>
      </c>
      <c r="G43" t="str">
        <f>IF(LEN(Paths[Where Path]), RIGHT(Paths[Full Path], LEN(Paths[Full Path])-LEN(Paths[Category Path])-LEN(Paths[Where Path])-2), RIGHT(Paths[Full Path], LEN(Paths[Full Path])-FIND("/", Paths[Full Path])))</f>
        <v>formAlterarEmail</v>
      </c>
      <c r="H43" t="str">
        <f>IF(LEN(VLOOKUP(Paths[ID], MySiga[], 3)), CONCATENATE(VLOOKUP(Paths[ID], MySiga[], 2), "::", VLOOKUP(Paths[ID], MySiga[], 3)), "")</f>
        <v/>
      </c>
      <c r="I43" t="str">
        <f>_xlfn.IFNA(IF(LEN(VLOOKUP(Paths[ID], MySiga[], 4)), VLOOKUP(Paths[ID], MySiga[], 4), ""), "")</f>
        <v/>
      </c>
      <c r="J43" t="str">
        <f>VLOOKUP(Paths[ID], Siga[], 4)</f>
        <v>Alterar Email de Contato [common]</v>
      </c>
    </row>
    <row r="44" spans="1:10" x14ac:dyDescent="0.25">
      <c r="A44" s="4" t="s">
        <v>128</v>
      </c>
      <c r="B44">
        <v>35</v>
      </c>
      <c r="C44" t="str">
        <f>VLOOKUP(Paths[ID], Siga[], 2)</f>
        <v>GET</v>
      </c>
      <c r="D44" t="str">
        <f>VLOOKUP(Paths[ID],Siga[],3)</f>
        <v>common/usuario/formTrocaPerfil</v>
      </c>
      <c r="E44" t="str">
        <f>LEFT(Paths[Full Path], FIND("/",Paths[Full Path])-1)</f>
        <v>common</v>
      </c>
      <c r="F44" t="str">
        <f>IFERROR(MID(Paths[Full Path], FIND("/", Paths[Full Path])+1, FIND("/", RIGHT(Paths[Full Path], LEN(Paths[Full Path])-FIND("/", Paths[Full Path])-1))), "")</f>
        <v>usuario</v>
      </c>
      <c r="G44" t="str">
        <f>IF(LEN(Paths[Where Path]), RIGHT(Paths[Full Path], LEN(Paths[Full Path])-LEN(Paths[Category Path])-LEN(Paths[Where Path])-2), RIGHT(Paths[Full Path], LEN(Paths[Full Path])-FIND("/", Paths[Full Path])))</f>
        <v>formTrocaPerfil</v>
      </c>
      <c r="H44" t="str">
        <f>IF(LEN(VLOOKUP(Paths[ID], MySiga[], 3)), CONCATENATE(VLOOKUP(Paths[ID], MySiga[], 2), "::", VLOOKUP(Paths[ID], MySiga[], 3)), "")</f>
        <v/>
      </c>
      <c r="I44" t="str">
        <f>_xlfn.IFNA(IF(LEN(VLOOKUP(Paths[ID], MySiga[], 4)), VLOOKUP(Paths[ID], MySiga[], 4), ""), "")</f>
        <v/>
      </c>
      <c r="J44" t="str">
        <f>VLOOKUP(Paths[ID], Siga[], 4)</f>
        <v>Alterar perfil [common]</v>
      </c>
    </row>
    <row r="45" spans="1:10" x14ac:dyDescent="0.25">
      <c r="A45" s="4" t="s">
        <v>128</v>
      </c>
      <c r="B45">
        <v>36</v>
      </c>
      <c r="C45" t="str">
        <f>VLOOKUP(Paths[ID], Siga[], 2)</f>
        <v>GET</v>
      </c>
      <c r="D45" t="str">
        <f>VLOOKUP(Paths[ID],Siga[],3)</f>
        <v>documentacao/casouso/formFind</v>
      </c>
      <c r="E45" t="str">
        <f>LEFT(Paths[Full Path], FIND("/",Paths[Full Path])-1)</f>
        <v>documentacao</v>
      </c>
      <c r="F45" t="str">
        <f>IFERROR(MID(Paths[Full Path], FIND("/", Paths[Full Path])+1, FIND("/", RIGHT(Paths[Full Path], LEN(Paths[Full Path])-FIND("/", Paths[Full Path])-1))), "")</f>
        <v>casouso</v>
      </c>
      <c r="G45" t="str">
        <f>IF(LEN(Paths[Where Path]), RIGHT(Paths[Full Path], LEN(Paths[Full Path])-LEN(Paths[Category Path])-LEN(Paths[Where Path])-2), RIGHT(Paths[Full Path], LEN(Paths[Full Path])-FIND("/", Paths[Full Path])))</f>
        <v>formFind</v>
      </c>
      <c r="H45" t="str">
        <f>IF(LEN(VLOOKUP(Paths[ID], MySiga[], 3)), CONCATENATE(VLOOKUP(Paths[ID], MySiga[], 2), "::", VLOOKUP(Paths[ID], MySiga[], 3)), "")</f>
        <v/>
      </c>
      <c r="I45" t="str">
        <f>_xlfn.IFNA(IF(LEN(VLOOKUP(Paths[ID], MySiga[], 4)), VLOOKUP(Paths[ID], MySiga[], 4), ""), "")</f>
        <v/>
      </c>
      <c r="J45" t="str">
        <f>VLOOKUP(Paths[ID], Siga[], 4)</f>
        <v>Casos de Uso [Documentação]</v>
      </c>
    </row>
    <row r="46" spans="1:10" x14ac:dyDescent="0.25">
      <c r="A46" s="4" t="s">
        <v>128</v>
      </c>
      <c r="B46">
        <v>37</v>
      </c>
      <c r="C46" t="str">
        <f>VLOOKUP(Paths[ID], Siga[], 2)</f>
        <v>GET</v>
      </c>
      <c r="D46" t="str">
        <f>VLOOKUP(Paths[ID],Siga[],3)</f>
        <v>documentacao/diagrama/formFind</v>
      </c>
      <c r="E46" t="str">
        <f>LEFT(Paths[Full Path], FIND("/",Paths[Full Path])-1)</f>
        <v>documentacao</v>
      </c>
      <c r="F46" t="str">
        <f>IFERROR(MID(Paths[Full Path], FIND("/", Paths[Full Path])+1, FIND("/", RIGHT(Paths[Full Path], LEN(Paths[Full Path])-FIND("/", Paths[Full Path])-1))), "")</f>
        <v>diagrama</v>
      </c>
      <c r="G46" t="str">
        <f>IF(LEN(Paths[Where Path]), RIGHT(Paths[Full Path], LEN(Paths[Full Path])-LEN(Paths[Category Path])-LEN(Paths[Where Path])-2), RIGHT(Paths[Full Path], LEN(Paths[Full Path])-FIND("/", Paths[Full Path])))</f>
        <v>formFind</v>
      </c>
      <c r="H46" t="str">
        <f>IF(LEN(VLOOKUP(Paths[ID], MySiga[], 3)), CONCATENATE(VLOOKUP(Paths[ID], MySiga[], 2), "::", VLOOKUP(Paths[ID], MySiga[], 3)), "")</f>
        <v/>
      </c>
      <c r="I46" t="str">
        <f>_xlfn.IFNA(IF(LEN(VLOOKUP(Paths[ID], MySiga[], 4)), VLOOKUP(Paths[ID], MySiga[], 4), ""), "")</f>
        <v/>
      </c>
      <c r="J46" t="str">
        <f>VLOOKUP(Paths[ID], Siga[], 4)</f>
        <v>Diagrama [Documentação]</v>
      </c>
    </row>
    <row r="47" spans="1:10" x14ac:dyDescent="0.25">
      <c r="A47" s="4" t="s">
        <v>128</v>
      </c>
      <c r="B47">
        <v>38</v>
      </c>
      <c r="C47" t="str">
        <f>VLOOKUP(Paths[ID], Siga[], 2)</f>
        <v>GET</v>
      </c>
      <c r="D47" t="str">
        <f>VLOOKUP(Paths[ID],Siga[],3)</f>
        <v>documentacao/dicionarioclasse/formFind</v>
      </c>
      <c r="E47" t="str">
        <f>LEFT(Paths[Full Path], FIND("/",Paths[Full Path])-1)</f>
        <v>documentacao</v>
      </c>
      <c r="F47" t="str">
        <f>IFERROR(MID(Paths[Full Path], FIND("/", Paths[Full Path])+1, FIND("/", RIGHT(Paths[Full Path], LEN(Paths[Full Path])-FIND("/", Paths[Full Path])-1))), "")</f>
        <v>dicionarioclasse</v>
      </c>
      <c r="G47" t="str">
        <f>IF(LEN(Paths[Where Path]), RIGHT(Paths[Full Path], LEN(Paths[Full Path])-LEN(Paths[Category Path])-LEN(Paths[Where Path])-2), RIGHT(Paths[Full Path], LEN(Paths[Full Path])-FIND("/", Paths[Full Path])))</f>
        <v>formFind</v>
      </c>
      <c r="H47" t="str">
        <f>IF(LEN(VLOOKUP(Paths[ID], MySiga[], 3)), CONCATENATE(VLOOKUP(Paths[ID], MySiga[], 2), "::", VLOOKUP(Paths[ID], MySiga[], 3)), "")</f>
        <v/>
      </c>
      <c r="I47" t="str">
        <f>_xlfn.IFNA(IF(LEN(VLOOKUP(Paths[ID], MySiga[], 4)), VLOOKUP(Paths[ID], MySiga[], 4), ""), "")</f>
        <v/>
      </c>
      <c r="J47" t="str">
        <f>VLOOKUP(Paths[ID], Siga[], 4)</f>
        <v>Classes [Documentação]</v>
      </c>
    </row>
    <row r="48" spans="1:10" x14ac:dyDescent="0.25">
      <c r="A48" s="4" t="s">
        <v>128</v>
      </c>
      <c r="B48">
        <v>39</v>
      </c>
      <c r="C48" t="str">
        <f>VLOOKUP(Paths[ID], Siga[], 2)</f>
        <v>GET</v>
      </c>
      <c r="D48" t="str">
        <f>VLOOKUP(Paths[ID],Siga[],3)</f>
        <v>documentacao/pacote/formFind</v>
      </c>
      <c r="E48" t="str">
        <f>LEFT(Paths[Full Path], FIND("/",Paths[Full Path])-1)</f>
        <v>documentacao</v>
      </c>
      <c r="F48" t="str">
        <f>IFERROR(MID(Paths[Full Path], FIND("/", Paths[Full Path])+1, FIND("/", RIGHT(Paths[Full Path], LEN(Paths[Full Path])-FIND("/", Paths[Full Path])-1))), "")</f>
        <v>pacote</v>
      </c>
      <c r="G48" t="str">
        <f>IF(LEN(Paths[Where Path]), RIGHT(Paths[Full Path], LEN(Paths[Full Path])-LEN(Paths[Category Path])-LEN(Paths[Where Path])-2), RIGHT(Paths[Full Path], LEN(Paths[Full Path])-FIND("/", Paths[Full Path])))</f>
        <v>formFind</v>
      </c>
      <c r="H48" t="str">
        <f>IF(LEN(VLOOKUP(Paths[ID], MySiga[], 3)), CONCATENATE(VLOOKUP(Paths[ID], MySiga[], 2), "::", VLOOKUP(Paths[ID], MySiga[], 3)), "")</f>
        <v/>
      </c>
      <c r="I48" t="str">
        <f>_xlfn.IFNA(IF(LEN(VLOOKUP(Paths[ID], MySiga[], 4)), VLOOKUP(Paths[ID], MySiga[], 4), ""), "")</f>
        <v/>
      </c>
      <c r="J48" t="str">
        <f>VLOOKUP(Paths[ID], Siga[], 4)</f>
        <v>Pacote [Documentação]</v>
      </c>
    </row>
    <row r="49" spans="1:10" x14ac:dyDescent="0.25">
      <c r="A49" s="4" t="s">
        <v>128</v>
      </c>
      <c r="B49">
        <v>40</v>
      </c>
      <c r="C49" t="str">
        <f>VLOOKUP(Paths[ID], Siga[], 2)</f>
        <v>GET</v>
      </c>
      <c r="D49" t="str">
        <f>VLOOKUP(Paths[ID],Siga[],3)</f>
        <v>documentacao/tipodiagrama/formFind</v>
      </c>
      <c r="E49" t="str">
        <f>LEFT(Paths[Full Path], FIND("/",Paths[Full Path])-1)</f>
        <v>documentacao</v>
      </c>
      <c r="F49" t="str">
        <f>IFERROR(MID(Paths[Full Path], FIND("/", Paths[Full Path])+1, FIND("/", RIGHT(Paths[Full Path], LEN(Paths[Full Path])-FIND("/", Paths[Full Path])-1))), "")</f>
        <v>tipodiagrama</v>
      </c>
      <c r="G49" t="str">
        <f>IF(LEN(Paths[Where Path]), RIGHT(Paths[Full Path], LEN(Paths[Full Path])-LEN(Paths[Category Path])-LEN(Paths[Where Path])-2), RIGHT(Paths[Full Path], LEN(Paths[Full Path])-FIND("/", Paths[Full Path])))</f>
        <v>formFind</v>
      </c>
      <c r="H49" t="str">
        <f>IF(LEN(VLOOKUP(Paths[ID], MySiga[], 3)), CONCATENATE(VLOOKUP(Paths[ID], MySiga[], 2), "::", VLOOKUP(Paths[ID], MySiga[], 3)), "")</f>
        <v/>
      </c>
      <c r="I49" t="str">
        <f>_xlfn.IFNA(IF(LEN(VLOOKUP(Paths[ID], MySiga[], 4)), VLOOKUP(Paths[ID], MySiga[], 4), ""), "")</f>
        <v/>
      </c>
      <c r="J49" t="str">
        <f>VLOOKUP(Paths[ID], Siga[], 4)</f>
        <v>Tipo Diagrama [Documentação]</v>
      </c>
    </row>
    <row r="50" spans="1:10" x14ac:dyDescent="0.25">
      <c r="A50" s="4" t="s">
        <v>128</v>
      </c>
      <c r="B50">
        <v>41</v>
      </c>
      <c r="C50" t="str">
        <f>VLOOKUP(Paths[ID], Siga[], 2)</f>
        <v>GET</v>
      </c>
      <c r="D50" t="str">
        <f>VLOOKUP(Paths[ID],Siga[],3)</f>
        <v>entidade/entidade/formConsulta</v>
      </c>
      <c r="E50" t="str">
        <f>LEFT(Paths[Full Path], FIND("/",Paths[Full Path])-1)</f>
        <v>entidade</v>
      </c>
      <c r="F50" t="str">
        <f>IFERROR(MID(Paths[Full Path], FIND("/", Paths[Full Path])+1, FIND("/", RIGHT(Paths[Full Path], LEN(Paths[Full Path])-FIND("/", Paths[Full Path])-1))), "")</f>
        <v>entidade</v>
      </c>
      <c r="G50" t="str">
        <f>IF(LEN(Paths[Where Path]), RIGHT(Paths[Full Path], LEN(Paths[Full Path])-LEN(Paths[Category Path])-LEN(Paths[Where Path])-2), RIGHT(Paths[Full Path], LEN(Paths[Full Path])-FIND("/", Paths[Full Path])))</f>
        <v>formConsulta</v>
      </c>
      <c r="H50" t="str">
        <f>IF(LEN(VLOOKUP(Paths[ID], MySiga[], 3)), CONCATENATE(VLOOKUP(Paths[ID], MySiga[], 2), "::", VLOOKUP(Paths[ID], MySiga[], 3)), "")</f>
        <v/>
      </c>
      <c r="I50" t="str">
        <f>_xlfn.IFNA(IF(LEN(VLOOKUP(Paths[ID], MySiga[], 4)), VLOOKUP(Paths[ID], MySiga[], 4), ""), "")</f>
        <v/>
      </c>
      <c r="J50" t="str">
        <f>VLOOKUP(Paths[ID], Siga[], 4)</f>
        <v>Realizar Consulta [Entidades]</v>
      </c>
    </row>
    <row r="51" spans="1:10" x14ac:dyDescent="0.25">
      <c r="A51" s="4" t="s">
        <v>128</v>
      </c>
      <c r="B51">
        <v>42</v>
      </c>
      <c r="C51" t="str">
        <f>VLOOKUP(Paths[ID], Siga[], 2)</f>
        <v>GET</v>
      </c>
      <c r="D51" t="str">
        <f>VLOOKUP(Paths[ID],Siga[],3)</f>
        <v>entidade/entidade/main</v>
      </c>
      <c r="E51" t="str">
        <f>LEFT(Paths[Full Path], FIND("/",Paths[Full Path])-1)</f>
        <v>entidade</v>
      </c>
      <c r="F51" t="str">
        <f>IFERROR(MID(Paths[Full Path], FIND("/", Paths[Full Path])+1, FIND("/", RIGHT(Paths[Full Path], LEN(Paths[Full Path])-FIND("/", Paths[Full Path])-1))), "")</f>
        <v>entidade</v>
      </c>
      <c r="G51" t="str">
        <f>IF(LEN(Paths[Where Path]), RIGHT(Paths[Full Path], LEN(Paths[Full Path])-LEN(Paths[Category Path])-LEN(Paths[Where Path])-2), RIGHT(Paths[Full Path], LEN(Paths[Full Path])-FIND("/", Paths[Full Path])))</f>
        <v>main</v>
      </c>
      <c r="H51" t="str">
        <f>IF(LEN(VLOOKUP(Paths[ID], MySiga[], 3)), CONCATENATE(VLOOKUP(Paths[ID], MySiga[], 2), "::", VLOOKUP(Paths[ID], MySiga[], 3)), "")</f>
        <v/>
      </c>
      <c r="I51" t="str">
        <f>_xlfn.IFNA(IF(LEN(VLOOKUP(Paths[ID], MySiga[], 4)), VLOOKUP(Paths[ID], MySiga[], 4), ""), "")</f>
        <v/>
      </c>
      <c r="J51" t="str">
        <f>VLOOKUP(Paths[ID], Siga[], 4)</f>
        <v>Entidade [Entidades]</v>
      </c>
    </row>
    <row r="52" spans="1:10" x14ac:dyDescent="0.25">
      <c r="A52" s="4" t="s">
        <v>128</v>
      </c>
      <c r="B52">
        <v>43</v>
      </c>
      <c r="C52" t="str">
        <f>VLOOKUP(Paths[ID], Siga[], 2)</f>
        <v>GET</v>
      </c>
      <c r="D52" t="str">
        <f>VLOOKUP(Paths[ID],Siga[],3)</f>
        <v>entidade/entidadeitem/main</v>
      </c>
      <c r="E52" t="str">
        <f>LEFT(Paths[Full Path], FIND("/",Paths[Full Path])-1)</f>
        <v>entidade</v>
      </c>
      <c r="F52" t="str">
        <f>IFERROR(MID(Paths[Full Path], FIND("/", Paths[Full Path])+1, FIND("/", RIGHT(Paths[Full Path], LEN(Paths[Full Path])-FIND("/", Paths[Full Path])-1))), "")</f>
        <v>entidadeitem</v>
      </c>
      <c r="G52" t="str">
        <f>IF(LEN(Paths[Where Path]), RIGHT(Paths[Full Path], LEN(Paths[Full Path])-LEN(Paths[Category Path])-LEN(Paths[Where Path])-2), RIGHT(Paths[Full Path], LEN(Paths[Full Path])-FIND("/", Paths[Full Path])))</f>
        <v>main</v>
      </c>
      <c r="H52" t="str">
        <f>IF(LEN(VLOOKUP(Paths[ID], MySiga[], 3)), CONCATENATE(VLOOKUP(Paths[ID], MySiga[], 2), "::", VLOOKUP(Paths[ID], MySiga[], 3)), "")</f>
        <v/>
      </c>
      <c r="I52" t="str">
        <f>_xlfn.IFNA(IF(LEN(VLOOKUP(Paths[ID], MySiga[], 4)), VLOOKUP(Paths[ID], MySiga[], 4), ""), "")</f>
        <v/>
      </c>
      <c r="J52" t="str">
        <f>VLOOKUP(Paths[ID], Siga[], 4)</f>
        <v>Item [Entidades]</v>
      </c>
    </row>
    <row r="53" spans="1:10" x14ac:dyDescent="0.25">
      <c r="A53" s="4" t="s">
        <v>128</v>
      </c>
      <c r="B53">
        <v>44</v>
      </c>
      <c r="C53" t="str">
        <f>VLOOKUP(Paths[ID], Siga[], 2)</f>
        <v>GET</v>
      </c>
      <c r="D53" t="str">
        <f>VLOOKUP(Paths[ID],Siga[],3)</f>
        <v>entidade/entidadeusuario/formConsulta</v>
      </c>
      <c r="E53" t="str">
        <f>LEFT(Paths[Full Path], FIND("/",Paths[Full Path])-1)</f>
        <v>entidade</v>
      </c>
      <c r="F53" t="str">
        <f>IFERROR(MID(Paths[Full Path], FIND("/", Paths[Full Path])+1, FIND("/", RIGHT(Paths[Full Path], LEN(Paths[Full Path])-FIND("/", Paths[Full Path])-1))), "")</f>
        <v>entidadeusuario</v>
      </c>
      <c r="G53" t="str">
        <f>IF(LEN(Paths[Where Path]), RIGHT(Paths[Full Path], LEN(Paths[Full Path])-LEN(Paths[Category Path])-LEN(Paths[Where Path])-2), RIGHT(Paths[Full Path], LEN(Paths[Full Path])-FIND("/", Paths[Full Path])))</f>
        <v>formConsulta</v>
      </c>
      <c r="H53" t="str">
        <f>IF(LEN(VLOOKUP(Paths[ID], MySiga[], 3)), CONCATENATE(VLOOKUP(Paths[ID], MySiga[], 2), "::", VLOOKUP(Paths[ID], MySiga[], 3)), "")</f>
        <v/>
      </c>
      <c r="I53" t="str">
        <f>_xlfn.IFNA(IF(LEN(VLOOKUP(Paths[ID], MySiga[], 4)), VLOOKUP(Paths[ID], MySiga[], 4), ""), "")</f>
        <v/>
      </c>
      <c r="J53" t="str">
        <f>VLOOKUP(Paths[ID], Siga[], 4)</f>
        <v>Minhas Consultas [Entidades]</v>
      </c>
    </row>
    <row r="54" spans="1:10" x14ac:dyDescent="0.25">
      <c r="A54" s="4" t="s">
        <v>128</v>
      </c>
      <c r="B54">
        <v>45</v>
      </c>
      <c r="C54" t="str">
        <f>VLOOKUP(Paths[ID], Siga[], 2)</f>
        <v>GET</v>
      </c>
      <c r="D54" t="str">
        <f>VLOOKUP(Paths[ID],Siga[],3)</f>
        <v>estagio/coe/formFind</v>
      </c>
      <c r="E54" t="str">
        <f>LEFT(Paths[Full Path], FIND("/",Paths[Full Path])-1)</f>
        <v>estagio</v>
      </c>
      <c r="F54" t="str">
        <f>IFERROR(MID(Paths[Full Path], FIND("/", Paths[Full Path])+1, FIND("/", RIGHT(Paths[Full Path], LEN(Paths[Full Path])-FIND("/", Paths[Full Path])-1))), "")</f>
        <v>coe</v>
      </c>
      <c r="G54" t="str">
        <f>IF(LEN(Paths[Where Path]), RIGHT(Paths[Full Path], LEN(Paths[Full Path])-LEN(Paths[Category Path])-LEN(Paths[Where Path])-2), RIGHT(Paths[Full Path], LEN(Paths[Full Path])-FIND("/", Paths[Full Path])))</f>
        <v>formFind</v>
      </c>
      <c r="H54" t="str">
        <f>IF(LEN(VLOOKUP(Paths[ID], MySiga[], 3)), CONCATENATE(VLOOKUP(Paths[ID], MySiga[], 2), "::", VLOOKUP(Paths[ID], MySiga[], 3)), "")</f>
        <v/>
      </c>
      <c r="I54" t="str">
        <f>_xlfn.IFNA(IF(LEN(VLOOKUP(Paths[ID], MySiga[], 4)), VLOOKUP(Paths[ID], MySiga[], 4), ""), "")</f>
        <v/>
      </c>
      <c r="J54" t="str">
        <f>VLOOKUP(Paths[ID], Siga[], 4)</f>
        <v>COE [Estágios/Cadastros Básicos]</v>
      </c>
    </row>
    <row r="55" spans="1:10" x14ac:dyDescent="0.25">
      <c r="A55" s="4" t="s">
        <v>128</v>
      </c>
      <c r="B55">
        <v>46</v>
      </c>
      <c r="C55" t="str">
        <f>VLOOKUP(Paths[ID], Siga[], 2)</f>
        <v>GET</v>
      </c>
      <c r="D55" t="str">
        <f>VLOOKUP(Paths[ID],Siga[],3)</f>
        <v>estagio/concedenteconveniada/formFind</v>
      </c>
      <c r="E55" t="str">
        <f>LEFT(Paths[Full Path], FIND("/",Paths[Full Path])-1)</f>
        <v>estagio</v>
      </c>
      <c r="F55" t="str">
        <f>IFERROR(MID(Paths[Full Path], FIND("/", Paths[Full Path])+1, FIND("/", RIGHT(Paths[Full Path], LEN(Paths[Full Path])-FIND("/", Paths[Full Path])-1))), "")</f>
        <v>concedenteconveniada</v>
      </c>
      <c r="G55" t="str">
        <f>IF(LEN(Paths[Where Path]), RIGHT(Paths[Full Path], LEN(Paths[Full Path])-LEN(Paths[Category Path])-LEN(Paths[Where Path])-2), RIGHT(Paths[Full Path], LEN(Paths[Full Path])-FIND("/", Paths[Full Path])))</f>
        <v>formFind</v>
      </c>
      <c r="H55" t="str">
        <f>IF(LEN(VLOOKUP(Paths[ID], MySiga[], 3)), CONCATENATE(VLOOKUP(Paths[ID], MySiga[], 2), "::", VLOOKUP(Paths[ID], MySiga[], 3)), "")</f>
        <v/>
      </c>
      <c r="I55" t="str">
        <f>_xlfn.IFNA(IF(LEN(VLOOKUP(Paths[ID], MySiga[], 4)), VLOOKUP(Paths[ID], MySiga[], 4), ""), "")</f>
        <v/>
      </c>
      <c r="J55" t="str">
        <f>VLOOKUP(Paths[ID], Siga[], 4)</f>
        <v>Concedente / Convênio [Estágios/Cadastros Básicos]</v>
      </c>
    </row>
    <row r="56" spans="1:10" x14ac:dyDescent="0.25">
      <c r="A56" s="4" t="s">
        <v>128</v>
      </c>
      <c r="B56">
        <v>47</v>
      </c>
      <c r="C56" t="str">
        <f>VLOOKUP(Paths[ID], Siga[], 2)</f>
        <v>GET</v>
      </c>
      <c r="D56" t="str">
        <f>VLOOKUP(Paths[ID],Siga[],3)</f>
        <v>estagio/equiparacaoestagio/formFind</v>
      </c>
      <c r="E56" t="str">
        <f>LEFT(Paths[Full Path], FIND("/",Paths[Full Path])-1)</f>
        <v>estagio</v>
      </c>
      <c r="F56" t="str">
        <f>IFERROR(MID(Paths[Full Path], FIND("/", Paths[Full Path])+1, FIND("/", RIGHT(Paths[Full Path], LEN(Paths[Full Path])-FIND("/", Paths[Full Path])-1))), "")</f>
        <v>equiparacaoestagio</v>
      </c>
      <c r="G56" t="str">
        <f>IF(LEN(Paths[Where Path]), RIGHT(Paths[Full Path], LEN(Paths[Full Path])-LEN(Paths[Category Path])-LEN(Paths[Where Path])-2), RIGHT(Paths[Full Path], LEN(Paths[Full Path])-FIND("/", Paths[Full Path])))</f>
        <v>formFind</v>
      </c>
      <c r="H56" t="str">
        <f>IF(LEN(VLOOKUP(Paths[ID], MySiga[], 3)), CONCATENATE(VLOOKUP(Paths[ID], MySiga[], 2), "::", VLOOKUP(Paths[ID], MySiga[], 3)), "")</f>
        <v/>
      </c>
      <c r="I56" t="str">
        <f>_xlfn.IFNA(IF(LEN(VLOOKUP(Paths[ID], MySiga[], 4)), VLOOKUP(Paths[ID], MySiga[], 4), ""), "")</f>
        <v/>
      </c>
      <c r="J56" t="str">
        <f>VLOOKUP(Paths[ID], Siga[], 4)</f>
        <v>Equiparação [Estágios/Cadastro de Estágio / Equiparação ao Estágio]</v>
      </c>
    </row>
    <row r="57" spans="1:10" x14ac:dyDescent="0.25">
      <c r="A57" s="4" t="s">
        <v>128</v>
      </c>
      <c r="B57">
        <v>48</v>
      </c>
      <c r="C57" t="str">
        <f>VLOOKUP(Paths[ID], Siga[], 2)</f>
        <v>GET</v>
      </c>
      <c r="D57" t="str">
        <f>VLOOKUP(Paths[ID],Siga[],3)</f>
        <v>estagio/estagio/formFind</v>
      </c>
      <c r="E57" t="str">
        <f>LEFT(Paths[Full Path], FIND("/",Paths[Full Path])-1)</f>
        <v>estagio</v>
      </c>
      <c r="F57" t="str">
        <f>IFERROR(MID(Paths[Full Path], FIND("/", Paths[Full Path])+1, FIND("/", RIGHT(Paths[Full Path], LEN(Paths[Full Path])-FIND("/", Paths[Full Path])-1))), "")</f>
        <v>estagio</v>
      </c>
      <c r="G57" t="str">
        <f>IF(LEN(Paths[Where Path]), RIGHT(Paths[Full Path], LEN(Paths[Full Path])-LEN(Paths[Category Path])-LEN(Paths[Where Path])-2), RIGHT(Paths[Full Path], LEN(Paths[Full Path])-FIND("/", Paths[Full Path])))</f>
        <v>formFind</v>
      </c>
      <c r="H57" t="str">
        <f>IF(LEN(VLOOKUP(Paths[ID], MySiga[], 3)), CONCATENATE(VLOOKUP(Paths[ID], MySiga[], 2), "::", VLOOKUP(Paths[ID], MySiga[], 3)), "")</f>
        <v/>
      </c>
      <c r="I57" t="str">
        <f>_xlfn.IFNA(IF(LEN(VLOOKUP(Paths[ID], MySiga[], 4)), VLOOKUP(Paths[ID], MySiga[], 4), ""), "")</f>
        <v/>
      </c>
      <c r="J57" t="str">
        <f>VLOOKUP(Paths[ID], Siga[], 4)</f>
        <v>Estágio [Estágios/Cadastro de Estágio / Equiparação ao Estágio]</v>
      </c>
    </row>
    <row r="58" spans="1:10" x14ac:dyDescent="0.25">
      <c r="A58" s="4" t="s">
        <v>128</v>
      </c>
      <c r="B58">
        <v>49</v>
      </c>
      <c r="C58" t="str">
        <f>VLOOKUP(Paths[ID], Siga[], 2)</f>
        <v>GET</v>
      </c>
      <c r="D58" t="str">
        <f>VLOOKUP(Paths[ID],Siga[],3)</f>
        <v>estagio/vagaestagio/formFind</v>
      </c>
      <c r="E58" t="str">
        <f>LEFT(Paths[Full Path], FIND("/",Paths[Full Path])-1)</f>
        <v>estagio</v>
      </c>
      <c r="F58" t="str">
        <f>IFERROR(MID(Paths[Full Path], FIND("/", Paths[Full Path])+1, FIND("/", RIGHT(Paths[Full Path], LEN(Paths[Full Path])-FIND("/", Paths[Full Path])-1))), "")</f>
        <v>vagaestagio</v>
      </c>
      <c r="G58" t="str">
        <f>IF(LEN(Paths[Where Path]), RIGHT(Paths[Full Path], LEN(Paths[Full Path])-LEN(Paths[Category Path])-LEN(Paths[Where Path])-2), RIGHT(Paths[Full Path], LEN(Paths[Full Path])-FIND("/", Paths[Full Path])))</f>
        <v>formFind</v>
      </c>
      <c r="H58" t="str">
        <f>IF(LEN(VLOOKUP(Paths[ID], MySiga[], 3)), CONCATENATE(VLOOKUP(Paths[ID], MySiga[], 2), "::", VLOOKUP(Paths[ID], MySiga[], 3)), "")</f>
        <v/>
      </c>
      <c r="I58" t="str">
        <f>_xlfn.IFNA(IF(LEN(VLOOKUP(Paths[ID], MySiga[], 4)), VLOOKUP(Paths[ID], MySiga[], 4), ""), "")</f>
        <v/>
      </c>
      <c r="J58" t="str">
        <f>VLOOKUP(Paths[ID], Siga[], 4)</f>
        <v>Vaga de Estágio [Estágios/Cadastros Básicos]</v>
      </c>
    </row>
    <row r="59" spans="1:10" x14ac:dyDescent="0.25">
      <c r="A59" s="4" t="s">
        <v>128</v>
      </c>
      <c r="B59">
        <v>50</v>
      </c>
      <c r="C59" t="str">
        <f>VLOOKUP(Paths[ID], Siga[], 2)</f>
        <v>GET</v>
      </c>
      <c r="D59" t="str">
        <f>VLOOKUP(Paths[ID],Siga[],3)</f>
        <v>eventos/gerenciarevento/buscarEventosPorGrupos</v>
      </c>
      <c r="E59" t="str">
        <f>LEFT(Paths[Full Path], FIND("/",Paths[Full Path])-1)</f>
        <v>eventos</v>
      </c>
      <c r="F59" t="str">
        <f>IFERROR(MID(Paths[Full Path], FIND("/", Paths[Full Path])+1, FIND("/", RIGHT(Paths[Full Path], LEN(Paths[Full Path])-FIND("/", Paths[Full Path])-1))), "")</f>
        <v>gerenciarevento</v>
      </c>
      <c r="G59" t="str">
        <f>IF(LEN(Paths[Where Path]), RIGHT(Paths[Full Path], LEN(Paths[Full Path])-LEN(Paths[Category Path])-LEN(Paths[Where Path])-2), RIGHT(Paths[Full Path], LEN(Paths[Full Path])-FIND("/", Paths[Full Path])))</f>
        <v>buscarEventosPorGrupos</v>
      </c>
      <c r="H59" t="str">
        <f>IF(LEN(VLOOKUP(Paths[ID], MySiga[], 3)), CONCATENATE(VLOOKUP(Paths[ID], MySiga[], 2), "::", VLOOKUP(Paths[ID], MySiga[], 3)), "")</f>
        <v/>
      </c>
      <c r="I59" t="str">
        <f>_xlfn.IFNA(IF(LEN(VLOOKUP(Paths[ID], MySiga[], 4)), VLOOKUP(Paths[ID], MySiga[], 4), ""), "")</f>
        <v/>
      </c>
      <c r="J59" t="str">
        <f>VLOOKUP(Paths[ID], Siga[], 4)</f>
        <v>Acessar eventos [Eventos]</v>
      </c>
    </row>
    <row r="60" spans="1:10" x14ac:dyDescent="0.25">
      <c r="A60" s="4" t="s">
        <v>128</v>
      </c>
      <c r="B60">
        <v>51</v>
      </c>
      <c r="C60" t="str">
        <f>VLOOKUP(Paths[ID], Siga[], 2)</f>
        <v>GET</v>
      </c>
      <c r="D60" t="str">
        <f>VLOOKUP(Paths[ID],Siga[],3)</f>
        <v>integracaootrs/otrs</v>
      </c>
      <c r="E60" t="str">
        <f>LEFT(Paths[Full Path], FIND("/",Paths[Full Path])-1)</f>
        <v>integracaootrs</v>
      </c>
      <c r="F60" t="str">
        <f>IFERROR(MID(Paths[Full Path], FIND("/", Paths[Full Path])+1, FIND("/", RIGHT(Paths[Full Path], LEN(Paths[Full Path])-FIND("/", Paths[Full Path])-1))), "")</f>
        <v/>
      </c>
      <c r="G60" t="str">
        <f>IF(LEN(Paths[Where Path]), RIGHT(Paths[Full Path], LEN(Paths[Full Path])-LEN(Paths[Category Path])-LEN(Paths[Where Path])-2), RIGHT(Paths[Full Path], LEN(Paths[Full Path])-FIND("/", Paths[Full Path])))</f>
        <v>otrs</v>
      </c>
      <c r="H60" t="str">
        <f>IF(LEN(VLOOKUP(Paths[ID], MySiga[], 3)), CONCATENATE(VLOOKUP(Paths[ID], MySiga[], 2), "::", VLOOKUP(Paths[ID], MySiga[], 3)), "")</f>
        <v/>
      </c>
      <c r="I60" t="str">
        <f>_xlfn.IFNA(IF(LEN(VLOOKUP(Paths[ID], MySiga[], 4)), VLOOKUP(Paths[ID], MySiga[], 4), ""), "")</f>
        <v/>
      </c>
      <c r="J60" t="str">
        <f>VLOOKUP(Paths[ID], Siga[], 4)</f>
        <v>Abrir chamado [Central de Serviços Online]</v>
      </c>
    </row>
    <row r="61" spans="1:10" x14ac:dyDescent="0.25">
      <c r="A61" s="4" t="s">
        <v>128</v>
      </c>
      <c r="B61">
        <v>52</v>
      </c>
      <c r="C61" t="str">
        <f>VLOOKUP(Paths[ID], Siga[], 2)</f>
        <v>GET</v>
      </c>
      <c r="D61" t="str">
        <f>VLOOKUP(Paths[ID],Siga[],3)</f>
        <v>integracaootrs/otrsFaq</v>
      </c>
      <c r="E61" t="str">
        <f>LEFT(Paths[Full Path], FIND("/",Paths[Full Path])-1)</f>
        <v>integracaootrs</v>
      </c>
      <c r="F61" t="str">
        <f>IFERROR(MID(Paths[Full Path], FIND("/", Paths[Full Path])+1, FIND("/", RIGHT(Paths[Full Path], LEN(Paths[Full Path])-FIND("/", Paths[Full Path])-1))), "")</f>
        <v/>
      </c>
      <c r="G61" t="str">
        <f>IF(LEN(Paths[Where Path]), RIGHT(Paths[Full Path], LEN(Paths[Full Path])-LEN(Paths[Category Path])-LEN(Paths[Where Path])-2), RIGHT(Paths[Full Path], LEN(Paths[Full Path])-FIND("/", Paths[Full Path])))</f>
        <v>otrsFaq</v>
      </c>
      <c r="H61" t="str">
        <f>IF(LEN(VLOOKUP(Paths[ID], MySiga[], 3)), CONCATENATE(VLOOKUP(Paths[ID], MySiga[], 2), "::", VLOOKUP(Paths[ID], MySiga[], 3)), "")</f>
        <v/>
      </c>
      <c r="I61" t="str">
        <f>_xlfn.IFNA(IF(LEN(VLOOKUP(Paths[ID], MySiga[], 4)), VLOOKUP(Paths[ID], MySiga[], 4), ""), "")</f>
        <v/>
      </c>
      <c r="J61" t="str">
        <f>VLOOKUP(Paths[ID], Siga[], 4)</f>
        <v>FAQ [Central de Serviços Online]</v>
      </c>
    </row>
    <row r="62" spans="1:10" x14ac:dyDescent="0.25">
      <c r="A62" s="4" t="s">
        <v>128</v>
      </c>
      <c r="B62">
        <v>56</v>
      </c>
      <c r="C62" t="str">
        <f>VLOOKUP(Paths[ID], Siga[], 2)</f>
        <v>GET</v>
      </c>
      <c r="D62" t="str">
        <f>VLOOKUP(Paths[ID],Siga[],3)</f>
        <v>main/formListaSitesUsuario</v>
      </c>
      <c r="E62" t="str">
        <f>LEFT(Paths[Full Path], FIND("/",Paths[Full Path])-1)</f>
        <v>main</v>
      </c>
      <c r="F62" t="str">
        <f>IFERROR(MID(Paths[Full Path], FIND("/", Paths[Full Path])+1, FIND("/", RIGHT(Paths[Full Path], LEN(Paths[Full Path])-FIND("/", Paths[Full Path])-1))), "")</f>
        <v/>
      </c>
      <c r="G62" t="str">
        <f>IF(LEN(Paths[Where Path]), RIGHT(Paths[Full Path], LEN(Paths[Full Path])-LEN(Paths[Category Path])-LEN(Paths[Where Path])-2), RIGHT(Paths[Full Path], LEN(Paths[Full Path])-FIND("/", Paths[Full Path])))</f>
        <v>formListaSitesUsuario</v>
      </c>
      <c r="H62" t="str">
        <f>IF(LEN(VLOOKUP(Paths[ID], MySiga[], 3)), CONCATENATE(VLOOKUP(Paths[ID], MySiga[], 2), "::", VLOOKUP(Paths[ID], MySiga[], 3)), "")</f>
        <v/>
      </c>
      <c r="I62" t="str">
        <f>_xlfn.IFNA(IF(LEN(VLOOKUP(Paths[ID], MySiga[], 4)), VLOOKUP(Paths[ID], MySiga[], 4), ""), "")</f>
        <v/>
      </c>
      <c r="J62" t="str">
        <f>VLOOKUP(Paths[ID], Siga[], 4)</f>
        <v>Meus sites [Sites]</v>
      </c>
    </row>
    <row r="63" spans="1:10" x14ac:dyDescent="0.25">
      <c r="A63" s="4" t="s">
        <v>128</v>
      </c>
      <c r="B63">
        <v>58</v>
      </c>
      <c r="C63" t="str">
        <f>VLOOKUP(Paths[ID], Siga[], 2)</f>
        <v>GET</v>
      </c>
      <c r="D63" t="str">
        <f>VLOOKUP(Paths[ID],Siga[],3)</f>
        <v>prograd/projeto/formFind</v>
      </c>
      <c r="E63" t="str">
        <f>LEFT(Paths[Full Path], FIND("/",Paths[Full Path])-1)</f>
        <v>prograd</v>
      </c>
      <c r="F63" t="str">
        <f>IFERROR(MID(Paths[Full Path], FIND("/", Paths[Full Path])+1, FIND("/", RIGHT(Paths[Full Path], LEN(Paths[Full Path])-FIND("/", Paths[Full Path])-1))), "")</f>
        <v>projeto</v>
      </c>
      <c r="G63" t="str">
        <f>IF(LEN(Paths[Where Path]), RIGHT(Paths[Full Path], LEN(Paths[Full Path])-LEN(Paths[Category Path])-LEN(Paths[Where Path])-2), RIGHT(Paths[Full Path], LEN(Paths[Full Path])-FIND("/", Paths[Full Path])))</f>
        <v>formFind</v>
      </c>
      <c r="H63" t="str">
        <f>IF(LEN(VLOOKUP(Paths[ID], MySiga[], 3)), CONCATENATE(VLOOKUP(Paths[ID], MySiga[], 2), "::", VLOOKUP(Paths[ID], MySiga[], 3)), "")</f>
        <v/>
      </c>
      <c r="I63" t="str">
        <f>_xlfn.IFNA(IF(LEN(VLOOKUP(Paths[ID], MySiga[], 4)), VLOOKUP(Paths[ID], MySiga[], 4), ""), "")</f>
        <v/>
      </c>
      <c r="J63" t="str">
        <f>VLOOKUP(Paths[ID], Siga[], 4)</f>
        <v>Projetos [PROGRAD]</v>
      </c>
    </row>
    <row r="64" spans="1:10" x14ac:dyDescent="0.25">
      <c r="A64" s="4" t="s">
        <v>160</v>
      </c>
      <c r="B64">
        <v>34</v>
      </c>
      <c r="C64" t="str">
        <f>VLOOKUP(Paths[ID], Siga[], 2)</f>
        <v>GET</v>
      </c>
      <c r="D64" t="str">
        <f>VLOOKUP(Paths[ID],Siga[],3)</f>
        <v>common/usuario/formAlterarSenha</v>
      </c>
      <c r="E64" t="str">
        <f>LEFT(Paths[Full Path], FIND("/",Paths[Full Path])-1)</f>
        <v>common</v>
      </c>
      <c r="F64" t="str">
        <f>IFERROR(MID(Paths[Full Path], FIND("/", Paths[Full Path])+1, FIND("/", RIGHT(Paths[Full Path], LEN(Paths[Full Path])-FIND("/", Paths[Full Path])-1))), "")</f>
        <v>usuario</v>
      </c>
      <c r="G64" t="str">
        <f>IF(LEN(Paths[Where Path]), RIGHT(Paths[Full Path], LEN(Paths[Full Path])-LEN(Paths[Category Path])-LEN(Paths[Where Path])-2), RIGHT(Paths[Full Path], LEN(Paths[Full Path])-FIND("/", Paths[Full Path])))</f>
        <v>formAlterarSenha</v>
      </c>
      <c r="H64" t="str">
        <f>IF(LEN(VLOOKUP(Paths[ID], MySiga[], 3)), CONCATENATE(VLOOKUP(Paths[ID], MySiga[], 2), "::", VLOOKUP(Paths[ID], MySiga[], 3)), "")</f>
        <v>MySigaUser::updatePassword</v>
      </c>
      <c r="I64" t="str">
        <f>_xlfn.IFNA(IF(LEN(VLOOKUP(Paths[ID], MySiga[], 4)), VLOOKUP(Paths[ID], MySiga[], 4), ""), "")</f>
        <v>/user/update/password</v>
      </c>
      <c r="J64" t="str">
        <f>VLOOKUP(Paths[ID], Siga[], 4)</f>
        <v>Alterar senha do Siga [common]</v>
      </c>
    </row>
    <row r="65" spans="1:10" x14ac:dyDescent="0.25">
      <c r="A65" s="4" t="s">
        <v>160</v>
      </c>
      <c r="B65">
        <v>55</v>
      </c>
      <c r="C65" t="str">
        <f>VLOOKUP(Paths[ID], Siga[], 2)</f>
        <v>GET</v>
      </c>
      <c r="D65" t="str">
        <f>VLOOKUP(Paths[ID],Siga[],3)</f>
        <v>main/ajaxRedirect</v>
      </c>
      <c r="E65" t="str">
        <f>LEFT(Paths[Full Path], FIND("/",Paths[Full Path])-1)</f>
        <v>main</v>
      </c>
      <c r="F65" t="str">
        <f>IFERROR(MID(Paths[Full Path], FIND("/", Paths[Full Path])+1, FIND("/", RIGHT(Paths[Full Path], LEN(Paths[Full Path])-FIND("/", Paths[Full Path])-1))), "")</f>
        <v/>
      </c>
      <c r="G65" t="str">
        <f>IF(LEN(Paths[Where Path]), RIGHT(Paths[Full Path], LEN(Paths[Full Path])-LEN(Paths[Category Path])-LEN(Paths[Where Path])-2), RIGHT(Paths[Full Path], LEN(Paths[Full Path])-FIND("/", Paths[Full Path])))</f>
        <v>ajaxRedirect</v>
      </c>
      <c r="H65" t="str">
        <f>IF(LEN(VLOOKUP(Paths[ID], MySiga[], 3)), CONCATENATE(VLOOKUP(Paths[ID], MySiga[], 2), "::", VLOOKUP(Paths[ID], MySiga[], 3)), "")</f>
        <v>MySigaInput::all</v>
      </c>
      <c r="I65" t="str">
        <f>_xlfn.IFNA(IF(LEN(VLOOKUP(Paths[ID], MySiga[], 4)), VLOOKUP(Paths[ID], MySiga[], 4), ""), "")</f>
        <v>/</v>
      </c>
      <c r="J65" t="str">
        <f>VLOOKUP(Paths[ID], Siga[], 4)</f>
        <v>Unknow</v>
      </c>
    </row>
    <row r="66" spans="1:10" x14ac:dyDescent="0.25">
      <c r="A66" s="4" t="s">
        <v>160</v>
      </c>
      <c r="B66">
        <v>16</v>
      </c>
      <c r="C66" t="str">
        <f>VLOOKUP(Paths[ID], Siga[], 2)</f>
        <v>GET</v>
      </c>
      <c r="D66" t="str">
        <f>VLOOKUP(Paths[ID],Siga[],3)</f>
        <v>academico/consulta/formPlanoDepartamentalFind</v>
      </c>
      <c r="E66" t="str">
        <f>LEFT(Paths[Full Path], FIND("/",Paths[Full Path])-1)</f>
        <v>academico</v>
      </c>
      <c r="F66" t="str">
        <f>IFERROR(MID(Paths[Full Path], FIND("/", Paths[Full Path])+1, FIND("/", RIGHT(Paths[Full Path], LEN(Paths[Full Path])-FIND("/", Paths[Full Path])-1))), "")</f>
        <v>consulta</v>
      </c>
      <c r="G66" t="str">
        <f>IF(LEN(Paths[Where Path]), RIGHT(Paths[Full Path], LEN(Paths[Full Path])-LEN(Paths[Category Path])-LEN(Paths[Where Path])-2), RIGHT(Paths[Full Path], LEN(Paths[Full Path])-FIND("/", Paths[Full Path])))</f>
        <v>formPlanoDepartamentalFind</v>
      </c>
      <c r="H66" t="str">
        <f>IF(LEN(VLOOKUP(Paths[ID], MySiga[], 3)), CONCATENATE(VLOOKUP(Paths[ID], MySiga[], 2), "::", VLOOKUP(Paths[ID], MySiga[], 3)), "")</f>
        <v>MySigaDepartment::list</v>
      </c>
      <c r="I66" t="str">
        <f>_xlfn.IFNA(IF(LEN(VLOOKUP(Paths[ID], MySiga[], 4)), VLOOKUP(Paths[ID], MySiga[], 4), ""), "")</f>
        <v>/department</v>
      </c>
      <c r="J66" t="str">
        <f>VLOOKUP(Paths[ID], Siga[], 4)</f>
        <v>Plano departamental [Acadêmico/Consultas]</v>
      </c>
    </row>
    <row r="67" spans="1:10" x14ac:dyDescent="0.25">
      <c r="A67" s="4" t="s">
        <v>160</v>
      </c>
      <c r="B67">
        <v>4</v>
      </c>
      <c r="C67" t="str">
        <f>VLOOKUP(Paths[ID], Siga[], 2)</f>
        <v>GET</v>
      </c>
      <c r="D67" t="str">
        <f>VLOOKUP(Paths[ID],Siga[],3)</f>
        <v>academico/acessoaluno/formConsultaPlanoDepartamentalP1</v>
      </c>
      <c r="E67" t="str">
        <f>LEFT(Paths[Full Path], FIND("/",Paths[Full Path])-1)</f>
        <v>academico</v>
      </c>
      <c r="F67" t="str">
        <f>IFERROR(MID(Paths[Full Path], FIND("/", Paths[Full Path])+1, FIND("/", RIGHT(Paths[Full Path], LEN(Paths[Full Path])-FIND("/", Paths[Full Path])-1))), "")</f>
        <v>acessoaluno</v>
      </c>
      <c r="G67" t="str">
        <f>IF(LEN(Paths[Where Path]), RIGHT(Paths[Full Path], LEN(Paths[Full Path])-LEN(Paths[Category Path])-LEN(Paths[Where Path])-2), RIGHT(Paths[Full Path], LEN(Paths[Full Path])-FIND("/", Paths[Full Path])))</f>
        <v>formConsultaPlanoDepartamentalP1</v>
      </c>
      <c r="H67" t="str">
        <f>IF(LEN(VLOOKUP(Paths[ID], MySiga[], 3)), CONCATENATE(VLOOKUP(Paths[ID], MySiga[], 2), "::", VLOOKUP(Paths[ID], MySiga[], 3)), "")</f>
        <v>MySigaDepartment::list</v>
      </c>
      <c r="I67" t="str">
        <f>_xlfn.IFNA(IF(LEN(VLOOKUP(Paths[ID], MySiga[], 4)), VLOOKUP(Paths[ID], MySiga[], 4), ""), "")</f>
        <v>/department</v>
      </c>
      <c r="J67" t="str">
        <f>VLOOKUP(Paths[ID], Siga[], 4)</f>
        <v>Consulta Plano Departamental [Acadêmico/Aluno]</v>
      </c>
    </row>
    <row r="68" spans="1:10" x14ac:dyDescent="0.25">
      <c r="A68" s="4" t="s">
        <v>160</v>
      </c>
      <c r="B68">
        <v>9</v>
      </c>
      <c r="C68" t="str">
        <f>VLOOKUP(Paths[ID], Siga[], 2)</f>
        <v>GET</v>
      </c>
      <c r="D68" t="str">
        <f>VLOOKUP(Paths[ID],Siga[],3)</f>
        <v>academico/acessoaluno/main</v>
      </c>
      <c r="E68" t="str">
        <f>LEFT(Paths[Full Path], FIND("/",Paths[Full Path])-1)</f>
        <v>academico</v>
      </c>
      <c r="F68" t="str">
        <f>IFERROR(MID(Paths[Full Path], FIND("/", Paths[Full Path])+1, FIND("/", RIGHT(Paths[Full Path], LEN(Paths[Full Path])-FIND("/", Paths[Full Path])-1))), "")</f>
        <v>acessoaluno</v>
      </c>
      <c r="G68" t="str">
        <f>IF(LEN(Paths[Where Path]), RIGHT(Paths[Full Path], LEN(Paths[Full Path])-LEN(Paths[Category Path])-LEN(Paths[Where Path])-2), RIGHT(Paths[Full Path], LEN(Paths[Full Path])-FIND("/", Paths[Full Path])))</f>
        <v>main</v>
      </c>
      <c r="H68" t="str">
        <f>IF(LEN(VLOOKUP(Paths[ID], MySiga[], 3)), CONCATENATE(VLOOKUP(Paths[ID], MySiga[], 2), "::", VLOOKUP(Paths[ID], MySiga[], 3)), "")</f>
        <v>MySigaInput::all</v>
      </c>
      <c r="I68" t="str">
        <f>_xlfn.IFNA(IF(LEN(VLOOKUP(Paths[ID], MySiga[], 4)), VLOOKUP(Paths[ID], MySiga[], 4), ""), "")</f>
        <v>/</v>
      </c>
      <c r="J68" t="str">
        <f>VLOOKUP(Paths[ID], Siga[], 4)</f>
        <v>Menu do Aluno</v>
      </c>
    </row>
    <row r="69" spans="1:10" x14ac:dyDescent="0.25">
      <c r="A69" s="4" t="s">
        <v>160</v>
      </c>
      <c r="B69">
        <v>2</v>
      </c>
      <c r="C69" t="str">
        <f>VLOOKUP(Paths[ID], Siga[], 2)</f>
        <v>GET</v>
      </c>
      <c r="D69" t="str">
        <f>VLOOKUP(Paths[ID],Siga[],3)</f>
        <v>academico/acessoaluno/formComprovanteMatricula</v>
      </c>
      <c r="E69" t="str">
        <f>LEFT(Paths[Full Path], FIND("/",Paths[Full Path])-1)</f>
        <v>academico</v>
      </c>
      <c r="F69" t="str">
        <f>IFERROR(MID(Paths[Full Path], FIND("/", Paths[Full Path])+1, FIND("/", RIGHT(Paths[Full Path], LEN(Paths[Full Path])-FIND("/", Paths[Full Path])-1))), "")</f>
        <v>acessoaluno</v>
      </c>
      <c r="G69" t="str">
        <f>IF(LEN(Paths[Where Path]), RIGHT(Paths[Full Path], LEN(Paths[Full Path])-LEN(Paths[Category Path])-LEN(Paths[Where Path])-2), RIGHT(Paths[Full Path], LEN(Paths[Full Path])-FIND("/", Paths[Full Path])))</f>
        <v>formComprovanteMatricula</v>
      </c>
      <c r="H69" t="str">
        <f>IF(LEN(VLOOKUP(Paths[ID], MySiga[], 3)), CONCATENATE(VLOOKUP(Paths[ID], MySiga[], 2), "::", VLOOKUP(Paths[ID], MySiga[], 3)), "")</f>
        <v>MySigaAcademic::registration</v>
      </c>
      <c r="I69" t="str">
        <f>_xlfn.IFNA(IF(LEN(VLOOKUP(Paths[ID], MySiga[], 4)), VLOOKUP(Paths[ID], MySiga[], 4), ""), "")</f>
        <v>/academic/registration</v>
      </c>
      <c r="J69" t="str">
        <f>VLOOKUP(Paths[ID], Siga[], 4)</f>
        <v>Comprovante de matrícula [Acadêmico/Aluno]</v>
      </c>
    </row>
    <row r="70" spans="1:10" x14ac:dyDescent="0.25">
      <c r="A70" s="4" t="s">
        <v>160</v>
      </c>
      <c r="B70" s="4">
        <v>65</v>
      </c>
      <c r="C70" s="4" t="str">
        <f>VLOOKUP(Paths[ID], Siga[], 2)</f>
        <v>POST</v>
      </c>
      <c r="D70" s="4" t="str">
        <f>VLOOKUP(Paths[ID],Siga[],3)</f>
        <v>academico/departamento/lookup</v>
      </c>
      <c r="E70" s="4" t="str">
        <f>LEFT(Paths[Full Path], FIND("/",Paths[Full Path])-1)</f>
        <v>academico</v>
      </c>
      <c r="F70" s="4" t="str">
        <f>IFERROR(MID(Paths[Full Path], FIND("/", Paths[Full Path])+1, FIND("/", RIGHT(Paths[Full Path], LEN(Paths[Full Path])-FIND("/", Paths[Full Path])-1))), "")</f>
        <v>departamento</v>
      </c>
      <c r="G70" s="4" t="str">
        <f>IF(LEN(Paths[Where Path]), RIGHT(Paths[Full Path], LEN(Paths[Full Path])-LEN(Paths[Category Path])-LEN(Paths[Where Path])-2), RIGHT(Paths[Full Path], LEN(Paths[Full Path])-FIND("/", Paths[Full Path])))</f>
        <v>lookup</v>
      </c>
      <c r="H70" s="4" t="str">
        <f>IF(LEN(VLOOKUP(Paths[ID], MySiga[], 3)), CONCATENATE(VLOOKUP(Paths[ID], MySiga[], 2), "::", VLOOKUP(Paths[ID], MySiga[], 3)), "")</f>
        <v>MySigaDepartment::list</v>
      </c>
      <c r="I70" s="4" t="str">
        <f>_xlfn.IFNA(IF(LEN(VLOOKUP(Paths[ID], MySiga[], 4)), VLOOKUP(Paths[ID], MySiga[], 4), ""), "")</f>
        <v>/department</v>
      </c>
      <c r="J70" s="4" t="str">
        <f>VLOOKUP(Paths[ID], Siga[], 4)</f>
        <v>Lista de todos os departamentos</v>
      </c>
    </row>
    <row r="71" spans="1:10" x14ac:dyDescent="0.25">
      <c r="A71" s="4" t="s">
        <v>160</v>
      </c>
      <c r="B71" s="4">
        <v>66</v>
      </c>
      <c r="C71" s="4" t="str">
        <f>VLOOKUP(Paths[ID], Siga[], 2)</f>
        <v>POST</v>
      </c>
      <c r="D71" s="4" t="str">
        <f>VLOOKUP(Paths[ID],Siga[],3)</f>
        <v>academico/periodoletivo/lookup</v>
      </c>
      <c r="E71" s="4" t="str">
        <f>LEFT(Paths[Full Path], FIND("/",Paths[Full Path])-1)</f>
        <v>academico</v>
      </c>
      <c r="F71" s="4" t="str">
        <f>IFERROR(MID(Paths[Full Path], FIND("/", Paths[Full Path])+1, FIND("/", RIGHT(Paths[Full Path], LEN(Paths[Full Path])-FIND("/", Paths[Full Path])-1))), "")</f>
        <v>periodoletivo</v>
      </c>
      <c r="G71" s="4" t="str">
        <f>IF(LEN(Paths[Where Path]), RIGHT(Paths[Full Path], LEN(Paths[Full Path])-LEN(Paths[Category Path])-LEN(Paths[Where Path])-2), RIGHT(Paths[Full Path], LEN(Paths[Full Path])-FIND("/", Paths[Full Path])))</f>
        <v>lookup</v>
      </c>
      <c r="H71" s="4" t="str">
        <f>IF(LEN(VLOOKUP(Paths[ID], MySiga[], 3)), CONCATENATE(VLOOKUP(Paths[ID], MySiga[], 2), "::", VLOOKUP(Paths[ID], MySiga[], 3)), "")</f>
        <v>MySigaDepartment::semesters</v>
      </c>
      <c r="I71" s="4" t="str">
        <f>_xlfn.IFNA(IF(LEN(VLOOKUP(Paths[ID], MySiga[], 4)), VLOOKUP(Paths[ID], MySiga[], 4), ""), "")</f>
        <v>/department/semester</v>
      </c>
      <c r="J71" s="4" t="str">
        <f>VLOOKUP(Paths[ID], Siga[], 4)</f>
        <v>Lista de todos os períodos Letivos</v>
      </c>
    </row>
  </sheetData>
  <conditionalFormatting sqref="A2:J71">
    <cfRule type="expression" dxfId="4" priority="1">
      <formula>FIND("Redo",$A2)</formula>
    </cfRule>
    <cfRule type="expression" dxfId="3" priority="2">
      <formula>FIND("Undo",$A2)</formula>
    </cfRule>
    <cfRule type="expression" dxfId="2" priority="3">
      <formula>FIND("Doing", $A2)</formula>
    </cfRule>
    <cfRule type="expression" dxfId="1" priority="4">
      <formula>FIND("Fail", $A2)</formula>
    </cfRule>
    <cfRule type="expression" dxfId="0" priority="5">
      <formula>FIND("Done",$A2)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1962-FE28-49C6-A3B7-3FE0FACE12EC}">
  <dimension ref="A1:F71"/>
  <sheetViews>
    <sheetView topLeftCell="A19" workbookViewId="0">
      <selection activeCell="E35" sqref="E35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9.85546875" bestFit="1" customWidth="1"/>
    <col min="4" max="4" width="26.5703125" bestFit="1" customWidth="1"/>
    <col min="5" max="5" width="60.28515625" bestFit="1" customWidth="1"/>
    <col min="6" max="6" width="63.42578125" bestFit="1" customWidth="1"/>
  </cols>
  <sheetData>
    <row r="1" spans="1:6" x14ac:dyDescent="0.25">
      <c r="A1" t="s">
        <v>117</v>
      </c>
      <c r="B1" t="s">
        <v>134</v>
      </c>
      <c r="C1" t="s">
        <v>135</v>
      </c>
      <c r="D1" t="s">
        <v>0</v>
      </c>
      <c r="E1" t="s">
        <v>136</v>
      </c>
      <c r="F1" t="s">
        <v>137</v>
      </c>
    </row>
    <row r="2" spans="1:6" x14ac:dyDescent="0.25">
      <c r="A2">
        <v>1</v>
      </c>
      <c r="B2" t="s">
        <v>147</v>
      </c>
      <c r="E2" t="str">
        <f>VLOOKUP(MySiga[ID], Siga[], 3)</f>
        <v>+academico/moodle/login</v>
      </c>
      <c r="F2" t="str">
        <f>VLOOKUP(MySiga[ID], Siga[], 4)</f>
        <v>Moodle [+academico]</v>
      </c>
    </row>
    <row r="3" spans="1:6" x14ac:dyDescent="0.25">
      <c r="A3">
        <v>2</v>
      </c>
      <c r="B3" t="s">
        <v>142</v>
      </c>
      <c r="C3" t="s">
        <v>157</v>
      </c>
      <c r="D3" t="s">
        <v>158</v>
      </c>
      <c r="E3" t="str">
        <f>VLOOKUP(MySiga[ID], Siga[], 3)</f>
        <v>academico/acessoaluno/formComprovanteMatricula</v>
      </c>
      <c r="F3" t="str">
        <f>VLOOKUP(MySiga[ID], Siga[], 4)</f>
        <v>Comprovante de matrícula [Acadêmico/Aluno]</v>
      </c>
    </row>
    <row r="4" spans="1:6" x14ac:dyDescent="0.25">
      <c r="A4">
        <v>3</v>
      </c>
      <c r="B4" t="s">
        <v>142</v>
      </c>
      <c r="C4" t="s">
        <v>161</v>
      </c>
      <c r="D4" t="s">
        <v>162</v>
      </c>
      <c r="E4" t="str">
        <f>VLOOKUP(MySiga[ID], Siga[], 3)</f>
        <v>academico/acessoaluno/formConsultaHorario</v>
      </c>
      <c r="F4" t="str">
        <f>VLOOKUP(MySiga[ID], Siga[], 4)</f>
        <v>Consulta Horário [Acadêmico/Aluno]</v>
      </c>
    </row>
    <row r="5" spans="1:6" x14ac:dyDescent="0.25">
      <c r="A5">
        <v>4</v>
      </c>
      <c r="B5" t="s">
        <v>144</v>
      </c>
      <c r="C5" t="s">
        <v>172</v>
      </c>
      <c r="D5" t="s">
        <v>167</v>
      </c>
      <c r="E5" t="str">
        <f>VLOOKUP(MySiga[ID], Siga[], 3)</f>
        <v>academico/acessoaluno/formConsultaPlanoDepartamentalP1</v>
      </c>
      <c r="F5" t="str">
        <f>VLOOKUP(MySiga[ID], Siga[], 4)</f>
        <v>Consulta Plano Departamental [Acadêmico/Aluno]</v>
      </c>
    </row>
    <row r="6" spans="1:6" x14ac:dyDescent="0.25">
      <c r="A6">
        <v>5</v>
      </c>
      <c r="B6" t="s">
        <v>142</v>
      </c>
      <c r="C6" t="s">
        <v>151</v>
      </c>
      <c r="D6" t="s">
        <v>152</v>
      </c>
      <c r="E6" t="str">
        <f>VLOOKUP(MySiga[ID], Siga[], 3)</f>
        <v>academico/acessoaluno/formEmitirHistorico</v>
      </c>
      <c r="F6" t="str">
        <f>VLOOKUP(MySiga[ID], Siga[], 4)</f>
        <v>Histórico Escolar [Acadêmico/Aluno]</v>
      </c>
    </row>
    <row r="7" spans="1:6" x14ac:dyDescent="0.25">
      <c r="A7">
        <v>6</v>
      </c>
      <c r="B7" t="s">
        <v>138</v>
      </c>
      <c r="C7" t="s">
        <v>178</v>
      </c>
      <c r="D7" t="s">
        <v>179</v>
      </c>
      <c r="E7" t="str">
        <f>VLOOKUP(MySiga[ID], Siga[], 3)</f>
        <v>academico/acessoaluno/formMsgCoordenacao</v>
      </c>
      <c r="F7" t="str">
        <f>VLOOKUP(MySiga[ID], Siga[], 4)</f>
        <v>Mensagem da Coordenação [Acadêmico/Aluno]</v>
      </c>
    </row>
    <row r="8" spans="1:6" x14ac:dyDescent="0.25">
      <c r="A8">
        <v>7</v>
      </c>
      <c r="B8" t="s">
        <v>142</v>
      </c>
      <c r="C8" t="s">
        <v>150</v>
      </c>
      <c r="D8" t="s">
        <v>149</v>
      </c>
      <c r="E8" t="str">
        <f>VLOOKUP(MySiga[ID], Siga[], 3)</f>
        <v>academico/acessoaluno/formNota</v>
      </c>
      <c r="F8" t="str">
        <f>VLOOKUP(MySiga[ID], Siga[], 4)</f>
        <v>Nota [Acadêmico/Aluno]</v>
      </c>
    </row>
    <row r="9" spans="1:6" x14ac:dyDescent="0.25">
      <c r="A9">
        <v>8</v>
      </c>
      <c r="B9" t="s">
        <v>138</v>
      </c>
      <c r="C9" t="s">
        <v>183</v>
      </c>
      <c r="D9" t="s">
        <v>184</v>
      </c>
      <c r="E9" t="str">
        <f>VLOOKUP(MySiga[ID], Siga[], 3)</f>
        <v>academico/acessoaluno/formTrancamentoOpcoes</v>
      </c>
      <c r="F9" t="str">
        <f>VLOOKUP(MySiga[ID], Siga[], 4)</f>
        <v>Trancamento [Acadêmico/Aluno]</v>
      </c>
    </row>
    <row r="10" spans="1:6" x14ac:dyDescent="0.25">
      <c r="A10">
        <v>9</v>
      </c>
      <c r="B10" t="s">
        <v>177</v>
      </c>
      <c r="C10" t="s">
        <v>175</v>
      </c>
      <c r="D10" t="s">
        <v>176</v>
      </c>
      <c r="E10" t="str">
        <f>VLOOKUP(MySiga[ID], Siga[], 3)</f>
        <v>academico/acessoaluno/main</v>
      </c>
      <c r="F10" t="str">
        <f>VLOOKUP(MySiga[ID], Siga[], 4)</f>
        <v>Menu do Aluno</v>
      </c>
    </row>
    <row r="11" spans="1:6" x14ac:dyDescent="0.25">
      <c r="A11">
        <v>10</v>
      </c>
      <c r="B11" t="s">
        <v>138</v>
      </c>
      <c r="C11" t="s">
        <v>185</v>
      </c>
      <c r="D11" t="s">
        <v>186</v>
      </c>
      <c r="E11" t="str">
        <f>VLOOKUP(MySiga[ID], Siga[], 3)</f>
        <v>academico/aluno/formAtualizaCorRaca</v>
      </c>
      <c r="F11" t="str">
        <f>VLOOKUP(MySiga[ID], Siga[], 4)</f>
        <v>Atualizar cor/raça [Acadêmico/Aluno]</v>
      </c>
    </row>
    <row r="12" spans="1:6" x14ac:dyDescent="0.25">
      <c r="A12">
        <v>11</v>
      </c>
      <c r="B12" t="s">
        <v>142</v>
      </c>
      <c r="C12" t="s">
        <v>205</v>
      </c>
      <c r="D12" t="s">
        <v>206</v>
      </c>
      <c r="E12" t="str">
        <f>VLOOKUP(MySiga[ID], Siga[], 3)</f>
        <v>academico/aluno/formCalcularIRA</v>
      </c>
      <c r="F12" t="str">
        <f>VLOOKUP(MySiga[ID], Siga[], 4)</f>
        <v>Calcular IRA [Acadêmico/Aluno]</v>
      </c>
    </row>
    <row r="13" spans="1:6" x14ac:dyDescent="0.25">
      <c r="A13">
        <v>12</v>
      </c>
      <c r="B13" t="s">
        <v>138</v>
      </c>
      <c r="E13" t="str">
        <f>VLOOKUP(MySiga[ID], Siga[], 3)</f>
        <v>academico/aluno/formCriteriosPromocao</v>
      </c>
      <c r="F13" t="str">
        <f>VLOOKUP(MySiga[ID], Siga[], 4)</f>
        <v>Critérios de Promoção [Acadêmico/Aluno]</v>
      </c>
    </row>
    <row r="14" spans="1:6" x14ac:dyDescent="0.25">
      <c r="A14">
        <v>13</v>
      </c>
      <c r="B14" t="s">
        <v>138</v>
      </c>
      <c r="C14" t="s">
        <v>217</v>
      </c>
      <c r="D14" t="s">
        <v>218</v>
      </c>
      <c r="E14" t="str">
        <f>VLOOKUP(MySiga[ID], Siga[], 3)</f>
        <v>academico/aluno/formDadosAluno</v>
      </c>
      <c r="F14" t="str">
        <f>VLOOKUP(MySiga[ID], Siga[], 4)</f>
        <v>Dados do Aluno [academico]</v>
      </c>
    </row>
    <row r="15" spans="1:6" x14ac:dyDescent="0.25">
      <c r="A15">
        <v>14</v>
      </c>
      <c r="B15" t="s">
        <v>138</v>
      </c>
      <c r="E15" t="str">
        <f>VLOOKUP(MySiga[ID], Siga[], 3)</f>
        <v>academico/aluno/formRepAtestadoMatriculaAluno</v>
      </c>
      <c r="F15" t="str">
        <f>VLOOKUP(MySiga[ID], Siga[], 4)</f>
        <v>Atestado de Matrícula [Acadêmico/Aluno]</v>
      </c>
    </row>
    <row r="16" spans="1:6" x14ac:dyDescent="0.25">
      <c r="A16">
        <v>15</v>
      </c>
      <c r="B16" t="s">
        <v>143</v>
      </c>
      <c r="E16" t="str">
        <f>VLOOKUP(MySiga[ID], Siga[], 3)</f>
        <v>academico/consulta/formConsultaRAG</v>
      </c>
      <c r="F16" t="str">
        <f>VLOOKUP(MySiga[ID], Siga[], 4)</f>
        <v>RAG - Regulamento Acadêmico da Graduação [Acadêmico/Consultas]</v>
      </c>
    </row>
    <row r="17" spans="1:6" x14ac:dyDescent="0.25">
      <c r="A17">
        <v>16</v>
      </c>
      <c r="B17" t="s">
        <v>144</v>
      </c>
      <c r="C17" t="s">
        <v>172</v>
      </c>
      <c r="D17" t="s">
        <v>167</v>
      </c>
      <c r="E17" t="str">
        <f>VLOOKUP(MySiga[ID], Siga[], 3)</f>
        <v>academico/consulta/formPlanoDepartamentalFind</v>
      </c>
      <c r="F17" t="str">
        <f>VLOOKUP(MySiga[ID], Siga[], 4)</f>
        <v>Plano departamental [Acadêmico/Consultas]</v>
      </c>
    </row>
    <row r="18" spans="1:6" x14ac:dyDescent="0.25">
      <c r="A18">
        <v>17</v>
      </c>
      <c r="B18" t="s">
        <v>143</v>
      </c>
      <c r="E18" t="str">
        <f>VLOOKUP(MySiga[ID], Siga[], 3)</f>
        <v>academico/consulta/grafAlunosTipoCurso</v>
      </c>
      <c r="F18" t="str">
        <f>VLOOKUP(MySiga[ID], Siga[], 4)</f>
        <v>Gráfico Alunos Por Tipo de Curso [Acadêmico/Consultas]</v>
      </c>
    </row>
    <row r="19" spans="1:6" x14ac:dyDescent="0.25">
      <c r="A19">
        <v>18</v>
      </c>
      <c r="B19" t="s">
        <v>144</v>
      </c>
      <c r="E19" t="str">
        <f>VLOOKUP(MySiga[ID], Siga[], 3)</f>
        <v>academico/curso/formRepGradeAluno</v>
      </c>
      <c r="F19" t="str">
        <f>VLOOKUP(MySiga[ID], Siga[], 4)</f>
        <v>Grade do Curso [Acadêmico/Aluno]</v>
      </c>
    </row>
    <row r="20" spans="1:6" x14ac:dyDescent="0.25">
      <c r="A20">
        <v>19</v>
      </c>
      <c r="B20" t="s">
        <v>144</v>
      </c>
      <c r="E20" t="str">
        <f>VLOOKUP(MySiga[ID], Siga[], 3)</f>
        <v>academico/disciplina/formEmenta</v>
      </c>
      <c r="F20" t="str">
        <f>VLOOKUP(MySiga[ID], Siga[], 4)</f>
        <v>Ementa [Acadêmico/Consultas]</v>
      </c>
    </row>
    <row r="21" spans="1:6" x14ac:dyDescent="0.25">
      <c r="A21">
        <v>20</v>
      </c>
      <c r="B21" t="s">
        <v>144</v>
      </c>
      <c r="E21" t="str">
        <f>VLOOKUP(MySiga[ID], Siga[], 3)</f>
        <v>academico/turma/formHorarioTurmas</v>
      </c>
      <c r="F21" t="str">
        <f>VLOOKUP(MySiga[ID], Siga[], 4)</f>
        <v>Horário da Turma [Acadêmico/Turmas]</v>
      </c>
    </row>
    <row r="22" spans="1:6" x14ac:dyDescent="0.25">
      <c r="A22">
        <v>21</v>
      </c>
      <c r="B22" t="s">
        <v>138</v>
      </c>
      <c r="E22" t="str">
        <f>VLOOKUP(MySiga[ID], Siga[], 3)</f>
        <v>adm/financeiro/formRelatorioComprovanteRendimentosPessoal</v>
      </c>
      <c r="F22" t="str">
        <f>VLOOKUP(MySiga[ID], Siga[], 4)</f>
        <v>Comprovante de Rendimentos [adm]</v>
      </c>
    </row>
    <row r="23" spans="1:6" x14ac:dyDescent="0.25">
      <c r="A23">
        <v>22</v>
      </c>
      <c r="B23" t="s">
        <v>143</v>
      </c>
      <c r="E23" t="str">
        <f>VLOOKUP(MySiga[ID], Siga[], 3)</f>
        <v>agendadortarefas/main/main</v>
      </c>
      <c r="F23" t="str">
        <f>VLOOKUP(MySiga[ID], Siga[], 4)</f>
        <v>Gerenciador de Tarefas(Offlines) [MAD]</v>
      </c>
    </row>
    <row r="24" spans="1:6" x14ac:dyDescent="0.25">
      <c r="A24">
        <v>23</v>
      </c>
      <c r="B24" t="s">
        <v>143</v>
      </c>
      <c r="E24" t="str">
        <f>VLOOKUP(MySiga[ID], Siga[], 3)</f>
        <v>api/tokenusuario/formBloquearTokenAtivo</v>
      </c>
      <c r="F24" t="str">
        <f>VLOOKUP(MySiga[ID], Siga[], 4)</f>
        <v>Bloquear Credenciais [api]</v>
      </c>
    </row>
    <row r="25" spans="1:6" x14ac:dyDescent="0.25">
      <c r="A25">
        <v>24</v>
      </c>
      <c r="B25" t="s">
        <v>143</v>
      </c>
      <c r="E25" t="str">
        <f>VLOOKUP(MySiga[ID], Siga[], 3)</f>
        <v>apoio/apoiocandidato/formAcessoCandidato</v>
      </c>
      <c r="F25" t="str">
        <f>VLOOKUP(MySiga[ID], Siga[], 4)</f>
        <v>Apoio Estudantil [apoio]</v>
      </c>
    </row>
    <row r="26" spans="1:6" x14ac:dyDescent="0.25">
      <c r="A26">
        <v>25</v>
      </c>
      <c r="B26" t="s">
        <v>147</v>
      </c>
      <c r="E26" t="str">
        <f>VLOOKUP(MySiga[ID], Siga[], 3)</f>
        <v>biblioteca/bibliotecasvirtuais/atheneu</v>
      </c>
      <c r="F26" t="str">
        <f>VLOOKUP(MySiga[ID], Siga[], 4)</f>
        <v>Atheneu [Biblioteca/Bibliotecas virtuais]</v>
      </c>
    </row>
    <row r="27" spans="1:6" x14ac:dyDescent="0.25">
      <c r="A27">
        <v>26</v>
      </c>
      <c r="B27" t="s">
        <v>147</v>
      </c>
      <c r="E27" t="str">
        <f>VLOOKUP(MySiga[ID], Siga[], 3)</f>
        <v>biblioteca/bibliotecasvirtuais/ieee</v>
      </c>
      <c r="F27" t="str">
        <f>VLOOKUP(MySiga[ID], Siga[], 4)</f>
        <v>IEEE [Biblioteca/Bibliotecas virtuais]</v>
      </c>
    </row>
    <row r="28" spans="1:6" x14ac:dyDescent="0.25">
      <c r="A28">
        <v>27</v>
      </c>
      <c r="B28" t="s">
        <v>147</v>
      </c>
      <c r="E28" t="str">
        <f>VLOOKUP(MySiga[ID], Siga[], 3)</f>
        <v>biblioteca/bibliotecasvirtuais/minhaBiblioteca</v>
      </c>
      <c r="F28" t="str">
        <f>VLOOKUP(MySiga[ID], Siga[], 4)</f>
        <v>E-books Minha Biblioteca [Biblioteca/Bibliotecas virtuais]</v>
      </c>
    </row>
    <row r="29" spans="1:6" x14ac:dyDescent="0.25">
      <c r="A29">
        <v>28</v>
      </c>
      <c r="B29" t="s">
        <v>147</v>
      </c>
      <c r="E29" t="str">
        <f>VLOOKUP(MySiga[ID], Siga[], 3)</f>
        <v>biblioteca/bibliotecasvirtuais/pearson</v>
      </c>
      <c r="F29" t="str">
        <f>VLOOKUP(MySiga[ID], Siga[], 4)</f>
        <v>Biblioteca Virtual Universitária [Biblioteca/Bibliotecas virtuais]</v>
      </c>
    </row>
    <row r="30" spans="1:6" x14ac:dyDescent="0.25">
      <c r="A30">
        <v>29</v>
      </c>
      <c r="B30" t="s">
        <v>147</v>
      </c>
      <c r="E30" t="str">
        <f>VLOOKUP(MySiga[ID], Siga[], 3)</f>
        <v>biblioteca/main/consultapergamum</v>
      </c>
      <c r="F30" t="str">
        <f>VLOOKUP(MySiga[ID], Siga[], 4)</f>
        <v>Consulta ao acervo [Biblioteca/Pergamum]</v>
      </c>
    </row>
    <row r="31" spans="1:6" x14ac:dyDescent="0.25">
      <c r="A31">
        <v>30</v>
      </c>
      <c r="B31" t="s">
        <v>147</v>
      </c>
      <c r="E31" t="str">
        <f>VLOOKUP(MySiga[ID], Siga[], 3)</f>
        <v>biblioteca/main/meupergamum</v>
      </c>
      <c r="F31" t="str">
        <f>VLOOKUP(MySiga[ID], Siga[], 4)</f>
        <v>Meu Pergamum [Biblioteca/Pergamum]</v>
      </c>
    </row>
    <row r="32" spans="1:6" x14ac:dyDescent="0.25">
      <c r="A32">
        <v>31</v>
      </c>
      <c r="B32" t="s">
        <v>138</v>
      </c>
      <c r="E32" t="str">
        <f>VLOOKUP(MySiga[ID], Siga[], 3)</f>
        <v>common/pessoa</v>
      </c>
      <c r="F32" t="str">
        <f>VLOOKUP(MySiga[ID], Siga[], 4)</f>
        <v>Mostrar todos os perfis disponíveis</v>
      </c>
    </row>
    <row r="33" spans="1:6" x14ac:dyDescent="0.25">
      <c r="A33">
        <v>32</v>
      </c>
      <c r="B33" t="s">
        <v>138</v>
      </c>
      <c r="E33" t="str">
        <f>VLOOKUP(MySiga[ID], Siga[], 3)</f>
        <v>common/pessoa/enviarCodigoVerificacaoEmail</v>
      </c>
      <c r="F33" t="str">
        <f>VLOOKUP(MySiga[ID], Siga[], 4)</f>
        <v>Verificar Email de Contato [common]</v>
      </c>
    </row>
    <row r="34" spans="1:6" x14ac:dyDescent="0.25">
      <c r="A34">
        <v>33</v>
      </c>
      <c r="B34" t="s">
        <v>138</v>
      </c>
      <c r="E34" t="str">
        <f>VLOOKUP(MySiga[ID], Siga[], 3)</f>
        <v>common/pessoa/formAlterarEmail</v>
      </c>
      <c r="F34" t="str">
        <f>VLOOKUP(MySiga[ID], Siga[], 4)</f>
        <v>Alterar Email de Contato [common]</v>
      </c>
    </row>
    <row r="35" spans="1:6" x14ac:dyDescent="0.25">
      <c r="A35">
        <v>34</v>
      </c>
      <c r="B35" t="s">
        <v>138</v>
      </c>
      <c r="C35" t="s">
        <v>213</v>
      </c>
      <c r="D35" t="s">
        <v>214</v>
      </c>
      <c r="E35" t="str">
        <f>VLOOKUP(MySiga[ID], Siga[], 3)</f>
        <v>common/usuario/formAlterarSenha</v>
      </c>
      <c r="F35" t="str">
        <f>VLOOKUP(MySiga[ID], Siga[], 4)</f>
        <v>Alterar senha do Siga [common]</v>
      </c>
    </row>
    <row r="36" spans="1:6" x14ac:dyDescent="0.25">
      <c r="A36">
        <v>35</v>
      </c>
      <c r="B36" t="s">
        <v>138</v>
      </c>
      <c r="E36" t="str">
        <f>VLOOKUP(MySiga[ID], Siga[], 3)</f>
        <v>common/usuario/formTrocaPerfil</v>
      </c>
      <c r="F36" t="str">
        <f>VLOOKUP(MySiga[ID], Siga[], 4)</f>
        <v>Alterar perfil [common]</v>
      </c>
    </row>
    <row r="37" spans="1:6" x14ac:dyDescent="0.25">
      <c r="A37">
        <v>36</v>
      </c>
      <c r="B37" t="s">
        <v>145</v>
      </c>
      <c r="E37" t="str">
        <f>VLOOKUP(MySiga[ID], Siga[], 3)</f>
        <v>documentacao/casouso/formFind</v>
      </c>
      <c r="F37" t="str">
        <f>VLOOKUP(MySiga[ID], Siga[], 4)</f>
        <v>Casos de Uso [Documentação]</v>
      </c>
    </row>
    <row r="38" spans="1:6" x14ac:dyDescent="0.25">
      <c r="A38">
        <v>37</v>
      </c>
      <c r="B38" t="s">
        <v>145</v>
      </c>
      <c r="E38" t="str">
        <f>VLOOKUP(MySiga[ID], Siga[], 3)</f>
        <v>documentacao/diagrama/formFind</v>
      </c>
      <c r="F38" t="str">
        <f>VLOOKUP(MySiga[ID], Siga[], 4)</f>
        <v>Diagrama [Documentação]</v>
      </c>
    </row>
    <row r="39" spans="1:6" x14ac:dyDescent="0.25">
      <c r="A39">
        <v>38</v>
      </c>
      <c r="B39" t="s">
        <v>145</v>
      </c>
      <c r="E39" t="str">
        <f>VLOOKUP(MySiga[ID], Siga[], 3)</f>
        <v>documentacao/dicionarioclasse/formFind</v>
      </c>
      <c r="F39" t="str">
        <f>VLOOKUP(MySiga[ID], Siga[], 4)</f>
        <v>Classes [Documentação]</v>
      </c>
    </row>
    <row r="40" spans="1:6" x14ac:dyDescent="0.25">
      <c r="A40">
        <v>39</v>
      </c>
      <c r="B40" t="s">
        <v>145</v>
      </c>
      <c r="E40" t="str">
        <f>VLOOKUP(MySiga[ID], Siga[], 3)</f>
        <v>documentacao/pacote/formFind</v>
      </c>
      <c r="F40" t="str">
        <f>VLOOKUP(MySiga[ID], Siga[], 4)</f>
        <v>Pacote [Documentação]</v>
      </c>
    </row>
    <row r="41" spans="1:6" x14ac:dyDescent="0.25">
      <c r="A41">
        <v>40</v>
      </c>
      <c r="B41" t="s">
        <v>145</v>
      </c>
      <c r="E41" t="str">
        <f>VLOOKUP(MySiga[ID], Siga[], 3)</f>
        <v>documentacao/tipodiagrama/formFind</v>
      </c>
      <c r="F41" t="str">
        <f>VLOOKUP(MySiga[ID], Siga[], 4)</f>
        <v>Tipo Diagrama [Documentação]</v>
      </c>
    </row>
    <row r="42" spans="1:6" x14ac:dyDescent="0.25">
      <c r="A42">
        <v>41</v>
      </c>
      <c r="B42" t="s">
        <v>148</v>
      </c>
      <c r="E42" t="str">
        <f>VLOOKUP(MySiga[ID], Siga[], 3)</f>
        <v>entidade/entidade/formConsulta</v>
      </c>
      <c r="F42" t="str">
        <f>VLOOKUP(MySiga[ID], Siga[], 4)</f>
        <v>Realizar Consulta [Entidades]</v>
      </c>
    </row>
    <row r="43" spans="1:6" x14ac:dyDescent="0.25">
      <c r="A43">
        <v>42</v>
      </c>
      <c r="B43" t="s">
        <v>148</v>
      </c>
      <c r="E43" t="str">
        <f>VLOOKUP(MySiga[ID], Siga[], 3)</f>
        <v>entidade/entidade/main</v>
      </c>
      <c r="F43" t="str">
        <f>VLOOKUP(MySiga[ID], Siga[], 4)</f>
        <v>Entidade [Entidades]</v>
      </c>
    </row>
    <row r="44" spans="1:6" x14ac:dyDescent="0.25">
      <c r="A44">
        <v>43</v>
      </c>
      <c r="B44" t="s">
        <v>148</v>
      </c>
      <c r="E44" t="str">
        <f>VLOOKUP(MySiga[ID], Siga[], 3)</f>
        <v>entidade/entidadeitem/main</v>
      </c>
      <c r="F44" t="str">
        <f>VLOOKUP(MySiga[ID], Siga[], 4)</f>
        <v>Item [Entidades]</v>
      </c>
    </row>
    <row r="45" spans="1:6" x14ac:dyDescent="0.25">
      <c r="A45">
        <v>44</v>
      </c>
      <c r="B45" t="s">
        <v>148</v>
      </c>
      <c r="E45" t="str">
        <f>VLOOKUP(MySiga[ID], Siga[], 3)</f>
        <v>entidade/entidadeusuario/formConsulta</v>
      </c>
      <c r="F45" t="str">
        <f>VLOOKUP(MySiga[ID], Siga[], 4)</f>
        <v>Minhas Consultas [Entidades]</v>
      </c>
    </row>
    <row r="46" spans="1:6" x14ac:dyDescent="0.25">
      <c r="A46">
        <v>45</v>
      </c>
      <c r="B46" t="s">
        <v>146</v>
      </c>
      <c r="E46" t="str">
        <f>VLOOKUP(MySiga[ID], Siga[], 3)</f>
        <v>estagio/coe/formFind</v>
      </c>
      <c r="F46" t="str">
        <f>VLOOKUP(MySiga[ID], Siga[], 4)</f>
        <v>COE [Estágios/Cadastros Básicos]</v>
      </c>
    </row>
    <row r="47" spans="1:6" x14ac:dyDescent="0.25">
      <c r="A47">
        <v>46</v>
      </c>
      <c r="B47" t="s">
        <v>146</v>
      </c>
      <c r="E47" t="str">
        <f>VLOOKUP(MySiga[ID], Siga[], 3)</f>
        <v>estagio/concedenteconveniada/formFind</v>
      </c>
      <c r="F47" t="str">
        <f>VLOOKUP(MySiga[ID], Siga[], 4)</f>
        <v>Concedente / Convênio [Estágios/Cadastros Básicos]</v>
      </c>
    </row>
    <row r="48" spans="1:6" x14ac:dyDescent="0.25">
      <c r="A48">
        <v>47</v>
      </c>
      <c r="B48" t="s">
        <v>146</v>
      </c>
      <c r="E48" t="str">
        <f>VLOOKUP(MySiga[ID], Siga[], 3)</f>
        <v>estagio/equiparacaoestagio/formFind</v>
      </c>
      <c r="F48" t="str">
        <f>VLOOKUP(MySiga[ID], Siga[], 4)</f>
        <v>Equiparação [Estágios/Cadastro de Estágio / Equiparação ao Estágio]</v>
      </c>
    </row>
    <row r="49" spans="1:6" x14ac:dyDescent="0.25">
      <c r="A49">
        <v>48</v>
      </c>
      <c r="B49" t="s">
        <v>146</v>
      </c>
      <c r="E49" t="str">
        <f>VLOOKUP(MySiga[ID], Siga[], 3)</f>
        <v>estagio/estagio/formFind</v>
      </c>
      <c r="F49" t="str">
        <f>VLOOKUP(MySiga[ID], Siga[], 4)</f>
        <v>Estágio [Estágios/Cadastro de Estágio / Equiparação ao Estágio]</v>
      </c>
    </row>
    <row r="50" spans="1:6" x14ac:dyDescent="0.25">
      <c r="A50">
        <v>49</v>
      </c>
      <c r="B50" t="s">
        <v>146</v>
      </c>
      <c r="E50" t="str">
        <f>VLOOKUP(MySiga[ID], Siga[], 3)</f>
        <v>estagio/vagaestagio/formFind</v>
      </c>
      <c r="F50" t="str">
        <f>VLOOKUP(MySiga[ID], Siga[], 4)</f>
        <v>Vaga de Estágio [Estágios/Cadastros Básicos]</v>
      </c>
    </row>
    <row r="51" spans="1:6" x14ac:dyDescent="0.25">
      <c r="A51">
        <v>50</v>
      </c>
      <c r="B51" t="s">
        <v>143</v>
      </c>
      <c r="E51" t="str">
        <f>VLOOKUP(MySiga[ID], Siga[], 3)</f>
        <v>eventos/gerenciarevento/buscarEventosPorGrupos</v>
      </c>
      <c r="F51" t="str">
        <f>VLOOKUP(MySiga[ID], Siga[], 4)</f>
        <v>Acessar eventos [Eventos]</v>
      </c>
    </row>
    <row r="52" spans="1:6" x14ac:dyDescent="0.25">
      <c r="A52">
        <v>51</v>
      </c>
      <c r="B52" t="s">
        <v>143</v>
      </c>
      <c r="E52" t="str">
        <f>VLOOKUP(MySiga[ID], Siga[], 3)</f>
        <v>integracaootrs/otrs</v>
      </c>
      <c r="F52" t="str">
        <f>VLOOKUP(MySiga[ID], Siga[], 4)</f>
        <v>Abrir chamado [Central de Serviços Online]</v>
      </c>
    </row>
    <row r="53" spans="1:6" x14ac:dyDescent="0.25">
      <c r="A53">
        <v>52</v>
      </c>
      <c r="B53" t="s">
        <v>143</v>
      </c>
      <c r="E53" t="str">
        <f>VLOOKUP(MySiga[ID], Siga[], 3)</f>
        <v>integracaootrs/otrsFaq</v>
      </c>
      <c r="F53" t="str">
        <f>VLOOKUP(MySiga[ID], Siga[], 4)</f>
        <v>FAQ [Central de Serviços Online]</v>
      </c>
    </row>
    <row r="54" spans="1:6" x14ac:dyDescent="0.25">
      <c r="A54">
        <v>53</v>
      </c>
      <c r="B54" t="s">
        <v>138</v>
      </c>
      <c r="C54" t="s">
        <v>124</v>
      </c>
      <c r="D54" t="s">
        <v>140</v>
      </c>
      <c r="E54" t="str">
        <f>VLOOKUP(MySiga[ID], Siga[], 3)</f>
        <v>login/authenticate</v>
      </c>
      <c r="F54" t="str">
        <f>VLOOKUP(MySiga[ID], Siga[], 4)</f>
        <v>Autentica um usuário</v>
      </c>
    </row>
    <row r="55" spans="1:6" x14ac:dyDescent="0.25">
      <c r="A55">
        <v>54</v>
      </c>
      <c r="B55" t="s">
        <v>138</v>
      </c>
      <c r="C55" t="s">
        <v>125</v>
      </c>
      <c r="D55" t="s">
        <v>141</v>
      </c>
      <c r="E55" t="str">
        <f>VLOOKUP(MySiga[ID], Siga[], 3)</f>
        <v>login/logout</v>
      </c>
      <c r="F55" t="str">
        <f>VLOOKUP(MySiga[ID], Siga[], 4)</f>
        <v>Sair [siga]</v>
      </c>
    </row>
    <row r="56" spans="1:6" x14ac:dyDescent="0.25">
      <c r="A56">
        <v>55</v>
      </c>
      <c r="B56" t="s">
        <v>177</v>
      </c>
      <c r="C56" t="s">
        <v>175</v>
      </c>
      <c r="D56" t="s">
        <v>176</v>
      </c>
      <c r="E56" t="str">
        <f>VLOOKUP(MySiga[ID], Siga[], 3)</f>
        <v>main/ajaxRedirect</v>
      </c>
      <c r="F56" t="str">
        <f>VLOOKUP(MySiga[ID], Siga[], 4)</f>
        <v>Unknow</v>
      </c>
    </row>
    <row r="57" spans="1:6" x14ac:dyDescent="0.25">
      <c r="A57">
        <v>56</v>
      </c>
      <c r="B57" t="s">
        <v>142</v>
      </c>
      <c r="E57" t="str">
        <f>VLOOKUP(MySiga[ID], Siga[], 3)</f>
        <v>main/formListaSitesUsuario</v>
      </c>
      <c r="F57" t="str">
        <f>VLOOKUP(MySiga[ID], Siga[], 4)</f>
        <v>Meus sites [Sites]</v>
      </c>
    </row>
    <row r="58" spans="1:6" x14ac:dyDescent="0.25">
      <c r="A58">
        <v>57</v>
      </c>
      <c r="B58" t="s">
        <v>138</v>
      </c>
      <c r="C58" t="s">
        <v>125</v>
      </c>
      <c r="D58" t="s">
        <v>141</v>
      </c>
      <c r="E58" t="str">
        <f>VLOOKUP(MySiga[ID], Siga[], 3)</f>
        <v>main/logout</v>
      </c>
      <c r="F58" t="str">
        <f>VLOOKUP(MySiga[ID], Siga[], 4)</f>
        <v>Sair [siga]</v>
      </c>
    </row>
    <row r="59" spans="1:6" x14ac:dyDescent="0.25">
      <c r="A59">
        <v>58</v>
      </c>
      <c r="B59" t="s">
        <v>142</v>
      </c>
      <c r="E59" t="str">
        <f>VLOOKUP(MySiga[ID], Siga[], 3)</f>
        <v>prograd/projeto/formFind</v>
      </c>
      <c r="F59" t="str">
        <f>VLOOKUP(MySiga[ID], Siga[], 4)</f>
        <v>Projetos [PROGRAD]</v>
      </c>
    </row>
    <row r="60" spans="1:6" x14ac:dyDescent="0.25">
      <c r="A60">
        <v>59</v>
      </c>
      <c r="B60" t="s">
        <v>138</v>
      </c>
      <c r="C60" t="s">
        <v>181</v>
      </c>
      <c r="D60" t="s">
        <v>182</v>
      </c>
      <c r="E60" t="str">
        <f>VLOOKUP(MySiga[ID], Siga[], 3)</f>
        <v>common/caixamensagem/formCaixa</v>
      </c>
      <c r="F60" t="str">
        <f>VLOOKUP(MySiga[ID], Siga[], 4)</f>
        <v>Caixa de Mensagem</v>
      </c>
    </row>
    <row r="61" spans="1:6" x14ac:dyDescent="0.25">
      <c r="A61">
        <v>60</v>
      </c>
      <c r="B61" t="s">
        <v>138</v>
      </c>
      <c r="C61" t="s">
        <v>215</v>
      </c>
      <c r="D61" t="s">
        <v>216</v>
      </c>
      <c r="E61" t="str">
        <f>VLOOKUP(MySiga[ID], Siga[], 3)</f>
        <v>academico/aluno/saveDadosAluno</v>
      </c>
      <c r="F61" t="str">
        <f>VLOOKUP(MySiga[ID], Siga[], 4)</f>
        <v>Atualiza os dados cadrastrais do usuário</v>
      </c>
    </row>
    <row r="62" spans="1:6" x14ac:dyDescent="0.25">
      <c r="A62">
        <v>61</v>
      </c>
      <c r="B62" t="s">
        <v>142</v>
      </c>
      <c r="C62" t="s">
        <v>155</v>
      </c>
      <c r="D62" t="s">
        <v>156</v>
      </c>
      <c r="E62" s="4" t="str">
        <f>VLOOKUP(MySiga[ID], Siga[], 3)</f>
        <v>academico/prematricula/formMatricula</v>
      </c>
      <c r="F62" s="4" t="str">
        <f>VLOOKUP(MySiga[ID], Siga[], 4)</f>
        <v>Pre Matrícula</v>
      </c>
    </row>
    <row r="63" spans="1:6" x14ac:dyDescent="0.25">
      <c r="A63">
        <v>62</v>
      </c>
      <c r="B63" t="s">
        <v>142</v>
      </c>
      <c r="C63" t="s">
        <v>157</v>
      </c>
      <c r="D63" t="s">
        <v>158</v>
      </c>
      <c r="E63" s="4" t="str">
        <f>VLOOKUP(MySiga[ID], Siga[], 3)</f>
        <v>academico/aluno/repComprovanteMatricula</v>
      </c>
      <c r="F63" s="4" t="str">
        <f>VLOOKUP(MySiga[ID], Siga[], 4)</f>
        <v>Comprovante de matrícula [Acadêmico/Aluno]</v>
      </c>
    </row>
    <row r="64" spans="1:6" x14ac:dyDescent="0.25">
      <c r="A64">
        <v>63</v>
      </c>
      <c r="B64" t="s">
        <v>144</v>
      </c>
      <c r="C64" t="s">
        <v>172</v>
      </c>
      <c r="D64" t="s">
        <v>167</v>
      </c>
      <c r="E64" s="4" t="str">
        <f>VLOOKUP(MySiga[ID], Siga[], 3)</f>
        <v>academico/acessoaluno/formConsultaPlanoDepartamentalP2</v>
      </c>
      <c r="F64" s="4" t="str">
        <f>VLOOKUP(MySiga[ID], Siga[], 4)</f>
        <v>Consulta Plano Departamental [Acadêmico/Aluno]</v>
      </c>
    </row>
    <row r="65" spans="1:6" x14ac:dyDescent="0.25">
      <c r="A65">
        <v>64</v>
      </c>
      <c r="B65" t="s">
        <v>144</v>
      </c>
      <c r="C65" t="s">
        <v>165</v>
      </c>
      <c r="D65" t="s">
        <v>166</v>
      </c>
      <c r="E65" s="4" t="str">
        <f>VLOOKUP(MySiga[ID], Siga[], 3)</f>
        <v>academico/acessoaluno/formConsultaPlanoDepartamentalP3</v>
      </c>
      <c r="F65" s="4" t="str">
        <f>VLOOKUP(MySiga[ID], Siga[], 4)</f>
        <v>Consulta Plano Departamental [Acadêmico/Aluno]</v>
      </c>
    </row>
    <row r="66" spans="1:6" x14ac:dyDescent="0.25">
      <c r="A66">
        <v>65</v>
      </c>
      <c r="B66" t="s">
        <v>144</v>
      </c>
      <c r="C66" t="s">
        <v>172</v>
      </c>
      <c r="D66" t="s">
        <v>167</v>
      </c>
      <c r="E66" s="4" t="str">
        <f>VLOOKUP(MySiga[ID], Siga[], 3)</f>
        <v>academico/departamento/lookup</v>
      </c>
      <c r="F66" s="4" t="str">
        <f>VLOOKUP(MySiga[ID], Siga[], 4)</f>
        <v>Lista de todos os departamentos</v>
      </c>
    </row>
    <row r="67" spans="1:6" x14ac:dyDescent="0.25">
      <c r="A67">
        <v>66</v>
      </c>
      <c r="B67" t="s">
        <v>144</v>
      </c>
      <c r="C67" t="s">
        <v>173</v>
      </c>
      <c r="D67" t="s">
        <v>174</v>
      </c>
      <c r="E67" s="4" t="str">
        <f>VLOOKUP(MySiga[ID], Siga[], 3)</f>
        <v>academico/periodoletivo/lookup</v>
      </c>
      <c r="F67" s="4" t="str">
        <f>VLOOKUP(MySiga[ID], Siga[], 4)</f>
        <v>Lista de todos os períodos Letivos</v>
      </c>
    </row>
    <row r="68" spans="1:6" x14ac:dyDescent="0.25">
      <c r="A68">
        <v>67</v>
      </c>
      <c r="B68" t="s">
        <v>138</v>
      </c>
      <c r="C68" t="s">
        <v>188</v>
      </c>
      <c r="D68" t="s">
        <v>186</v>
      </c>
      <c r="E68" s="4" t="str">
        <f>VLOOKUP(MySiga[ID], Siga[], 3)</f>
        <v>academico/aluno/saveCorRaca</v>
      </c>
      <c r="F68" s="4" t="str">
        <f>VLOOKUP(MySiga[ID], Siga[], 4)</f>
        <v>Atualizar cor/raça [Acadêmico/Aluno]</v>
      </c>
    </row>
    <row r="69" spans="1:6" x14ac:dyDescent="0.25">
      <c r="A69">
        <v>68</v>
      </c>
      <c r="B69" t="s">
        <v>142</v>
      </c>
      <c r="C69" t="s">
        <v>203</v>
      </c>
      <c r="D69" t="s">
        <v>204</v>
      </c>
      <c r="E69" s="4" t="str">
        <f>VLOOKUP(MySiga[ID], Siga[], 3)</f>
        <v>academico/aluno/ajaxGraficoIRA</v>
      </c>
      <c r="F69" s="4" t="str">
        <f>VLOOKUP(MySiga[ID], Siga[], 4)</f>
        <v>Gráfico IRA</v>
      </c>
    </row>
    <row r="70" spans="1:6" x14ac:dyDescent="0.25">
      <c r="A70">
        <v>69</v>
      </c>
      <c r="B70" t="s">
        <v>138</v>
      </c>
      <c r="C70" t="s">
        <v>209</v>
      </c>
      <c r="D70" t="s">
        <v>210</v>
      </c>
      <c r="E70" s="4" t="str">
        <f>VLOOKUP(MySiga[ID], Siga[], 3)</f>
        <v>mcomponenteendereco/ajaxPesquisaCEP</v>
      </c>
      <c r="F70" s="4" t="str">
        <f>VLOOKUP(MySiga[ID], Siga[], 4)</f>
        <v>Buscar CEP</v>
      </c>
    </row>
    <row r="71" spans="1:6" x14ac:dyDescent="0.25">
      <c r="A71">
        <v>70</v>
      </c>
      <c r="B71" t="s">
        <v>138</v>
      </c>
      <c r="C71" t="s">
        <v>213</v>
      </c>
      <c r="D71" t="s">
        <v>214</v>
      </c>
      <c r="E71" s="4" t="str">
        <f>VLOOKUP(MySiga[ID], Siga[], 3)</f>
        <v>common/usuario/alterarSenha</v>
      </c>
      <c r="F71" s="4" t="str">
        <f>VLOOKUP(MySiga[ID], Siga[], 4)</f>
        <v>Alterar senha do Siga [common]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3BBC-E53C-4433-B61B-E989C5E4589A}">
  <dimension ref="A1:D71"/>
  <sheetViews>
    <sheetView topLeftCell="A37" zoomScaleNormal="100" workbookViewId="0">
      <selection activeCell="B73" sqref="B73"/>
    </sheetView>
  </sheetViews>
  <sheetFormatPr defaultRowHeight="15" x14ac:dyDescent="0.25"/>
  <cols>
    <col min="1" max="1" width="5.140625" bestFit="1" customWidth="1"/>
    <col min="2" max="2" width="7.7109375" bestFit="1" customWidth="1"/>
    <col min="3" max="3" width="60.28515625" bestFit="1" customWidth="1"/>
    <col min="4" max="4" width="63.42578125" bestFit="1" customWidth="1"/>
    <col min="5" max="5" width="48.140625" bestFit="1" customWidth="1"/>
  </cols>
  <sheetData>
    <row r="1" spans="1:4" x14ac:dyDescent="0.25">
      <c r="A1" s="2" t="s">
        <v>117</v>
      </c>
      <c r="B1" t="s">
        <v>129</v>
      </c>
      <c r="C1" t="s">
        <v>0</v>
      </c>
      <c r="D1" t="s">
        <v>1</v>
      </c>
    </row>
    <row r="2" spans="1:4" x14ac:dyDescent="0.25">
      <c r="A2" s="2">
        <v>1</v>
      </c>
      <c r="B2" t="s">
        <v>2</v>
      </c>
      <c r="C2" t="s">
        <v>54</v>
      </c>
      <c r="D2" t="s">
        <v>93</v>
      </c>
    </row>
    <row r="3" spans="1:4" x14ac:dyDescent="0.25">
      <c r="A3" s="2">
        <v>2</v>
      </c>
      <c r="B3" t="s">
        <v>2</v>
      </c>
      <c r="C3" t="s">
        <v>31</v>
      </c>
      <c r="D3" t="s">
        <v>68</v>
      </c>
    </row>
    <row r="4" spans="1:4" x14ac:dyDescent="0.25">
      <c r="A4" s="2">
        <v>3</v>
      </c>
      <c r="B4" t="s">
        <v>2</v>
      </c>
      <c r="C4" t="s">
        <v>33</v>
      </c>
      <c r="D4" t="s">
        <v>70</v>
      </c>
    </row>
    <row r="5" spans="1:4" x14ac:dyDescent="0.25">
      <c r="A5" s="2">
        <v>4</v>
      </c>
      <c r="B5" t="s">
        <v>2</v>
      </c>
      <c r="C5" t="s">
        <v>34</v>
      </c>
      <c r="D5" t="s">
        <v>71</v>
      </c>
    </row>
    <row r="6" spans="1:4" x14ac:dyDescent="0.25">
      <c r="A6" s="2">
        <v>5</v>
      </c>
      <c r="B6" t="s">
        <v>2</v>
      </c>
      <c r="C6" t="s">
        <v>47</v>
      </c>
      <c r="D6" t="s">
        <v>85</v>
      </c>
    </row>
    <row r="7" spans="1:4" x14ac:dyDescent="0.25">
      <c r="A7" s="2">
        <v>6</v>
      </c>
      <c r="B7" t="s">
        <v>2</v>
      </c>
      <c r="C7" t="s">
        <v>51</v>
      </c>
      <c r="D7" t="s">
        <v>89</v>
      </c>
    </row>
    <row r="8" spans="1:4" x14ac:dyDescent="0.25">
      <c r="A8" s="2">
        <v>7</v>
      </c>
      <c r="B8" t="s">
        <v>2</v>
      </c>
      <c r="C8" t="s">
        <v>26</v>
      </c>
      <c r="D8" t="s">
        <v>94</v>
      </c>
    </row>
    <row r="9" spans="1:4" x14ac:dyDescent="0.25">
      <c r="A9" s="2">
        <v>8</v>
      </c>
      <c r="B9" t="s">
        <v>2</v>
      </c>
      <c r="C9" t="s">
        <v>61</v>
      </c>
      <c r="D9" t="s">
        <v>102</v>
      </c>
    </row>
    <row r="10" spans="1:4" x14ac:dyDescent="0.25">
      <c r="A10" s="2">
        <v>9</v>
      </c>
      <c r="B10" t="s">
        <v>2</v>
      </c>
      <c r="C10" s="2" t="s">
        <v>108</v>
      </c>
      <c r="D10" s="2" t="s">
        <v>105</v>
      </c>
    </row>
    <row r="11" spans="1:4" x14ac:dyDescent="0.25">
      <c r="A11" s="2">
        <v>10</v>
      </c>
      <c r="B11" t="s">
        <v>2</v>
      </c>
      <c r="C11" t="s">
        <v>12</v>
      </c>
      <c r="D11" t="s">
        <v>22</v>
      </c>
    </row>
    <row r="12" spans="1:4" x14ac:dyDescent="0.25">
      <c r="A12" s="2">
        <v>11</v>
      </c>
      <c r="B12" t="s">
        <v>2</v>
      </c>
      <c r="C12" t="s">
        <v>27</v>
      </c>
      <c r="D12" t="s">
        <v>64</v>
      </c>
    </row>
    <row r="13" spans="1:4" x14ac:dyDescent="0.25">
      <c r="A13" s="2">
        <v>12</v>
      </c>
      <c r="B13" t="s">
        <v>2</v>
      </c>
      <c r="C13" t="s">
        <v>36</v>
      </c>
      <c r="D13" t="s">
        <v>73</v>
      </c>
    </row>
    <row r="14" spans="1:4" x14ac:dyDescent="0.25">
      <c r="A14" s="2">
        <v>13</v>
      </c>
      <c r="B14" t="s">
        <v>2</v>
      </c>
      <c r="C14" t="s">
        <v>37</v>
      </c>
      <c r="D14" t="s">
        <v>74</v>
      </c>
    </row>
    <row r="15" spans="1:4" x14ac:dyDescent="0.25">
      <c r="A15" s="2">
        <v>14</v>
      </c>
      <c r="B15" s="1" t="s">
        <v>2</v>
      </c>
      <c r="C15" t="s">
        <v>10</v>
      </c>
      <c r="D15" t="s">
        <v>20</v>
      </c>
    </row>
    <row r="16" spans="1:4" x14ac:dyDescent="0.25">
      <c r="A16" s="2">
        <v>15</v>
      </c>
      <c r="B16" t="s">
        <v>2</v>
      </c>
      <c r="C16" t="s">
        <v>58</v>
      </c>
      <c r="D16" t="s">
        <v>98</v>
      </c>
    </row>
    <row r="17" spans="1:4" x14ac:dyDescent="0.25">
      <c r="A17" s="2">
        <v>16</v>
      </c>
      <c r="B17" t="s">
        <v>2</v>
      </c>
      <c r="C17" t="s">
        <v>56</v>
      </c>
      <c r="D17" t="s">
        <v>96</v>
      </c>
    </row>
    <row r="18" spans="1:4" x14ac:dyDescent="0.25">
      <c r="A18" s="2">
        <v>17</v>
      </c>
      <c r="B18" t="s">
        <v>2</v>
      </c>
      <c r="C18" t="s">
        <v>46</v>
      </c>
      <c r="D18" t="s">
        <v>84</v>
      </c>
    </row>
    <row r="19" spans="1:4" x14ac:dyDescent="0.25">
      <c r="A19" s="2">
        <v>18</v>
      </c>
      <c r="B19" t="s">
        <v>2</v>
      </c>
      <c r="C19" t="s">
        <v>45</v>
      </c>
      <c r="D19" t="s">
        <v>83</v>
      </c>
    </row>
    <row r="20" spans="1:4" x14ac:dyDescent="0.25">
      <c r="A20" s="2">
        <v>19</v>
      </c>
      <c r="B20" t="s">
        <v>2</v>
      </c>
      <c r="C20" t="s">
        <v>40</v>
      </c>
      <c r="D20" t="s">
        <v>77</v>
      </c>
    </row>
    <row r="21" spans="1:4" x14ac:dyDescent="0.25">
      <c r="A21" s="2">
        <v>20</v>
      </c>
      <c r="B21" t="s">
        <v>2</v>
      </c>
      <c r="C21" t="s">
        <v>48</v>
      </c>
      <c r="D21" t="s">
        <v>86</v>
      </c>
    </row>
    <row r="22" spans="1:4" x14ac:dyDescent="0.25">
      <c r="A22" s="2">
        <v>21</v>
      </c>
      <c r="B22" t="s">
        <v>2</v>
      </c>
      <c r="C22" t="s">
        <v>30</v>
      </c>
      <c r="D22" t="s">
        <v>67</v>
      </c>
    </row>
    <row r="23" spans="1:4" x14ac:dyDescent="0.25">
      <c r="A23" s="2">
        <v>22</v>
      </c>
      <c r="B23" t="s">
        <v>2</v>
      </c>
      <c r="C23" t="s">
        <v>44</v>
      </c>
      <c r="D23" t="s">
        <v>82</v>
      </c>
    </row>
    <row r="24" spans="1:4" x14ac:dyDescent="0.25">
      <c r="A24" s="2">
        <v>23</v>
      </c>
      <c r="B24" t="s">
        <v>2</v>
      </c>
      <c r="C24" t="s">
        <v>14</v>
      </c>
      <c r="D24" t="s">
        <v>24</v>
      </c>
    </row>
    <row r="25" spans="1:4" x14ac:dyDescent="0.25">
      <c r="A25" s="2">
        <v>24</v>
      </c>
      <c r="B25" t="s">
        <v>2</v>
      </c>
      <c r="C25" t="s">
        <v>9</v>
      </c>
      <c r="D25" t="s">
        <v>19</v>
      </c>
    </row>
    <row r="26" spans="1:4" x14ac:dyDescent="0.25">
      <c r="A26" s="2">
        <v>25</v>
      </c>
      <c r="B26" t="s">
        <v>2</v>
      </c>
      <c r="C26" t="s">
        <v>11</v>
      </c>
      <c r="D26" t="s">
        <v>21</v>
      </c>
    </row>
    <row r="27" spans="1:4" x14ac:dyDescent="0.25">
      <c r="A27" s="2">
        <v>26</v>
      </c>
      <c r="B27" t="s">
        <v>2</v>
      </c>
      <c r="C27" t="s">
        <v>49</v>
      </c>
      <c r="D27" t="s">
        <v>87</v>
      </c>
    </row>
    <row r="28" spans="1:4" x14ac:dyDescent="0.25">
      <c r="A28" s="2">
        <v>27</v>
      </c>
      <c r="B28" t="s">
        <v>2</v>
      </c>
      <c r="C28" t="s">
        <v>39</v>
      </c>
      <c r="D28" t="s">
        <v>76</v>
      </c>
    </row>
    <row r="29" spans="1:4" x14ac:dyDescent="0.25">
      <c r="A29" s="2">
        <v>28</v>
      </c>
      <c r="B29" t="s">
        <v>2</v>
      </c>
      <c r="C29" t="s">
        <v>13</v>
      </c>
      <c r="D29" t="s">
        <v>23</v>
      </c>
    </row>
    <row r="30" spans="1:4" x14ac:dyDescent="0.25">
      <c r="A30" s="2">
        <v>29</v>
      </c>
      <c r="B30" t="s">
        <v>2</v>
      </c>
      <c r="C30" t="s">
        <v>35</v>
      </c>
      <c r="D30" t="s">
        <v>72</v>
      </c>
    </row>
    <row r="31" spans="1:4" x14ac:dyDescent="0.25">
      <c r="A31" s="2">
        <v>30</v>
      </c>
      <c r="B31" t="s">
        <v>2</v>
      </c>
      <c r="C31" t="s">
        <v>52</v>
      </c>
      <c r="D31" t="s">
        <v>90</v>
      </c>
    </row>
    <row r="32" spans="1:4" x14ac:dyDescent="0.25">
      <c r="A32" s="2">
        <v>31</v>
      </c>
      <c r="B32" s="2" t="s">
        <v>2</v>
      </c>
      <c r="C32" s="2" t="s">
        <v>114</v>
      </c>
      <c r="D32" s="2" t="s">
        <v>115</v>
      </c>
    </row>
    <row r="33" spans="1:4" x14ac:dyDescent="0.25">
      <c r="A33" s="2">
        <v>32</v>
      </c>
      <c r="B33" t="s">
        <v>2</v>
      </c>
      <c r="C33" t="s">
        <v>63</v>
      </c>
      <c r="D33" t="s">
        <v>104</v>
      </c>
    </row>
    <row r="34" spans="1:4" x14ac:dyDescent="0.25">
      <c r="A34" s="2">
        <v>33</v>
      </c>
      <c r="B34" t="s">
        <v>2</v>
      </c>
      <c r="C34" t="s">
        <v>6</v>
      </c>
      <c r="D34" t="s">
        <v>16</v>
      </c>
    </row>
    <row r="35" spans="1:4" x14ac:dyDescent="0.25">
      <c r="A35" s="2">
        <v>34</v>
      </c>
      <c r="B35" t="s">
        <v>2</v>
      </c>
      <c r="C35" t="s">
        <v>8</v>
      </c>
      <c r="D35" t="s">
        <v>18</v>
      </c>
    </row>
    <row r="36" spans="1:4" x14ac:dyDescent="0.25">
      <c r="A36" s="2">
        <v>35</v>
      </c>
      <c r="B36" t="s">
        <v>2</v>
      </c>
      <c r="C36" t="s">
        <v>7</v>
      </c>
      <c r="D36" t="s">
        <v>17</v>
      </c>
    </row>
    <row r="37" spans="1:4" x14ac:dyDescent="0.25">
      <c r="A37" s="2">
        <v>36</v>
      </c>
      <c r="B37" t="s">
        <v>2</v>
      </c>
      <c r="C37" t="s">
        <v>28</v>
      </c>
      <c r="D37" t="s">
        <v>65</v>
      </c>
    </row>
    <row r="38" spans="1:4" x14ac:dyDescent="0.25">
      <c r="A38" s="2">
        <v>37</v>
      </c>
      <c r="B38" t="s">
        <v>2</v>
      </c>
      <c r="C38" t="s">
        <v>38</v>
      </c>
      <c r="D38" t="s">
        <v>75</v>
      </c>
    </row>
    <row r="39" spans="1:4" x14ac:dyDescent="0.25">
      <c r="A39" s="2">
        <v>38</v>
      </c>
      <c r="B39" t="s">
        <v>2</v>
      </c>
      <c r="C39" t="s">
        <v>29</v>
      </c>
      <c r="D39" t="s">
        <v>66</v>
      </c>
    </row>
    <row r="40" spans="1:4" x14ac:dyDescent="0.25">
      <c r="A40" s="2">
        <v>39</v>
      </c>
      <c r="B40" t="s">
        <v>2</v>
      </c>
      <c r="C40" t="s">
        <v>55</v>
      </c>
      <c r="D40" t="s">
        <v>95</v>
      </c>
    </row>
    <row r="41" spans="1:4" x14ac:dyDescent="0.25">
      <c r="A41" s="2">
        <v>40</v>
      </c>
      <c r="B41" t="s">
        <v>2</v>
      </c>
      <c r="C41" t="s">
        <v>60</v>
      </c>
      <c r="D41" t="s">
        <v>101</v>
      </c>
    </row>
    <row r="42" spans="1:4" x14ac:dyDescent="0.25">
      <c r="A42" s="2">
        <v>41</v>
      </c>
      <c r="B42" t="s">
        <v>2</v>
      </c>
      <c r="C42" t="s">
        <v>59</v>
      </c>
      <c r="D42" t="s">
        <v>99</v>
      </c>
    </row>
    <row r="43" spans="1:4" x14ac:dyDescent="0.25">
      <c r="A43" s="2">
        <v>42</v>
      </c>
      <c r="B43" t="s">
        <v>2</v>
      </c>
      <c r="C43" t="s">
        <v>41</v>
      </c>
      <c r="D43" t="s">
        <v>78</v>
      </c>
    </row>
    <row r="44" spans="1:4" x14ac:dyDescent="0.25">
      <c r="A44" s="2">
        <v>43</v>
      </c>
      <c r="B44" t="s">
        <v>2</v>
      </c>
      <c r="C44" t="s">
        <v>50</v>
      </c>
      <c r="D44" t="s">
        <v>88</v>
      </c>
    </row>
    <row r="45" spans="1:4" x14ac:dyDescent="0.25">
      <c r="A45" s="2">
        <v>44</v>
      </c>
      <c r="B45" t="s">
        <v>2</v>
      </c>
      <c r="C45" t="s">
        <v>53</v>
      </c>
      <c r="D45" t="s">
        <v>92</v>
      </c>
    </row>
    <row r="46" spans="1:4" x14ac:dyDescent="0.25">
      <c r="A46" s="2">
        <v>45</v>
      </c>
      <c r="B46" t="s">
        <v>2</v>
      </c>
      <c r="C46" t="s">
        <v>15</v>
      </c>
      <c r="D46" t="s">
        <v>25</v>
      </c>
    </row>
    <row r="47" spans="1:4" x14ac:dyDescent="0.25">
      <c r="A47" s="2">
        <v>46</v>
      </c>
      <c r="B47" t="s">
        <v>2</v>
      </c>
      <c r="C47" t="s">
        <v>32</v>
      </c>
      <c r="D47" t="s">
        <v>69</v>
      </c>
    </row>
    <row r="48" spans="1:4" x14ac:dyDescent="0.25">
      <c r="A48" s="2">
        <v>47</v>
      </c>
      <c r="B48" t="s">
        <v>2</v>
      </c>
      <c r="C48" t="s">
        <v>42</v>
      </c>
      <c r="D48" t="s">
        <v>79</v>
      </c>
    </row>
    <row r="49" spans="1:4" x14ac:dyDescent="0.25">
      <c r="A49" s="2">
        <v>48</v>
      </c>
      <c r="B49" t="s">
        <v>2</v>
      </c>
      <c r="C49" t="s">
        <v>43</v>
      </c>
      <c r="D49" t="s">
        <v>80</v>
      </c>
    </row>
    <row r="50" spans="1:4" x14ac:dyDescent="0.25">
      <c r="A50" s="2">
        <v>49</v>
      </c>
      <c r="B50" t="s">
        <v>2</v>
      </c>
      <c r="C50" t="s">
        <v>62</v>
      </c>
      <c r="D50" t="s">
        <v>103</v>
      </c>
    </row>
    <row r="51" spans="1:4" x14ac:dyDescent="0.25">
      <c r="A51" s="2">
        <v>50</v>
      </c>
      <c r="B51" t="s">
        <v>2</v>
      </c>
      <c r="C51" t="s">
        <v>3</v>
      </c>
      <c r="D51" t="s">
        <v>5</v>
      </c>
    </row>
    <row r="52" spans="1:4" x14ac:dyDescent="0.25">
      <c r="A52" s="2">
        <v>51</v>
      </c>
      <c r="B52" t="s">
        <v>2</v>
      </c>
      <c r="C52" t="s">
        <v>112</v>
      </c>
      <c r="D52" t="s">
        <v>4</v>
      </c>
    </row>
    <row r="53" spans="1:4" x14ac:dyDescent="0.25">
      <c r="A53" s="2">
        <v>52</v>
      </c>
      <c r="B53" t="s">
        <v>2</v>
      </c>
      <c r="C53" t="s">
        <v>111</v>
      </c>
      <c r="D53" t="s">
        <v>81</v>
      </c>
    </row>
    <row r="54" spans="1:4" x14ac:dyDescent="0.25">
      <c r="A54" s="2">
        <v>53</v>
      </c>
      <c r="B54" s="2" t="s">
        <v>2</v>
      </c>
      <c r="C54" s="2" t="s">
        <v>131</v>
      </c>
      <c r="D54" s="2" t="s">
        <v>116</v>
      </c>
    </row>
    <row r="55" spans="1:4" x14ac:dyDescent="0.25">
      <c r="A55" s="2">
        <v>54</v>
      </c>
      <c r="B55" s="2" t="s">
        <v>2</v>
      </c>
      <c r="C55" s="2" t="s">
        <v>113</v>
      </c>
      <c r="D55" s="2" t="s">
        <v>100</v>
      </c>
    </row>
    <row r="56" spans="1:4" x14ac:dyDescent="0.25">
      <c r="A56" s="2">
        <v>55</v>
      </c>
      <c r="B56" s="2" t="s">
        <v>2</v>
      </c>
      <c r="C56" s="2" t="s">
        <v>107</v>
      </c>
      <c r="D56" s="2" t="s">
        <v>106</v>
      </c>
    </row>
    <row r="57" spans="1:4" x14ac:dyDescent="0.25">
      <c r="A57" s="2">
        <v>56</v>
      </c>
      <c r="B57" t="s">
        <v>2</v>
      </c>
      <c r="C57" t="s">
        <v>109</v>
      </c>
      <c r="D57" t="s">
        <v>91</v>
      </c>
    </row>
    <row r="58" spans="1:4" x14ac:dyDescent="0.25">
      <c r="A58" s="2">
        <v>57</v>
      </c>
      <c r="B58" t="s">
        <v>2</v>
      </c>
      <c r="C58" t="s">
        <v>110</v>
      </c>
      <c r="D58" t="s">
        <v>100</v>
      </c>
    </row>
    <row r="59" spans="1:4" x14ac:dyDescent="0.25">
      <c r="A59" s="2">
        <v>58</v>
      </c>
      <c r="B59" t="s">
        <v>2</v>
      </c>
      <c r="C59" t="s">
        <v>57</v>
      </c>
      <c r="D59" t="s">
        <v>97</v>
      </c>
    </row>
    <row r="60" spans="1:4" x14ac:dyDescent="0.25">
      <c r="A60" s="2">
        <v>59</v>
      </c>
      <c r="B60" s="2" t="s">
        <v>2</v>
      </c>
      <c r="C60" s="2" t="s">
        <v>130</v>
      </c>
      <c r="D60" s="2" t="s">
        <v>118</v>
      </c>
    </row>
    <row r="61" spans="1:4" x14ac:dyDescent="0.25">
      <c r="A61" s="2">
        <v>60</v>
      </c>
      <c r="B61" s="2" t="s">
        <v>119</v>
      </c>
      <c r="C61" t="s">
        <v>211</v>
      </c>
      <c r="D61" s="2" t="s">
        <v>120</v>
      </c>
    </row>
    <row r="62" spans="1:4" x14ac:dyDescent="0.25">
      <c r="A62" s="2">
        <v>61</v>
      </c>
      <c r="B62" s="2" t="s">
        <v>2</v>
      </c>
      <c r="C62" s="2" t="s">
        <v>153</v>
      </c>
      <c r="D62" s="2" t="s">
        <v>154</v>
      </c>
    </row>
    <row r="63" spans="1:4" x14ac:dyDescent="0.25">
      <c r="A63" s="2">
        <v>62</v>
      </c>
      <c r="B63" s="2" t="s">
        <v>119</v>
      </c>
      <c r="C63" s="2" t="s">
        <v>159</v>
      </c>
      <c r="D63" s="2" t="s">
        <v>68</v>
      </c>
    </row>
    <row r="64" spans="1:4" x14ac:dyDescent="0.25">
      <c r="A64" s="2">
        <v>63</v>
      </c>
      <c r="B64" s="2" t="s">
        <v>119</v>
      </c>
      <c r="C64" t="s">
        <v>163</v>
      </c>
      <c r="D64" t="s">
        <v>71</v>
      </c>
    </row>
    <row r="65" spans="1:4" x14ac:dyDescent="0.25">
      <c r="A65" s="2">
        <v>64</v>
      </c>
      <c r="B65" s="2" t="s">
        <v>119</v>
      </c>
      <c r="C65" t="s">
        <v>164</v>
      </c>
      <c r="D65" t="s">
        <v>71</v>
      </c>
    </row>
    <row r="66" spans="1:4" x14ac:dyDescent="0.25">
      <c r="A66" s="2">
        <v>65</v>
      </c>
      <c r="B66" s="2" t="s">
        <v>119</v>
      </c>
      <c r="C66" s="2" t="s">
        <v>168</v>
      </c>
      <c r="D66" s="2" t="s">
        <v>170</v>
      </c>
    </row>
    <row r="67" spans="1:4" x14ac:dyDescent="0.25">
      <c r="A67" s="2">
        <v>66</v>
      </c>
      <c r="B67" s="2" t="s">
        <v>119</v>
      </c>
      <c r="C67" s="2" t="s">
        <v>169</v>
      </c>
      <c r="D67" s="2" t="s">
        <v>171</v>
      </c>
    </row>
    <row r="68" spans="1:4" x14ac:dyDescent="0.25">
      <c r="A68" s="2">
        <v>67</v>
      </c>
      <c r="B68" s="2" t="s">
        <v>119</v>
      </c>
      <c r="C68" s="2" t="s">
        <v>187</v>
      </c>
      <c r="D68" t="s">
        <v>22</v>
      </c>
    </row>
    <row r="69" spans="1:4" x14ac:dyDescent="0.25">
      <c r="A69" s="2">
        <v>68</v>
      </c>
      <c r="B69" s="2" t="s">
        <v>119</v>
      </c>
      <c r="C69" s="2" t="s">
        <v>201</v>
      </c>
      <c r="D69" s="2" t="s">
        <v>202</v>
      </c>
    </row>
    <row r="70" spans="1:4" x14ac:dyDescent="0.25">
      <c r="A70" s="2">
        <v>69</v>
      </c>
      <c r="B70" s="2" t="s">
        <v>119</v>
      </c>
      <c r="C70" s="2" t="s">
        <v>208</v>
      </c>
      <c r="D70" s="2" t="s">
        <v>207</v>
      </c>
    </row>
    <row r="71" spans="1:4" x14ac:dyDescent="0.25">
      <c r="A71" s="2">
        <v>70</v>
      </c>
      <c r="B71" s="2" t="s">
        <v>119</v>
      </c>
      <c r="C71" s="2" t="s">
        <v>212</v>
      </c>
      <c r="D71" s="2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63FD-EF9C-4C04-9FC8-8C44C059C40E}">
  <dimension ref="A1:X30"/>
  <sheetViews>
    <sheetView workbookViewId="0">
      <selection activeCell="F10" sqref="F10"/>
    </sheetView>
  </sheetViews>
  <sheetFormatPr defaultRowHeight="15" x14ac:dyDescent="0.25"/>
  <cols>
    <col min="2" max="2" width="12.42578125" bestFit="1" customWidth="1"/>
    <col min="3" max="3" width="4.42578125" customWidth="1"/>
    <col min="4" max="4" width="7.85546875" customWidth="1"/>
    <col min="5" max="5" width="3.5703125" customWidth="1"/>
    <col min="6" max="6" width="17.42578125" bestFit="1" customWidth="1"/>
  </cols>
  <sheetData>
    <row r="1" spans="1:2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5"/>
      <c r="B2" s="9" t="s">
        <v>189</v>
      </c>
      <c r="C2" s="26">
        <v>43312</v>
      </c>
      <c r="D2" s="27"/>
      <c r="E2" s="5"/>
      <c r="F2" s="15" t="s">
        <v>200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5"/>
      <c r="B3" s="9" t="s">
        <v>190</v>
      </c>
      <c r="C3" s="16">
        <f>COUNT(Paths[])</f>
        <v>70</v>
      </c>
      <c r="D3" s="17">
        <f>$C3/$C$3</f>
        <v>1</v>
      </c>
      <c r="E3" s="5"/>
      <c r="F3" s="8" t="s">
        <v>199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5"/>
      <c r="B4" s="6" t="s">
        <v>191</v>
      </c>
      <c r="C4" s="18">
        <f>COUNTIF(Paths[Status], "Done")</f>
        <v>18</v>
      </c>
      <c r="D4" s="19">
        <f t="shared" ref="D4:D8" si="0">$C4/$C$3</f>
        <v>0.25714285714285712</v>
      </c>
      <c r="E4" s="5"/>
      <c r="F4" s="1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5"/>
      <c r="B5" s="11" t="s">
        <v>192</v>
      </c>
      <c r="C5" s="20">
        <f>COUNTIF(Paths[Status], "Redo")</f>
        <v>3</v>
      </c>
      <c r="D5" s="21">
        <f t="shared" si="0"/>
        <v>4.2857142857142858E-2</v>
      </c>
      <c r="E5" s="5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5"/>
      <c r="B6" s="6" t="s">
        <v>193</v>
      </c>
      <c r="C6" s="18">
        <f>COUNTIF(Paths[Status], "Undo")</f>
        <v>8</v>
      </c>
      <c r="D6" s="19">
        <f t="shared" si="0"/>
        <v>0.11428571428571428</v>
      </c>
      <c r="E6" s="5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5"/>
      <c r="B7" s="12" t="s">
        <v>194</v>
      </c>
      <c r="C7" s="22">
        <f>COUNTIF(Paths[Status], "Fail")</f>
        <v>0</v>
      </c>
      <c r="D7" s="23">
        <f t="shared" si="0"/>
        <v>0</v>
      </c>
      <c r="E7" s="5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5"/>
      <c r="B8" s="7" t="s">
        <v>195</v>
      </c>
      <c r="C8" s="24">
        <f>COUNTIF(Paths[Status], "Todo")</f>
        <v>41</v>
      </c>
      <c r="D8" s="25">
        <f t="shared" si="0"/>
        <v>0.58571428571428574</v>
      </c>
      <c r="E8" s="5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5"/>
      <c r="B10" s="9" t="s">
        <v>196</v>
      </c>
      <c r="C10" s="28">
        <v>8</v>
      </c>
      <c r="D10" s="2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5"/>
      <c r="B11" s="10" t="s">
        <v>197</v>
      </c>
      <c r="C11" s="30" t="s">
        <v>198</v>
      </c>
      <c r="D11" s="3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</sheetData>
  <mergeCells count="3">
    <mergeCell ref="C2:D2"/>
    <mergeCell ref="C10:D10"/>
    <mergeCell ref="C11:D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91B4C7-8E08-41B9-9EE1-0D6A0028B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Paths</vt:lpstr>
      <vt:lpstr>MySiga</vt:lpstr>
      <vt:lpstr>Siga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JWDouglas Vieira</dc:creator>
  <cp:lastModifiedBy>JWDouglas Vieira</cp:lastModifiedBy>
  <dcterms:created xsi:type="dcterms:W3CDTF">2018-11-15T20:39:30Z</dcterms:created>
  <dcterms:modified xsi:type="dcterms:W3CDTF">2021-04-13T17:45:46Z</dcterms:modified>
</cp:coreProperties>
</file>